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DD05B65A-2F9C-49E4-AE7D-66DB48051586}"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G2" i="1"/>
  <c r="AG3" i="1"/>
  <c r="AG4" i="1"/>
  <c r="AG5" i="1"/>
  <c r="AG6" i="1"/>
  <c r="AG7" i="1"/>
  <c r="AG8" i="1"/>
  <c r="AG9" i="1"/>
  <c r="AG10" i="1"/>
  <c r="AG11" i="1"/>
  <c r="AG12" i="1"/>
  <c r="AG13" i="1"/>
  <c r="AG14" i="1"/>
  <c r="AG15" i="1"/>
  <c r="AG16" i="1"/>
  <c r="AG17" i="1"/>
  <c r="AG18" i="1"/>
  <c r="AG19" i="1"/>
  <c r="AG22" i="1"/>
  <c r="AG23" i="1"/>
  <c r="AG24" i="1"/>
  <c r="AG25" i="1"/>
  <c r="AG26" i="1"/>
  <c r="AG27" i="1"/>
  <c r="AG28" i="1"/>
  <c r="AG29" i="1"/>
  <c r="AG30" i="1"/>
  <c r="AG31" i="1"/>
  <c r="AG32"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V32" i="1"/>
  <c r="W32" i="1" s="1"/>
  <c r="V31" i="1"/>
  <c r="V30" i="1"/>
  <c r="V29" i="1"/>
  <c r="V28" i="1"/>
  <c r="V27" i="1"/>
  <c r="V26" i="1"/>
  <c r="V25" i="1"/>
  <c r="V24" i="1"/>
  <c r="W24" i="1" s="1"/>
  <c r="V23" i="1"/>
  <c r="W23" i="1" s="1"/>
  <c r="V22" i="1"/>
  <c r="W22" i="1" s="1"/>
  <c r="V21" i="1"/>
  <c r="V20" i="1"/>
  <c r="W20" i="1" s="1"/>
  <c r="V19" i="1"/>
  <c r="V18" i="1"/>
  <c r="V17" i="1"/>
  <c r="V16" i="1"/>
  <c r="V15" i="1"/>
  <c r="V14" i="1"/>
  <c r="V13" i="1"/>
  <c r="V12" i="1"/>
  <c r="V11" i="1"/>
  <c r="W11" i="1" s="1"/>
  <c r="V10" i="1"/>
  <c r="W10" i="1" s="1"/>
  <c r="V9" i="1"/>
  <c r="V8" i="1"/>
  <c r="W8" i="1" s="1"/>
  <c r="V7" i="1"/>
  <c r="V6" i="1"/>
  <c r="V5" i="1"/>
  <c r="V4" i="1"/>
  <c r="V3" i="1"/>
  <c r="W3" i="1" s="1"/>
  <c r="V2" i="1"/>
  <c r="W2" i="1" s="1"/>
  <c r="AD2" i="1"/>
  <c r="AD3" i="1"/>
  <c r="AD4" i="1"/>
  <c r="AD5" i="1"/>
  <c r="AD6" i="1"/>
  <c r="AD7" i="1"/>
  <c r="AD8" i="1"/>
  <c r="AD9" i="1"/>
  <c r="AD10" i="1"/>
  <c r="AD11" i="1"/>
  <c r="AD12" i="1"/>
  <c r="AD13" i="1"/>
  <c r="AD14" i="1"/>
  <c r="AD15" i="1"/>
  <c r="AD16" i="1"/>
  <c r="AD17" i="1"/>
  <c r="AD18" i="1"/>
  <c r="AD19" i="1"/>
  <c r="AD20" i="1"/>
  <c r="AG20" i="1" s="1"/>
  <c r="AD21" i="1"/>
  <c r="AG21" i="1" s="1"/>
  <c r="AD22" i="1"/>
  <c r="AD23" i="1"/>
  <c r="AD24" i="1"/>
  <c r="AD25" i="1"/>
  <c r="AD26" i="1"/>
  <c r="AD27" i="1"/>
  <c r="AD28" i="1"/>
  <c r="AD29" i="1"/>
  <c r="AD30" i="1"/>
  <c r="AD31" i="1"/>
  <c r="AD32" i="1"/>
  <c r="AE2" i="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6" i="1"/>
  <c r="AF26" i="1" s="1"/>
  <c r="AE27" i="1"/>
  <c r="AF27" i="1" s="1"/>
  <c r="AE28" i="1"/>
  <c r="AF28" i="1" s="1"/>
  <c r="AE29" i="1"/>
  <c r="AF29" i="1" s="1"/>
  <c r="AE25" i="1"/>
  <c r="AF25" i="1" s="1"/>
  <c r="O24" i="1"/>
  <c r="Q24" i="1"/>
  <c r="X24" i="1"/>
  <c r="AJ24" i="1"/>
  <c r="AK24" i="1"/>
  <c r="AL24" i="1"/>
  <c r="AF2" i="1"/>
  <c r="AF30" i="1"/>
  <c r="AF31" i="1"/>
  <c r="AF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O30" i="1"/>
  <c r="Q30" i="1"/>
  <c r="W30" i="1"/>
  <c r="X30" i="1"/>
  <c r="AA30" i="1" s="1"/>
  <c r="O31" i="1"/>
  <c r="Q31" i="1"/>
  <c r="W31" i="1"/>
  <c r="X31" i="1"/>
  <c r="AA31" i="1" s="1"/>
  <c r="O32" i="1"/>
  <c r="Q32" i="1"/>
  <c r="X32" i="1"/>
  <c r="AA32" i="1" s="1"/>
  <c r="O3" i="1"/>
  <c r="Q3" i="1"/>
  <c r="X3" i="1"/>
  <c r="AA3" i="1" s="1"/>
  <c r="O2" i="1"/>
  <c r="Q2" i="1"/>
  <c r="X2" i="1"/>
  <c r="AA2" i="1" s="1"/>
  <c r="O8" i="1"/>
  <c r="Q8" i="1"/>
  <c r="X8" i="1"/>
  <c r="O7" i="1"/>
  <c r="Q7" i="1"/>
  <c r="W7" i="1"/>
  <c r="X7" i="1"/>
  <c r="O6" i="1"/>
  <c r="Q6" i="1"/>
  <c r="W6" i="1"/>
  <c r="X6" i="1"/>
  <c r="AA6" i="1" s="1"/>
  <c r="Q26" i="1"/>
  <c r="Q4" i="1"/>
  <c r="Q10" i="1"/>
  <c r="Q21" i="1"/>
  <c r="Q9" i="1"/>
  <c r="Q13" i="1"/>
  <c r="Q11" i="1"/>
  <c r="Q12" i="1"/>
  <c r="Q25" i="1"/>
  <c r="Q23" i="1"/>
  <c r="Q18" i="1"/>
  <c r="Q14" i="1"/>
  <c r="Q5" i="1"/>
  <c r="Q20" i="1"/>
  <c r="Q19" i="1"/>
  <c r="Q27" i="1"/>
  <c r="Q28" i="1"/>
  <c r="Q29" i="1"/>
  <c r="Q16" i="1"/>
  <c r="Q17" i="1"/>
  <c r="Q22" i="1"/>
  <c r="Q15" i="1"/>
  <c r="O26" i="1"/>
  <c r="O4" i="1"/>
  <c r="O10" i="1"/>
  <c r="O21" i="1"/>
  <c r="O9" i="1"/>
  <c r="O13" i="1"/>
  <c r="O11" i="1"/>
  <c r="O12" i="1"/>
  <c r="O25" i="1"/>
  <c r="O23" i="1"/>
  <c r="O18" i="1"/>
  <c r="O14" i="1"/>
  <c r="O5" i="1"/>
  <c r="O20" i="1"/>
  <c r="O19" i="1"/>
  <c r="O27" i="1"/>
  <c r="O28" i="1"/>
  <c r="O29" i="1"/>
  <c r="O16" i="1"/>
  <c r="O17" i="1"/>
  <c r="O22" i="1"/>
  <c r="O15" i="1"/>
  <c r="W4" i="1"/>
  <c r="W21" i="1"/>
  <c r="W9" i="1"/>
  <c r="W13" i="1"/>
  <c r="W12" i="1"/>
  <c r="W25" i="1"/>
  <c r="W18" i="1"/>
  <c r="W14" i="1"/>
  <c r="W5" i="1"/>
  <c r="W19" i="1"/>
  <c r="W27" i="1"/>
  <c r="W28" i="1"/>
  <c r="W29" i="1"/>
  <c r="W16" i="1"/>
  <c r="W17" i="1"/>
  <c r="W15" i="1"/>
  <c r="W26" i="1"/>
  <c r="X20" i="1"/>
  <c r="X26" i="1"/>
  <c r="AA26" i="1" s="1"/>
  <c r="X4" i="1"/>
  <c r="AA4" i="1" s="1"/>
  <c r="X10" i="1"/>
  <c r="AA10" i="1" s="1"/>
  <c r="X21" i="1"/>
  <c r="AA21" i="1" s="1"/>
  <c r="X9" i="1"/>
  <c r="AA9" i="1" s="1"/>
  <c r="X13" i="1"/>
  <c r="AA13" i="1" s="1"/>
  <c r="X11" i="1"/>
  <c r="AA11" i="1" s="1"/>
  <c r="X12" i="1"/>
  <c r="AA12" i="1" s="1"/>
  <c r="X25" i="1"/>
  <c r="AA25" i="1" s="1"/>
  <c r="X23" i="1"/>
  <c r="AA23" i="1" s="1"/>
  <c r="X18" i="1"/>
  <c r="AA18" i="1" s="1"/>
  <c r="X14" i="1"/>
  <c r="AA14" i="1" s="1"/>
  <c r="X5" i="1"/>
  <c r="AA5" i="1" s="1"/>
  <c r="X19" i="1"/>
  <c r="AA19" i="1" s="1"/>
  <c r="X27" i="1"/>
  <c r="AA27" i="1" s="1"/>
  <c r="X28" i="1"/>
  <c r="AA28" i="1" s="1"/>
  <c r="X29" i="1"/>
  <c r="AA29" i="1" s="1"/>
  <c r="X16" i="1"/>
  <c r="AA16" i="1" s="1"/>
  <c r="X17" i="1"/>
  <c r="AA17" i="1" s="1"/>
  <c r="X22" i="1"/>
  <c r="AA22" i="1" s="1"/>
  <c r="X15" i="1"/>
  <c r="AA15" i="1" s="1"/>
  <c r="Y24" i="1" l="1"/>
  <c r="Z24" i="1" s="1"/>
  <c r="AA24" i="1"/>
  <c r="Y30" i="1"/>
  <c r="Z30" i="1" s="1"/>
  <c r="Y31" i="1"/>
  <c r="Z31" i="1" s="1"/>
  <c r="Y32" i="1"/>
  <c r="Z32" i="1" s="1"/>
  <c r="Y3" i="1"/>
  <c r="Z3" i="1" s="1"/>
  <c r="Y2" i="1"/>
  <c r="Z2" i="1" s="1"/>
  <c r="Y20" i="1"/>
  <c r="Y28" i="1"/>
  <c r="Y21" i="1"/>
  <c r="Y15" i="1"/>
  <c r="Y29" i="1"/>
  <c r="Y13" i="1"/>
  <c r="Y4" i="1"/>
  <c r="Y9" i="1"/>
  <c r="Y19" i="1"/>
  <c r="Y10" i="1"/>
  <c r="Y26" i="1"/>
  <c r="Y6" i="1"/>
  <c r="Z6" i="1" s="1"/>
  <c r="Y18" i="1"/>
  <c r="Y23" i="1"/>
  <c r="Y7" i="1"/>
  <c r="Z7" i="1" s="1"/>
  <c r="Y22" i="1"/>
  <c r="Y25" i="1"/>
  <c r="Y5" i="1"/>
  <c r="Y17" i="1"/>
  <c r="Y12" i="1"/>
  <c r="Y8" i="1"/>
  <c r="Z8" i="1" s="1"/>
  <c r="Y14" i="1"/>
  <c r="Y16" i="1"/>
  <c r="Y11" i="1"/>
  <c r="Y27" i="1"/>
  <c r="AA8" i="1"/>
  <c r="AA7" i="1"/>
  <c r="AA20" i="1"/>
  <c r="AB24" i="1" l="1"/>
  <c r="AC24" i="1" s="1"/>
  <c r="AB7" i="1"/>
  <c r="AC7" i="1" s="1"/>
  <c r="AB31" i="1"/>
  <c r="AC31" i="1" s="1"/>
  <c r="AB30" i="1"/>
  <c r="AC30" i="1" s="1"/>
  <c r="AB32" i="1"/>
  <c r="AC32" i="1" s="1"/>
  <c r="AB3" i="1"/>
  <c r="AC3" i="1" s="1"/>
  <c r="AB16" i="1"/>
  <c r="AC16" i="1" s="1"/>
  <c r="AB2" i="1"/>
  <c r="AC2" i="1" s="1"/>
  <c r="AB9" i="1"/>
  <c r="AC9" i="1" s="1"/>
  <c r="AB20" i="1"/>
  <c r="AC20" i="1" s="1"/>
  <c r="AB29" i="1"/>
  <c r="AC29" i="1" s="1"/>
  <c r="AB8" i="1"/>
  <c r="AC8" i="1" s="1"/>
  <c r="AB6" i="1"/>
  <c r="AC6" i="1" s="1"/>
  <c r="AB22" i="1"/>
  <c r="AC22" i="1" s="1"/>
  <c r="AB11" i="1"/>
  <c r="AC11" i="1" s="1"/>
  <c r="AB23" i="1"/>
  <c r="AC23" i="1" s="1"/>
  <c r="AB12" i="1"/>
  <c r="AC12" i="1" s="1"/>
  <c r="AB18" i="1"/>
  <c r="AC18" i="1" s="1"/>
  <c r="AB25" i="1"/>
  <c r="AC25" i="1" s="1"/>
  <c r="AB26" i="1"/>
  <c r="AC26" i="1" s="1"/>
  <c r="AB15" i="1"/>
  <c r="AC15" i="1" s="1"/>
  <c r="AB4" i="1"/>
  <c r="AC4" i="1" s="1"/>
  <c r="AB14" i="1"/>
  <c r="AC14" i="1" s="1"/>
  <c r="AB5" i="1"/>
  <c r="AC5" i="1" s="1"/>
  <c r="AB10" i="1"/>
  <c r="AC10" i="1" s="1"/>
  <c r="AB19" i="1"/>
  <c r="AC19" i="1" s="1"/>
  <c r="AB28" i="1"/>
  <c r="AC28" i="1" s="1"/>
  <c r="AB27" i="1"/>
  <c r="AC27" i="1" s="1"/>
  <c r="AB13" i="1"/>
  <c r="AC13" i="1" s="1"/>
  <c r="AB21" i="1"/>
  <c r="AC21" i="1" s="1"/>
  <c r="AB17" i="1"/>
  <c r="AC17" i="1" s="1"/>
  <c r="Z28" i="1"/>
  <c r="Z25" i="1"/>
  <c r="Z21" i="1"/>
  <c r="Z13" i="1"/>
  <c r="Z29" i="1"/>
  <c r="Z22" i="1"/>
  <c r="Z5" i="1"/>
  <c r="Z20" i="1"/>
  <c r="Z4" i="1"/>
  <c r="Z23" i="1"/>
  <c r="Z19" i="1"/>
  <c r="Z11" i="1"/>
  <c r="Z15" i="1"/>
  <c r="Z16" i="1"/>
  <c r="Z18" i="1"/>
  <c r="Z14" i="1"/>
  <c r="Z10" i="1"/>
  <c r="Z26" i="1"/>
  <c r="Z27" i="1"/>
  <c r="Z12" i="1"/>
  <c r="Z9" i="1"/>
  <c r="Z17" i="1"/>
</calcChain>
</file>

<file path=xl/sharedStrings.xml><?xml version="1.0" encoding="utf-8"?>
<sst xmlns="http://schemas.openxmlformats.org/spreadsheetml/2006/main" count="238" uniqueCount="193">
  <si>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</si>
  <si>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</si>
  <si>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</si>
  <si>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</si>
  <si>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</si>
  <si>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</si>
  <si>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</si>
  <si>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</si>
  <si>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</si>
  <si>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</si>
  <si>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</si>
  <si>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</si>
  <si>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</si>
  <si>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</si>
  <si>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</si>
  <si>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</si>
  <si>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</si>
  <si>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</si>
  <si>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</si>
  <si>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</si>
  <si>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</si>
  <si>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</si>
  <si>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</si>
  <si>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</si>
  <si>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</si>
  <si>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</si>
  <si>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</si>
  <si>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</si>
  <si>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</si>
  <si>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</si>
  <si>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</si>
  <si>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</si>
  <si>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</si>
  <si>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</si>
  <si>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</si>
  <si>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</si>
  <si>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</si>
  <si>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</si>
  <si>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</si>
  <si>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</si>
  <si>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</si>
  <si>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</si>
  <si>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</si>
  <si>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</si>
  <si>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</si>
  <si>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</si>
  <si>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</si>
  <si>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</si>
  <si>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</si>
  <si>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</si>
  <si>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</si>
  <si>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</si>
  <si>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</si>
  <si>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</si>
  <si>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</si>
  <si>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</si>
  <si>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</si>
  <si>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</si>
  <si>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</si>
  <si>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</si>
  <si>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</si>
  <si>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</si>
  <si>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</si>
  <si>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</si>
  <si>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</si>
  <si>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</si>
  <si>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</si>
  <si>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</si>
  <si>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</si>
  <si>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</si>
  <si>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</si>
  <si>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</si>
  <si>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</si>
  <si>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</si>
  <si>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</si>
  <si>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</si>
  <si>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</si>
  <si>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</si>
  <si>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</si>
  <si>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</si>
  <si>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</si>
  <si>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</si>
  <si>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</si>
  <si>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</si>
  <si>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</si>
  <si>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</si>
  <si>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</si>
  <si>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</si>
  <si>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</si>
  <si>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</si>
  <si>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</si>
  <si>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</si>
  <si>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</si>
  <si>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</si>
  <si>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</si>
  <si>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</si>
  <si>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</si>
  <si>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</si>
  <si>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</si>
  <si>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</si>
  <si>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</si>
  <si>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</si>
  <si>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</si>
  <si>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</si>
  <si>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</si>
  <si>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</si>
  <si>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</si>
  <si>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</si>
  <si>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</si>
  <si>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</si>
  <si>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</si>
  <si>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</si>
  <si>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</si>
  <si>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</si>
  <si>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</si>
  <si>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</si>
  <si>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</si>
  <si>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</si>
  <si>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</si>
  <si>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</si>
  <si>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</si>
  <si>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</si>
  <si>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</si>
  <si>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</si>
  <si>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</si>
  <si>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</si>
  <si>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</si>
  <si>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</si>
  <si>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</si>
  <si>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</si>
  <si>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</si>
  <si>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</si>
  <si>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</si>
  <si>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</si>
  <si>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</si>
  <si>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</si>
  <si>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</si>
  <si>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</si>
  <si>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</si>
  <si>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</si>
  <si>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</si>
  <si>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</si>
  <si>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</si>
  <si>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</si>
  <si>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</si>
  <si>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</si>
  <si>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</si>
  <si>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</si>
  <si>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</si>
  <si>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</si>
  <si>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</si>
  <si>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</si>
  <si>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</si>
  <si>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</si>
  <si>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</si>
  <si>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</si>
  <si>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</si>
  <si>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</si>
  <si>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</si>
  <si>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</si>
  <si>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</si>
  <si>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</si>
  <si>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</si>
  <si>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</si>
  <si>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Esthetic</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</si>
  <si>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</si>
  <si>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</si>
  <si>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</si>
  <si>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</si>
  <si>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</si>
  <si>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</si>
  <si>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</si>
  <si>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</si>
  <si>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</si>
  <si>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</si>
  <si>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</si>
  <si>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</si>
  <si>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</si>
  <si>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</si>
  <si>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</si>
  <si>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</si>
  <si>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100% Image</t>
  </si>
  <si>
    <t>100% Cube</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</si>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</sst>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8">
    <dxf>
      <numFmt numFmtId="164" formatCode="0.0%"/>
    </dxf>
    <dxf>
      <numFmt numFmtId="0" formatCode="General"/>
    </dxf>
    <dxf>
      <numFmt numFmtId="0" formatCode="General"/>
    </dxf>
    <dxf>
      <numFmt numFmtId="0" formatCode="General"/>
    </dxf>
    <dxf>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sortState xmlns:xlrd2="http://schemas.microsoft.com/office/spreadsheetml/2017/richdata2" ref="E2:AL32">
    <sortCondition ref="E1:E32"/>
  </sortState>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27" dataCellStyle="Porcentaje"/>
    <tableColumn id="9" xr3:uid="{EDA17F6B-F438-45F7-B1D4-D47E28684329}" name="XY-N" dataDxfId="26"/>
    <tableColumn id="17" xr3:uid="{94F205F5-D170-40A1-8C5F-879C636804AA}" name="X-Y Strength" dataDxfId="25">
      <calculatedColumnFormula>_xlfn.XLOOKUP(Infill[[#This Row],[XY-N]],Rating[N],Rating[Name])</calculatedColumnFormula>
    </tableColumn>
    <tableColumn id="20" xr3:uid="{E9317962-9E1D-4D5B-9028-66E03DB4FC89}" name="Z-N" dataDxfId="24"/>
    <tableColumn id="16" xr3:uid="{D6A80A00-4E52-418C-9F58-C091734E73D4}" name="Z Strength" dataDxfId="23">
      <calculatedColumnFormula>_xlfn.XLOOKUP(Infill[[#This Row],[Z-N]],Rating[N],Rating[Name])</calculatedColumnFormula>
    </tableColumn>
    <tableColumn id="15" xr3:uid="{A5F7A5DA-C5EE-4BAA-9BF1-1AF83AB88E06}" name="DensityCalc" dataDxfId="22" dataCellStyle="Porcentaje"/>
    <tableColumn id="5" xr3:uid="{CC2FB322-5D42-4375-BC4F-16927902366E}" name="hs"/>
    <tableColumn id="2" xr3:uid="{0B06FA91-5EDF-466A-8753-FFCA36B0EFB0}" name="min"/>
    <tableColumn id="3" xr3:uid="{E842218B-6949-43A1-A35A-6C35A7D812BB}" name="g" totalsRowFunction="average" totalsRowDxfId="21"/>
    <tableColumn id="4" xr3:uid="{55891199-0C82-4B3C-B416-4BE5775CD688}" name="% Effective" totalsRowFunction="average" dataDxfId="20" totalsRowDxfId="19" dataCellStyle="Porcentaje">
      <calculatedColumnFormula>Infill[[#This Row],[g]]/(997.25*0.15)</calculatedColumnFormula>
    </tableColumn>
    <tableColumn id="11" xr3:uid="{32CE485A-842B-45B3-8F5D-B93DF0C49C8F}" name="Material Usage" dataDxfId="18" dataCellStyle="Porcentaje">
      <calculatedColumnFormula>_xlfn.XLOOKUP(Infill[[#This Row],[% Effective]],Rating[Max %],Rating[Name],,1)</calculatedColumnFormula>
    </tableColumn>
    <tableColumn id="6" xr3:uid="{C7DC0832-87AA-48F2-8845-AAE7F7254500}" name="Total Time" totalsRowFunction="average" dataDxfId="17" totalsRowDxfId="16">
      <calculatedColumnFormula>Infill[[#This Row],[hs]]*60+Infill[[#This Row],[min]]</calculatedColumnFormula>
    </tableColumn>
    <tableColumn id="8" xr3:uid="{252F6390-A339-497F-955E-B7D85B035B56}" name="t prom" dataDxfId="15" dataCellStyle="Porcentaje">
      <calculatedColumnFormula>Infill[[#This Row],[Total Time]]/AVERAGEIFS(Infill[Total Time],Infill[Material Usage],"Normal")</calculatedColumnFormula>
    </tableColumn>
    <tableColumn id="12" xr3:uid="{0224A6DD-647D-41E2-B74E-256AAEBCEDB8}" name="Print Time" dataDxfId="14" dataCellStyle="Porcentaje">
      <calculatedColumnFormula>_xlfn.XLOOKUP(Infill[[#This Row],[t prom]],Rating[Max %],Rating[Name],,1)</calculatedColumnFormula>
    </tableColumn>
    <tableColumn id="7" xr3:uid="{3A33F243-4754-4015-A3B1-EEAA7B810730}" name="g/t" totalsRowFunction="average" dataDxfId="13" totalsRowDxfId="12" dataCellStyle="Porcentaje">
      <calculatedColumnFormula>Infill[[#This Row],[g]]/Infill[[#This Row],[Total Time]]</calculatedColumnFormula>
    </tableColumn>
    <tableColumn id="10" xr3:uid="{81F5FB07-EC80-4D98-B9AE-8EF8E1629F1A}" name="g/t prom" dataDxfId="11" dataCellStyle="Porcentaje">
      <calculatedColumnFormula>Infill[[#This Row],[g/t]]/AVERAGEIFS(Infill[g/t],Infill[Material Usage],"Normal")</calculatedColumnFormula>
    </tableColumn>
    <tableColumn id="13" xr3:uid="{F80BCD33-B1E3-433F-AF6D-F982D670E727}" name="Material/Time" dataDxfId="10" dataCellStyle="Porcentaje">
      <calculatedColumnFormula>_xlfn.XLOOKUP(Infill[[#This Row],[g/t prom]],Rating[Max %],Rating[Name],,1)</calculatedColumnFormula>
    </tableColumn>
    <tableColumn id="19" xr3:uid="{44AE3D7E-C8D1-4165-B6BD-E525E4F90672}" name="nameMD" dataDxfId="9" dataCellStyle="Porcentaje">
      <calculatedColumnFormula>SUBSTITUTE(LOWER(Infill[[#This Row],[name]])," ","-")</calculatedColumnFormula>
    </tableColumn>
    <tableColumn id="33" xr3:uid="{9C188045-ECA6-4734-BC61-4D569A3256F0}" name="SVG" dataDxfId="8" dataCellStyle="Porcentaje"/>
    <tableColumn id="34" xr3:uid="{45B271D4-A035-4A01-B06E-E3B623BB568E}" name="SVG Link" dataDxfId="7">
      <calculatedColumnFormula>"!["&amp;Infill[[#This Row],[SVG]]&amp;"](https://github.com/SoftFever/OrcaSlicer/blob/main/resources/images/"&amp;Infill[[#This Row],[SVG]]&amp;".svg?raw=true)"</calculatedColumnFormula>
    </tableColumn>
    <tableColumn id="21" xr3:uid="{75AA760A-15C0-4692-B168-BF74BE6D50F6}" name="Pattern" dataDxfId="6" dataCellStyle="Porcentaje">
      <calculatedColumnFormula>"["&amp;Infill[[#This Row],[name]]&amp;"](#"&amp;Infill[[#This Row],[nameMD]]&amp;")"</calculatedColumnFormula>
    </tableColumn>
    <tableColumn id="31" xr3:uid="{D12C345A-0415-4208-969C-FE76BD14B76A}" name="Applies to" dataDxfId="5" dataCellStyle="Porcentaje">
      <calculatedColumnFormula>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calculatedColumnFormula>
    </tableColumn>
    <tableColumn id="14" xr3:uid="{AE92B56B-1C4F-4A43-BC18-AFFF1480255E}" name="MD" dataDxfId="4"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3" dataCellStyle="Porcentaje">
      <calculatedColumnFormula>IF(OR(Infill[[#This Row],[Is Infill]],Infill[[#This Row],[Is Surface]])," { """&amp;Infill[[#This Row],[infill]]&amp;""", "&amp;Infill[[#This Row],[ip]]&amp;" },","")</calculatedColumnFormula>
    </tableColumn>
    <tableColumn id="30" xr3:uid="{DF1D46A6-663C-4993-9678-9483ECBDC09A}" name="Enum Pattern" dataDxfId="2" dataCellStyle="Porcentaje">
      <calculatedColumnFormula>IF(OR(Infill[[#This Row],[Is Infill]],Infill[[#This Row],[Is Surface]]),"def-&gt;enum_values.push_back("""&amp;Infill[[#This Row],[infill]]&amp;""");","")</calculatedColumnFormula>
    </tableColumn>
    <tableColumn id="29" xr3:uid="{A375012B-C9F3-4FDF-8EA3-593D97EDEB2B}" name="Enum Pattern Names" dataDxfId="1"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6:C25" totalsRowShown="0">
  <autoFilter ref="A16:C25"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L32"/>
  <sheetViews>
    <sheetView tabSelected="1" topLeftCell="A11" zoomScale="70" zoomScaleNormal="70" workbookViewId="0">
      <selection activeCell="N20" sqref="N20"/>
    </sheetView>
  </sheetViews>
  <sheetFormatPr baseColWidth="10" defaultRowHeight="15" x14ac:dyDescent="0.25"/>
  <cols>
    <col min="1" max="1" width="22.42578125" bestFit="1" customWidth="1"/>
    <col min="2" max="2" width="31.5703125" bestFit="1" customWidth="1"/>
    <col min="3" max="3" width="20.7109375" bestFit="1" customWidth="1"/>
    <col min="5" max="5" width="17.28515625" bestFit="1" customWidth="1"/>
    <col min="6" max="6" width="24.7109375" bestFit="1" customWidth="1"/>
    <col min="7" max="7" width="29.85546875" bestFit="1" customWidth="1"/>
    <col min="8" max="8" width="29.85546875" customWidth="1"/>
    <col min="9" max="9" width="23.5703125" bestFit="1" customWidth="1"/>
    <col min="10" max="10" width="23.5703125" customWidth="1"/>
    <col min="11" max="11" width="24.7109375" bestFit="1" customWidth="1"/>
    <col min="12" max="12" width="21.85546875" bestFit="1" customWidth="1"/>
    <col min="13" max="13" width="29.42578125" bestFit="1" customWidth="1"/>
    <col min="14" max="14" width="56.140625" bestFit="1" customWidth="1"/>
    <col min="15" max="15" width="21.28515625" bestFit="1" customWidth="1"/>
    <col min="16" max="16" width="35" bestFit="1" customWidth="1"/>
    <col min="17" max="17" width="19" bestFit="1" customWidth="1"/>
    <col min="18" max="18" width="31" bestFit="1" customWidth="1"/>
    <col min="19" max="19" width="59.5703125" bestFit="1" customWidth="1"/>
    <col min="20" max="20" width="16.140625" bestFit="1" customWidth="1"/>
    <col min="21" max="21" width="17.85546875" bestFit="1" customWidth="1"/>
    <col min="22" max="22" width="14.42578125" bestFit="1" customWidth="1"/>
    <col min="23" max="23" width="31.5703125" bestFit="1" customWidth="1"/>
    <col min="24" max="24" width="35.5703125" bestFit="1" customWidth="1"/>
    <col min="25" max="25" width="28.7109375" bestFit="1" customWidth="1"/>
    <col min="26" max="26" width="23" bestFit="1" customWidth="1"/>
    <col min="27" max="27" width="29.28515625" bestFit="1" customWidth="1"/>
    <col min="28" max="28" width="18.42578125" bestFit="1" customWidth="1"/>
    <col min="29" max="29" width="27" bestFit="1" customWidth="1"/>
    <col min="30" max="30" width="34.42578125" bestFit="1" customWidth="1"/>
    <col min="31" max="31" width="23" bestFit="1" customWidth="1"/>
    <col min="32" max="32" width="139.140625" bestFit="1" customWidth="1"/>
    <col min="33" max="33" width="52.140625" bestFit="1" customWidth="1"/>
    <col min="34" max="34" width="50.42578125" customWidth="1"/>
    <col min="35" max="35" width="54.42578125" bestFit="1" customWidth="1"/>
    <col min="36" max="36" width="59.5703125" bestFit="1" customWidth="1"/>
    <col min="37" max="37" width="63.5703125" bestFit="1" customWidth="1"/>
    <col min="38" max="38" width="94.42578125" bestFit="1" customWidth="1"/>
    <col min="39" max="39" width="12.5703125" bestFit="1" customWidth="1"/>
  </cols>
  <sheetData>
    <row r="1" spans="1:38" x14ac:dyDescent="0.25">
      <c r="A1" t="s">
        <v>38</v>
      </c>
      <c r="B1" t="s">
        <v>39</v>
      </c>
      <c r="E1" t="s">
        <v>171</v>
      </c>
      <c r="F1" t="s">
        <v>155</v>
      </c>
      <c r="G1" t="s">
        <v>156</v>
      </c>
      <c r="H1" t="s">
        <v>178</v>
      </c>
      <c r="I1" t="s">
        <v>127</v>
      </c>
      <c r="J1" t="s">
        <v>160</v>
      </c>
      <c r="K1" t="s">
        <v>126</v>
      </c>
      <c r="L1" t="s">
        <v>152</v>
      </c>
      <c r="M1" t="s">
        <v>40</v>
      </c>
      <c r="N1" t="s">
        <v>44</v>
      </c>
      <c r="O1" t="s">
        <v>27</v>
      </c>
      <c r="P1" t="s">
        <v>45</v>
      </c>
      <c r="Q1" t="s">
        <v>28</v>
      </c>
      <c r="R1" t="s">
        <v>26</v>
      </c>
      <c r="S1" t="s">
        <v>29</v>
      </c>
      <c r="T1" s="1" t="s">
        <v>19</v>
      </c>
      <c r="U1" t="s">
        <v>30</v>
      </c>
      <c r="V1" t="s">
        <v>75</v>
      </c>
      <c r="W1" t="s">
        <v>20</v>
      </c>
      <c r="X1" s="1" t="s">
        <v>46</v>
      </c>
      <c r="Y1" t="s">
        <v>77</v>
      </c>
      <c r="Z1" t="s">
        <v>85</v>
      </c>
      <c r="AA1" t="s">
        <v>47</v>
      </c>
      <c r="AB1" t="s">
        <v>76</v>
      </c>
      <c r="AC1" t="s">
        <v>67</v>
      </c>
      <c r="AD1" t="s">
        <v>175</v>
      </c>
      <c r="AE1" t="s">
        <v>166</v>
      </c>
      <c r="AF1" t="s">
        <v>167</v>
      </c>
      <c r="AG1" t="s">
        <v>86</v>
      </c>
      <c r="AH1" t="s">
        <v>185</v>
      </c>
      <c r="AI1" t="s">
        <v>81</v>
      </c>
      <c r="AJ1" t="s">
        <v>159</v>
      </c>
      <c r="AK1" t="s">
        <v>157</v>
      </c>
      <c r="AL1" t="s">
        <v>158</v>
      </c>
    </row>
    <row r="2" spans="1:38" ht="150" customHeight="1" x14ac:dyDescent="0.25">
      <c r="A2" t="s">
        <v>31</v>
      </c>
      <c r="B2" t="s">
        <v>48</v>
      </c>
      <c r="E2">
        <v>0</v>
      </c>
      <c r="F2" t="b">
        <v>0</v>
      </c>
      <c r="G2" t="b">
        <v>1</v>
      </c>
      <c r="H2" t="b">
        <v>0</v>
      </c>
      <c r="I2" t="s">
        <v>153</v>
      </c>
      <c r="J2" t="s">
        <v>161</v>
      </c>
      <c r="K2" t="s">
        <v>109</v>
      </c>
      <c r="L2" t="s">
        <v>150</v>
      </c>
      <c r="M2" s="8" t="s">
        <v>169</v>
      </c>
      <c r="N2">
        <v>4</v>
      </c>
      <c r="O2" t="str">
        <f>_xlfn.XLOOKUP(Infill[[#This Row],[XY-N]],Rating[N],Rating[Name])</f>
        <v>Normal</v>
      </c>
      <c r="P2">
        <v>4</v>
      </c>
      <c r="Q2" t="str">
        <f>_xlfn.XLOOKUP(Infill[[#This Row],[Z-N]],Rating[N],Rating[Name])</f>
        <v>Normal</v>
      </c>
      <c r="R2" s="2" t="s">
        <v>78</v>
      </c>
      <c r="S2">
        <v>7</v>
      </c>
      <c r="T2">
        <v>53</v>
      </c>
      <c r="U2">
        <v>149.33000000000001</v>
      </c>
      <c r="V2" s="2">
        <f>Infill[[#This Row],[g]]/(997.25*0.15)</f>
        <v>0.99827859948190867</v>
      </c>
      <c r="W2" s="2" t="str">
        <f>_xlfn.XLOOKUP(Infill[[#This Row],[% Effective]],Rating[Max %],Rating[Name],,1)</f>
        <v>Normal</v>
      </c>
      <c r="X2">
        <f>Infill[[#This Row],[hs]]*60+Infill[[#This Row],[min]]</f>
        <v>473</v>
      </c>
      <c r="Y2" s="2">
        <f>Infill[[#This Row],[Total Time]]/AVERAGEIFS(Infill[Total Time],Infill[Material Usage],"Normal")</f>
        <v>0.87710721510451795</v>
      </c>
      <c r="Z2" s="2" t="str">
        <f>_xlfn.XLOOKUP(Infill[[#This Row],[t prom]],Rating[Max %],Rating[Name],,1)</f>
        <v>Normal-Low</v>
      </c>
      <c r="AA2" s="3">
        <f>Infill[[#This Row],[g]]/Infill[[#This Row],[Total Time]]</f>
        <v>0.31570824524312902</v>
      </c>
      <c r="AB2" s="2">
        <f>Infill[[#This Row],[g/t]]/AVERAGEIFS(Infill[g/t],Infill[Material Usage],"Normal")</f>
        <v>1.1101963814393199</v>
      </c>
      <c r="AC2" s="2" t="str">
        <f>_xlfn.XLOOKUP(Infill[[#This Row],[g/t prom]],Rating[Max %],Rating[Name],,1)</f>
        <v>Normal-High</v>
      </c>
      <c r="AD2" s="2" t="str">
        <f>SUBSTITUTE(LOWER(Infill[[#This Row],[name]])," ","-")</f>
        <v>monotonic</v>
      </c>
      <c r="AE2" t="str">
        <f>"param_"&amp;Infill[[#This Row],[infill]]</f>
        <v>param_monotonic</v>
      </c>
      <c r="AF2" t="str">
        <f>"!["&amp;Infill[[#This Row],[SVG]]&amp;"](https://github.com/SoftFever/OrcaSlicer/blob/main/resources/images/"&amp;Infill[[#This Row],[SVG]]&amp;".svg?raw=true)"</f>
        <v>![param_monotonic](https://github.com/SoftFever/OrcaSlicer/blob/main/resources/images/param_monotonic.svg?raw=true)</v>
      </c>
      <c r="AG2" s="2" t="str">
        <f>"["&amp;Infill[[#This Row],[name]]&amp;"](#"&amp;Infill[[#This Row],[nameMD]]&amp;")"</f>
        <v>[Monotonic](#monotonic)</v>
      </c>
      <c r="AH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**Material/Time (Higher better):** Normal-High
- **Applies to:**
  - **[Solid Infill](strength_settings_top_bottom_shells#internal-solid-infill)**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row>
    <row r="3" spans="1:38" ht="90" x14ac:dyDescent="0.25">
      <c r="A3" t="s">
        <v>32</v>
      </c>
      <c r="B3" t="s">
        <v>35</v>
      </c>
      <c r="E3">
        <v>1</v>
      </c>
      <c r="F3" t="b">
        <v>0</v>
      </c>
      <c r="G3" t="b">
        <v>1</v>
      </c>
      <c r="H3" t="b">
        <v>0</v>
      </c>
      <c r="I3" t="s">
        <v>154</v>
      </c>
      <c r="J3" t="s">
        <v>161</v>
      </c>
      <c r="K3" t="s">
        <v>110</v>
      </c>
      <c r="L3" t="s">
        <v>151</v>
      </c>
      <c r="M3" s="8" t="s">
        <v>183</v>
      </c>
      <c r="N3">
        <v>4</v>
      </c>
      <c r="O3" t="str">
        <f>_xlfn.XLOOKUP(Infill[[#This Row],[XY-N]],Rating[N],Rating[Name])</f>
        <v>Normal</v>
      </c>
      <c r="P3">
        <v>4</v>
      </c>
      <c r="Q3" t="str">
        <f>_xlfn.XLOOKUP(Infill[[#This Row],[Z-N]],Rating[N],Rating[Name])</f>
        <v>Normal</v>
      </c>
      <c r="R3" s="2" t="s">
        <v>78</v>
      </c>
      <c r="S3">
        <v>9</v>
      </c>
      <c r="T3">
        <v>1</v>
      </c>
      <c r="U3">
        <v>147.77000000000001</v>
      </c>
      <c r="V3" s="2">
        <f>Infill[[#This Row],[g]]/(997.25*0.15)</f>
        <v>0.98784992061502463</v>
      </c>
      <c r="W3" s="2" t="str">
        <f>_xlfn.XLOOKUP(Infill[[#This Row],[% Effective]],Rating[Max %],Rating[Name],,1)</f>
        <v>Normal</v>
      </c>
      <c r="X3">
        <f>Infill[[#This Row],[hs]]*60+Infill[[#This Row],[min]]</f>
        <v>541</v>
      </c>
      <c r="Y3" s="2">
        <f>Infill[[#This Row],[Total Time]]/AVERAGEIFS(Infill[Total Time],Infill[Material Usage],"Normal")</f>
        <v>1.0032029669588671</v>
      </c>
      <c r="Z3" s="2" t="str">
        <f>_xlfn.XLOOKUP(Infill[[#This Row],[t prom]],Rating[Max %],Rating[Name],,1)</f>
        <v>Normal</v>
      </c>
      <c r="AA3" s="3">
        <f>Infill[[#This Row],[g]]/Infill[[#This Row],[Total Time]]</f>
        <v>0.27314232902033275</v>
      </c>
      <c r="AB3" s="2">
        <f>Infill[[#This Row],[g/t]]/AVERAGEIFS(Infill[g/t],Infill[Material Usage],"Normal")</f>
        <v>0.96051221298561007</v>
      </c>
      <c r="AC3" s="2" t="str">
        <f>_xlfn.XLOOKUP(Infill[[#This Row],[g/t prom]],Rating[Max %],Rating[Name],,1)</f>
        <v>Normal</v>
      </c>
      <c r="AD3" s="2" t="str">
        <f>SUBSTITUTE(LOWER(Infill[[#This Row],[name]])," ","-")</f>
        <v>monotonic-line</v>
      </c>
      <c r="AE3" t="str">
        <f>"param_"&amp;Infill[[#This Row],[infill]]</f>
        <v>param_monotonicline</v>
      </c>
      <c r="AF3" t="str">
        <f>"!["&amp;Infill[[#This Row],[SVG]]&amp;"](https://github.com/SoftFever/OrcaSlicer/blob/main/resources/images/"&amp;Infill[[#This Row],[SVG]]&amp;".svg?raw=true)"</f>
        <v>![param_monotonicline](https://github.com/SoftFever/OrcaSlicer/blob/main/resources/images/param_monotonicline.svg?raw=true)</v>
      </c>
      <c r="AG3" s="2" t="str">
        <f>"["&amp;Infill[[#This Row],[name]]&amp;"](#"&amp;Infill[[#This Row],[nameMD]]&amp;")"</f>
        <v>[Monotonic line](#monotonic-line)</v>
      </c>
      <c r="AH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**[Solid Infill](strength_settings_top_bottom_shells#internal-solid-infill)**
  - **[Surface](strength_settings_top_bottom_shells)**</v>
      </c>
      <c r="AI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**Material/Time (Higher better):** Normal
- **Applies to:**
  - **[Solid Infill](strength_settings_top_bottom_shells#internal-solid-infill)**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row>
    <row r="4" spans="1:38" ht="105" x14ac:dyDescent="0.25">
      <c r="A4" t="s">
        <v>33</v>
      </c>
      <c r="B4" s="2">
        <v>0.15</v>
      </c>
      <c r="E4">
        <v>2</v>
      </c>
      <c r="F4" t="b">
        <v>1</v>
      </c>
      <c r="G4" t="b">
        <v>1</v>
      </c>
      <c r="H4" t="b">
        <v>1</v>
      </c>
      <c r="I4" t="s">
        <v>1</v>
      </c>
      <c r="J4" t="s">
        <v>1</v>
      </c>
      <c r="K4" t="s">
        <v>99</v>
      </c>
      <c r="L4" t="s">
        <v>170</v>
      </c>
      <c r="M4" s="6" t="s">
        <v>88</v>
      </c>
      <c r="N4">
        <v>3</v>
      </c>
      <c r="O4" t="str">
        <f>_xlfn.XLOOKUP(Infill[[#This Row],[XY-N]],Rating[N],Rating[Name])</f>
        <v>Normal-Low</v>
      </c>
      <c r="P4">
        <v>2</v>
      </c>
      <c r="Q4" t="str">
        <f>_xlfn.XLOOKUP(Infill[[#This Row],[Z-N]],Rating[N],Rating[Name])</f>
        <v>Low</v>
      </c>
      <c r="R4" s="2" t="s">
        <v>78</v>
      </c>
      <c r="S4">
        <v>8</v>
      </c>
      <c r="T4">
        <v>7</v>
      </c>
      <c r="U4">
        <v>148.6</v>
      </c>
      <c r="V4" s="2">
        <f>Infill[[#This Row],[g]]/(997.25*0.15)</f>
        <v>0.99339851257625134</v>
      </c>
      <c r="W4" s="2" t="str">
        <f>_xlfn.XLOOKUP(Infill[[#This Row],[% Effective]],Rating[Max %],Rating[Name],,1)</f>
        <v>Normal</v>
      </c>
      <c r="X4">
        <f>Infill[[#This Row],[hs]]*60+Infill[[#This Row],[min]]</f>
        <v>487</v>
      </c>
      <c r="Y4" s="2">
        <f>Infill[[#This Row],[Total Time]]/AVERAGEIFS(Infill[Total Time],Infill[Material Usage],"Normal")</f>
        <v>0.90306810519217806</v>
      </c>
      <c r="Z4" s="2" t="str">
        <f>_xlfn.XLOOKUP(Infill[[#This Row],[t prom]],Rating[Max %],Rating[Name],,1)</f>
        <v>Normal-Low</v>
      </c>
      <c r="AA4" s="3">
        <f>Infill[[#This Row],[g]]/Infill[[#This Row],[Total Time]]</f>
        <v>0.30513347022587267</v>
      </c>
      <c r="AB4" s="2">
        <f>Infill[[#This Row],[g/t]]/AVERAGEIFS(Infill[g/t],Infill[Material Usage],"Normal")</f>
        <v>1.073009905838558</v>
      </c>
      <c r="AC4" t="str">
        <f>_xlfn.XLOOKUP(Infill[[#This Row],[g/t prom]],Rating[Max %],Rating[Name],,1)</f>
        <v>Normal</v>
      </c>
      <c r="AD4" s="2" t="str">
        <f>SUBSTITUTE(LOWER(Infill[[#This Row],[name]])," ","-")</f>
        <v>rectilinear</v>
      </c>
      <c r="AE4" t="str">
        <f>"param_"&amp;Infill[[#This Row],[infill]]</f>
        <v>param_rectilinear</v>
      </c>
      <c r="AF4" t="str">
        <f>"!["&amp;Infill[[#This Row],[SVG]]&amp;"](https://github.com/SoftFever/OrcaSlicer/blob/main/resources/images/"&amp;Infill[[#This Row],[SVG]]&amp;".svg?raw=true)"</f>
        <v>![param_rectilinear](https://github.com/SoftFever/OrcaSlicer/blob/main/resources/images/param_rectilinear.svg?raw=true)</v>
      </c>
      <c r="AG4" s="2" t="str">
        <f>"["&amp;Infill[[#This Row],[name]]&amp;"](#"&amp;Infill[[#This Row],[nameMD]]&amp;")"</f>
        <v>[Rectilinear](#rectilinear)</v>
      </c>
      <c r="AH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4"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row>
    <row r="5" spans="1:38" ht="150" x14ac:dyDescent="0.25">
      <c r="A5" t="s">
        <v>50</v>
      </c>
      <c r="B5" t="s">
        <v>51</v>
      </c>
      <c r="E5">
        <v>3</v>
      </c>
      <c r="F5" t="b">
        <v>1</v>
      </c>
      <c r="G5" t="b">
        <v>1</v>
      </c>
      <c r="H5" t="b">
        <v>0</v>
      </c>
      <c r="I5" t="s">
        <v>11</v>
      </c>
      <c r="J5" t="s">
        <v>1</v>
      </c>
      <c r="K5" t="s">
        <v>111</v>
      </c>
      <c r="L5" t="s">
        <v>138</v>
      </c>
      <c r="M5" s="6" t="s">
        <v>62</v>
      </c>
      <c r="N5">
        <v>3</v>
      </c>
      <c r="O5" t="str">
        <f>_xlfn.XLOOKUP(Infill[[#This Row],[XY-N]],Rating[N],Rating[Name])</f>
        <v>Normal-Low</v>
      </c>
      <c r="P5">
        <v>4</v>
      </c>
      <c r="Q5" t="str">
        <f>_xlfn.XLOOKUP(Infill[[#This Row],[Z-N]],Rating[N],Rating[Name])</f>
        <v>Normal</v>
      </c>
      <c r="R5" s="2" t="s">
        <v>78</v>
      </c>
      <c r="S5">
        <v>8</v>
      </c>
      <c r="T5">
        <v>8</v>
      </c>
      <c r="U5">
        <v>148.6</v>
      </c>
      <c r="V5" s="2">
        <f>Infill[[#This Row],[g]]/(997.25*0.15)</f>
        <v>0.99339851257625134</v>
      </c>
      <c r="W5" s="2" t="str">
        <f>_xlfn.XLOOKUP(Infill[[#This Row],[% Effective]],Rating[Max %],Rating[Name],,1)</f>
        <v>Normal</v>
      </c>
      <c r="X5">
        <f>Infill[[#This Row],[hs]]*60+Infill[[#This Row],[min]]</f>
        <v>488</v>
      </c>
      <c r="Y5" s="2">
        <f>Infill[[#This Row],[Total Time]]/AVERAGEIFS(Infill[Total Time],Infill[Material Usage],"Normal")</f>
        <v>0.90492245448415376</v>
      </c>
      <c r="Z5" s="2" t="str">
        <f>_xlfn.XLOOKUP(Infill[[#This Row],[t prom]],Rating[Max %],Rating[Name],,1)</f>
        <v>Normal-Low</v>
      </c>
      <c r="AA5" s="3">
        <f>Infill[[#This Row],[g]]/Infill[[#This Row],[Total Time]]</f>
        <v>0.30450819672131146</v>
      </c>
      <c r="AB5" s="2">
        <f>Infill[[#This Row],[g/t]]/AVERAGEIFS(Infill[g/t],Infill[Material Usage],"Normal")</f>
        <v>1.0708111150479054</v>
      </c>
      <c r="AC5" t="str">
        <f>_xlfn.XLOOKUP(Infill[[#This Row],[g/t prom]],Rating[Max %],Rating[Name],,1)</f>
        <v>Normal</v>
      </c>
      <c r="AD5" s="2" t="str">
        <f>SUBSTITUTE(LOWER(Infill[[#This Row],[name]])," ","-")</f>
        <v>aligned-rectilinear</v>
      </c>
      <c r="AE5" t="str">
        <f>"param_"&amp;Infill[[#This Row],[infill]]</f>
        <v>param_alignedrectilinear</v>
      </c>
      <c r="AF5" t="str">
        <f>"!["&amp;Infill[[#This Row],[SVG]]&amp;"](https://github.com/SoftFever/OrcaSlicer/blob/main/resources/images/"&amp;Infill[[#This Row],[SVG]]&amp;".svg?raw=true)"</f>
        <v>![param_alignedrectilinear](https://github.com/SoftFever/OrcaSlicer/blob/main/resources/images/param_alignedrectilinear.svg?raw=true)</v>
      </c>
      <c r="AG5" s="2" t="str">
        <f>"["&amp;Infill[[#This Row],[name]]&amp;"](#"&amp;Infill[[#This Row],[nameMD]]&amp;")"</f>
        <v>[Aligned Rectilinear](#aligned-rectilinear)</v>
      </c>
      <c r="AH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 **Applies to:**
  - **[Sparse Infill](strength_settings_infill#sparse-infill-density)**
  - **[Solid Infill](strength_settings_top_bottom_shells#internal-solid-infill)**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row>
    <row r="6" spans="1:38" ht="105" x14ac:dyDescent="0.25">
      <c r="A6" t="s">
        <v>34</v>
      </c>
      <c r="B6" t="s">
        <v>36</v>
      </c>
      <c r="E6">
        <v>4</v>
      </c>
      <c r="F6" t="b">
        <v>1</v>
      </c>
      <c r="G6" t="b">
        <v>0</v>
      </c>
      <c r="H6" t="b">
        <v>0</v>
      </c>
      <c r="I6" t="s">
        <v>82</v>
      </c>
      <c r="J6" t="s">
        <v>1</v>
      </c>
      <c r="K6" t="s">
        <v>122</v>
      </c>
      <c r="L6" t="s">
        <v>147</v>
      </c>
      <c r="M6" s="8" t="s">
        <v>94</v>
      </c>
      <c r="N6">
        <v>3</v>
      </c>
      <c r="O6" t="str">
        <f>_xlfn.XLOOKUP(Infill[[#This Row],[XY-N]],Rating[N],Rating[Name])</f>
        <v>Normal-Low</v>
      </c>
      <c r="P6">
        <v>2</v>
      </c>
      <c r="Q6" t="str">
        <f>_xlfn.XLOOKUP(Infill[[#This Row],[Z-N]],Rating[N],Rating[Name])</f>
        <v>Low</v>
      </c>
      <c r="R6" s="2" t="s">
        <v>78</v>
      </c>
      <c r="S6">
        <v>8</v>
      </c>
      <c r="T6">
        <v>16</v>
      </c>
      <c r="U6">
        <v>149.94</v>
      </c>
      <c r="V6" s="2">
        <f>Infill[[#This Row],[g]]/(997.25*0.15)</f>
        <v>1.0023564803208824</v>
      </c>
      <c r="W6" s="2" t="str">
        <f>_xlfn.XLOOKUP(Infill[[#This Row],[% Effective]],Rating[Max %],Rating[Name],,1)</f>
        <v>Normal</v>
      </c>
      <c r="X6">
        <f>Infill[[#This Row],[hs]]*60+Infill[[#This Row],[min]]</f>
        <v>496</v>
      </c>
      <c r="Y6" s="2">
        <f>Infill[[#This Row],[Total Time]]/AVERAGEIFS(Infill[Total Time],Infill[Material Usage],"Normal")</f>
        <v>0.91975724881995957</v>
      </c>
      <c r="Z6" s="2" t="str">
        <f>_xlfn.XLOOKUP(Infill[[#This Row],[t prom]],Rating[Max %],Rating[Name],,1)</f>
        <v>Normal-Low</v>
      </c>
      <c r="AA6" s="3">
        <f>Infill[[#This Row],[g]]/Infill[[#This Row],[Total Time]]</f>
        <v>0.3022983870967742</v>
      </c>
      <c r="AB6" s="2">
        <f>Infill[[#This Row],[g/t]]/AVERAGEIFS(Infill[g/t],Infill[Material Usage],"Normal")</f>
        <v>1.0630402611478378</v>
      </c>
      <c r="AC6" t="str">
        <f>_xlfn.XLOOKUP(Infill[[#This Row],[g/t prom]],Rating[Max %],Rating[Name],,1)</f>
        <v>Normal</v>
      </c>
      <c r="AD6" s="2" t="str">
        <f>SUBSTITUTE(LOWER(Infill[[#This Row],[name]])," ","-")</f>
        <v>zig-zag</v>
      </c>
      <c r="AE6" t="str">
        <f>"param_"&amp;Infill[[#This Row],[infill]]</f>
        <v>param_zigzag</v>
      </c>
      <c r="AF6" t="str">
        <f>"!["&amp;Infill[[#This Row],[SVG]]&amp;"](https://github.com/SoftFever/OrcaSlicer/blob/main/resources/images/"&amp;Infill[[#This Row],[SVG]]&amp;".svg?raw=true)"</f>
        <v>![param_zigzag](https://github.com/SoftFever/OrcaSlicer/blob/main/resources/images/param_zigzag.svg?raw=true)</v>
      </c>
      <c r="AG6" s="2" t="str">
        <f>"["&amp;Infill[[#This Row],[name]]&amp;"](#"&amp;Infill[[#This Row],[nameMD]]&amp;")"</f>
        <v>[Zig Zag](#zig-zag)</v>
      </c>
      <c r="AH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**Material/Time (Higher better):** Normal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row>
    <row r="7" spans="1:38" ht="45" x14ac:dyDescent="0.25">
      <c r="A7" t="s">
        <v>52</v>
      </c>
      <c r="B7" t="s">
        <v>36</v>
      </c>
      <c r="E7">
        <v>5</v>
      </c>
      <c r="F7" t="b">
        <v>1</v>
      </c>
      <c r="G7" t="b">
        <v>0</v>
      </c>
      <c r="H7" t="b">
        <v>0</v>
      </c>
      <c r="I7" t="s">
        <v>87</v>
      </c>
      <c r="J7" t="s">
        <v>1</v>
      </c>
      <c r="K7" t="s">
        <v>123</v>
      </c>
      <c r="L7" t="s">
        <v>148</v>
      </c>
      <c r="M7" s="8" t="s">
        <v>95</v>
      </c>
      <c r="N7">
        <v>4</v>
      </c>
      <c r="O7" t="str">
        <f>_xlfn.XLOOKUP(Infill[[#This Row],[XY-N]],Rating[N],Rating[Name])</f>
        <v>Normal</v>
      </c>
      <c r="P7">
        <v>2</v>
      </c>
      <c r="Q7" t="str">
        <f>_xlfn.XLOOKUP(Infill[[#This Row],[Z-N]],Rating[N],Rating[Name])</f>
        <v>Low</v>
      </c>
      <c r="R7" s="2" t="s">
        <v>78</v>
      </c>
      <c r="S7">
        <v>8</v>
      </c>
      <c r="T7">
        <v>14</v>
      </c>
      <c r="U7">
        <v>149.84</v>
      </c>
      <c r="V7" s="2">
        <f>Infill[[#This Row],[g]]/(997.25*0.15)</f>
        <v>1.0016879752653129</v>
      </c>
      <c r="W7" s="2" t="str">
        <f>_xlfn.XLOOKUP(Infill[[#This Row],[% Effective]],Rating[Max %],Rating[Name],,1)</f>
        <v>Normal</v>
      </c>
      <c r="X7">
        <f>Infill[[#This Row],[hs]]*60+Infill[[#This Row],[min]]</f>
        <v>494</v>
      </c>
      <c r="Y7" s="2">
        <f>Infill[[#This Row],[Total Time]]/AVERAGEIFS(Infill[Total Time],Infill[Material Usage],"Normal")</f>
        <v>0.91604855023600817</v>
      </c>
      <c r="Z7" s="2" t="str">
        <f>_xlfn.XLOOKUP(Infill[[#This Row],[t prom]],Rating[Max %],Rating[Name],,1)</f>
        <v>Normal-Low</v>
      </c>
      <c r="AA7" s="3">
        <f>Infill[[#This Row],[g]]/Infill[[#This Row],[Total Time]]</f>
        <v>0.30331983805668017</v>
      </c>
      <c r="AB7" s="2">
        <f>Infill[[#This Row],[g/t]]/AVERAGEIFS(Infill[g/t],Infill[Material Usage],"Normal")</f>
        <v>1.0666322204222369</v>
      </c>
      <c r="AC7" t="str">
        <f>_xlfn.XLOOKUP(Infill[[#This Row],[g/t prom]],Rating[Max %],Rating[Name],,1)</f>
        <v>Normal</v>
      </c>
      <c r="AD7" s="2" t="str">
        <f>SUBSTITUTE(LOWER(Infill[[#This Row],[name]])," ","-")</f>
        <v>cross-zag</v>
      </c>
      <c r="AE7" t="str">
        <f>"param_"&amp;Infill[[#This Row],[infill]]</f>
        <v>param_crosszag</v>
      </c>
      <c r="AF7" t="str">
        <f>"!["&amp;Infill[[#This Row],[SVG]]&amp;"](https://github.com/SoftFever/OrcaSlicer/blob/main/resources/images/"&amp;Infill[[#This Row],[SVG]]&amp;".svg?raw=true)"</f>
        <v>![param_crosszag](https://github.com/SoftFever/OrcaSlicer/blob/main/resources/images/param_crosszag.svg?raw=true)</v>
      </c>
      <c r="AG7" s="2" t="str">
        <f>"["&amp;Infill[[#This Row],[name]]&amp;"](#"&amp;Infill[[#This Row],[nameMD]]&amp;")"</f>
        <v>[Cross Zag](#cross-zag)</v>
      </c>
      <c r="AH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**Material/Time (Higher better):** Normal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row>
    <row r="8" spans="1:38" ht="75" x14ac:dyDescent="0.25">
      <c r="A8" t="s">
        <v>37</v>
      </c>
      <c r="B8" s="4">
        <v>1</v>
      </c>
      <c r="E8">
        <v>6</v>
      </c>
      <c r="F8" t="b">
        <v>1</v>
      </c>
      <c r="G8" t="b">
        <v>0</v>
      </c>
      <c r="H8" t="b">
        <v>0</v>
      </c>
      <c r="I8" t="s">
        <v>83</v>
      </c>
      <c r="J8" t="s">
        <v>1</v>
      </c>
      <c r="K8" t="s">
        <v>124</v>
      </c>
      <c r="L8" t="s">
        <v>149</v>
      </c>
      <c r="M8" s="8" t="s">
        <v>96</v>
      </c>
      <c r="N8">
        <v>3</v>
      </c>
      <c r="O8" t="str">
        <f>_xlfn.XLOOKUP(Infill[[#This Row],[XY-N]],Rating[N],Rating[Name])</f>
        <v>Normal-Low</v>
      </c>
      <c r="P8">
        <v>3</v>
      </c>
      <c r="Q8" t="str">
        <f>_xlfn.XLOOKUP(Infill[[#This Row],[Z-N]],Rating[N],Rating[Name])</f>
        <v>Normal-Low</v>
      </c>
      <c r="R8" s="2" t="s">
        <v>84</v>
      </c>
      <c r="S8">
        <v>15</v>
      </c>
      <c r="T8">
        <v>46</v>
      </c>
      <c r="U8">
        <v>182.32</v>
      </c>
      <c r="V8" s="2">
        <f>Infill[[#This Row],[g]]/(997.25*0.15)</f>
        <v>1.2188184173142809</v>
      </c>
      <c r="W8" s="2" t="str">
        <f>_xlfn.XLOOKUP(Infill[[#This Row],[% Effective]],Rating[Max %],Rating[Name],,1)</f>
        <v>Normal-High</v>
      </c>
      <c r="X8">
        <f>Infill[[#This Row],[hs]]*60+Infill[[#This Row],[min]]</f>
        <v>946</v>
      </c>
      <c r="Y8" s="2">
        <f>Infill[[#This Row],[Total Time]]/AVERAGEIFS(Infill[Total Time],Infill[Material Usage],"Normal")</f>
        <v>1.7542144302090359</v>
      </c>
      <c r="Z8" s="2" t="str">
        <f>_xlfn.XLOOKUP(Infill[[#This Row],[t prom]],Rating[Max %],Rating[Name],,1)</f>
        <v>Extra-High</v>
      </c>
      <c r="AA8" s="3">
        <f>Infill[[#This Row],[g]]/Infill[[#This Row],[Total Time]]</f>
        <v>0.19272727272727272</v>
      </c>
      <c r="AB8" s="2">
        <f>Infill[[#This Row],[g/t]]/AVERAGEIFS(Infill[g/t],Infill[Material Usage],"Normal")</f>
        <v>0.67773054397648413</v>
      </c>
      <c r="AC8" t="str">
        <f>_xlfn.XLOOKUP(Infill[[#This Row],[g/t prom]],Rating[Max %],Rating[Name],,1)</f>
        <v>Low</v>
      </c>
      <c r="AD8" s="2" t="str">
        <f>SUBSTITUTE(LOWER(Infill[[#This Row],[name]])," ","-")</f>
        <v>locked-zag</v>
      </c>
      <c r="AE8" t="str">
        <f>"param_"&amp;Infill[[#This Row],[infill]]</f>
        <v>param_lockedzag</v>
      </c>
      <c r="AF8" t="str">
        <f>"!["&amp;Infill[[#This Row],[SVG]]&amp;"](https://github.com/SoftFever/OrcaSlicer/blob/main/resources/images/"&amp;Infill[[#This Row],[SVG]]&amp;".svg?raw=true)"</f>
        <v>![param_lockedzag](https://github.com/SoftFever/OrcaSlicer/blob/main/resources/images/param_lockedzag.svg?raw=true)</v>
      </c>
      <c r="AG8" s="2" t="str">
        <f>"["&amp;Infill[[#This Row],[name]]&amp;"](#"&amp;Infill[[#This Row],[nameMD]]&amp;")"</f>
        <v>[Locked Zag](#locked-zag)</v>
      </c>
      <c r="AH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row>
    <row r="9" spans="1:38" ht="60" x14ac:dyDescent="0.25">
      <c r="A9" t="s">
        <v>49</v>
      </c>
      <c r="B9">
        <v>1</v>
      </c>
      <c r="E9">
        <v>7</v>
      </c>
      <c r="F9" t="b">
        <v>1</v>
      </c>
      <c r="G9" t="b">
        <v>0</v>
      </c>
      <c r="H9" t="b">
        <v>0</v>
      </c>
      <c r="I9" t="s">
        <v>3</v>
      </c>
      <c r="J9" t="s">
        <v>1</v>
      </c>
      <c r="K9" t="s">
        <v>101</v>
      </c>
      <c r="L9" t="s">
        <v>130</v>
      </c>
      <c r="M9" s="6" t="s">
        <v>56</v>
      </c>
      <c r="N9">
        <v>2</v>
      </c>
      <c r="O9" t="str">
        <f>_xlfn.XLOOKUP(Infill[[#This Row],[XY-N]],Rating[N],Rating[Name])</f>
        <v>Low</v>
      </c>
      <c r="P9">
        <v>2</v>
      </c>
      <c r="Q9" t="str">
        <f>_xlfn.XLOOKUP(Infill[[#This Row],[Z-N]],Rating[N],Rating[Name])</f>
        <v>Low</v>
      </c>
      <c r="R9" s="2" t="s">
        <v>78</v>
      </c>
      <c r="S9">
        <v>7</v>
      </c>
      <c r="T9">
        <v>49</v>
      </c>
      <c r="U9">
        <v>154.68</v>
      </c>
      <c r="V9" s="2">
        <f>Infill[[#This Row],[g]]/(997.25*0.15)</f>
        <v>1.0340436199548759</v>
      </c>
      <c r="W9" s="2" t="str">
        <f>_xlfn.XLOOKUP(Infill[[#This Row],[% Effective]],Rating[Max %],Rating[Name],,1)</f>
        <v>Normal</v>
      </c>
      <c r="X9">
        <f>Infill[[#This Row],[hs]]*60+Infill[[#This Row],[min]]</f>
        <v>469</v>
      </c>
      <c r="Y9" s="2">
        <f>Infill[[#This Row],[Total Time]]/AVERAGEIFS(Infill[Total Time],Infill[Material Usage],"Normal")</f>
        <v>0.86968981793661504</v>
      </c>
      <c r="Z9" s="2" t="str">
        <f>_xlfn.XLOOKUP(Infill[[#This Row],[t prom]],Rating[Max %],Rating[Name],,1)</f>
        <v>Normal-Low</v>
      </c>
      <c r="AA9" s="3">
        <f>Infill[[#This Row],[g]]/Infill[[#This Row],[Total Time]]</f>
        <v>0.3298081023454158</v>
      </c>
      <c r="AB9" s="2">
        <f>Infill[[#This Row],[g/t]]/AVERAGEIFS(Infill[g/t],Infill[Material Usage],"Normal")</f>
        <v>1.1597789012804325</v>
      </c>
      <c r="AC9" t="str">
        <f>_xlfn.XLOOKUP(Infill[[#This Row],[g/t prom]],Rating[Max %],Rating[Name],,1)</f>
        <v>Normal-High</v>
      </c>
      <c r="AD9" s="2" t="str">
        <f>SUBSTITUTE(LOWER(Infill[[#This Row],[name]])," ","-")</f>
        <v>line</v>
      </c>
      <c r="AE9" t="str">
        <f>"param_"&amp;Infill[[#This Row],[infill]]</f>
        <v>param_line</v>
      </c>
      <c r="AF9" t="str">
        <f>"!["&amp;Infill[[#This Row],[SVG]]&amp;"](https://github.com/SoftFever/OrcaSlicer/blob/main/resources/images/"&amp;Infill[[#This Row],[SVG]]&amp;".svg?raw=true)"</f>
        <v>![param_line](https://github.com/SoftFever/OrcaSlicer/blob/main/resources/images/param_line.svg?raw=true)</v>
      </c>
      <c r="AG9" s="2" t="str">
        <f>"["&amp;Infill[[#This Row],[name]]&amp;"](#"&amp;Infill[[#This Row],[nameMD]]&amp;")"</f>
        <v>[Line](#line)</v>
      </c>
      <c r="AH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row>
    <row r="10" spans="1:38" ht="60" x14ac:dyDescent="0.25">
      <c r="A10" t="s">
        <v>179</v>
      </c>
      <c r="B10" t="s">
        <v>176</v>
      </c>
      <c r="E10">
        <v>8</v>
      </c>
      <c r="F10" t="b">
        <v>1</v>
      </c>
      <c r="G10" t="b">
        <v>0</v>
      </c>
      <c r="H10" t="b">
        <v>0</v>
      </c>
      <c r="I10" t="s">
        <v>2</v>
      </c>
      <c r="J10" t="s">
        <v>162</v>
      </c>
      <c r="K10" t="s">
        <v>100</v>
      </c>
      <c r="L10" t="s">
        <v>129</v>
      </c>
      <c r="M10" s="6" t="s">
        <v>55</v>
      </c>
      <c r="N10">
        <v>6</v>
      </c>
      <c r="O10" t="str">
        <f>_xlfn.XLOOKUP(Infill[[#This Row],[XY-N]],Rating[N],Rating[Name])</f>
        <v>High</v>
      </c>
      <c r="P10">
        <v>6</v>
      </c>
      <c r="Q10" t="str">
        <f>_xlfn.XLOOKUP(Infill[[#This Row],[Z-N]],Rating[N],Rating[Name])</f>
        <v>High</v>
      </c>
      <c r="R10" s="2" t="s">
        <v>78</v>
      </c>
      <c r="S10">
        <v>8</v>
      </c>
      <c r="T10">
        <v>6</v>
      </c>
      <c r="U10">
        <v>148.87</v>
      </c>
      <c r="V10" s="2">
        <f>Infill[[#This Row],[g]]/(997.25*0.15)</f>
        <v>0.99520347622628891</v>
      </c>
      <c r="W10" s="2" t="str">
        <f>_xlfn.XLOOKUP(Infill[[#This Row],[% Effective]],Rating[Max %],Rating[Name],,1)</f>
        <v>Normal</v>
      </c>
      <c r="X10">
        <f>Infill[[#This Row],[hs]]*60+Infill[[#This Row],[min]]</f>
        <v>486</v>
      </c>
      <c r="Y10" s="2">
        <f>Infill[[#This Row],[Total Time]]/AVERAGEIFS(Infill[Total Time],Infill[Material Usage],"Normal")</f>
        <v>0.90121375590020236</v>
      </c>
      <c r="Z10" s="2" t="str">
        <f>_xlfn.XLOOKUP(Infill[[#This Row],[t prom]],Rating[Max %],Rating[Name],,1)</f>
        <v>Normal-Low</v>
      </c>
      <c r="AA10" s="3">
        <f>Infill[[#This Row],[g]]/Infill[[#This Row],[Total Time]]</f>
        <v>0.30631687242798356</v>
      </c>
      <c r="AB10" s="2">
        <f>Infill[[#This Row],[g/t]]/AVERAGEIFS(Infill[g/t],Infill[Material Usage],"Normal")</f>
        <v>1.0771713709328861</v>
      </c>
      <c r="AC10" t="str">
        <f>_xlfn.XLOOKUP(Infill[[#This Row],[g/t prom]],Rating[Max %],Rating[Name],,1)</f>
        <v>Normal-High</v>
      </c>
      <c r="AD10" s="2" t="str">
        <f>SUBSTITUTE(LOWER(Infill[[#This Row],[name]])," ","-")</f>
        <v>grid</v>
      </c>
      <c r="AE10" t="str">
        <f>"param_"&amp;Infill[[#This Row],[infill]]</f>
        <v>param_grid</v>
      </c>
      <c r="AF10" t="str">
        <f>"!["&amp;Infill[[#This Row],[SVG]]&amp;"](https://github.com/SoftFever/OrcaSlicer/blob/main/resources/images/"&amp;Infill[[#This Row],[SVG]]&amp;".svg?raw=true)"</f>
        <v>![param_grid](https://github.com/SoftFever/OrcaSlicer/blob/main/resources/images/param_grid.svg?raw=true)</v>
      </c>
      <c r="AG10" s="2" t="str">
        <f>"["&amp;Infill[[#This Row],[name]]&amp;"](#"&amp;Infill[[#This Row],[nameMD]]&amp;")"</f>
        <v>[Grid](#grid)</v>
      </c>
      <c r="AH1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Normal-High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row>
    <row r="11" spans="1:38" ht="45" x14ac:dyDescent="0.25">
      <c r="A11" t="s">
        <v>181</v>
      </c>
      <c r="B11" t="s">
        <v>180</v>
      </c>
      <c r="E11">
        <v>9</v>
      </c>
      <c r="F11" t="b">
        <v>1</v>
      </c>
      <c r="G11" t="b">
        <v>0</v>
      </c>
      <c r="H11" t="b">
        <v>0</v>
      </c>
      <c r="I11" t="s">
        <v>5</v>
      </c>
      <c r="J11" t="s">
        <v>162</v>
      </c>
      <c r="K11" t="s">
        <v>103</v>
      </c>
      <c r="L11" t="s">
        <v>132</v>
      </c>
      <c r="M11" s="6" t="s">
        <v>58</v>
      </c>
      <c r="N11">
        <v>6</v>
      </c>
      <c r="O11" t="str">
        <f>_xlfn.XLOOKUP(Infill[[#This Row],[XY-N]],Rating[N],Rating[Name])</f>
        <v>High</v>
      </c>
      <c r="P11">
        <v>4</v>
      </c>
      <c r="Q11" t="str">
        <f>_xlfn.XLOOKUP(Infill[[#This Row],[Z-N]],Rating[N],Rating[Name])</f>
        <v>Normal</v>
      </c>
      <c r="R11" s="2" t="s">
        <v>78</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0.87154416722859074</v>
      </c>
      <c r="Z11" s="2" t="str">
        <f>_xlfn.XLOOKUP(Infill[[#This Row],[t prom]],Rating[Max %],Rating[Name],,1)</f>
        <v>Normal-Low</v>
      </c>
      <c r="AA11" s="3">
        <f>Infill[[#This Row],[g]]/Infill[[#This Row],[Total Time]]</f>
        <v>0.31393617021276599</v>
      </c>
      <c r="AB11" s="2">
        <f>Infill[[#This Row],[g/t]]/AVERAGEIFS(Infill[g/t],Infill[Material Usage],"Normal")</f>
        <v>1.1039648327991096</v>
      </c>
      <c r="AC11" t="str">
        <f>_xlfn.XLOOKUP(Infill[[#This Row],[g/t prom]],Rating[Max %],Rating[Name],,1)</f>
        <v>Normal-High</v>
      </c>
      <c r="AD11" s="2" t="str">
        <f>SUBSTITUTE(LOWER(Infill[[#This Row],[name]])," ","-")</f>
        <v>triangles</v>
      </c>
      <c r="AE11" t="str">
        <f>"param_"&amp;Infill[[#This Row],[infill]]</f>
        <v>param_triangles</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Row],[nameMD]]&amp;")"</f>
        <v>[Triangles](#triangles)</v>
      </c>
      <c r="AH1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row>
    <row r="12" spans="1:38" ht="105" x14ac:dyDescent="0.25">
      <c r="A12" t="s">
        <v>182</v>
      </c>
      <c r="B12" t="s">
        <v>184</v>
      </c>
      <c r="E12">
        <v>10</v>
      </c>
      <c r="F12" t="b">
        <v>1</v>
      </c>
      <c r="G12" t="b">
        <v>0</v>
      </c>
      <c r="H12" t="b">
        <v>0</v>
      </c>
      <c r="I12" t="s">
        <v>6</v>
      </c>
      <c r="J12" t="s">
        <v>162</v>
      </c>
      <c r="K12" t="s">
        <v>104</v>
      </c>
      <c r="L12" t="s">
        <v>133</v>
      </c>
      <c r="M12" s="6" t="s">
        <v>59</v>
      </c>
      <c r="N12">
        <v>6</v>
      </c>
      <c r="O12" t="str">
        <f>_xlfn.XLOOKUP(Infill[[#This Row],[XY-N]],Rating[N],Rating[Name])</f>
        <v>High</v>
      </c>
      <c r="P12">
        <v>5</v>
      </c>
      <c r="Q12" t="str">
        <f>_xlfn.XLOOKUP(Infill[[#This Row],[Z-N]],Rating[N],Rating[Name])</f>
        <v>Normal-High</v>
      </c>
      <c r="R12" s="2" t="s">
        <v>78</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0.85856372218476062</v>
      </c>
      <c r="Z12" s="2" t="str">
        <f>_xlfn.XLOOKUP(Infill[[#This Row],[t prom]],Rating[Max %],Rating[Name],,1)</f>
        <v>Normal-Low</v>
      </c>
      <c r="AA12" s="3">
        <f>Infill[[#This Row],[g]]/Infill[[#This Row],[Total Time]]</f>
        <v>0.32079913606911448</v>
      </c>
      <c r="AB12" s="2">
        <f>Infill[[#This Row],[g/t]]/AVERAGEIFS(Infill[g/t],Infill[Material Usage],"Normal")</f>
        <v>1.1280986334662162</v>
      </c>
      <c r="AC12" t="str">
        <f>_xlfn.XLOOKUP(Infill[[#This Row],[g/t prom]],Rating[Max %],Rating[Name],,1)</f>
        <v>Normal-High</v>
      </c>
      <c r="AD12" s="2" t="str">
        <f>SUBSTITUTE(LOWER(Infill[[#This Row],[name]])," ","-")</f>
        <v>tri-hexagon</v>
      </c>
      <c r="AE12" t="str">
        <f>"param_"&amp;Infill[[#This Row],[infill]]</f>
        <v>param_tri-hexagon</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Row],[nameMD]]&amp;")"</f>
        <v>[Tri-hexagon](#tri-hexagon)</v>
      </c>
      <c r="AH1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row>
    <row r="13" spans="1:38" ht="75" x14ac:dyDescent="0.25">
      <c r="E13">
        <v>11</v>
      </c>
      <c r="F13" t="b">
        <v>1</v>
      </c>
      <c r="G13" t="b">
        <v>0</v>
      </c>
      <c r="H13" t="b">
        <v>0</v>
      </c>
      <c r="I13" t="s">
        <v>4</v>
      </c>
      <c r="J13" t="s">
        <v>4</v>
      </c>
      <c r="K13" t="s">
        <v>102</v>
      </c>
      <c r="L13" t="s">
        <v>131</v>
      </c>
      <c r="M13" s="6" t="s">
        <v>57</v>
      </c>
      <c r="N13">
        <v>6</v>
      </c>
      <c r="O13" t="str">
        <f>_xlfn.XLOOKUP(Infill[[#This Row],[XY-N]],Rating[N],Rating[Name])</f>
        <v>High</v>
      </c>
      <c r="P13">
        <v>6</v>
      </c>
      <c r="Q13" t="str">
        <f>_xlfn.XLOOKUP(Infill[[#This Row],[Z-N]],Rating[N],Rating[Name])</f>
        <v>High</v>
      </c>
      <c r="R13" s="2" t="s">
        <v>78</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0.87154416722859074</v>
      </c>
      <c r="Z13" s="2" t="str">
        <f>_xlfn.XLOOKUP(Infill[[#This Row],[t prom]],Rating[Max %],Rating[Name],,1)</f>
        <v>Normal-Low</v>
      </c>
      <c r="AA13" s="3">
        <f>Infill[[#This Row],[g]]/Infill[[#This Row],[Total Time]]</f>
        <v>0.31604255319148933</v>
      </c>
      <c r="AB13" s="2">
        <f>Infill[[#This Row],[g/t]]/AVERAGEIFS(Infill[g/t],Infill[Material Usage],"Normal")</f>
        <v>1.111371984167941</v>
      </c>
      <c r="AC13" t="str">
        <f>_xlfn.XLOOKUP(Infill[[#This Row],[g/t prom]],Rating[Max %],Rating[Name],,1)</f>
        <v>Normal-High</v>
      </c>
      <c r="AD13" s="2" t="str">
        <f>SUBSTITUTE(LOWER(Infill[[#This Row],[name]])," ","-")</f>
        <v>cubic</v>
      </c>
      <c r="AE13" t="str">
        <f>"param_"&amp;Infill[[#This Row],[infill]]</f>
        <v>param_cubic</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Row],[nameMD]]&amp;")"</f>
        <v>[Cubic](#cubic)</v>
      </c>
      <c r="AH1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row>
    <row r="14" spans="1:38" ht="90" x14ac:dyDescent="0.25">
      <c r="E14">
        <v>12</v>
      </c>
      <c r="F14" t="b">
        <v>1</v>
      </c>
      <c r="G14" t="b">
        <v>0</v>
      </c>
      <c r="H14" t="b">
        <v>0</v>
      </c>
      <c r="I14" t="s">
        <v>10</v>
      </c>
      <c r="J14" t="s">
        <v>4</v>
      </c>
      <c r="K14" t="s">
        <v>108</v>
      </c>
      <c r="L14" t="s">
        <v>137</v>
      </c>
      <c r="M14" s="6" t="s">
        <v>61</v>
      </c>
      <c r="N14">
        <v>5</v>
      </c>
      <c r="O14" t="str">
        <f>_xlfn.XLOOKUP(Infill[[#This Row],[XY-N]],Rating[N],Rating[Name])</f>
        <v>Normal-High</v>
      </c>
      <c r="P14">
        <v>5</v>
      </c>
      <c r="Q14" t="str">
        <f>_xlfn.XLOOKUP(Infill[[#This Row],[Z-N]],Rating[N],Rating[Name])</f>
        <v>Normal-High</v>
      </c>
      <c r="R14" s="2" t="s">
        <v>79</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0.61008091706001355</v>
      </c>
      <c r="Z14" s="2" t="str">
        <f>_xlfn.XLOOKUP(Infill[[#This Row],[t prom]],Rating[Max %],Rating[Name],,1)</f>
        <v>Low</v>
      </c>
      <c r="AA14" s="3">
        <f>Infill[[#This Row],[g]]/Infill[[#This Row],[Total Time]]</f>
        <v>0.29656534954407293</v>
      </c>
      <c r="AB14" s="2">
        <f>Infill[[#This Row],[g/t]]/AVERAGEIFS(Infill[g/t],Infill[Material Usage],"Normal")</f>
        <v>1.0428798831990038</v>
      </c>
      <c r="AC14" t="str">
        <f>_xlfn.XLOOKUP(Infill[[#This Row],[g/t prom]],Rating[Max %],Rating[Name],,1)</f>
        <v>Normal</v>
      </c>
      <c r="AD14" s="2" t="str">
        <f>SUBSTITUTE(LOWER(Infill[[#This Row],[name]])," ","-")</f>
        <v>adaptive-cubic</v>
      </c>
      <c r="AE14" t="str">
        <f>"param_"&amp;Infill[[#This Row],[infill]]</f>
        <v>param_adaptivecubic</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Row],[nameMD]]&amp;")"</f>
        <v>[Adaptive Cubic](#adaptive-cubic)</v>
      </c>
      <c r="AH1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4"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row>
    <row r="15" spans="1:38" ht="45" x14ac:dyDescent="0.25">
      <c r="E15">
        <v>13</v>
      </c>
      <c r="F15" t="b">
        <v>1</v>
      </c>
      <c r="G15" t="b">
        <v>0</v>
      </c>
      <c r="H15" t="b">
        <v>0</v>
      </c>
      <c r="I15" t="s">
        <v>41</v>
      </c>
      <c r="J15" t="s">
        <v>4</v>
      </c>
      <c r="K15" t="s">
        <v>121</v>
      </c>
      <c r="L15" t="s">
        <v>146</v>
      </c>
      <c r="M15" s="6" t="s">
        <v>66</v>
      </c>
      <c r="N15">
        <v>6</v>
      </c>
      <c r="O15" t="str">
        <f>_xlfn.XLOOKUP(Infill[[#This Row],[XY-N]],Rating[N],Rating[Name])</f>
        <v>High</v>
      </c>
      <c r="P15">
        <v>6</v>
      </c>
      <c r="Q15" t="str">
        <f>_xlfn.XLOOKUP(Infill[[#This Row],[Z-N]],Rating[N],Rating[Name])</f>
        <v>High</v>
      </c>
      <c r="R15" s="2" t="s">
        <v>78</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0.89194200944032376</v>
      </c>
      <c r="Z15" s="2" t="str">
        <f>_xlfn.XLOOKUP(Infill[[#This Row],[t prom]],Rating[Max %],Rating[Name],,1)</f>
        <v>Normal-Low</v>
      </c>
      <c r="AA15" s="3">
        <f>Infill[[#This Row],[g]]/Infill[[#This Row],[Total Time]]</f>
        <v>0.30883575883575887</v>
      </c>
      <c r="AB15" s="2">
        <f>Infill[[#This Row],[g/t]]/AVERAGEIFS(Infill[g/t],Infill[Material Usage],"Normal")</f>
        <v>1.0860291015031323</v>
      </c>
      <c r="AC15" t="str">
        <f>_xlfn.XLOOKUP(Infill[[#This Row],[g/t prom]],Rating[Max %],Rating[Name],,1)</f>
        <v>Normal-High</v>
      </c>
      <c r="AD15" s="2" t="str">
        <f>SUBSTITUTE(LOWER(Infill[[#This Row],[name]])," ","-")</f>
        <v>quarter-cubic</v>
      </c>
      <c r="AE15" t="str">
        <f>"param_"&amp;Infill[[#This Row],[infill]]</f>
        <v>param_quartercubic</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Row],[nameMD]]&amp;")"</f>
        <v>[Quarter Cubic](#quarter-cubic)</v>
      </c>
      <c r="AH1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Normal-High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row>
    <row r="16" spans="1:38" ht="120" x14ac:dyDescent="0.25">
      <c r="A16" t="s">
        <v>43</v>
      </c>
      <c r="B16" t="s">
        <v>74</v>
      </c>
      <c r="C16" t="s">
        <v>42</v>
      </c>
      <c r="E16">
        <v>14</v>
      </c>
      <c r="F16" t="b">
        <v>1</v>
      </c>
      <c r="G16" t="b">
        <v>0</v>
      </c>
      <c r="H16" t="b">
        <v>0</v>
      </c>
      <c r="I16" t="s">
        <v>16</v>
      </c>
      <c r="J16" t="s">
        <v>168</v>
      </c>
      <c r="K16" t="s">
        <v>116</v>
      </c>
      <c r="L16" t="s">
        <v>143</v>
      </c>
      <c r="M16" s="6" t="s">
        <v>64</v>
      </c>
      <c r="N16">
        <v>2</v>
      </c>
      <c r="O16" t="str">
        <f>_xlfn.XLOOKUP(Infill[[#This Row],[XY-N]],Rating[N],Rating[Name])</f>
        <v>Low</v>
      </c>
      <c r="P16">
        <v>2</v>
      </c>
      <c r="Q16" t="str">
        <f>_xlfn.XLOOKUP(Infill[[#This Row],[Z-N]],Rating[N],Rating[Name])</f>
        <v>Low</v>
      </c>
      <c r="R16" s="2" t="s">
        <v>80</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0.31523937963587323</v>
      </c>
      <c r="Z16" s="2" t="str">
        <f>_xlfn.XLOOKUP(Infill[[#This Row],[t prom]],Rating[Max %],Rating[Name],,1)</f>
        <v>Extra-Low</v>
      </c>
      <c r="AA16" s="3">
        <f>Infill[[#This Row],[g]]/Infill[[#This Row],[Total Time]]</f>
        <v>0.29052941176470587</v>
      </c>
      <c r="AB16" s="2">
        <f>Infill[[#This Row],[g/t]]/AVERAGEIFS(Infill[g/t],Infill[Material Usage],"Normal")</f>
        <v>1.0216543486042844</v>
      </c>
      <c r="AC16" t="str">
        <f>_xlfn.XLOOKUP(Infill[[#This Row],[g/t prom]],Rating[Max %],Rating[Name],,1)</f>
        <v>Normal</v>
      </c>
      <c r="AD16" s="2" t="str">
        <f>SUBSTITUTE(LOWER(Infill[[#This Row],[name]])," ","-")</f>
        <v>support-cubic</v>
      </c>
      <c r="AE16" t="str">
        <f>"param_"&amp;Infill[[#This Row],[infill]]</f>
        <v>param_supportcubic</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Row],[nameMD]]&amp;")"</f>
        <v>[Support Cubic](#support-cubic)</v>
      </c>
      <c r="AH1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row>
    <row r="17" spans="1:38" ht="60" x14ac:dyDescent="0.25">
      <c r="A17">
        <v>0</v>
      </c>
      <c r="B17" s="7">
        <v>0.15</v>
      </c>
      <c r="C17" t="s">
        <v>68</v>
      </c>
      <c r="E17">
        <v>15</v>
      </c>
      <c r="F17" t="b">
        <v>1</v>
      </c>
      <c r="G17" t="b">
        <v>0</v>
      </c>
      <c r="H17" t="b">
        <v>0</v>
      </c>
      <c r="I17" t="s">
        <v>17</v>
      </c>
      <c r="J17" t="s">
        <v>165</v>
      </c>
      <c r="K17" t="s">
        <v>119</v>
      </c>
      <c r="L17" t="s">
        <v>144</v>
      </c>
      <c r="M17" s="6" t="s">
        <v>65</v>
      </c>
      <c r="N17">
        <v>2</v>
      </c>
      <c r="O17" t="str">
        <f>_xlfn.XLOOKUP(Infill[[#This Row],[XY-N]],Rating[N],Rating[Name])</f>
        <v>Low</v>
      </c>
      <c r="P17">
        <v>2</v>
      </c>
      <c r="Q17" t="str">
        <f>_xlfn.XLOOKUP(Infill[[#This Row],[Z-N]],Rating[N],Rating[Name])</f>
        <v>Low</v>
      </c>
      <c r="R17" s="2" t="s">
        <v>80</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0.1409305461901551</v>
      </c>
      <c r="Z17" s="2" t="str">
        <f>_xlfn.XLOOKUP(Infill[[#This Row],[t prom]],Rating[Max %],Rating[Name],,1)</f>
        <v>Ultra-Low</v>
      </c>
      <c r="AA17" s="3">
        <f>Infill[[#This Row],[g]]/Infill[[#This Row],[Total Time]]</f>
        <v>0.16223684210526315</v>
      </c>
      <c r="AB17" s="2">
        <f>Infill[[#This Row],[g/t]]/AVERAGEIFS(Infill[g/t],Infill[Material Usage],"Normal")</f>
        <v>0.57051013952042295</v>
      </c>
      <c r="AC17" t="str">
        <f>_xlfn.XLOOKUP(Infill[[#This Row],[g/t prom]],Rating[Max %],Rating[Name],,1)</f>
        <v>Low</v>
      </c>
      <c r="AD17" s="2" t="str">
        <f>SUBSTITUTE(LOWER(Infill[[#This Row],[name]])," ","-")</f>
        <v>lightning</v>
      </c>
      <c r="AE17" t="str">
        <f>"param_"&amp;Infill[[#This Row],[infill]]</f>
        <v>param_lightning</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Row],[nameMD]]&amp;")"</f>
        <v>[Lightning](#lightning)</v>
      </c>
      <c r="AH1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row>
    <row r="18" spans="1:38" ht="75" x14ac:dyDescent="0.25">
      <c r="A18">
        <v>1</v>
      </c>
      <c r="B18" s="7">
        <v>0.4</v>
      </c>
      <c r="C18" t="s">
        <v>69</v>
      </c>
      <c r="E18">
        <v>16</v>
      </c>
      <c r="F18" t="b">
        <v>1</v>
      </c>
      <c r="G18" t="b">
        <v>0</v>
      </c>
      <c r="H18" t="b">
        <v>0</v>
      </c>
      <c r="I18" t="s">
        <v>9</v>
      </c>
      <c r="J18" t="s">
        <v>9</v>
      </c>
      <c r="K18" t="s">
        <v>107</v>
      </c>
      <c r="L18" t="s">
        <v>136</v>
      </c>
      <c r="M18" s="6" t="s">
        <v>60</v>
      </c>
      <c r="N18">
        <v>6</v>
      </c>
      <c r="O18" t="str">
        <f>_xlfn.XLOOKUP(Infill[[#This Row],[XY-N]],Rating[N],Rating[Name])</f>
        <v>High</v>
      </c>
      <c r="P18">
        <v>6</v>
      </c>
      <c r="Q18" t="str">
        <f>_xlfn.XLOOKUP(Infill[[#This Row],[Z-N]],Rating[N],Rating[Name])</f>
        <v>High</v>
      </c>
      <c r="R18" s="2" t="s">
        <v>78</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1.9581928523263656</v>
      </c>
      <c r="Z18" s="2" t="str">
        <f>_xlfn.XLOOKUP(Infill[[#This Row],[t prom]],Rating[Max %],Rating[Name],,1)</f>
        <v>Ultra-High</v>
      </c>
      <c r="AA18" s="3">
        <f>Infill[[#This Row],[g]]/Infill[[#This Row],[Total Time]]</f>
        <v>0.18043560606060605</v>
      </c>
      <c r="AB18" s="2">
        <f>Infill[[#This Row],[g/t]]/AVERAGEIFS(Infill[g/t],Infill[Material Usage],"Normal")</f>
        <v>0.63450657355188322</v>
      </c>
      <c r="AC18" t="str">
        <f>_xlfn.XLOOKUP(Infill[[#This Row],[g/t prom]],Rating[Max %],Rating[Name],,1)</f>
        <v>Low</v>
      </c>
      <c r="AD18" s="2" t="str">
        <f>SUBSTITUTE(LOWER(Infill[[#This Row],[name]])," ","-")</f>
        <v>honeycomb</v>
      </c>
      <c r="AE18" t="str">
        <f>"param_"&amp;Infill[[#This Row],[infill]]</f>
        <v>param_honeycomb</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Row],[nameMD]]&amp;")"</f>
        <v>[Honeycomb](#honeycomb)</v>
      </c>
      <c r="AH1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row>
    <row r="19" spans="1:38" ht="90" x14ac:dyDescent="0.25">
      <c r="A19">
        <v>2</v>
      </c>
      <c r="B19" s="7">
        <v>0.75</v>
      </c>
      <c r="C19" t="s">
        <v>22</v>
      </c>
      <c r="E19">
        <v>17</v>
      </c>
      <c r="F19" t="b">
        <v>1</v>
      </c>
      <c r="G19" t="b">
        <v>0</v>
      </c>
      <c r="H19" t="b">
        <v>0</v>
      </c>
      <c r="I19" t="s">
        <v>12</v>
      </c>
      <c r="J19" t="s">
        <v>9</v>
      </c>
      <c r="K19" t="s">
        <v>112</v>
      </c>
      <c r="L19" t="s">
        <v>139</v>
      </c>
      <c r="M19" s="6" t="s">
        <v>92</v>
      </c>
      <c r="N19">
        <v>5</v>
      </c>
      <c r="O19" t="str">
        <f>_xlfn.XLOOKUP(Infill[[#This Row],[XY-N]],Rating[N],Rating[Name])</f>
        <v>Normal-High</v>
      </c>
      <c r="P19">
        <v>5</v>
      </c>
      <c r="Q19" t="str">
        <f>_xlfn.XLOOKUP(Infill[[#This Row],[Z-N]],Rating[N],Rating[Name])</f>
        <v>Normal-High</v>
      </c>
      <c r="R19" s="2" t="s">
        <v>53</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1.3870532703978422</v>
      </c>
      <c r="Z19" s="2" t="str">
        <f>_xlfn.XLOOKUP(Infill[[#This Row],[t prom]],Rating[Max %],Rating[Name],,1)</f>
        <v>High</v>
      </c>
      <c r="AA19" s="3">
        <f>Infill[[#This Row],[g]]/Infill[[#This Row],[Total Time]]</f>
        <v>0.16566844919786097</v>
      </c>
      <c r="AB19" s="2">
        <f>Infill[[#This Row],[g/t]]/AVERAGEIFS(Infill[g/t],Infill[Material Usage],"Normal")</f>
        <v>0.58257747648145064</v>
      </c>
      <c r="AC19" t="str">
        <f>_xlfn.XLOOKUP(Infill[[#This Row],[g/t prom]],Rating[Max %],Rating[Name],,1)</f>
        <v>Low</v>
      </c>
      <c r="AD19" s="2" t="str">
        <f>SUBSTITUTE(LOWER(Infill[[#This Row],[name]])," ","-")</f>
        <v>3d-honeycomb</v>
      </c>
      <c r="AE19" t="str">
        <f>"param_"&amp;Infill[[#This Row],[infill]]</f>
        <v>param_3dhoneycomb</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Row],[nameMD]]&amp;")"</f>
        <v>[3D Honeycomb](#3d-honeycomb)</v>
      </c>
      <c r="AH1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1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row>
    <row r="20" spans="1:38" ht="165" x14ac:dyDescent="0.25">
      <c r="A20">
        <v>3</v>
      </c>
      <c r="B20" s="7">
        <v>0.92500000000000004</v>
      </c>
      <c r="C20" t="s">
        <v>24</v>
      </c>
      <c r="E20">
        <v>18</v>
      </c>
      <c r="F20" t="b">
        <v>1</v>
      </c>
      <c r="G20" t="b">
        <v>0</v>
      </c>
      <c r="H20" t="b">
        <v>0</v>
      </c>
      <c r="I20" t="s">
        <v>188</v>
      </c>
      <c r="J20" t="s">
        <v>9</v>
      </c>
      <c r="K20" t="s">
        <v>187</v>
      </c>
      <c r="L20" t="s">
        <v>191</v>
      </c>
      <c r="M20" s="8" t="s">
        <v>91</v>
      </c>
      <c r="N20">
        <v>3</v>
      </c>
      <c r="O20" t="str">
        <f>_xlfn.XLOOKUP(Infill[[#This Row],[XY-N]],Rating[N],Rating[Name])</f>
        <v>Normal-Low</v>
      </c>
      <c r="P20">
        <v>3</v>
      </c>
      <c r="Q20" t="str">
        <f>_xlfn.XLOOKUP(Infill[[#This Row],[Z-N]],Rating[N],Rating[Name])</f>
        <v>Normal-Low</v>
      </c>
      <c r="R20" s="2" t="s">
        <v>78</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0.89379635873229946</v>
      </c>
      <c r="Z20" s="2" t="str">
        <f>_xlfn.XLOOKUP(Infill[[#This Row],[t prom]],Rating[Max %],Rating[Name],,1)</f>
        <v>Normal-Low</v>
      </c>
      <c r="AA20" s="3">
        <f>Infill[[#This Row],[g]]/Infill[[#This Row],[Total Time]]</f>
        <v>0.30605809128630707</v>
      </c>
      <c r="AB20" s="2">
        <f>Infill[[#This Row],[g/t]]/AVERAGEIFS(Infill[g/t],Infill[Material Usage],"Normal")</f>
        <v>1.0762613602144371</v>
      </c>
      <c r="AC20" t="str">
        <f>_xlfn.XLOOKUP(Infill[[#This Row],[g/t prom]],Rating[Max %],Rating[Name],,1)</f>
        <v>Normal-High</v>
      </c>
      <c r="AD20" s="2" t="str">
        <f>SUBSTITUTE(LOWER(Infill[[#This Row],[name]])," ","-")</f>
        <v>lateral-honeycomb</v>
      </c>
      <c r="AE20" t="str">
        <f>"param_"&amp;Infill[[#This Row],[infill]]</f>
        <v>param_lateral-honeycomb</v>
      </c>
      <c r="AF20" t="str">
        <f>"!["&amp;Infill[[#This Row],[SVG]]&amp;"](https://github.com/SoftFever/OrcaSlicer/blob/main/resources/images/"&amp;Infill[[#This Row],[SVG]]&amp;".svg?raw=true)"</f>
        <v>![param_lateral-honeycomb](https://github.com/SoftFever/OrcaSlicer/blob/main/resources/images/param_lateral-honeycomb.svg?raw=true)</v>
      </c>
      <c r="AG20" s="2" t="str">
        <f>"["&amp;Infill[[#This Row],[name]]&amp;"](#"&amp;Infill[[#This Row],[nameMD]]&amp;")"</f>
        <v>[Lateral Honeycomb](#lateral-honeycomb)</v>
      </c>
      <c r="AH2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Normal-High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row>
    <row r="21" spans="1:38" ht="120" x14ac:dyDescent="0.25">
      <c r="A21">
        <v>4</v>
      </c>
      <c r="B21" s="7">
        <v>1.075</v>
      </c>
      <c r="C21" t="s">
        <v>23</v>
      </c>
      <c r="E21">
        <v>19</v>
      </c>
      <c r="F21" t="b">
        <v>1</v>
      </c>
      <c r="G21" t="b">
        <v>0</v>
      </c>
      <c r="H21" t="b">
        <v>0</v>
      </c>
      <c r="I21" t="s">
        <v>189</v>
      </c>
      <c r="J21" t="s">
        <v>190</v>
      </c>
      <c r="K21" t="s">
        <v>186</v>
      </c>
      <c r="L21" t="s">
        <v>192</v>
      </c>
      <c r="M21" s="6" t="s">
        <v>89</v>
      </c>
      <c r="N21">
        <v>3</v>
      </c>
      <c r="O21" t="str">
        <f>_xlfn.XLOOKUP(Infill[[#This Row],[XY-N]],Rating[N],Rating[Name])</f>
        <v>Normal-Low</v>
      </c>
      <c r="P21">
        <v>2</v>
      </c>
      <c r="Q21" t="str">
        <f>_xlfn.XLOOKUP(Infill[[#This Row],[Z-N]],Rating[N],Rating[Name])</f>
        <v>Low</v>
      </c>
      <c r="R21" s="2" t="s">
        <v>78</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0.89750505731625085</v>
      </c>
      <c r="Z21" s="2" t="str">
        <f>_xlfn.XLOOKUP(Infill[[#This Row],[t prom]],Rating[Max %],Rating[Name],,1)</f>
        <v>Normal-Low</v>
      </c>
      <c r="AA21" s="3">
        <f>Infill[[#This Row],[g]]/Infill[[#This Row],[Total Time]]</f>
        <v>0.30690082644628097</v>
      </c>
      <c r="AB21" s="2">
        <f>Infill[[#This Row],[g/t]]/AVERAGEIFS(Infill[g/t],Infill[Material Usage],"Normal")</f>
        <v>1.079224860658951</v>
      </c>
      <c r="AC21" t="str">
        <f>_xlfn.XLOOKUP(Infill[[#This Row],[g/t prom]],Rating[Max %],Rating[Name],,1)</f>
        <v>Normal-High</v>
      </c>
      <c r="AD21" s="2" t="str">
        <f>SUBSTITUTE(LOWER(Infill[[#This Row],[name]])," ","-")</f>
        <v>lateral-lattice</v>
      </c>
      <c r="AE21" t="str">
        <f>"param_"&amp;Infill[[#This Row],[infill]]</f>
        <v>param_lateral-lattice</v>
      </c>
      <c r="AF21" t="str">
        <f>"!["&amp;Infill[[#This Row],[SVG]]&amp;"](https://github.com/SoftFever/OrcaSlicer/blob/main/resources/images/"&amp;Infill[[#This Row],[SVG]]&amp;".svg?raw=true)"</f>
        <v>![param_lateral-lattice](https://github.com/SoftFever/OrcaSlicer/blob/main/resources/images/param_lateral-lattice.svg?raw=true)</v>
      </c>
      <c r="AG21" s="2" t="str">
        <f>"["&amp;Infill[[#This Row],[name]]&amp;"](#"&amp;Infill[[#This Row],[nameMD]]&amp;")"</f>
        <v>[Lateral Lattice](#lateral-lattice)</v>
      </c>
      <c r="AH2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Normal-High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row>
    <row r="22" spans="1:38" ht="105" x14ac:dyDescent="0.25">
      <c r="A22">
        <v>5</v>
      </c>
      <c r="B22" s="7">
        <v>1.25</v>
      </c>
      <c r="C22" t="s">
        <v>25</v>
      </c>
      <c r="E22">
        <v>20</v>
      </c>
      <c r="F22" t="b">
        <v>1</v>
      </c>
      <c r="G22" t="b">
        <v>0</v>
      </c>
      <c r="H22" t="b">
        <v>0</v>
      </c>
      <c r="I22" t="s">
        <v>18</v>
      </c>
      <c r="J22" t="s">
        <v>163</v>
      </c>
      <c r="K22" t="s">
        <v>120</v>
      </c>
      <c r="L22" t="s">
        <v>145</v>
      </c>
      <c r="M22" s="6" t="s">
        <v>93</v>
      </c>
      <c r="N22">
        <v>5</v>
      </c>
      <c r="O22" t="str">
        <f>_xlfn.XLOOKUP(Infill[[#This Row],[XY-N]],Rating[N],Rating[Name])</f>
        <v>Normal-High</v>
      </c>
      <c r="P22">
        <v>5</v>
      </c>
      <c r="Q22" t="str">
        <f>_xlfn.XLOOKUP(Infill[[#This Row],[Z-N]],Rating[N],Rating[Name])</f>
        <v>Normal-High</v>
      </c>
      <c r="R22" s="2" t="s">
        <v>78</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1.1867835468644641</v>
      </c>
      <c r="Z22" s="2" t="str">
        <f>_xlfn.XLOOKUP(Infill[[#This Row],[t prom]],Rating[Max %],Rating[Name],,1)</f>
        <v>Normal-High</v>
      </c>
      <c r="AA22" s="3">
        <f>Infill[[#This Row],[g]]/Infill[[#This Row],[Total Time]]</f>
        <v>0.22609374999999998</v>
      </c>
      <c r="AB22" s="2">
        <f>Infill[[#This Row],[g/t]]/AVERAGEIFS(Infill[g/t],Infill[Material Usage],"Normal")</f>
        <v>0.79506464242878072</v>
      </c>
      <c r="AC22" t="str">
        <f>_xlfn.XLOOKUP(Infill[[#This Row],[g/t prom]],Rating[Max %],Rating[Name],,1)</f>
        <v>Normal-Low</v>
      </c>
      <c r="AD22" s="2" t="str">
        <f>SUBSTITUTE(LOWER(Infill[[#This Row],[name]])," ","-")</f>
        <v>cross-hatch</v>
      </c>
      <c r="AE22" t="str">
        <f>"param_"&amp;Infill[[#This Row],[infill]]</f>
        <v>param_crosshatch</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Row],[nameMD]]&amp;")"</f>
        <v>[Cross Hatch](#cross-hatch)</v>
      </c>
      <c r="AH2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row>
    <row r="23" spans="1:38" ht="150" x14ac:dyDescent="0.25">
      <c r="A23">
        <v>6</v>
      </c>
      <c r="B23" s="7">
        <v>1.6</v>
      </c>
      <c r="C23" t="s">
        <v>21</v>
      </c>
      <c r="E23">
        <v>21</v>
      </c>
      <c r="F23" t="b">
        <v>1</v>
      </c>
      <c r="G23" t="b">
        <v>0</v>
      </c>
      <c r="H23" t="b">
        <v>0</v>
      </c>
      <c r="I23" t="s">
        <v>8</v>
      </c>
      <c r="J23" t="s">
        <v>163</v>
      </c>
      <c r="K23" t="s">
        <v>106</v>
      </c>
      <c r="L23" t="s">
        <v>135</v>
      </c>
      <c r="M23" s="6" t="s">
        <v>97</v>
      </c>
      <c r="N23">
        <v>6</v>
      </c>
      <c r="O23" t="str">
        <f>_xlfn.XLOOKUP(Infill[[#This Row],[XY-N]],Rating[N],Rating[Name])</f>
        <v>High</v>
      </c>
      <c r="P23">
        <v>6</v>
      </c>
      <c r="Q23" t="str">
        <f>_xlfn.XLOOKUP(Infill[[#This Row],[Z-N]],Rating[N],Rating[Name])</f>
        <v>High</v>
      </c>
      <c r="R23" s="2" t="s">
        <v>78</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1.2776466621712745</v>
      </c>
      <c r="Z23" s="2" t="str">
        <f>_xlfn.XLOOKUP(Infill[[#This Row],[t prom]],Rating[Max %],Rating[Name],,1)</f>
        <v>High</v>
      </c>
      <c r="AA23" s="3">
        <f>Infill[[#This Row],[g]]/Infill[[#This Row],[Total Time]]</f>
        <v>0.21917271407837444</v>
      </c>
      <c r="AB23" s="2">
        <f>Infill[[#This Row],[g/t]]/AVERAGEIFS(Infill[g/t],Infill[Material Usage],"Normal")</f>
        <v>0.77072663684364651</v>
      </c>
      <c r="AC23" t="str">
        <f>_xlfn.XLOOKUP(Infill[[#This Row],[g/t prom]],Rating[Max %],Rating[Name],,1)</f>
        <v>Normal-Low</v>
      </c>
      <c r="AD23" s="2" t="str">
        <f>SUBSTITUTE(LOWER(Infill[[#This Row],[name]])," ","-")</f>
        <v>tpms-d</v>
      </c>
      <c r="AE23" t="str">
        <f>"param_"&amp;Infill[[#This Row],[infill]]</f>
        <v>param_tpmsd</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Row],[nameMD]]&amp;")"</f>
        <v>[TPMS-D](#tpms-d)</v>
      </c>
      <c r="AH23"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3"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row>
    <row r="24" spans="1:38" ht="180" x14ac:dyDescent="0.25">
      <c r="A24">
        <v>7</v>
      </c>
      <c r="B24" s="7">
        <v>1.85</v>
      </c>
      <c r="C24" t="s">
        <v>70</v>
      </c>
      <c r="E24">
        <v>22</v>
      </c>
      <c r="F24" t="b">
        <v>1</v>
      </c>
      <c r="G24" t="b">
        <v>0</v>
      </c>
      <c r="H24" t="b">
        <v>0</v>
      </c>
      <c r="I24" t="s">
        <v>174</v>
      </c>
      <c r="J24" t="s">
        <v>163</v>
      </c>
      <c r="K24" t="s">
        <v>172</v>
      </c>
      <c r="L24" t="s">
        <v>173</v>
      </c>
      <c r="M24" s="8" t="s">
        <v>177</v>
      </c>
      <c r="N24">
        <v>5</v>
      </c>
      <c r="O24" t="str">
        <f>_xlfn.XLOOKUP(Infill[[#This Row],[XY-N]],Rating[N],Rating[Name])</f>
        <v>Normal-High</v>
      </c>
      <c r="P24">
        <v>5</v>
      </c>
      <c r="Q24" t="str">
        <f>_xlfn.XLOOKUP(Infill[[#This Row],[Z-N]],Rating[N],Rating[Name])</f>
        <v>Normal-High</v>
      </c>
      <c r="R24" s="2" t="s">
        <v>78</v>
      </c>
      <c r="S24">
        <v>12</v>
      </c>
      <c r="T24">
        <v>49</v>
      </c>
      <c r="U24">
        <v>149.02000000000001</v>
      </c>
      <c r="V24" s="2">
        <f>Infill[[#This Row],[g]]/(997.25*0.15)</f>
        <v>0.99620623380964324</v>
      </c>
      <c r="W24" s="2" t="str">
        <f>_xlfn.XLOOKUP(Infill[[#This Row],[% Effective]],Rating[Max %],Rating[Name],,1)</f>
        <v>Normal</v>
      </c>
      <c r="X24">
        <f>Infill[[#This Row],[hs]]*60+Infill[[#This Row],[min]]</f>
        <v>769</v>
      </c>
      <c r="Y24" s="2">
        <f>Infill[[#This Row],[Total Time]]/AVERAGEIFS(Infill[Total Time],Infill[Material Usage],"Normal")</f>
        <v>1.4259946055293324</v>
      </c>
      <c r="Z24" s="2" t="str">
        <f>_xlfn.XLOOKUP(Infill[[#This Row],[t prom]],Rating[Max %],Rating[Name],,1)</f>
        <v>High</v>
      </c>
      <c r="AA24" s="3">
        <f>Infill[[#This Row],[g]]/Infill[[#This Row],[Total Time]]</f>
        <v>0.1937841352405722</v>
      </c>
      <c r="AB24" s="2">
        <f>Infill[[#This Row],[g/t]]/AVERAGEIFS(Infill[g/t],Infill[Material Usage],"Normal")</f>
        <v>0.68144702891351949</v>
      </c>
      <c r="AC24" s="2" t="str">
        <f>_xlfn.XLOOKUP(Infill[[#This Row],[g/t prom]],Rating[Max %],Rating[Name],,1)</f>
        <v>Low</v>
      </c>
      <c r="AD24" s="2" t="str">
        <f>SUBSTITUTE(LOWER(Infill[[#This Row],[name]])," ","-")</f>
        <v>tpms-fk</v>
      </c>
      <c r="AE24" t="str">
        <f>"param_"&amp;Infill[[#This Row],[infill]]</f>
        <v>param_tpmsfk</v>
      </c>
      <c r="AF24" t="str">
        <f>"!["&amp;Infill[[#This Row],[SVG]]&amp;"](https://github.com/SoftFever/OrcaSlicer/blob/main/resources/images/"&amp;Infill[[#This Row],[SVG]]&amp;".svg?raw=true)"</f>
        <v>![param_tpmsfk](https://github.com/SoftFever/OrcaSlicer/blob/main/resources/images/param_tpmsfk.svg?raw=true)</v>
      </c>
      <c r="AG24" s="2" t="str">
        <f>"["&amp;Infill[[#This Row],[name]]&amp;"](#"&amp;Infill[[#This Row],[nameMD]]&amp;")"</f>
        <v>[TPMS-FK](#tpms-fk)</v>
      </c>
      <c r="AH24"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4"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**Material/Time (Higher better):**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row>
    <row r="25" spans="1:38" ht="210" x14ac:dyDescent="0.25">
      <c r="A25">
        <v>8</v>
      </c>
      <c r="B25" s="7">
        <v>9.99</v>
      </c>
      <c r="C25" t="s">
        <v>71</v>
      </c>
      <c r="E25">
        <v>23</v>
      </c>
      <c r="F25" t="b">
        <v>1</v>
      </c>
      <c r="G25" t="b">
        <v>0</v>
      </c>
      <c r="H25" t="b">
        <v>0</v>
      </c>
      <c r="I25" t="s">
        <v>7</v>
      </c>
      <c r="J25" t="s">
        <v>163</v>
      </c>
      <c r="K25" t="s">
        <v>105</v>
      </c>
      <c r="L25" t="s">
        <v>134</v>
      </c>
      <c r="M25" s="6" t="s">
        <v>90</v>
      </c>
      <c r="N25">
        <v>6</v>
      </c>
      <c r="O25" t="str">
        <f>_xlfn.XLOOKUP(Infill[[#This Row],[XY-N]],Rating[N],Rating[Name])</f>
        <v>High</v>
      </c>
      <c r="P25">
        <v>6</v>
      </c>
      <c r="Q25" t="str">
        <f>_xlfn.XLOOKUP(Infill[[#This Row],[Z-N]],Rating[N],Rating[Name])</f>
        <v>High</v>
      </c>
      <c r="R25" s="2" t="s">
        <v>78</v>
      </c>
      <c r="S25">
        <v>10</v>
      </c>
      <c r="T25">
        <v>49</v>
      </c>
      <c r="U25">
        <v>141.77000000000001</v>
      </c>
      <c r="V25" s="2">
        <f>Infill[[#This Row],[g]]/(997.25*0.15)</f>
        <v>0.94773961728085576</v>
      </c>
      <c r="W25" s="2" t="str">
        <f>_xlfn.XLOOKUP(Infill[[#This Row],[% Effective]],Rating[Max %],Rating[Name],,1)</f>
        <v>Normal</v>
      </c>
      <c r="X25">
        <f>Infill[[#This Row],[hs]]*60+Infill[[#This Row],[min]]</f>
        <v>649</v>
      </c>
      <c r="Y25" s="2">
        <f>Infill[[#This Row],[Total Time]]/AVERAGEIFS(Infill[Total Time],Infill[Material Usage],"Normal")</f>
        <v>1.2034726904922455</v>
      </c>
      <c r="Z25" s="2" t="str">
        <f>_xlfn.XLOOKUP(Infill[[#This Row],[t prom]],Rating[Max %],Rating[Name],,1)</f>
        <v>Normal-High</v>
      </c>
      <c r="AA25" s="3">
        <f>Infill[[#This Row],[g]]/Infill[[#This Row],[Total Time]]</f>
        <v>0.21844375963020032</v>
      </c>
      <c r="AB25" s="2">
        <f>Infill[[#This Row],[g/t]]/AVERAGEIFS(Infill[g/t],Infill[Material Usage],"Normal")</f>
        <v>0.76816324927683211</v>
      </c>
      <c r="AC25" t="str">
        <f>_xlfn.XLOOKUP(Infill[[#This Row],[g/t prom]],Rating[Max %],Rating[Name],,1)</f>
        <v>Normal-Low</v>
      </c>
      <c r="AD25" s="2" t="str">
        <f>SUBSTITUTE(LOWER(Infill[[#This Row],[name]])," ","-")</f>
        <v>gyroid</v>
      </c>
      <c r="AE25" t="str">
        <f>"param_"&amp;Infill[[#This Row],[infill]]</f>
        <v>param_gyroid</v>
      </c>
      <c r="AF25" t="str">
        <f>"!["&amp;Infill[[#This Row],[SVG]]&amp;"](https://github.com/SoftFever/OrcaSlicer/blob/main/resources/images/"&amp;Infill[[#This Row],[SVG]]&amp;".svg?raw=true)"</f>
        <v>![param_gyroid](https://github.com/SoftFever/OrcaSlicer/blob/main/resources/images/param_gyroid.svg?raw=true)</v>
      </c>
      <c r="AG25" s="2" t="str">
        <f>"["&amp;Infill[[#This Row],[name]]&amp;"](#"&amp;Infill[[#This Row],[nameMD]]&amp;")"</f>
        <v>[Gyroid](#gyroid)</v>
      </c>
      <c r="AH25"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v>
      </c>
      <c r="AI25"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row>
    <row r="26" spans="1:38" ht="75" x14ac:dyDescent="0.25">
      <c r="E26">
        <v>24</v>
      </c>
      <c r="F26" t="b">
        <v>1</v>
      </c>
      <c r="G26" t="b">
        <v>1</v>
      </c>
      <c r="H26" t="b">
        <v>1</v>
      </c>
      <c r="I26" t="s">
        <v>0</v>
      </c>
      <c r="J26" t="s">
        <v>164</v>
      </c>
      <c r="K26" t="s">
        <v>98</v>
      </c>
      <c r="L26" t="s">
        <v>128</v>
      </c>
      <c r="M26" s="8" t="s">
        <v>54</v>
      </c>
      <c r="N26" s="5">
        <v>2</v>
      </c>
      <c r="O26" t="str">
        <f>_xlfn.XLOOKUP(Infill[[#This Row],[XY-N]],Rating[N],Rating[Name])</f>
        <v>Low</v>
      </c>
      <c r="P26">
        <v>4</v>
      </c>
      <c r="Q26" t="str">
        <f>_xlfn.XLOOKUP(Infill[[#This Row],[Z-N]],Rating[N],Rating[Name])</f>
        <v>Normal</v>
      </c>
      <c r="R26" s="2" t="s">
        <v>78</v>
      </c>
      <c r="S26">
        <v>8</v>
      </c>
      <c r="T26">
        <v>13</v>
      </c>
      <c r="U26">
        <v>158.77000000000001</v>
      </c>
      <c r="V26" s="2">
        <f>Infill[[#This Row],[g]]/(997.25*0.15)</f>
        <v>1.0613854767276678</v>
      </c>
      <c r="W26" s="2" t="str">
        <f>_xlfn.XLOOKUP(Infill[[#This Row],[% Effective]],Rating[Max %],Rating[Name],,1)</f>
        <v>Normal</v>
      </c>
      <c r="X26">
        <f>Infill[[#This Row],[hs]]*60+Infill[[#This Row],[min]]</f>
        <v>493</v>
      </c>
      <c r="Y26" s="2">
        <f>Infill[[#This Row],[Total Time]]/AVERAGEIFS(Infill[Total Time],Infill[Material Usage],"Normal")</f>
        <v>0.91419420094403236</v>
      </c>
      <c r="Z26" s="2" t="str">
        <f>_xlfn.XLOOKUP(Infill[[#This Row],[t prom]],Rating[Max %],Rating[Name],,1)</f>
        <v>Normal-Low</v>
      </c>
      <c r="AA26" s="3">
        <f>Infill[[#This Row],[g]]/Infill[[#This Row],[Total Time]]</f>
        <v>0.32204868154158217</v>
      </c>
      <c r="AB26" s="2">
        <f>Infill[[#This Row],[g/t]]/AVERAGEIFS(Infill[g/t],Infill[Material Usage],"Normal")</f>
        <v>1.1324926931174273</v>
      </c>
      <c r="AC26" t="str">
        <f>_xlfn.XLOOKUP(Infill[[#This Row],[g/t prom]],Rating[Max %],Rating[Name],,1)</f>
        <v>Normal-High</v>
      </c>
      <c r="AD26" s="2" t="str">
        <f>SUBSTITUTE(LOWER(Infill[[#This Row],[name]])," ","-")</f>
        <v>concentric</v>
      </c>
      <c r="AE26" t="str">
        <f>"param_"&amp;Infill[[#This Row],[infill]]</f>
        <v>param_concentric</v>
      </c>
      <c r="AF26" t="str">
        <f>"!["&amp;Infill[[#This Row],[SVG]]&amp;"](https://github.com/SoftFever/OrcaSlicer/blob/main/resources/images/"&amp;Infill[[#This Row],[SVG]]&amp;".svg?raw=true)"</f>
        <v>![param_concentric](https://github.com/SoftFever/OrcaSlicer/blob/main/resources/images/param_concentric.svg?raw=true)</v>
      </c>
      <c r="AG26" s="2" t="str">
        <f>"["&amp;Infill[[#This Row],[name]]&amp;"](#"&amp;Infill[[#This Row],[nameMD]]&amp;")"</f>
        <v>[Concentric](#concentric)</v>
      </c>
      <c r="AH26"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
  - **[Ironing](quality_settings_ironing)**</v>
      </c>
      <c r="AI26"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row>
    <row r="27" spans="1:38" ht="180" x14ac:dyDescent="0.25">
      <c r="E27">
        <v>25</v>
      </c>
      <c r="F27" t="b">
        <v>1</v>
      </c>
      <c r="G27" t="b">
        <v>1</v>
      </c>
      <c r="H27" t="b">
        <v>0</v>
      </c>
      <c r="I27" t="s">
        <v>13</v>
      </c>
      <c r="J27" t="s">
        <v>164</v>
      </c>
      <c r="K27" t="s">
        <v>113</v>
      </c>
      <c r="L27" t="s">
        <v>140</v>
      </c>
      <c r="M27" s="6" t="s">
        <v>73</v>
      </c>
      <c r="N27">
        <v>2</v>
      </c>
      <c r="O27" t="str">
        <f>_xlfn.XLOOKUP(Infill[[#This Row],[XY-N]],Rating[N],Rating[Name])</f>
        <v>Low</v>
      </c>
      <c r="P27">
        <v>4</v>
      </c>
      <c r="Q27" t="str">
        <f>_xlfn.XLOOKUP(Infill[[#This Row],[Z-N]],Rating[N],Rating[Name])</f>
        <v>Normal</v>
      </c>
      <c r="R27" s="2" t="s">
        <v>78</v>
      </c>
      <c r="S27">
        <v>13</v>
      </c>
      <c r="T27">
        <v>24</v>
      </c>
      <c r="U27">
        <v>148.63</v>
      </c>
      <c r="V27" s="2">
        <f>Infill[[#This Row],[g]]/(997.25*0.15)</f>
        <v>0.99359906409292209</v>
      </c>
      <c r="W27" s="2" t="str">
        <f>_xlfn.XLOOKUP(Infill[[#This Row],[% Effective]],Rating[Max %],Rating[Name],,1)</f>
        <v>Normal</v>
      </c>
      <c r="X27">
        <f>Infill[[#This Row],[hs]]*60+Infill[[#This Row],[min]]</f>
        <v>804</v>
      </c>
      <c r="Y27" s="2">
        <f>Infill[[#This Row],[Total Time]]/AVERAGEIFS(Infill[Total Time],Infill[Material Usage],"Normal")</f>
        <v>1.4908968307484829</v>
      </c>
      <c r="Z27" s="2" t="str">
        <f>_xlfn.XLOOKUP(Infill[[#This Row],[t prom]],Rating[Max %],Rating[Name],,1)</f>
        <v>High</v>
      </c>
      <c r="AA27" s="3">
        <f>Infill[[#This Row],[g]]/Infill[[#This Row],[Total Time]]</f>
        <v>0.18486318407960198</v>
      </c>
      <c r="AB27" s="2">
        <f>Infill[[#This Row],[g/t]]/AVERAGEIFS(Infill[g/t],Infill[Material Usage],"Normal")</f>
        <v>0.6500762685766176</v>
      </c>
      <c r="AC27" t="str">
        <f>_xlfn.XLOOKUP(Infill[[#This Row],[g/t prom]],Rating[Max %],Rating[Name],,1)</f>
        <v>Low</v>
      </c>
      <c r="AD27" s="2" t="str">
        <f>SUBSTITUTE(LOWER(Infill[[#This Row],[name]])," ","-")</f>
        <v>hilbert-curve</v>
      </c>
      <c r="AE27" t="str">
        <f>"param_"&amp;Infill[[#This Row],[infill]]</f>
        <v>param_hilbertcurve</v>
      </c>
      <c r="AF27" t="str">
        <f>"!["&amp;Infill[[#This Row],[SVG]]&amp;"](https://github.com/SoftFever/OrcaSlicer/blob/main/resources/images/"&amp;Infill[[#This Row],[SVG]]&amp;".svg?raw=true)"</f>
        <v>![param_hilbertcurve](https://github.com/SoftFever/OrcaSlicer/blob/main/resources/images/param_hilbertcurve.svg?raw=true)</v>
      </c>
      <c r="AG27" s="2" t="str">
        <f>"["&amp;Infill[[#This Row],[name]]&amp;"](#"&amp;Infill[[#This Row],[nameMD]]&amp;")"</f>
        <v>[Hilbert Curve](#hilbert-curve)</v>
      </c>
      <c r="AH27"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7"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 **Applies to:**
  - **[Sparse Infill](strength_settings_infill#sparse-infill-density)**
  - **[Solid Infill](strength_settings_top_bottom_shells#internal-solid-infill)**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row>
    <row r="28" spans="1:38" ht="120" x14ac:dyDescent="0.25">
      <c r="E28">
        <v>26</v>
      </c>
      <c r="F28" t="b">
        <v>1</v>
      </c>
      <c r="G28" t="b">
        <v>1</v>
      </c>
      <c r="H28" t="b">
        <v>0</v>
      </c>
      <c r="I28" t="s">
        <v>14</v>
      </c>
      <c r="J28" t="s">
        <v>164</v>
      </c>
      <c r="K28" t="s">
        <v>114</v>
      </c>
      <c r="L28" t="s">
        <v>141</v>
      </c>
      <c r="M28" s="6" t="s">
        <v>63</v>
      </c>
      <c r="N28">
        <v>2</v>
      </c>
      <c r="O28" t="str">
        <f>_xlfn.XLOOKUP(Infill[[#This Row],[XY-N]],Rating[N],Rating[Name])</f>
        <v>Low</v>
      </c>
      <c r="P28">
        <v>4</v>
      </c>
      <c r="Q28" t="str">
        <f>_xlfn.XLOOKUP(Infill[[#This Row],[Z-N]],Rating[N],Rating[Name])</f>
        <v>Normal</v>
      </c>
      <c r="R28" s="2" t="s">
        <v>78</v>
      </c>
      <c r="S28">
        <v>7</v>
      </c>
      <c r="T28">
        <v>46</v>
      </c>
      <c r="U28">
        <v>148.21</v>
      </c>
      <c r="V28" s="2">
        <f>Infill[[#This Row],[g]]/(997.25*0.15)</f>
        <v>0.99079134285953041</v>
      </c>
      <c r="W28" s="2" t="str">
        <f>_xlfn.XLOOKUP(Infill[[#This Row],[% Effective]],Rating[Max %],Rating[Name],,1)</f>
        <v>Normal</v>
      </c>
      <c r="X28">
        <f>Infill[[#This Row],[hs]]*60+Infill[[#This Row],[min]]</f>
        <v>466</v>
      </c>
      <c r="Y28" s="2">
        <f>Infill[[#This Row],[Total Time]]/AVERAGEIFS(Infill[Total Time],Infill[Material Usage],"Normal")</f>
        <v>0.86412677006068783</v>
      </c>
      <c r="Z28" s="2" t="str">
        <f>_xlfn.XLOOKUP(Infill[[#This Row],[t prom]],Rating[Max %],Rating[Name],,1)</f>
        <v>Normal-Low</v>
      </c>
      <c r="AA28" s="3">
        <f>Infill[[#This Row],[g]]/Infill[[#This Row],[Total Time]]</f>
        <v>0.31804721030042921</v>
      </c>
      <c r="AB28" s="2">
        <f>Infill[[#This Row],[g/t]]/AVERAGEIFS(Infill[g/t],Infill[Material Usage],"Normal")</f>
        <v>1.1184214138293607</v>
      </c>
      <c r="AC28" t="str">
        <f>_xlfn.XLOOKUP(Infill[[#This Row],[g/t prom]],Rating[Max %],Rating[Name],,1)</f>
        <v>Normal-High</v>
      </c>
      <c r="AD28" s="2" t="str">
        <f>SUBSTITUTE(LOWER(Infill[[#This Row],[name]])," ","-")</f>
        <v>archimedean-chords</v>
      </c>
      <c r="AE28" t="str">
        <f>"param_"&amp;Infill[[#This Row],[infill]]</f>
        <v>param_archimedeanchords</v>
      </c>
      <c r="AF28" t="str">
        <f>"!["&amp;Infill[[#This Row],[SVG]]&amp;"](https://github.com/SoftFever/OrcaSlicer/blob/main/resources/images/"&amp;Infill[[#This Row],[SVG]]&amp;".svg?raw=true)"</f>
        <v>![param_archimedeanchords](https://github.com/SoftFever/OrcaSlicer/blob/main/resources/images/param_archimedeanchords.svg?raw=true)</v>
      </c>
      <c r="AG28" s="2" t="str">
        <f>"["&amp;Infill[[#This Row],[name]]&amp;"](#"&amp;Infill[[#This Row],[nameMD]]&amp;")"</f>
        <v>[Archimedean Chords](#archimedean-chords)</v>
      </c>
      <c r="AH28"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8"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Infill](strength_settings_top_bottom_shells#internal-solid-infill)**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row>
    <row r="29" spans="1:38" ht="30" x14ac:dyDescent="0.25">
      <c r="E29">
        <v>27</v>
      </c>
      <c r="F29" t="b">
        <v>1</v>
      </c>
      <c r="G29" t="b">
        <v>1</v>
      </c>
      <c r="H29" t="b">
        <v>0</v>
      </c>
      <c r="I29" t="s">
        <v>15</v>
      </c>
      <c r="J29" t="s">
        <v>164</v>
      </c>
      <c r="K29" t="s">
        <v>115</v>
      </c>
      <c r="L29" t="s">
        <v>142</v>
      </c>
      <c r="M29" s="6" t="s">
        <v>72</v>
      </c>
      <c r="N29">
        <v>2</v>
      </c>
      <c r="O29" t="str">
        <f>_xlfn.XLOOKUP(Infill[[#This Row],[XY-N]],Rating[N],Rating[Name])</f>
        <v>Low</v>
      </c>
      <c r="P29">
        <v>4</v>
      </c>
      <c r="Q29" t="str">
        <f>_xlfn.XLOOKUP(Infill[[#This Row],[Z-N]],Rating[N],Rating[Name])</f>
        <v>Normal</v>
      </c>
      <c r="R29" s="2" t="s">
        <v>78</v>
      </c>
      <c r="S29">
        <v>9</v>
      </c>
      <c r="T29">
        <v>30</v>
      </c>
      <c r="U29">
        <v>148.72</v>
      </c>
      <c r="V29" s="2">
        <f>Infill[[#This Row],[g]]/(997.25*0.15)</f>
        <v>0.99420071864293469</v>
      </c>
      <c r="W29" s="2" t="str">
        <f>_xlfn.XLOOKUP(Infill[[#This Row],[% Effective]],Rating[Max %],Rating[Name],,1)</f>
        <v>Normal</v>
      </c>
      <c r="X29">
        <f>Infill[[#This Row],[hs]]*60+Infill[[#This Row],[min]]</f>
        <v>570</v>
      </c>
      <c r="Y29" s="2">
        <f>Infill[[#This Row],[Total Time]]/AVERAGEIFS(Infill[Total Time],Infill[Material Usage],"Normal")</f>
        <v>1.0569790964261632</v>
      </c>
      <c r="Z29" s="2" t="str">
        <f>_xlfn.XLOOKUP(Infill[[#This Row],[t prom]],Rating[Max %],Rating[Name],,1)</f>
        <v>Normal</v>
      </c>
      <c r="AA29" s="3">
        <f>Infill[[#This Row],[g]]/Infill[[#This Row],[Total Time]]</f>
        <v>0.26091228070175437</v>
      </c>
      <c r="AB29" s="2">
        <f>Infill[[#This Row],[g/t]]/AVERAGEIFS(Infill[g/t],Infill[Material Usage],"Normal")</f>
        <v>0.91750492510924353</v>
      </c>
      <c r="AC29" t="str">
        <f>_xlfn.XLOOKUP(Infill[[#This Row],[g/t prom]],Rating[Max %],Rating[Name],,1)</f>
        <v>Normal-Low</v>
      </c>
      <c r="AD29" s="2" t="str">
        <f>SUBSTITUTE(LOWER(Infill[[#This Row],[name]])," ","-")</f>
        <v>octagram-spiral</v>
      </c>
      <c r="AE29" t="str">
        <f>"param_"&amp;Infill[[#This Row],[infill]]</f>
        <v>param_octagramspiral</v>
      </c>
      <c r="AF29" t="str">
        <f>"!["&amp;Infill[[#This Row],[SVG]]&amp;"](https://github.com/SoftFever/OrcaSlicer/blob/main/resources/images/"&amp;Infill[[#This Row],[SVG]]&amp;".svg?raw=true)"</f>
        <v>![param_octagramspiral](https://github.com/SoftFever/OrcaSlicer/blob/main/resources/images/param_octagramspiral.svg?raw=true)</v>
      </c>
      <c r="AG29" s="2" t="str">
        <f>"["&amp;Infill[[#This Row],[name]]&amp;"](#"&amp;Infill[[#This Row],[nameMD]]&amp;")"</f>
        <v>[Octagram Spiral](#octagram-spiral)</v>
      </c>
      <c r="AH29"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xml:space="preserve">  - **[Sparse Infill](strength_settings_infill#sparse-infill-density)**
  - **[Solid Infill](strength_settings_top_bottom_shells#internal-solid-infill)**
  - **[Surface](strength_settings_top_bottom_shells)**</v>
      </c>
      <c r="AI29"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 **Applies to:**
  - **[Sparse Infill](strength_settings_infill#sparse-infill-density)**
  - **[Solid Infill](strength_settings_top_bottom_shells#internal-solid-infill)**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row>
    <row r="30" spans="1:38" x14ac:dyDescent="0.25">
      <c r="E30">
        <v>28</v>
      </c>
      <c r="F30" t="b">
        <v>0</v>
      </c>
      <c r="G30" t="b">
        <v>0</v>
      </c>
      <c r="H30" t="b">
        <v>0</v>
      </c>
      <c r="K30" t="s">
        <v>117</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Row],[nameMD]]&amp;")"</f>
        <v>[](#)</v>
      </c>
      <c r="AH30"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0"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row>
    <row r="31" spans="1:38" x14ac:dyDescent="0.25">
      <c r="E31">
        <v>29</v>
      </c>
      <c r="F31" t="b">
        <v>0</v>
      </c>
      <c r="G31" t="b">
        <v>0</v>
      </c>
      <c r="H31" t="b">
        <v>0</v>
      </c>
      <c r="K31" t="s">
        <v>118</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Row],[nameMD]]&amp;")"</f>
        <v>[](#)</v>
      </c>
      <c r="AH31"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1"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row>
    <row r="32" spans="1:38" x14ac:dyDescent="0.25">
      <c r="E32">
        <v>30</v>
      </c>
      <c r="F32" t="b">
        <v>0</v>
      </c>
      <c r="G32" t="b">
        <v>0</v>
      </c>
      <c r="H32" t="b">
        <v>0</v>
      </c>
      <c r="K32" t="s">
        <v>125</v>
      </c>
      <c r="M32" s="8"/>
      <c r="O32" t="e">
        <f>_xlfn.XLOOKUP(Infill[[#This Row],[XY-N]],Rating[N],Rating[Name])</f>
        <v>#N/A</v>
      </c>
      <c r="Q32" t="e">
        <f>_xlfn.XLOOKUP(Infill[[#This Row],[Z-N]],Rating[N],Rating[Name])</f>
        <v>#N/A</v>
      </c>
      <c r="R32" s="2"/>
      <c r="V32" s="2">
        <f>Infill[[#This Row],[g]]/(997.25*0.15)</f>
        <v>0</v>
      </c>
      <c r="W32" s="2" t="str">
        <f>_xlfn.XLOOKUP(Infill[[#This Row],[% Effective]],Rating[Max %],Rating[Name],,1)</f>
        <v>Ultra-Low</v>
      </c>
      <c r="X32">
        <f>Infill[[#This Row],[hs]]*60+Infill[[#This Row],[min]]</f>
        <v>0</v>
      </c>
      <c r="Y32" s="2">
        <f>Infill[[#This Row],[Total Time]]/AVERAGEIFS(Infill[Total Time],Infill[Material Usage],"Normal")</f>
        <v>0</v>
      </c>
      <c r="Z32" s="2" t="str">
        <f>_xlfn.XLOOKUP(Infill[[#This Row],[t prom]],Rating[Max %],Rating[Name],,1)</f>
        <v>Ultra-Low</v>
      </c>
      <c r="AA32" s="3" t="e">
        <f>Infill[[#This Row],[g]]/Infill[[#This Row],[Total Time]]</f>
        <v>#DIV/0!</v>
      </c>
      <c r="AB32" s="2" t="e">
        <f>Infill[[#This Row],[g/t]]/AVERAGEIFS(Infill[g/t],Infill[Material Usage],"Normal")</f>
        <v>#DIV/0!</v>
      </c>
      <c r="AC32" s="2" t="e">
        <f>_xlfn.XLOOKUP(Infill[[#This Row],[g/t prom]],Rating[Max %],Rating[Name],,1)</f>
        <v>#DIV/0!</v>
      </c>
      <c r="AD32" s="2" t="str">
        <f>SUBSTITUTE(LOWER(Infill[[#This Row],[name]])," ","-")</f>
        <v/>
      </c>
      <c r="AF32" t="str">
        <f>"!["&amp;Infill[[#This Row],[SVG]]&amp;"](https://github.com/SoftFever/OrcaSlicer/blob/main/resources/images/"&amp;Infill[[#This Row],[SVG]]&amp;".svg?raw=true)"</f>
        <v>![](https://github.com/SoftFever/OrcaSlicer/blob/main/resources/images/.svg?raw=true)</v>
      </c>
      <c r="AG32" s="2" t="str">
        <f>"["&amp;Infill[[#This Row],[name]]&amp;"](#"&amp;Infill[[#This Row],[nameMD]]&amp;")"</f>
        <v>[](#)</v>
      </c>
      <c r="AH32" s="5" t="str">
        <f>IF(Infill[[#This Row],[Is Infill]],"  - **[Sparse Infill](strength_settings_infill#sparse-infill-density)**",)&amp;IF(Infill[[#This Row],[Is Surface]],"
  - **[Solid Infill](strength_settings_top_bottom_shells#internal-solid-infill)**",)&amp;IF(Infill[[#This Row],[Is Surface]],"
  - **[Surface](strength_settings_top_bottom_shells)**",)&amp;IF(Infill[[#This Row],[Is Ironing]],"
  - **[Ironing](quality_settings_ironing)**",)</f>
        <v/>
      </c>
      <c r="AI32" s="2"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2025-08-17T16:01:17Z</dcterms:modified>
</cp:coreProperties>
</file>