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F7B55E4E-5732-4942-9A18-ABBF752A4A5A}" xr6:coauthVersionLast="47" xr6:coauthVersionMax="47" xr10:uidLastSave="{00000000-0000-0000-0000-000000000000}"/>
  <bookViews>
    <workbookView xWindow="5985" yWindow="5805" windowWidth="18015" windowHeight="13905"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X5" i="1" s="1"/>
  <c r="W6" i="1"/>
  <c r="W7" i="1"/>
  <c r="W8" i="1"/>
  <c r="X8" i="1" s="1"/>
  <c r="W9" i="1"/>
  <c r="W10" i="1"/>
  <c r="W11" i="1"/>
  <c r="X11" i="1" s="1"/>
  <c r="W12" i="1"/>
  <c r="W13" i="1"/>
  <c r="X13" i="1" s="1"/>
  <c r="W14" i="1"/>
  <c r="W15" i="1"/>
  <c r="W16" i="1"/>
  <c r="W17" i="1"/>
  <c r="X17" i="1" s="1"/>
  <c r="W18" i="1"/>
  <c r="W19" i="1"/>
  <c r="W20" i="1"/>
  <c r="X20" i="1" s="1"/>
  <c r="W21" i="1"/>
  <c r="W22" i="1"/>
  <c r="X22" i="1" s="1"/>
  <c r="W23" i="1"/>
  <c r="X23" i="1" s="1"/>
  <c r="W24" i="1"/>
  <c r="X24" i="1" s="1"/>
  <c r="W25" i="1"/>
  <c r="X25" i="1" s="1"/>
  <c r="W26" i="1"/>
  <c r="X26" i="1" s="1"/>
  <c r="R24" i="1"/>
  <c r="R25" i="1"/>
  <c r="R26" i="1"/>
  <c r="R3" i="1"/>
  <c r="R4" i="1"/>
  <c r="T5" i="1" s="1"/>
  <c r="R5" i="1"/>
  <c r="T18" i="1" s="1"/>
  <c r="R6" i="1"/>
  <c r="R7" i="1"/>
  <c r="R8" i="1"/>
  <c r="R9" i="1"/>
  <c r="R10" i="1"/>
  <c r="R11" i="1"/>
  <c r="R12" i="1"/>
  <c r="R13" i="1"/>
  <c r="R14" i="1"/>
  <c r="R15" i="1"/>
  <c r="R16" i="1"/>
  <c r="R17" i="1"/>
  <c r="R18" i="1"/>
  <c r="R19" i="1"/>
  <c r="R20" i="1"/>
  <c r="R21" i="1"/>
  <c r="R22" i="1"/>
  <c r="R23" i="1"/>
  <c r="T3" i="1"/>
  <c r="T7" i="1"/>
  <c r="T15" i="1"/>
  <c r="T19" i="1"/>
  <c r="T23" i="1"/>
  <c r="X10" i="1"/>
  <c r="X12" i="1"/>
  <c r="X16" i="1"/>
  <c r="X18" i="1"/>
  <c r="X9" i="1"/>
  <c r="X19" i="1"/>
  <c r="X21" i="1"/>
  <c r="X4" i="1"/>
  <c r="X6" i="1"/>
  <c r="X7" i="1"/>
  <c r="X14" i="1"/>
  <c r="X15" i="1"/>
  <c r="X2" i="1"/>
  <c r="J26" i="1"/>
  <c r="L26" i="1"/>
  <c r="Q26" i="1"/>
  <c r="S26" i="1"/>
  <c r="Y26" i="1"/>
  <c r="Z26" i="1" s="1"/>
  <c r="J25" i="1"/>
  <c r="L25" i="1"/>
  <c r="Q25" i="1"/>
  <c r="S25" i="1"/>
  <c r="Y25" i="1"/>
  <c r="Z25" i="1" s="1"/>
  <c r="J24" i="1"/>
  <c r="L24" i="1"/>
  <c r="Q24" i="1"/>
  <c r="S24" i="1"/>
  <c r="V24" i="1" s="1"/>
  <c r="Y24" i="1"/>
  <c r="Z24" i="1" s="1"/>
  <c r="L2" i="1"/>
  <c r="L3" i="1"/>
  <c r="L4" i="1"/>
  <c r="L5" i="1"/>
  <c r="L6" i="1"/>
  <c r="L7" i="1"/>
  <c r="L8" i="1"/>
  <c r="L9" i="1"/>
  <c r="L10" i="1"/>
  <c r="L11" i="1"/>
  <c r="L12" i="1"/>
  <c r="L13" i="1"/>
  <c r="L14" i="1"/>
  <c r="L15" i="1"/>
  <c r="L16" i="1"/>
  <c r="L17" i="1"/>
  <c r="L18" i="1"/>
  <c r="L19" i="1"/>
  <c r="L20" i="1"/>
  <c r="L21" i="1"/>
  <c r="L22" i="1"/>
  <c r="L23" i="1"/>
  <c r="J2" i="1"/>
  <c r="J3" i="1"/>
  <c r="J4" i="1"/>
  <c r="J5" i="1"/>
  <c r="J6" i="1"/>
  <c r="J7" i="1"/>
  <c r="J8" i="1"/>
  <c r="J9" i="1"/>
  <c r="J10" i="1"/>
  <c r="J11" i="1"/>
  <c r="J12" i="1"/>
  <c r="J13" i="1"/>
  <c r="J14" i="1"/>
  <c r="J15" i="1"/>
  <c r="J16" i="1"/>
  <c r="J17" i="1"/>
  <c r="J18" i="1"/>
  <c r="J19" i="1"/>
  <c r="J20" i="1"/>
  <c r="J21" i="1"/>
  <c r="J22" i="1"/>
  <c r="J23" i="1"/>
  <c r="Y2" i="1"/>
  <c r="Z2" i="1" s="1"/>
  <c r="Y3" i="1"/>
  <c r="Z3" i="1" s="1"/>
  <c r="Y4" i="1"/>
  <c r="Z4" i="1" s="1"/>
  <c r="Y5" i="1"/>
  <c r="Z5" i="1" s="1"/>
  <c r="Y6" i="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Q3" i="1"/>
  <c r="Q4" i="1"/>
  <c r="Q5" i="1"/>
  <c r="Q6" i="1"/>
  <c r="Q7" i="1"/>
  <c r="Q8" i="1"/>
  <c r="Q9" i="1"/>
  <c r="Q10" i="1"/>
  <c r="Q11" i="1"/>
  <c r="Q12" i="1"/>
  <c r="Q13" i="1"/>
  <c r="Q14" i="1"/>
  <c r="Q15" i="1"/>
  <c r="Q16" i="1"/>
  <c r="Q17" i="1"/>
  <c r="Q18" i="1"/>
  <c r="Q19" i="1"/>
  <c r="Q20" i="1"/>
  <c r="Q21" i="1"/>
  <c r="Q22" i="1"/>
  <c r="Q23" i="1"/>
  <c r="Q2" i="1"/>
  <c r="R2" i="1" s="1"/>
  <c r="S15" i="1"/>
  <c r="S2" i="1"/>
  <c r="V2" i="1" s="1"/>
  <c r="S3" i="1"/>
  <c r="V3" i="1" s="1"/>
  <c r="S4" i="1"/>
  <c r="V4" i="1" s="1"/>
  <c r="S5" i="1"/>
  <c r="V5" i="1" s="1"/>
  <c r="S6" i="1"/>
  <c r="V6" i="1" s="1"/>
  <c r="S7" i="1"/>
  <c r="V7" i="1" s="1"/>
  <c r="S8" i="1"/>
  <c r="V8" i="1" s="1"/>
  <c r="S9" i="1"/>
  <c r="V9" i="1" s="1"/>
  <c r="S10" i="1"/>
  <c r="V10" i="1" s="1"/>
  <c r="S11" i="1"/>
  <c r="V11" i="1" s="1"/>
  <c r="S12" i="1"/>
  <c r="V12" i="1" s="1"/>
  <c r="S13" i="1"/>
  <c r="V13" i="1" s="1"/>
  <c r="S14" i="1"/>
  <c r="V14" i="1" s="1"/>
  <c r="S16" i="1"/>
  <c r="V16" i="1" s="1"/>
  <c r="S17" i="1"/>
  <c r="V17" i="1" s="1"/>
  <c r="S18" i="1"/>
  <c r="V18" i="1" s="1"/>
  <c r="S19" i="1"/>
  <c r="V19" i="1" s="1"/>
  <c r="S20" i="1"/>
  <c r="V20" i="1" s="1"/>
  <c r="S21" i="1"/>
  <c r="V21" i="1" s="1"/>
  <c r="S22" i="1"/>
  <c r="V22" i="1" s="1"/>
  <c r="S23" i="1"/>
  <c r="V23" i="1" s="1"/>
  <c r="T6" i="1" l="1"/>
  <c r="T16" i="1"/>
  <c r="T4" i="1"/>
  <c r="T2" i="1"/>
  <c r="T24" i="1"/>
  <c r="U24" i="1" s="1"/>
  <c r="AA24" i="1" s="1"/>
  <c r="T12" i="1"/>
  <c r="T11" i="1"/>
  <c r="T25" i="1"/>
  <c r="U25" i="1" s="1"/>
  <c r="AA25" i="1" s="1"/>
  <c r="T22" i="1"/>
  <c r="T10" i="1"/>
  <c r="T14" i="1"/>
  <c r="T21" i="1"/>
  <c r="T9" i="1"/>
  <c r="T26" i="1"/>
  <c r="U26" i="1" s="1"/>
  <c r="AA26" i="1" s="1"/>
  <c r="T13" i="1"/>
  <c r="T20" i="1"/>
  <c r="T8" i="1"/>
  <c r="T17" i="1"/>
  <c r="V26" i="1"/>
  <c r="V25" i="1"/>
  <c r="V15" i="1"/>
  <c r="U18" i="1" l="1"/>
  <c r="AA18" i="1" s="1"/>
  <c r="U10" i="1"/>
  <c r="AA10" i="1" s="1"/>
  <c r="U5" i="1"/>
  <c r="AA5" i="1" s="1"/>
  <c r="U7" i="1"/>
  <c r="AA7" i="1" s="1"/>
  <c r="U19" i="1"/>
  <c r="AA19" i="1" s="1"/>
  <c r="U22" i="1"/>
  <c r="AA22" i="1" s="1"/>
  <c r="U14" i="1"/>
  <c r="AA14" i="1" s="1"/>
  <c r="U15" i="1"/>
  <c r="AA15" i="1" s="1"/>
  <c r="U3" i="1"/>
  <c r="U11" i="1"/>
  <c r="AA11" i="1" s="1"/>
  <c r="U16" i="1"/>
  <c r="AA16" i="1" s="1"/>
  <c r="U8" i="1"/>
  <c r="AA8" i="1" s="1"/>
  <c r="U23" i="1"/>
  <c r="AA23" i="1" s="1"/>
  <c r="U20" i="1"/>
  <c r="AA20" i="1" s="1"/>
  <c r="U12" i="1"/>
  <c r="AA12" i="1" s="1"/>
  <c r="U13" i="1"/>
  <c r="AA13" i="1" s="1"/>
  <c r="U4" i="1"/>
  <c r="AA4" i="1" s="1"/>
  <c r="U2" i="1"/>
  <c r="AA2" i="1" s="1"/>
  <c r="U17" i="1"/>
  <c r="AA17" i="1" s="1"/>
  <c r="U9" i="1"/>
  <c r="AA9" i="1" s="1"/>
  <c r="U6" i="1"/>
  <c r="AA6" i="1" s="1"/>
  <c r="U21" i="1"/>
  <c r="AA21" i="1" s="1"/>
  <c r="X3" i="1"/>
  <c r="AA3" i="1" l="1"/>
</calcChain>
</file>

<file path=xl/sharedStrings.xml><?xml version="1.0" encoding="utf-8"?>
<sst xmlns="http://schemas.openxmlformats.org/spreadsheetml/2006/main" count="125" uniqueCount="104">
  <si>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</si>
  <si>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</si>
  <si>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</si>
  <si>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</si>
  <si>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</si>
  <si>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</si>
  <si>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</si>
  <si>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</si>
  <si>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</si>
  <si>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</si>
  <si>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</si>
  <si>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</si>
  <si>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</si>
  <si>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</si>
  <si>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</si>
  <si>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</si>
  <si>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</si>
  <si>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</si>
  <si>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</si>
  <si>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</si>
  <si>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</si>
  <si>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</si>
  <si>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</si>
  <si>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</si>
  <si>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</si>
  <si>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</si>
  <si>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</si>
  <si>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</si>
  <si>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</si>
  <si>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</si>
  <si>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</si>
  <si>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</si>
  <si>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</si>
  <si>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</si>
  <si>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</si>
  <si>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</si>
  <si>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</si>
  <si>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</si>
  <si>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</si>
  <si>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</si>
  <si>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</si>
  <si>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</si>
  <si>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</si>
  <si>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</si>
  <si>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</si>
  <si>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</si>
  <si>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</si>
  <si>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</si>
  <si>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</si>
  <si>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</si>
  <si>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</si>
  <si>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</si>
  <si>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</si>
  <si>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</si>
  <si>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</si>
  <si>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</si>
  <si>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</si>
  <si>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</si>
  <si>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</si>
  <si>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</si>
  <si>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</si>
  <si>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</si>
  <si>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</si>
  <si>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</si>
  <si>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</si>
  <si>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</si>
  <si>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</si>
  <si>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</si>
  <si>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</si>
  <si>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</si>
  <si>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</si>
  <si>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</si>
  <si>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</si>
  <si>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</si>
  <si>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</si>
  <si>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</si>
  <si>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</si>
  <si>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</si>
  <si>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</si>
  <si>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</si>
  <si>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</si>
  <si>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</si>
  <si>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</si>
  <si>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</si>
  <si>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</si>
  <si>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</si>
  <si>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</si>
  <si>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</si>
  <si>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</si>
  <si>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</si>
  <si>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</si>
  <si>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</si>
  <si>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Current Order</t>
  </si>
  <si>
    <t>Tentative Order</t>
  </si>
  <si>
    <t>Zig Zag</t>
  </si>
  <si>
    <t>Coss Zag</t>
  </si>
  <si>
    <t>Locked Zag</t>
  </si>
  <si>
    <t>Similar to [rectilinear](#rectilinear) with consistent pattern between layers. Allows you to add a Symmetric infil Y axis for models with two symmetric parts.</t>
  </si>
  <si>
    <t>Parallel lines spaced according to infill density. Each layer is printed perpendicular to the previous, resulting in low vertical bonding. Considere using new [Zig Zag](#zig-zag) infill instead.</t>
  </si>
  <si>
    <t>Similar to [Zig Zag](#zig-zag) but displacing each lager with Infill shift step parammeter.</t>
  </si>
  <si>
    <t>Adaptative version of [Zig Zag](#zig-zag) adding an external skin texture to interlock layers and a low material skeleton.</t>
  </si>
  <si>
    <t>Same as [Zig Zag](#zig-zag) but increasing near walls</t>
  </si>
  <si>
    <t>Print Time</t>
  </si>
  <si>
    <t>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</si>
</sst>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applyNumberFormat="1"/>
    <xf numFmtId="9" fontId="0" fillId="0" borderId="0" xfId="1" applyNumberFormat="1" applyFont="1"/>
  </cellXfs>
  <cellStyles count="2">
    <cellStyle name="Normal" xfId="0" builtinId="0"/>
    <cellStyle name="Porcentaje" xfId="1" builtinId="5"/>
  </cellStyles>
  <dxfs count="22">
    <dxf>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A26">
  <autoFilter ref="E1:AA26" xr:uid="{14E0E815-2798-4AE1-A846-B8CADCC14BD7}"/>
  <sortState xmlns:xlrd2="http://schemas.microsoft.com/office/spreadsheetml/2017/richdata2" ref="E2:AA26">
    <sortCondition ref="E1:E26"/>
  </sortState>
  <tableColumns count="23">
    <tableColumn id="22" xr3:uid="{8D3A2FCE-7458-4DCB-BCE6-4671B3808244}" name="Current Order"/>
    <tableColumn id="23" xr3:uid="{061A8DA1-BAF1-41F8-8DD1-5E8F3141DA90}" name="Tentative Order"/>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calculatedColumnFormula>_xlfn.XLOOKUP(Infill[[#This Row],[% Effective]],Rating[Max %],Rating[Name],,1)</calculatedColumnFormula>
    </tableColumn>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1" dataCellStyle="Porcentaje">
      <calculatedColumnFormula>Infill[[#This Row],[Total Time]]/AVERAGEIFS(Infill[Total Time],Infill[Material Usage],"Normal")</calculatedColumnFormula>
    </tableColumn>
    <tableColumn id="12" xr3:uid="{0224A6DD-647D-41E2-B74E-256AAEBCEDB8}" name="Print Time" dataDxfId="9" dataCellStyle="Porcentaje">
      <calculatedColumnFormula>_xlfn.XLOOKUP(Infill[[#This Row],[t prom]],Rating[Max %],Rating[Name],,1)</calculatedColumnFormula>
    </tableColumn>
    <tableColumn id="7" xr3:uid="{3A33F243-4754-4015-A3B1-EEAA7B810730}" name="g/t" totalsRowFunction="average" dataDxfId="8" totalsRowDxfId="7" dataCellStyle="Porcentaje">
      <calculatedColumnFormula>Infill[[#This Row],[g]]/Infill[[#This Row],[Total Time]]</calculatedColumnFormula>
    </tableColumn>
    <tableColumn id="10" xr3:uid="{81F5FB07-EC80-4D98-B9AE-8EF8E1629F1A}" name="g/t prom" dataDxfId="0" dataCellStyle="Porcentaje">
      <calculatedColumnFormula>Infill[[#This Row],[g/t]]/AVERAGEIFS(Infill[g/t],Infill[Material Usage],"Normal")</calculatedColumnFormula>
    </tableColumn>
    <tableColumn id="13" xr3:uid="{F80BCD33-B1E3-433F-AF6D-F982D670E727}" name="Material/Time" dataDxfId="6" dataCellStyle="Porcentaje">
      <calculatedColumnFormula>_xlfn.XLOOKUP(Infill[[#This Row],[g/t prom]],Rating[Max %],Rating[Name],,1)</calculatedColumnFormula>
    </tableColumn>
    <tableColumn id="19" xr3:uid="{44AE3D7E-C8D1-4165-B6BD-E525E4F90672}" name="image" dataDxfId="5" dataCellStyle="Porcentaje">
      <calculatedColumnFormula>SUBSTITUTE(LOWER(Infill[[#This Row],[Infill]])," ","-")</calculatedColumnFormula>
    </tableColumn>
    <tableColumn id="21" xr3:uid="{75AA760A-15C0-4692-B168-BF74BE6D50F6}" name="Pattern" dataDxfId="4" dataCellStyle="Porcentaje">
      <calculatedColumnFormula>"["&amp;Infill[[#This Row],[Infill]]&amp;"](#"&amp;Infill[[#This Row],[image]]&amp;")"</calculatedColumnFormula>
    </tableColumn>
    <tableColumn id="14" xr3:uid="{AE92B56B-1C4F-4A43-BC18-AFFF1480255E}" name="MD" dataDxfId="3"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2"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A26"/>
  <sheetViews>
    <sheetView tabSelected="1" topLeftCell="V1" zoomScale="85" zoomScaleNormal="85" workbookViewId="0">
      <selection activeCell="Z2" sqref="Z2"/>
    </sheetView>
  </sheetViews>
  <sheetFormatPr baseColWidth="10" defaultRowHeight="15" x14ac:dyDescent="0.25"/>
  <cols>
    <col min="1" max="1" width="13.5703125" bestFit="1" customWidth="1"/>
    <col min="2" max="2" width="24" bestFit="1" customWidth="1"/>
    <col min="3" max="3" width="12.42578125" bestFit="1" customWidth="1"/>
    <col min="5" max="5" width="15.85546875" bestFit="1" customWidth="1"/>
    <col min="6" max="6" width="17.28515625" bestFit="1" customWidth="1"/>
    <col min="7" max="7" width="32.140625" customWidth="1"/>
    <col min="8" max="8" width="18.42578125" bestFit="1" customWidth="1"/>
    <col min="9" max="24" width="22.85546875" bestFit="1" customWidth="1"/>
    <col min="25" max="25" width="22.85546875" customWidth="1"/>
    <col min="26" max="28" width="22.85546875" bestFit="1" customWidth="1"/>
    <col min="29" max="29" width="12.5703125" bestFit="1" customWidth="1"/>
  </cols>
  <sheetData>
    <row r="1" spans="1:27" x14ac:dyDescent="0.25">
      <c r="A1" t="s">
        <v>40</v>
      </c>
      <c r="B1" t="s">
        <v>41</v>
      </c>
      <c r="E1" t="s">
        <v>92</v>
      </c>
      <c r="F1" t="s">
        <v>93</v>
      </c>
      <c r="G1" t="s">
        <v>0</v>
      </c>
      <c r="H1" t="s">
        <v>42</v>
      </c>
      <c r="I1" t="s">
        <v>47</v>
      </c>
      <c r="J1" t="s">
        <v>29</v>
      </c>
      <c r="K1" t="s">
        <v>48</v>
      </c>
      <c r="L1" t="s">
        <v>30</v>
      </c>
      <c r="M1" t="s">
        <v>28</v>
      </c>
      <c r="N1" t="s">
        <v>31</v>
      </c>
      <c r="O1" s="1" t="s">
        <v>21</v>
      </c>
      <c r="P1" t="s">
        <v>32</v>
      </c>
      <c r="Q1" t="s">
        <v>85</v>
      </c>
      <c r="R1" t="s">
        <v>22</v>
      </c>
      <c r="S1" s="1" t="s">
        <v>49</v>
      </c>
      <c r="T1" t="s">
        <v>87</v>
      </c>
      <c r="U1" t="s">
        <v>102</v>
      </c>
      <c r="V1" t="s">
        <v>50</v>
      </c>
      <c r="W1" t="s">
        <v>86</v>
      </c>
      <c r="X1" t="s">
        <v>74</v>
      </c>
      <c r="Y1" t="s">
        <v>43</v>
      </c>
      <c r="Z1" t="s">
        <v>103</v>
      </c>
      <c r="AA1" t="s">
        <v>91</v>
      </c>
    </row>
    <row r="2" spans="1:27" ht="120" x14ac:dyDescent="0.25">
      <c r="A2" t="s">
        <v>33</v>
      </c>
      <c r="B2" t="s">
        <v>51</v>
      </c>
      <c r="E2">
        <v>1</v>
      </c>
      <c r="F2">
        <v>21</v>
      </c>
      <c r="G2" t="s">
        <v>1</v>
      </c>
      <c r="H2" s="8" t="s">
        <v>57</v>
      </c>
      <c r="I2" s="5">
        <v>2</v>
      </c>
      <c r="J2" t="str">
        <f>_xlfn.XLOOKUP(Infill[[#This Row],[XY-N]],Rating[N],Rating[Name])</f>
        <v>Low</v>
      </c>
      <c r="K2">
        <v>4</v>
      </c>
      <c r="L2" t="str">
        <f>_xlfn.XLOOKUP(Infill[[#This Row],[Z-N]],Rating[N],Rating[Name])</f>
        <v>Normal</v>
      </c>
      <c r="M2" s="2" t="s">
        <v>88</v>
      </c>
      <c r="N2">
        <v>8</v>
      </c>
      <c r="O2">
        <v>13</v>
      </c>
      <c r="P2">
        <v>158.77000000000001</v>
      </c>
      <c r="Q2" s="2">
        <f>Infill[[#This Row],[g]]/(997.25*0.15)</f>
        <v>1.0613854767276678</v>
      </c>
      <c r="R2" s="2" t="str">
        <f>_xlfn.XLOOKUP(Infill[[#This Row],[% Effective]],Rating[Max %],Rating[Name],,1)</f>
        <v>Normal</v>
      </c>
      <c r="S2">
        <f>Infill[[#This Row],[hs]]*60+Infill[[#This Row],[min]]</f>
        <v>493</v>
      </c>
      <c r="T2" s="2">
        <f>Infill[[#This Row],[Total Time]]/AVERAGEIFS(Infill[Total Time],Infill[Material Usage],"Normal")</f>
        <v>0.92917369308600339</v>
      </c>
      <c r="U2" s="2" t="str">
        <f>_xlfn.XLOOKUP(Infill[[#This Row],[t prom]],Rating[Max %],Rating[Name],,1)</f>
        <v>Normal</v>
      </c>
      <c r="V2" s="3">
        <f>Infill[[#This Row],[g]]/Infill[[#This Row],[Total Time]]</f>
        <v>0.32204868154158217</v>
      </c>
      <c r="W2" s="2">
        <f>Infill[[#This Row],[g/t]]/AVERAGEIFS(Infill[g/t],Infill[Material Usage],"Normal")</f>
        <v>1.1179101798703965</v>
      </c>
      <c r="X2" t="str">
        <f>_xlfn.XLOOKUP(Infill[[#This Row],[g/t prom]],Rating[Max %],Rating[Name],,1)</f>
        <v>Normal-High</v>
      </c>
      <c r="Y2" s="2" t="str">
        <f>SUBSTITUTE(LOWER(Infill[[#This Row],[Infill]])," ","-")</f>
        <v>concentric</v>
      </c>
      <c r="Z2" s="2" t="str">
        <f>"["&amp;Infill[[#This Row],[Infill]]&amp;"](#"&amp;Infill[[#This Row],[image]]&amp;")"</f>
        <v>[Concentric](#concentric)</v>
      </c>
      <c r="AA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7" ht="180" x14ac:dyDescent="0.25">
      <c r="A3" t="s">
        <v>34</v>
      </c>
      <c r="B3" t="s">
        <v>37</v>
      </c>
      <c r="E3">
        <v>2</v>
      </c>
      <c r="F3">
        <v>1</v>
      </c>
      <c r="G3" t="s">
        <v>2</v>
      </c>
      <c r="H3" s="6" t="s">
        <v>98</v>
      </c>
      <c r="I3">
        <v>3</v>
      </c>
      <c r="J3" t="str">
        <f>_xlfn.XLOOKUP(Infill[[#This Row],[XY-N]],Rating[N],Rating[Name])</f>
        <v>Normal-Low</v>
      </c>
      <c r="K3">
        <v>2</v>
      </c>
      <c r="L3" t="str">
        <f>_xlfn.XLOOKUP(Infill[[#This Row],[Z-N]],Rating[N],Rating[Name])</f>
        <v>Low</v>
      </c>
      <c r="M3" s="2" t="s">
        <v>88</v>
      </c>
      <c r="N3">
        <v>8</v>
      </c>
      <c r="O3">
        <v>7</v>
      </c>
      <c r="P3">
        <v>148.6</v>
      </c>
      <c r="Q3" s="2">
        <f>Infill[[#This Row],[g]]/(997.25*0.15)</f>
        <v>0.99339851257625134</v>
      </c>
      <c r="R3" s="2" t="str">
        <f>_xlfn.XLOOKUP(Infill[[#This Row],[% Effective]],Rating[Max %],Rating[Name],,1)</f>
        <v>Normal</v>
      </c>
      <c r="S3">
        <f>Infill[[#This Row],[hs]]*60+Infill[[#This Row],[min]]</f>
        <v>487</v>
      </c>
      <c r="T3" s="2">
        <f>Infill[[#This Row],[Total Time]]/AVERAGEIFS(Infill[Total Time],Infill[Material Usage],"Normal")</f>
        <v>0.91786529114175186</v>
      </c>
      <c r="U3" s="2" t="str">
        <f>_xlfn.XLOOKUP(Infill[[#This Row],[t prom]],Rating[Max %],Rating[Name],,1)</f>
        <v>Normal-Low</v>
      </c>
      <c r="V3" s="3">
        <f>Infill[[#This Row],[g]]/Infill[[#This Row],[Total Time]]</f>
        <v>0.30513347022587267</v>
      </c>
      <c r="W3" s="2">
        <f>Infill[[#This Row],[g/t]]/AVERAGEIFS(Infill[g/t],Infill[Material Usage],"Normal")</f>
        <v>1.0591933211831519</v>
      </c>
      <c r="X3" t="str">
        <f>_xlfn.XLOOKUP(Infill[[#This Row],[g/t prom]],Rating[Max %],Rating[Name],,1)</f>
        <v>Normal</v>
      </c>
      <c r="Y3" s="2" t="str">
        <f>SUBSTITUTE(LOWER(Infill[[#This Row],[Infill]])," ","-")</f>
        <v>rectilinear</v>
      </c>
      <c r="Z3" s="2" t="str">
        <f>"["&amp;Infill[[#This Row],[Infill]]&amp;"](#"&amp;Infill[[#This Row],[image]]&amp;")"</f>
        <v>[Rectilinear](#rectilinear)</v>
      </c>
      <c r="AA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Considere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row>
    <row r="4" spans="1:27" ht="90" x14ac:dyDescent="0.25">
      <c r="A4" t="s">
        <v>35</v>
      </c>
      <c r="B4" s="2">
        <v>0.15</v>
      </c>
      <c r="E4">
        <v>3</v>
      </c>
      <c r="F4">
        <v>5</v>
      </c>
      <c r="G4" t="s">
        <v>3</v>
      </c>
      <c r="H4" s="6" t="s">
        <v>58</v>
      </c>
      <c r="I4">
        <v>6</v>
      </c>
      <c r="J4" t="str">
        <f>_xlfn.XLOOKUP(Infill[[#This Row],[XY-N]],Rating[N],Rating[Name])</f>
        <v>High</v>
      </c>
      <c r="K4">
        <v>6</v>
      </c>
      <c r="L4" t="str">
        <f>_xlfn.XLOOKUP(Infill[[#This Row],[Z-N]],Rating[N],Rating[Name])</f>
        <v>High</v>
      </c>
      <c r="M4" s="2" t="s">
        <v>88</v>
      </c>
      <c r="N4">
        <v>8</v>
      </c>
      <c r="O4">
        <v>6</v>
      </c>
      <c r="P4">
        <v>148.87</v>
      </c>
      <c r="Q4" s="2">
        <f>Infill[[#This Row],[g]]/(997.25*0.15)</f>
        <v>0.99520347622628891</v>
      </c>
      <c r="R4" s="2" t="str">
        <f>_xlfn.XLOOKUP(Infill[[#This Row],[% Effective]],Rating[Max %],Rating[Name],,1)</f>
        <v>Normal</v>
      </c>
      <c r="S4">
        <f>Infill[[#This Row],[hs]]*60+Infill[[#This Row],[min]]</f>
        <v>486</v>
      </c>
      <c r="T4" s="2">
        <f>Infill[[#This Row],[Total Time]]/AVERAGEIFS(Infill[Total Time],Infill[Material Usage],"Normal")</f>
        <v>0.91598055748437657</v>
      </c>
      <c r="U4" s="2" t="str">
        <f>_xlfn.XLOOKUP(Infill[[#This Row],[t prom]],Rating[Max %],Rating[Name],,1)</f>
        <v>Normal-Low</v>
      </c>
      <c r="V4" s="3">
        <f>Infill[[#This Row],[g]]/Infill[[#This Row],[Total Time]]</f>
        <v>0.30631687242798356</v>
      </c>
      <c r="W4" s="2">
        <f>Infill[[#This Row],[g/t]]/AVERAGEIFS(Infill[g/t],Infill[Material Usage],"Normal")</f>
        <v>1.0633012012784473</v>
      </c>
      <c r="X4" t="str">
        <f>_xlfn.XLOOKUP(Infill[[#This Row],[g/t prom]],Rating[Max %],Rating[Name],,1)</f>
        <v>Normal</v>
      </c>
      <c r="Y4" s="2" t="str">
        <f>SUBSTITUTE(LOWER(Infill[[#This Row],[Infill]])," ","-")</f>
        <v>grid</v>
      </c>
      <c r="Z4" s="2" t="str">
        <f>"["&amp;Infill[[#This Row],[Infill]]&amp;"](#"&amp;Infill[[#This Row],[image]]&amp;")"</f>
        <v>[Grid](#grid)</v>
      </c>
      <c r="AA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row>
    <row r="5" spans="1:27" ht="60" x14ac:dyDescent="0.25">
      <c r="A5" t="s">
        <v>53</v>
      </c>
      <c r="B5" t="s">
        <v>54</v>
      </c>
      <c r="E5">
        <v>4</v>
      </c>
      <c r="F5">
        <v>17</v>
      </c>
      <c r="G5" t="s">
        <v>4</v>
      </c>
      <c r="H5" s="6" t="s">
        <v>81</v>
      </c>
      <c r="I5">
        <v>3</v>
      </c>
      <c r="J5" t="str">
        <f>_xlfn.XLOOKUP(Infill[[#This Row],[XY-N]],Rating[N],Rating[Name])</f>
        <v>Normal-Low</v>
      </c>
      <c r="K5">
        <v>2</v>
      </c>
      <c r="L5" t="str">
        <f>_xlfn.XLOOKUP(Infill[[#This Row],[Z-N]],Rating[N],Rating[Name])</f>
        <v>Low</v>
      </c>
      <c r="M5" s="2" t="s">
        <v>88</v>
      </c>
      <c r="N5">
        <v>8</v>
      </c>
      <c r="O5">
        <v>4</v>
      </c>
      <c r="P5">
        <v>148.54</v>
      </c>
      <c r="Q5" s="2">
        <f>Infill[[#This Row],[g]]/(997.25*0.15)</f>
        <v>0.9929974095429096</v>
      </c>
      <c r="R5" s="2" t="str">
        <f>_xlfn.XLOOKUP(Infill[[#This Row],[% Effective]],Rating[Max %],Rating[Name],,1)</f>
        <v>Normal</v>
      </c>
      <c r="S5">
        <f>Infill[[#This Row],[hs]]*60+Infill[[#This Row],[min]]</f>
        <v>484</v>
      </c>
      <c r="T5" s="2">
        <f>Infill[[#This Row],[Total Time]]/AVERAGEIFS(Infill[Total Time],Infill[Material Usage],"Normal")</f>
        <v>0.91221109016962609</v>
      </c>
      <c r="U5" s="2" t="str">
        <f>_xlfn.XLOOKUP(Infill[[#This Row],[t prom]],Rating[Max %],Rating[Name],,1)</f>
        <v>Normal-Low</v>
      </c>
      <c r="V5" s="3">
        <f>Infill[[#This Row],[g]]/Infill[[#This Row],[Total Time]]</f>
        <v>0.30690082644628097</v>
      </c>
      <c r="W5" s="2">
        <f>Infill[[#This Row],[g/t]]/AVERAGEIFS(Infill[g/t],Infill[Material Usage],"Normal")</f>
        <v>1.0653282492964862</v>
      </c>
      <c r="X5" t="str">
        <f>_xlfn.XLOOKUP(Infill[[#This Row],[g/t prom]],Rating[Max %],Rating[Name],,1)</f>
        <v>Normal</v>
      </c>
      <c r="Y5" s="2" t="str">
        <f>SUBSTITUTE(LOWER(Infill[[#This Row],[Infill]])," ","-")</f>
        <v>2d-lattice</v>
      </c>
      <c r="Z5" s="2" t="str">
        <f>"["&amp;Infill[[#This Row],[Infill]]&amp;"](#"&amp;Infill[[#This Row],[image]]&amp;")"</f>
        <v>[2D Lattice](#2d-lattice)</v>
      </c>
      <c r="AA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row>
    <row r="6" spans="1:27" ht="90" x14ac:dyDescent="0.25">
      <c r="A6" t="s">
        <v>36</v>
      </c>
      <c r="B6" t="s">
        <v>38</v>
      </c>
      <c r="E6">
        <v>5</v>
      </c>
      <c r="F6">
        <v>6</v>
      </c>
      <c r="G6" t="s">
        <v>5</v>
      </c>
      <c r="H6" s="6" t="s">
        <v>59</v>
      </c>
      <c r="I6">
        <v>2</v>
      </c>
      <c r="J6" t="str">
        <f>_xlfn.XLOOKUP(Infill[[#This Row],[XY-N]],Rating[N],Rating[Name])</f>
        <v>Low</v>
      </c>
      <c r="K6">
        <v>2</v>
      </c>
      <c r="L6" t="str">
        <f>_xlfn.XLOOKUP(Infill[[#This Row],[Z-N]],Rating[N],Rating[Name])</f>
        <v>Low</v>
      </c>
      <c r="M6" s="2" t="s">
        <v>88</v>
      </c>
      <c r="N6">
        <v>7</v>
      </c>
      <c r="O6">
        <v>49</v>
      </c>
      <c r="P6">
        <v>154.68</v>
      </c>
      <c r="Q6" s="2">
        <f>Infill[[#This Row],[g]]/(997.25*0.15)</f>
        <v>1.0340436199548759</v>
      </c>
      <c r="R6" s="2" t="str">
        <f>_xlfn.XLOOKUP(Infill[[#This Row],[% Effective]],Rating[Max %],Rating[Name],,1)</f>
        <v>Normal</v>
      </c>
      <c r="S6">
        <f>Infill[[#This Row],[hs]]*60+Infill[[#This Row],[min]]</f>
        <v>469</v>
      </c>
      <c r="T6" s="2">
        <f>Infill[[#This Row],[Total Time]]/AVERAGEIFS(Infill[Total Time],Infill[Material Usage],"Normal")</f>
        <v>0.88394008530899715</v>
      </c>
      <c r="U6" s="2" t="str">
        <f>_xlfn.XLOOKUP(Infill[[#This Row],[t prom]],Rating[Max %],Rating[Name],,1)</f>
        <v>Normal-Low</v>
      </c>
      <c r="V6" s="3">
        <f>Infill[[#This Row],[g]]/Infill[[#This Row],[Total Time]]</f>
        <v>0.3298081023454158</v>
      </c>
      <c r="W6" s="2">
        <f>Infill[[#This Row],[g/t]]/AVERAGEIFS(Infill[g/t],Infill[Material Usage],"Normal")</f>
        <v>1.1448450378706885</v>
      </c>
      <c r="X6" t="str">
        <f>_xlfn.XLOOKUP(Infill[[#This Row],[g/t prom]],Rating[Max %],Rating[Name],,1)</f>
        <v>Normal-High</v>
      </c>
      <c r="Y6" s="2" t="str">
        <f>SUBSTITUTE(LOWER(Infill[[#This Row],[Infill]])," ","-")</f>
        <v>line</v>
      </c>
      <c r="Z6" s="2" t="str">
        <f>"["&amp;Infill[[#This Row],[Infill]]&amp;"](#"&amp;Infill[[#This Row],[image]]&amp;")"</f>
        <v>[Line](#line)</v>
      </c>
      <c r="AA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7" ht="135" x14ac:dyDescent="0.25">
      <c r="A7" t="s">
        <v>55</v>
      </c>
      <c r="B7" t="s">
        <v>38</v>
      </c>
      <c r="E7">
        <v>6</v>
      </c>
      <c r="F7">
        <v>10</v>
      </c>
      <c r="G7" t="s">
        <v>6</v>
      </c>
      <c r="H7" s="6" t="s">
        <v>60</v>
      </c>
      <c r="I7">
        <v>6</v>
      </c>
      <c r="J7" t="str">
        <f>_xlfn.XLOOKUP(Infill[[#This Row],[XY-N]],Rating[N],Rating[Name])</f>
        <v>High</v>
      </c>
      <c r="K7">
        <v>6</v>
      </c>
      <c r="L7" t="str">
        <f>_xlfn.XLOOKUP(Infill[[#This Row],[Z-N]],Rating[N],Rating[Name])</f>
        <v>High</v>
      </c>
      <c r="M7" s="2" t="s">
        <v>88</v>
      </c>
      <c r="N7">
        <v>7</v>
      </c>
      <c r="O7">
        <v>50</v>
      </c>
      <c r="P7">
        <v>148.54</v>
      </c>
      <c r="Q7" s="2">
        <f>Infill[[#This Row],[g]]/(997.25*0.15)</f>
        <v>0.9929974095429096</v>
      </c>
      <c r="R7" s="2" t="str">
        <f>_xlfn.XLOOKUP(Infill[[#This Row],[% Effective]],Rating[Max %],Rating[Name],,1)</f>
        <v>Normal</v>
      </c>
      <c r="S7">
        <f>Infill[[#This Row],[hs]]*60+Infill[[#This Row],[min]]</f>
        <v>470</v>
      </c>
      <c r="T7" s="2">
        <f>Infill[[#This Row],[Total Time]]/AVERAGEIFS(Infill[Total Time],Infill[Material Usage],"Normal")</f>
        <v>0.88582481896637244</v>
      </c>
      <c r="U7" s="2" t="str">
        <f>_xlfn.XLOOKUP(Infill[[#This Row],[t prom]],Rating[Max %],Rating[Name],,1)</f>
        <v>Normal-Low</v>
      </c>
      <c r="V7" s="3">
        <f>Infill[[#This Row],[g]]/Infill[[#This Row],[Total Time]]</f>
        <v>0.31604255319148933</v>
      </c>
      <c r="W7" s="2">
        <f>Infill[[#This Row],[g/t]]/AVERAGEIFS(Infill[g/t],Infill[Material Usage],"Normal")</f>
        <v>1.0970614311904239</v>
      </c>
      <c r="X7" t="str">
        <f>_xlfn.XLOOKUP(Infill[[#This Row],[g/t prom]],Rating[Max %],Rating[Name],,1)</f>
        <v>Normal-High</v>
      </c>
      <c r="Y7" s="2" t="str">
        <f>SUBSTITUTE(LOWER(Infill[[#This Row],[Infill]])," ","-")</f>
        <v>cubic</v>
      </c>
      <c r="Z7" s="2" t="str">
        <f>"["&amp;Infill[[#This Row],[Infill]]&amp;"](#"&amp;Infill[[#This Row],[image]]&amp;")"</f>
        <v>[Cubic](#cubic)</v>
      </c>
      <c r="AA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7" ht="75" x14ac:dyDescent="0.25">
      <c r="A8" t="s">
        <v>39</v>
      </c>
      <c r="B8" s="4">
        <v>1</v>
      </c>
      <c r="E8">
        <v>7</v>
      </c>
      <c r="F8">
        <v>7</v>
      </c>
      <c r="G8" t="s">
        <v>7</v>
      </c>
      <c r="H8" s="6" t="s">
        <v>61</v>
      </c>
      <c r="I8">
        <v>6</v>
      </c>
      <c r="J8" t="str">
        <f>_xlfn.XLOOKUP(Infill[[#This Row],[XY-N]],Rating[N],Rating[Name])</f>
        <v>High</v>
      </c>
      <c r="K8">
        <v>4</v>
      </c>
      <c r="L8" t="str">
        <f>_xlfn.XLOOKUP(Infill[[#This Row],[Z-N]],Rating[N],Rating[Name])</f>
        <v>Normal</v>
      </c>
      <c r="M8" s="2" t="s">
        <v>88</v>
      </c>
      <c r="N8">
        <v>7</v>
      </c>
      <c r="O8">
        <v>50</v>
      </c>
      <c r="P8">
        <v>147.55000000000001</v>
      </c>
      <c r="Q8" s="2">
        <f>Infill[[#This Row],[g]]/(997.25*0.15)</f>
        <v>0.9863792094927718</v>
      </c>
      <c r="R8" s="2" t="str">
        <f>_xlfn.XLOOKUP(Infill[[#This Row],[% Effective]],Rating[Max %],Rating[Name],,1)</f>
        <v>Normal</v>
      </c>
      <c r="S8">
        <f>Infill[[#This Row],[hs]]*60+Infill[[#This Row],[min]]</f>
        <v>470</v>
      </c>
      <c r="T8" s="2">
        <f>Infill[[#This Row],[Total Time]]/AVERAGEIFS(Infill[Total Time],Infill[Material Usage],"Normal")</f>
        <v>0.88582481896637244</v>
      </c>
      <c r="U8" s="2" t="str">
        <f>_xlfn.XLOOKUP(Infill[[#This Row],[t prom]],Rating[Max %],Rating[Name],,1)</f>
        <v>Normal-Low</v>
      </c>
      <c r="V8" s="3">
        <f>Infill[[#This Row],[g]]/Infill[[#This Row],[Total Time]]</f>
        <v>0.31393617021276599</v>
      </c>
      <c r="W8" s="2">
        <f>Infill[[#This Row],[g/t]]/AVERAGEIFS(Infill[g/t],Infill[Material Usage],"Normal")</f>
        <v>1.0897496578170667</v>
      </c>
      <c r="X8" t="str">
        <f>_xlfn.XLOOKUP(Infill[[#This Row],[g/t prom]],Rating[Max %],Rating[Name],,1)</f>
        <v>Normal-High</v>
      </c>
      <c r="Y8" s="2" t="str">
        <f>SUBSTITUTE(LOWER(Infill[[#This Row],[Infill]])," ","-")</f>
        <v>triangles</v>
      </c>
      <c r="Z8" s="2" t="str">
        <f>"["&amp;Infill[[#This Row],[Infill]]&amp;"](#"&amp;Infill[[#This Row],[image]]&amp;")"</f>
        <v>[Triangles](#triangles)</v>
      </c>
      <c r="AA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7" ht="165" x14ac:dyDescent="0.25">
      <c r="A9" t="s">
        <v>52</v>
      </c>
      <c r="B9">
        <v>1</v>
      </c>
      <c r="E9">
        <v>8</v>
      </c>
      <c r="F9">
        <v>8</v>
      </c>
      <c r="G9" t="s">
        <v>8</v>
      </c>
      <c r="H9" s="6" t="s">
        <v>62</v>
      </c>
      <c r="I9">
        <v>6</v>
      </c>
      <c r="J9" t="str">
        <f>_xlfn.XLOOKUP(Infill[[#This Row],[XY-N]],Rating[N],Rating[Name])</f>
        <v>High</v>
      </c>
      <c r="K9">
        <v>5</v>
      </c>
      <c r="L9" t="str">
        <f>_xlfn.XLOOKUP(Infill[[#This Row],[Z-N]],Rating[N],Rating[Name])</f>
        <v>Normal-High</v>
      </c>
      <c r="M9" s="2" t="s">
        <v>88</v>
      </c>
      <c r="N9">
        <v>7</v>
      </c>
      <c r="O9">
        <v>43</v>
      </c>
      <c r="P9">
        <v>148.53</v>
      </c>
      <c r="Q9" s="2">
        <f>Infill[[#This Row],[g]]/(997.25*0.15)</f>
        <v>0.99293055903735272</v>
      </c>
      <c r="R9" s="2" t="str">
        <f>_xlfn.XLOOKUP(Infill[[#This Row],[% Effective]],Rating[Max %],Rating[Name],,1)</f>
        <v>Normal</v>
      </c>
      <c r="S9">
        <f>Infill[[#This Row],[hs]]*60+Infill[[#This Row],[min]]</f>
        <v>463</v>
      </c>
      <c r="T9" s="2">
        <f>Infill[[#This Row],[Total Time]]/AVERAGEIFS(Infill[Total Time],Infill[Material Usage],"Normal")</f>
        <v>0.87263168336474561</v>
      </c>
      <c r="U9" s="2" t="str">
        <f>_xlfn.XLOOKUP(Infill[[#This Row],[t prom]],Rating[Max %],Rating[Name],,1)</f>
        <v>Normal-Low</v>
      </c>
      <c r="V9" s="3">
        <f>Infill[[#This Row],[g]]/Infill[[#This Row],[Total Time]]</f>
        <v>0.32079913606911448</v>
      </c>
      <c r="W9" s="2">
        <f>Infill[[#This Row],[g/t]]/AVERAGEIFS(Infill[g/t],Infill[Material Usage],"Normal")</f>
        <v>1.1135727002160909</v>
      </c>
      <c r="X9" t="str">
        <f>_xlfn.XLOOKUP(Infill[[#This Row],[g/t prom]],Rating[Max %],Rating[Name],,1)</f>
        <v>Normal-High</v>
      </c>
      <c r="Y9" s="2" t="str">
        <f>SUBSTITUTE(LOWER(Infill[[#This Row],[Infill]])," ","-")</f>
        <v>tri-hexagon</v>
      </c>
      <c r="Z9" s="2" t="str">
        <f>"["&amp;Infill[[#This Row],[Infill]]&amp;"](#"&amp;Infill[[#This Row],[image]]&amp;")"</f>
        <v>[Tri-hexagon](#tri-hexagon)</v>
      </c>
      <c r="AA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7" ht="150" x14ac:dyDescent="0.25">
      <c r="E10">
        <v>9</v>
      </c>
      <c r="F10">
        <v>18</v>
      </c>
      <c r="G10" t="s">
        <v>9</v>
      </c>
      <c r="H10" s="6" t="s">
        <v>63</v>
      </c>
      <c r="I10">
        <v>6</v>
      </c>
      <c r="J10" t="str">
        <f>_xlfn.XLOOKUP(Infill[[#This Row],[XY-N]],Rating[N],Rating[Name])</f>
        <v>High</v>
      </c>
      <c r="K10">
        <v>6</v>
      </c>
      <c r="L10" t="str">
        <f>_xlfn.XLOOKUP(Infill[[#This Row],[Z-N]],Rating[N],Rating[Name])</f>
        <v>High</v>
      </c>
      <c r="M10" s="2" t="s">
        <v>88</v>
      </c>
      <c r="N10">
        <v>10</v>
      </c>
      <c r="O10">
        <v>49</v>
      </c>
      <c r="P10">
        <v>141.77000000000001</v>
      </c>
      <c r="Q10" s="2">
        <f>Infill[[#This Row],[g]]/(997.25*0.15)</f>
        <v>0.94773961728085576</v>
      </c>
      <c r="R10" s="2" t="str">
        <f>_xlfn.XLOOKUP(Infill[[#This Row],[% Effective]],Rating[Max %],Rating[Name],,1)</f>
        <v>Normal</v>
      </c>
      <c r="S10">
        <f>Infill[[#This Row],[hs]]*60+Infill[[#This Row],[min]]</f>
        <v>649</v>
      </c>
      <c r="T10" s="2">
        <f>Infill[[#This Row],[Total Time]]/AVERAGEIFS(Infill[Total Time],Infill[Material Usage],"Normal")</f>
        <v>1.223192143636544</v>
      </c>
      <c r="U10" s="2" t="str">
        <f>_xlfn.XLOOKUP(Infill[[#This Row],[t prom]],Rating[Max %],Rating[Name],,1)</f>
        <v>Normal-High</v>
      </c>
      <c r="V10" s="3">
        <f>Infill[[#This Row],[g]]/Infill[[#This Row],[Total Time]]</f>
        <v>0.21844375963020032</v>
      </c>
      <c r="W10" s="2">
        <f>Infill[[#This Row],[g/t]]/AVERAGEIFS(Infill[g/t],Infill[Material Usage],"Normal")</f>
        <v>0.75827201481100404</v>
      </c>
      <c r="X10" t="str">
        <f>_xlfn.XLOOKUP(Infill[[#This Row],[g/t prom]],Rating[Max %],Rating[Name],,1)</f>
        <v>Normal-Low</v>
      </c>
      <c r="Y10" s="2" t="str">
        <f>SUBSTITUTE(LOWER(Infill[[#This Row],[Infill]])," ","-")</f>
        <v>gyroid</v>
      </c>
      <c r="Z10" s="2" t="str">
        <f>"["&amp;Infill[[#This Row],[Infill]]&amp;"](#"&amp;Infill[[#This Row],[image]]&amp;")"</f>
        <v>[Gyroid](#gyroid)</v>
      </c>
      <c r="AA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row>
    <row r="11" spans="1:27" ht="195" x14ac:dyDescent="0.25">
      <c r="A11" t="s">
        <v>46</v>
      </c>
      <c r="B11" t="s">
        <v>84</v>
      </c>
      <c r="C11" t="s">
        <v>45</v>
      </c>
      <c r="E11">
        <v>10</v>
      </c>
      <c r="F11">
        <v>19</v>
      </c>
      <c r="G11" t="s">
        <v>10</v>
      </c>
      <c r="H11" s="6" t="s">
        <v>64</v>
      </c>
      <c r="I11">
        <v>6</v>
      </c>
      <c r="J11" t="str">
        <f>_xlfn.XLOOKUP(Infill[[#This Row],[XY-N]],Rating[N],Rating[Name])</f>
        <v>High</v>
      </c>
      <c r="K11">
        <v>6</v>
      </c>
      <c r="L11" t="str">
        <f>_xlfn.XLOOKUP(Infill[[#This Row],[Z-N]],Rating[N],Rating[Name])</f>
        <v>High</v>
      </c>
      <c r="M11" s="2" t="s">
        <v>88</v>
      </c>
      <c r="N11">
        <v>11</v>
      </c>
      <c r="O11">
        <v>29</v>
      </c>
      <c r="P11">
        <v>151.01</v>
      </c>
      <c r="Q11" s="2">
        <f>Infill[[#This Row],[g]]/(997.25*0.15)</f>
        <v>1.0095094844154757</v>
      </c>
      <c r="R11" s="2" t="str">
        <f>_xlfn.XLOOKUP(Infill[[#This Row],[% Effective]],Rating[Max %],Rating[Name],,1)</f>
        <v>Normal</v>
      </c>
      <c r="S11">
        <f>Infill[[#This Row],[hs]]*60+Infill[[#This Row],[min]]</f>
        <v>689</v>
      </c>
      <c r="T11" s="2">
        <f>Infill[[#This Row],[Total Time]]/AVERAGEIFS(Infill[Total Time],Infill[Material Usage],"Normal")</f>
        <v>1.2985814899315544</v>
      </c>
      <c r="U11" s="2" t="str">
        <f>_xlfn.XLOOKUP(Infill[[#This Row],[t prom]],Rating[Max %],Rating[Name],,1)</f>
        <v>High</v>
      </c>
      <c r="V11" s="3">
        <f>Infill[[#This Row],[g]]/Infill[[#This Row],[Total Time]]</f>
        <v>0.21917271407837444</v>
      </c>
      <c r="W11" s="2">
        <f>Infill[[#This Row],[g/t]]/AVERAGEIFS(Infill[g/t],Infill[Material Usage],"Normal")</f>
        <v>0.76080239498326518</v>
      </c>
      <c r="X11" t="str">
        <f>_xlfn.XLOOKUP(Infill[[#This Row],[g/t prom]],Rating[Max %],Rating[Name],,1)</f>
        <v>Normal-Low</v>
      </c>
      <c r="Y11" s="2" t="str">
        <f>SUBSTITUTE(LOWER(Infill[[#This Row],[Infill]])," ","-")</f>
        <v>tpms-d</v>
      </c>
      <c r="Z11" s="2" t="str">
        <f>"["&amp;Infill[[#This Row],[Infill]]&amp;"](#"&amp;Infill[[#This Row],[image]]&amp;")"</f>
        <v>[TPMS-D](#tpms-d)</v>
      </c>
      <c r="AA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 of  total infill volume
- **Material Usage:** Normal
- **Print Time:** High
- **Material/Time (Higher better):** Normal-Low
![infill-top-tpms-d](https://github.com/SoftFever/OrcaSlicer/blob/main/doc/images/fill/infill-top-tpms-d.png?raw=true)
</v>
      </c>
    </row>
    <row r="12" spans="1:27" ht="105" x14ac:dyDescent="0.25">
      <c r="A12">
        <v>0</v>
      </c>
      <c r="B12" s="7">
        <v>0.15</v>
      </c>
      <c r="C12" t="s">
        <v>76</v>
      </c>
      <c r="E12">
        <v>11</v>
      </c>
      <c r="F12">
        <v>14</v>
      </c>
      <c r="G12" t="s">
        <v>11</v>
      </c>
      <c r="H12" s="6" t="s">
        <v>65</v>
      </c>
      <c r="I12">
        <v>6</v>
      </c>
      <c r="J12" t="str">
        <f>_xlfn.XLOOKUP(Infill[[#This Row],[XY-N]],Rating[N],Rating[Name])</f>
        <v>High</v>
      </c>
      <c r="K12">
        <v>6</v>
      </c>
      <c r="L12" t="str">
        <f>_xlfn.XLOOKUP(Infill[[#This Row],[Z-N]],Rating[N],Rating[Name])</f>
        <v>High</v>
      </c>
      <c r="M12" s="2" t="s">
        <v>88</v>
      </c>
      <c r="N12">
        <v>17</v>
      </c>
      <c r="O12">
        <v>36</v>
      </c>
      <c r="P12">
        <v>190.54</v>
      </c>
      <c r="Q12" s="2">
        <f>Infill[[#This Row],[g]]/(997.25*0.15)</f>
        <v>1.2737695328820924</v>
      </c>
      <c r="R12" s="2" t="str">
        <f>_xlfn.XLOOKUP(Infill[[#This Row],[% Effective]],Rating[Max %],Rating[Name],,1)</f>
        <v>High</v>
      </c>
      <c r="S12">
        <f>Infill[[#This Row],[hs]]*60+Infill[[#This Row],[min]]</f>
        <v>1056</v>
      </c>
      <c r="T12" s="2">
        <f>Infill[[#This Row],[Total Time]]/AVERAGEIFS(Infill[Total Time],Infill[Material Usage],"Normal")</f>
        <v>1.9902787421882751</v>
      </c>
      <c r="U12" s="2" t="str">
        <f>_xlfn.XLOOKUP(Infill[[#This Row],[t prom]],Rating[Max %],Rating[Name],,1)</f>
        <v>Ultra-High</v>
      </c>
      <c r="V12" s="3">
        <f>Infill[[#This Row],[g]]/Infill[[#This Row],[Total Time]]</f>
        <v>0.18043560606060605</v>
      </c>
      <c r="W12" s="2">
        <f>Infill[[#This Row],[g/t]]/AVERAGEIFS(Infill[g/t],Infill[Material Usage],"Normal")</f>
        <v>0.62633636585837626</v>
      </c>
      <c r="X12" t="str">
        <f>_xlfn.XLOOKUP(Infill[[#This Row],[g/t prom]],Rating[Max %],Rating[Name],,1)</f>
        <v>Low</v>
      </c>
      <c r="Y12" s="2" t="str">
        <f>SUBSTITUTE(LOWER(Infill[[#This Row],[Infill]])," ","-")</f>
        <v>honeycomb</v>
      </c>
      <c r="Z12" s="2" t="str">
        <f>"["&amp;Infill[[#This Row],[Infill]]&amp;"](#"&amp;Infill[[#This Row],[image]]&amp;")"</f>
        <v>[Honeycomb](#honeycomb)</v>
      </c>
      <c r="AA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row>
    <row r="13" spans="1:27" ht="150" x14ac:dyDescent="0.25">
      <c r="A13">
        <v>1</v>
      </c>
      <c r="B13" s="7">
        <v>0.4</v>
      </c>
      <c r="C13" t="s">
        <v>77</v>
      </c>
      <c r="E13">
        <v>12</v>
      </c>
      <c r="F13">
        <v>11</v>
      </c>
      <c r="G13" t="s">
        <v>12</v>
      </c>
      <c r="H13" s="6" t="s">
        <v>66</v>
      </c>
      <c r="I13">
        <v>5</v>
      </c>
      <c r="J13" t="str">
        <f>_xlfn.XLOOKUP(Infill[[#This Row],[XY-N]],Rating[N],Rating[Name])</f>
        <v>Normal-High</v>
      </c>
      <c r="K13">
        <v>5</v>
      </c>
      <c r="L13" t="str">
        <f>_xlfn.XLOOKUP(Infill[[#This Row],[Z-N]],Rating[N],Rating[Name])</f>
        <v>Normal-High</v>
      </c>
      <c r="M13" s="2" t="s">
        <v>89</v>
      </c>
      <c r="N13">
        <v>5</v>
      </c>
      <c r="O13">
        <v>29</v>
      </c>
      <c r="P13">
        <v>97.57</v>
      </c>
      <c r="Q13" s="2">
        <f>Infill[[#This Row],[g]]/(997.25*0.15)</f>
        <v>0.65226038271914422</v>
      </c>
      <c r="R13" s="2" t="str">
        <f>_xlfn.XLOOKUP(Infill[[#This Row],[% Effective]],Rating[Max %],Rating[Name],,1)</f>
        <v>Low</v>
      </c>
      <c r="S13">
        <f>Infill[[#This Row],[hs]]*60+Infill[[#This Row],[min]]</f>
        <v>329</v>
      </c>
      <c r="T13" s="2">
        <f>Infill[[#This Row],[Total Time]]/AVERAGEIFS(Infill[Total Time],Infill[Material Usage],"Normal")</f>
        <v>0.62007737327646073</v>
      </c>
      <c r="U13" s="2" t="str">
        <f>_xlfn.XLOOKUP(Infill[[#This Row],[t prom]],Rating[Max %],Rating[Name],,1)</f>
        <v>Low</v>
      </c>
      <c r="V13" s="3">
        <f>Infill[[#This Row],[g]]/Infill[[#This Row],[Total Time]]</f>
        <v>0.29656534954407293</v>
      </c>
      <c r="W13" s="2">
        <f>Infill[[#This Row],[g/t]]/AVERAGEIFS(Infill[g/t],Infill[Material Usage],"Normal")</f>
        <v>1.0294512670108069</v>
      </c>
      <c r="X13" t="str">
        <f>_xlfn.XLOOKUP(Infill[[#This Row],[g/t prom]],Rating[Max %],Rating[Name],,1)</f>
        <v>Normal</v>
      </c>
      <c r="Y13" s="2" t="str">
        <f>SUBSTITUTE(LOWER(Infill[[#This Row],[Infill]])," ","-")</f>
        <v>adaptive-cubic</v>
      </c>
      <c r="Z13" s="2" t="str">
        <f>"["&amp;Infill[[#This Row],[Infill]]&amp;"](#"&amp;Infill[[#This Row],[image]]&amp;")"</f>
        <v>[Adaptive Cubic](#adaptive-cubic)</v>
      </c>
      <c r="AA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7" ht="255" x14ac:dyDescent="0.25">
      <c r="A14">
        <v>2</v>
      </c>
      <c r="B14" s="7">
        <v>0.75</v>
      </c>
      <c r="C14" t="s">
        <v>24</v>
      </c>
      <c r="E14">
        <v>13</v>
      </c>
      <c r="F14">
        <v>9</v>
      </c>
      <c r="G14" t="s">
        <v>13</v>
      </c>
      <c r="H14" s="6" t="s">
        <v>67</v>
      </c>
      <c r="I14">
        <v>3</v>
      </c>
      <c r="J14" t="str">
        <f>_xlfn.XLOOKUP(Infill[[#This Row],[XY-N]],Rating[N],Rating[Name])</f>
        <v>Normal-Low</v>
      </c>
      <c r="K14">
        <v>4</v>
      </c>
      <c r="L14" t="str">
        <f>_xlfn.XLOOKUP(Infill[[#This Row],[Z-N]],Rating[N],Rating[Name])</f>
        <v>Normal</v>
      </c>
      <c r="M14" s="2" t="s">
        <v>88</v>
      </c>
      <c r="N14">
        <v>8</v>
      </c>
      <c r="O14">
        <v>8</v>
      </c>
      <c r="P14">
        <v>148.6</v>
      </c>
      <c r="Q14" s="2">
        <f>Infill[[#This Row],[g]]/(997.25*0.15)</f>
        <v>0.99339851257625134</v>
      </c>
      <c r="R14" s="2" t="str">
        <f>_xlfn.XLOOKUP(Infill[[#This Row],[% Effective]],Rating[Max %],Rating[Name],,1)</f>
        <v>Normal</v>
      </c>
      <c r="S14">
        <f>Infill[[#This Row],[hs]]*60+Infill[[#This Row],[min]]</f>
        <v>488</v>
      </c>
      <c r="T14" s="2">
        <f>Infill[[#This Row],[Total Time]]/AVERAGEIFS(Infill[Total Time],Infill[Material Usage],"Normal")</f>
        <v>0.91975002479912704</v>
      </c>
      <c r="U14" s="2" t="str">
        <f>_xlfn.XLOOKUP(Infill[[#This Row],[t prom]],Rating[Max %],Rating[Name],,1)</f>
        <v>Normal-Low</v>
      </c>
      <c r="V14" s="3">
        <f>Infill[[#This Row],[g]]/Infill[[#This Row],[Total Time]]</f>
        <v>0.30450819672131146</v>
      </c>
      <c r="W14" s="2">
        <f>Infill[[#This Row],[g/t]]/AVERAGEIFS(Infill[g/t],Infill[Material Usage],"Normal")</f>
        <v>1.0570228430659732</v>
      </c>
      <c r="X14" t="str">
        <f>_xlfn.XLOOKUP(Infill[[#This Row],[g/t prom]],Rating[Max %],Rating[Name],,1)</f>
        <v>Normal</v>
      </c>
      <c r="Y14" s="2" t="str">
        <f>SUBSTITUTE(LOWER(Infill[[#This Row],[Infill]])," ","-")</f>
        <v>aligned-rectilinear</v>
      </c>
      <c r="Z14" s="2" t="str">
        <f>"["&amp;Infill[[#This Row],[Infill]]&amp;"](#"&amp;Infill[[#This Row],[image]]&amp;")"</f>
        <v>[Aligned Rectilinear](#aligned-rectilinear)</v>
      </c>
      <c r="AA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row>
    <row r="15" spans="1:27" ht="300" x14ac:dyDescent="0.25">
      <c r="A15">
        <v>3</v>
      </c>
      <c r="B15" s="7">
        <v>0.92500000000000004</v>
      </c>
      <c r="C15" t="s">
        <v>26</v>
      </c>
      <c r="E15">
        <v>14</v>
      </c>
      <c r="F15">
        <v>16</v>
      </c>
      <c r="G15" t="s">
        <v>75</v>
      </c>
      <c r="H15" s="8" t="s">
        <v>80</v>
      </c>
      <c r="I15">
        <v>3</v>
      </c>
      <c r="J15" t="str">
        <f>_xlfn.XLOOKUP(Infill[[#This Row],[XY-N]],Rating[N],Rating[Name])</f>
        <v>Normal-Low</v>
      </c>
      <c r="K15">
        <v>3</v>
      </c>
      <c r="L15" t="str">
        <f>_xlfn.XLOOKUP(Infill[[#This Row],[Z-N]],Rating[N],Rating[Name])</f>
        <v>Normal-Low</v>
      </c>
      <c r="M15" s="2" t="s">
        <v>88</v>
      </c>
      <c r="N15">
        <v>8</v>
      </c>
      <c r="O15">
        <v>2</v>
      </c>
      <c r="P15">
        <v>147.52000000000001</v>
      </c>
      <c r="Q15" s="2">
        <f>Infill[[#This Row],[g]]/(997.25*0.15)</f>
        <v>0.98617865797610094</v>
      </c>
      <c r="R15" s="2" t="str">
        <f>_xlfn.XLOOKUP(Infill[[#This Row],[% Effective]],Rating[Max %],Rating[Name],,1)</f>
        <v>Normal</v>
      </c>
      <c r="S15">
        <f>Infill[[#This Row],[hs]]*60+Infill[[#This Row],[min]]</f>
        <v>482</v>
      </c>
      <c r="T15" s="2">
        <f>Infill[[#This Row],[Total Time]]/AVERAGEIFS(Infill[Total Time],Infill[Material Usage],"Normal")</f>
        <v>0.90844162285487551</v>
      </c>
      <c r="U15" s="2" t="str">
        <f>_xlfn.XLOOKUP(Infill[[#This Row],[t prom]],Rating[Max %],Rating[Name],,1)</f>
        <v>Normal-Low</v>
      </c>
      <c r="V15" s="3">
        <f>Infill[[#This Row],[g]]/Infill[[#This Row],[Total Time]]</f>
        <v>0.30605809128630707</v>
      </c>
      <c r="W15" s="2">
        <f>Infill[[#This Row],[g/t]]/AVERAGEIFS(Infill[g/t],Infill[Material Usage],"Normal")</f>
        <v>1.062402908289779</v>
      </c>
      <c r="X15" t="str">
        <f>_xlfn.XLOOKUP(Infill[[#This Row],[g/t prom]],Rating[Max %],Rating[Name],,1)</f>
        <v>Normal</v>
      </c>
      <c r="Y15" s="2" t="str">
        <f>SUBSTITUTE(LOWER(Infill[[#This Row],[Infill]])," ","-")</f>
        <v>2d-honeycomb</v>
      </c>
      <c r="Z15" s="2" t="str">
        <f>"["&amp;Infill[[#This Row],[Infill]]&amp;"](#"&amp;Infill[[#This Row],[image]]&amp;")"</f>
        <v>[2D Honeycomb](#2d-honeycomb)</v>
      </c>
      <c r="AA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7" ht="180" x14ac:dyDescent="0.25">
      <c r="A16">
        <v>4</v>
      </c>
      <c r="B16" s="7">
        <v>1.075</v>
      </c>
      <c r="C16" t="s">
        <v>25</v>
      </c>
      <c r="E16">
        <v>15</v>
      </c>
      <c r="F16">
        <v>15</v>
      </c>
      <c r="G16" t="s">
        <v>14</v>
      </c>
      <c r="H16" s="6" t="s">
        <v>68</v>
      </c>
      <c r="I16">
        <v>5</v>
      </c>
      <c r="J16" t="str">
        <f>_xlfn.XLOOKUP(Infill[[#This Row],[XY-N]],Rating[N],Rating[Name])</f>
        <v>Normal-High</v>
      </c>
      <c r="K16">
        <v>5</v>
      </c>
      <c r="L16" t="str">
        <f>_xlfn.XLOOKUP(Infill[[#This Row],[Z-N]],Rating[N],Rating[Name])</f>
        <v>Normal-High</v>
      </c>
      <c r="M16" s="2" t="s">
        <v>56</v>
      </c>
      <c r="N16">
        <v>12</v>
      </c>
      <c r="O16">
        <v>28</v>
      </c>
      <c r="P16">
        <v>123.92</v>
      </c>
      <c r="Q16" s="2">
        <f>Infill[[#This Row],[g]]/(997.25*0.15)</f>
        <v>0.82841146486170303</v>
      </c>
      <c r="R16" s="2" t="str">
        <f>_xlfn.XLOOKUP(Infill[[#This Row],[% Effective]],Rating[Max %],Rating[Name],,1)</f>
        <v>Normal-Low</v>
      </c>
      <c r="S16">
        <f>Infill[[#This Row],[hs]]*60+Infill[[#This Row],[min]]</f>
        <v>748</v>
      </c>
      <c r="T16" s="2">
        <f>Infill[[#This Row],[Total Time]]/AVERAGEIFS(Infill[Total Time],Infill[Material Usage],"Normal")</f>
        <v>1.4097807757166949</v>
      </c>
      <c r="U16" s="2" t="str">
        <f>_xlfn.XLOOKUP(Infill[[#This Row],[t prom]],Rating[Max %],Rating[Name],,1)</f>
        <v>High</v>
      </c>
      <c r="V16" s="3">
        <f>Infill[[#This Row],[g]]/Infill[[#This Row],[Total Time]]</f>
        <v>0.16566844919786097</v>
      </c>
      <c r="W16" s="2">
        <f>Infill[[#This Row],[g/t]]/AVERAGEIFS(Infill[g/t],Infill[Material Usage],"Normal")</f>
        <v>0.57507593248046729</v>
      </c>
      <c r="X16" t="str">
        <f>_xlfn.XLOOKUP(Infill[[#This Row],[g/t prom]],Rating[Max %],Rating[Name],,1)</f>
        <v>Low</v>
      </c>
      <c r="Y16" s="2" t="str">
        <f>SUBSTITUTE(LOWER(Infill[[#This Row],[Infill]])," ","-")</f>
        <v>3d-honeycomb</v>
      </c>
      <c r="Z16" s="2" t="str">
        <f>"["&amp;Infill[[#This Row],[Infill]]&amp;"](#"&amp;Infill[[#This Row],[image]]&amp;")"</f>
        <v>[3D Honeycomb](#3d-honeycomb)</v>
      </c>
      <c r="AA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row>
    <row r="17" spans="1:27" ht="300" x14ac:dyDescent="0.25">
      <c r="A17">
        <v>5</v>
      </c>
      <c r="B17" s="7">
        <v>1.25</v>
      </c>
      <c r="C17" t="s">
        <v>27</v>
      </c>
      <c r="E17">
        <v>16</v>
      </c>
      <c r="F17">
        <v>22</v>
      </c>
      <c r="G17" t="s">
        <v>15</v>
      </c>
      <c r="H17" s="6" t="s">
        <v>83</v>
      </c>
      <c r="I17">
        <v>2</v>
      </c>
      <c r="J17" t="str">
        <f>_xlfn.XLOOKUP(Infill[[#This Row],[XY-N]],Rating[N],Rating[Name])</f>
        <v>Low</v>
      </c>
      <c r="K17">
        <v>4</v>
      </c>
      <c r="L17" t="str">
        <f>_xlfn.XLOOKUP(Infill[[#This Row],[Z-N]],Rating[N],Rating[Name])</f>
        <v>Normal</v>
      </c>
      <c r="M17" s="2" t="s">
        <v>88</v>
      </c>
      <c r="N17">
        <v>13</v>
      </c>
      <c r="O17">
        <v>24</v>
      </c>
      <c r="P17">
        <v>148.63</v>
      </c>
      <c r="Q17" s="2">
        <f>Infill[[#This Row],[g]]/(997.25*0.15)</f>
        <v>0.99359906409292209</v>
      </c>
      <c r="R17" s="2" t="str">
        <f>_xlfn.XLOOKUP(Infill[[#This Row],[% Effective]],Rating[Max %],Rating[Name],,1)</f>
        <v>Normal</v>
      </c>
      <c r="S17">
        <f>Infill[[#This Row],[hs]]*60+Infill[[#This Row],[min]]</f>
        <v>804</v>
      </c>
      <c r="T17" s="2">
        <f>Infill[[#This Row],[Total Time]]/AVERAGEIFS(Infill[Total Time],Infill[Material Usage],"Normal")</f>
        <v>1.5153258605297093</v>
      </c>
      <c r="U17" s="2" t="str">
        <f>_xlfn.XLOOKUP(Infill[[#This Row],[t prom]],Rating[Max %],Rating[Name],,1)</f>
        <v>High</v>
      </c>
      <c r="V17" s="3">
        <f>Infill[[#This Row],[g]]/Infill[[#This Row],[Total Time]]</f>
        <v>0.18486318407960198</v>
      </c>
      <c r="W17" s="2">
        <f>Infill[[#This Row],[g/t]]/AVERAGEIFS(Infill[g/t],Infill[Material Usage],"Normal")</f>
        <v>0.64170557810266515</v>
      </c>
      <c r="X17" t="str">
        <f>_xlfn.XLOOKUP(Infill[[#This Row],[g/t prom]],Rating[Max %],Rating[Name],,1)</f>
        <v>Low</v>
      </c>
      <c r="Y17" s="2" t="str">
        <f>SUBSTITUTE(LOWER(Infill[[#This Row],[Infill]])," ","-")</f>
        <v>hilbert-curve</v>
      </c>
      <c r="Z17" s="2" t="str">
        <f>"["&amp;Infill[[#This Row],[Infill]]&amp;"](#"&amp;Infill[[#This Row],[image]]&amp;")"</f>
        <v>[Hilbert Curve](#hilbert-curve)</v>
      </c>
      <c r="AA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row>
    <row r="18" spans="1:27" ht="195" x14ac:dyDescent="0.25">
      <c r="A18">
        <v>6</v>
      </c>
      <c r="B18" s="7">
        <v>1.6</v>
      </c>
      <c r="C18" t="s">
        <v>23</v>
      </c>
      <c r="E18">
        <v>17</v>
      </c>
      <c r="F18">
        <v>23</v>
      </c>
      <c r="G18" t="s">
        <v>16</v>
      </c>
      <c r="H18" s="6" t="s">
        <v>69</v>
      </c>
      <c r="I18">
        <v>2</v>
      </c>
      <c r="J18" t="str">
        <f>_xlfn.XLOOKUP(Infill[[#This Row],[XY-N]],Rating[N],Rating[Name])</f>
        <v>Low</v>
      </c>
      <c r="K18">
        <v>4</v>
      </c>
      <c r="L18" t="str">
        <f>_xlfn.XLOOKUP(Infill[[#This Row],[Z-N]],Rating[N],Rating[Name])</f>
        <v>Normal</v>
      </c>
      <c r="M18" s="2" t="s">
        <v>88</v>
      </c>
      <c r="N18">
        <v>7</v>
      </c>
      <c r="O18">
        <v>46</v>
      </c>
      <c r="P18">
        <v>148.21</v>
      </c>
      <c r="Q18" s="2">
        <f>Infill[[#This Row],[g]]/(997.25*0.15)</f>
        <v>0.99079134285953041</v>
      </c>
      <c r="R18" s="2" t="str">
        <f>_xlfn.XLOOKUP(Infill[[#This Row],[% Effective]],Rating[Max %],Rating[Name],,1)</f>
        <v>Normal</v>
      </c>
      <c r="S18">
        <f>Infill[[#This Row],[hs]]*60+Infill[[#This Row],[min]]</f>
        <v>466</v>
      </c>
      <c r="T18" s="2">
        <f>Infill[[#This Row],[Total Time]]/AVERAGEIFS(Infill[Total Time],Infill[Material Usage],"Normal")</f>
        <v>0.87828588433687138</v>
      </c>
      <c r="U18" s="2" t="str">
        <f>_xlfn.XLOOKUP(Infill[[#This Row],[t prom]],Rating[Max %],Rating[Name],,1)</f>
        <v>Normal-Low</v>
      </c>
      <c r="V18" s="3">
        <f>Infill[[#This Row],[g]]/Infill[[#This Row],[Total Time]]</f>
        <v>0.31804721030042921</v>
      </c>
      <c r="W18" s="2">
        <f>Infill[[#This Row],[g/t]]/AVERAGEIFS(Infill[g/t],Infill[Material Usage],"Normal")</f>
        <v>1.1040200890508012</v>
      </c>
      <c r="X18" t="str">
        <f>_xlfn.XLOOKUP(Infill[[#This Row],[g/t prom]],Rating[Max %],Rating[Name],,1)</f>
        <v>Normal-High</v>
      </c>
      <c r="Y18" s="2" t="str">
        <f>SUBSTITUTE(LOWER(Infill[[#This Row],[Infill]])," ","-")</f>
        <v>archimedean-chords</v>
      </c>
      <c r="Z18" s="2" t="str">
        <f>"["&amp;Infill[[#This Row],[Infill]]&amp;"](#"&amp;Infill[[#This Row],[image]]&amp;")"</f>
        <v>[Archimedean Chords](#archimedean-chords)</v>
      </c>
      <c r="AA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7" ht="45" x14ac:dyDescent="0.25">
      <c r="A19">
        <v>7</v>
      </c>
      <c r="B19" s="7">
        <v>1.85</v>
      </c>
      <c r="C19" t="s">
        <v>78</v>
      </c>
      <c r="E19">
        <v>18</v>
      </c>
      <c r="F19">
        <v>24</v>
      </c>
      <c r="G19" t="s">
        <v>17</v>
      </c>
      <c r="H19" s="6" t="s">
        <v>82</v>
      </c>
      <c r="I19">
        <v>2</v>
      </c>
      <c r="J19" t="str">
        <f>_xlfn.XLOOKUP(Infill[[#This Row],[XY-N]],Rating[N],Rating[Name])</f>
        <v>Low</v>
      </c>
      <c r="K19">
        <v>4</v>
      </c>
      <c r="L19" t="str">
        <f>_xlfn.XLOOKUP(Infill[[#This Row],[Z-N]],Rating[N],Rating[Name])</f>
        <v>Normal</v>
      </c>
      <c r="M19" s="2" t="s">
        <v>88</v>
      </c>
      <c r="N19">
        <v>9</v>
      </c>
      <c r="O19">
        <v>30</v>
      </c>
      <c r="P19">
        <v>148.72</v>
      </c>
      <c r="Q19" s="2">
        <f>Infill[[#This Row],[g]]/(997.25*0.15)</f>
        <v>0.99420071864293469</v>
      </c>
      <c r="R19" s="2" t="str">
        <f>_xlfn.XLOOKUP(Infill[[#This Row],[% Effective]],Rating[Max %],Rating[Name],,1)</f>
        <v>Normal</v>
      </c>
      <c r="S19">
        <f>Infill[[#This Row],[hs]]*60+Infill[[#This Row],[min]]</f>
        <v>570</v>
      </c>
      <c r="T19" s="2">
        <f>Infill[[#This Row],[Total Time]]/AVERAGEIFS(Infill[Total Time],Infill[Material Usage],"Normal")</f>
        <v>1.0742981847038984</v>
      </c>
      <c r="U19" s="2" t="str">
        <f>_xlfn.XLOOKUP(Infill[[#This Row],[t prom]],Rating[Max %],Rating[Name],,1)</f>
        <v>Normal</v>
      </c>
      <c r="V19" s="3">
        <f>Infill[[#This Row],[g]]/Infill[[#This Row],[Total Time]]</f>
        <v>0.26091228070175437</v>
      </c>
      <c r="W19" s="2">
        <f>Infill[[#This Row],[g/t]]/AVERAGEIFS(Infill[g/t],Infill[Material Usage],"Normal")</f>
        <v>0.90569069636769506</v>
      </c>
      <c r="X19" t="str">
        <f>_xlfn.XLOOKUP(Infill[[#This Row],[g/t prom]],Rating[Max %],Rating[Name],,1)</f>
        <v>Normal-Low</v>
      </c>
      <c r="Y19" s="2" t="str">
        <f>SUBSTITUTE(LOWER(Infill[[#This Row],[Infill]])," ","-")</f>
        <v>octagram-spiral</v>
      </c>
      <c r="Z19" s="2" t="str">
        <f>"["&amp;Infill[[#This Row],[Infill]]&amp;"](#"&amp;Infill[[#This Row],[image]]&amp;")"</f>
        <v>[Octagram Spiral](#octagram-spiral)</v>
      </c>
      <c r="AA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row>
    <row r="20" spans="1:27" ht="225" x14ac:dyDescent="0.25">
      <c r="A20">
        <v>8</v>
      </c>
      <c r="B20" s="7">
        <v>9.99</v>
      </c>
      <c r="C20" t="s">
        <v>79</v>
      </c>
      <c r="E20">
        <v>19</v>
      </c>
      <c r="F20">
        <v>13</v>
      </c>
      <c r="G20" t="s">
        <v>18</v>
      </c>
      <c r="H20" s="6" t="s">
        <v>70</v>
      </c>
      <c r="I20">
        <v>2</v>
      </c>
      <c r="J20" t="str">
        <f>_xlfn.XLOOKUP(Infill[[#This Row],[XY-N]],Rating[N],Rating[Name])</f>
        <v>Low</v>
      </c>
      <c r="K20">
        <v>2</v>
      </c>
      <c r="L20" t="str">
        <f>_xlfn.XLOOKUP(Infill[[#This Row],[Z-N]],Rating[N],Rating[Name])</f>
        <v>Low</v>
      </c>
      <c r="M20" s="2" t="s">
        <v>90</v>
      </c>
      <c r="N20">
        <v>2</v>
      </c>
      <c r="O20">
        <v>50</v>
      </c>
      <c r="P20">
        <v>49.39</v>
      </c>
      <c r="Q20" s="2">
        <f>Infill[[#This Row],[g]]/(997.25*0.15)</f>
        <v>0.33017464694576754</v>
      </c>
      <c r="R20" s="2" t="str">
        <f>_xlfn.XLOOKUP(Infill[[#This Row],[% Effective]],Rating[Max %],Rating[Name],,1)</f>
        <v>Extra-Low</v>
      </c>
      <c r="S20">
        <f>Infill[[#This Row],[hs]]*60+Infill[[#This Row],[min]]</f>
        <v>170</v>
      </c>
      <c r="T20" s="2">
        <f>Infill[[#This Row],[Total Time]]/AVERAGEIFS(Infill[Total Time],Infill[Material Usage],"Normal")</f>
        <v>0.32040472175379425</v>
      </c>
      <c r="U20" s="2" t="str">
        <f>_xlfn.XLOOKUP(Infill[[#This Row],[t prom]],Rating[Max %],Rating[Name],,1)</f>
        <v>Extra-Low</v>
      </c>
      <c r="V20" s="3">
        <f>Infill[[#This Row],[g]]/Infill[[#This Row],[Total Time]]</f>
        <v>0.29052941176470587</v>
      </c>
      <c r="W20" s="2">
        <f>Infill[[#This Row],[g/t]]/AVERAGEIFS(Infill[g/t],Infill[Material Usage],"Normal")</f>
        <v>1.0084990424703455</v>
      </c>
      <c r="X20" t="str">
        <f>_xlfn.XLOOKUP(Infill[[#This Row],[g/t prom]],Rating[Max %],Rating[Name],,1)</f>
        <v>Normal</v>
      </c>
      <c r="Y20" s="2" t="str">
        <f>SUBSTITUTE(LOWER(Infill[[#This Row],[Infill]])," ","-")</f>
        <v>support-cubic</v>
      </c>
      <c r="Z20" s="2" t="str">
        <f>"["&amp;Infill[[#This Row],[Infill]]&amp;"](#"&amp;Infill[[#This Row],[image]]&amp;")"</f>
        <v>[Support Cubic](#support-cubic)</v>
      </c>
      <c r="AA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7" ht="120" x14ac:dyDescent="0.25">
      <c r="E21">
        <v>20</v>
      </c>
      <c r="F21">
        <v>25</v>
      </c>
      <c r="G21" t="s">
        <v>19</v>
      </c>
      <c r="H21" s="6" t="s">
        <v>71</v>
      </c>
      <c r="I21">
        <v>2</v>
      </c>
      <c r="J21" t="str">
        <f>_xlfn.XLOOKUP(Infill[[#This Row],[XY-N]],Rating[N],Rating[Name])</f>
        <v>Low</v>
      </c>
      <c r="K21">
        <v>2</v>
      </c>
      <c r="L21" t="str">
        <f>_xlfn.XLOOKUP(Infill[[#This Row],[Z-N]],Rating[N],Rating[Name])</f>
        <v>Low</v>
      </c>
      <c r="M21" s="2" t="s">
        <v>90</v>
      </c>
      <c r="N21">
        <v>1</v>
      </c>
      <c r="O21">
        <v>16</v>
      </c>
      <c r="P21">
        <v>12.33</v>
      </c>
      <c r="Q21" s="2">
        <f>Infill[[#This Row],[g]]/(997.25*0.15)</f>
        <v>8.2426673351717217E-2</v>
      </c>
      <c r="R21" s="2" t="str">
        <f>_xlfn.XLOOKUP(Infill[[#This Row],[% Effective]],Rating[Max %],Rating[Name],,1)</f>
        <v>Ultra-Low</v>
      </c>
      <c r="S21">
        <f>Infill[[#This Row],[hs]]*60+Infill[[#This Row],[min]]</f>
        <v>76</v>
      </c>
      <c r="T21" s="2">
        <f>Infill[[#This Row],[Total Time]]/AVERAGEIFS(Infill[Total Time],Infill[Material Usage],"Normal")</f>
        <v>0.1432397579605198</v>
      </c>
      <c r="U21" s="2" t="str">
        <f>_xlfn.XLOOKUP(Infill[[#This Row],[t prom]],Rating[Max %],Rating[Name],,1)</f>
        <v>Ultra-Low</v>
      </c>
      <c r="V21" s="3">
        <f>Infill[[#This Row],[g]]/Infill[[#This Row],[Total Time]]</f>
        <v>0.16223684210526315</v>
      </c>
      <c r="W21" s="2">
        <f>Infill[[#This Row],[g/t]]/AVERAGEIFS(Infill[g/t],Infill[Material Usage],"Normal")</f>
        <v>0.56316398027570336</v>
      </c>
      <c r="X21" t="str">
        <f>_xlfn.XLOOKUP(Infill[[#This Row],[g/t prom]],Rating[Max %],Rating[Name],,1)</f>
        <v>Low</v>
      </c>
      <c r="Y21" s="2" t="str">
        <f>SUBSTITUTE(LOWER(Infill[[#This Row],[Infill]])," ","-")</f>
        <v>lightning</v>
      </c>
      <c r="Z21" s="2" t="str">
        <f>"["&amp;Infill[[#This Row],[Infill]]&amp;"](#"&amp;Infill[[#This Row],[image]]&amp;")"</f>
        <v>[Lightning](#lightning)</v>
      </c>
      <c r="AA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row>
    <row r="22" spans="1:27" ht="90" x14ac:dyDescent="0.25">
      <c r="E22">
        <v>21</v>
      </c>
      <c r="F22">
        <v>20</v>
      </c>
      <c r="G22" t="s">
        <v>20</v>
      </c>
      <c r="H22" s="6" t="s">
        <v>72</v>
      </c>
      <c r="I22">
        <v>5</v>
      </c>
      <c r="J22" t="str">
        <f>_xlfn.XLOOKUP(Infill[[#This Row],[XY-N]],Rating[N],Rating[Name])</f>
        <v>Normal-High</v>
      </c>
      <c r="K22">
        <v>5</v>
      </c>
      <c r="L22" t="str">
        <f>_xlfn.XLOOKUP(Infill[[#This Row],[Z-N]],Rating[N],Rating[Name])</f>
        <v>Normal-High</v>
      </c>
      <c r="M22" s="2" t="s">
        <v>88</v>
      </c>
      <c r="N22">
        <v>10</v>
      </c>
      <c r="O22">
        <v>40</v>
      </c>
      <c r="P22">
        <v>144.69999999999999</v>
      </c>
      <c r="Q22" s="2">
        <f>Infill[[#This Row],[g]]/(997.25*0.15)</f>
        <v>0.96732681540904142</v>
      </c>
      <c r="R22" s="2" t="str">
        <f>_xlfn.XLOOKUP(Infill[[#This Row],[% Effective]],Rating[Max %],Rating[Name],,1)</f>
        <v>Normal</v>
      </c>
      <c r="S22">
        <f>Infill[[#This Row],[hs]]*60+Infill[[#This Row],[min]]</f>
        <v>640</v>
      </c>
      <c r="T22" s="2">
        <f>Infill[[#This Row],[Total Time]]/AVERAGEIFS(Infill[Total Time],Infill[Material Usage],"Normal")</f>
        <v>1.2062295407201666</v>
      </c>
      <c r="U22" s="2" t="str">
        <f>_xlfn.XLOOKUP(Infill[[#This Row],[t prom]],Rating[Max %],Rating[Name],,1)</f>
        <v>Normal-High</v>
      </c>
      <c r="V22" s="3">
        <f>Infill[[#This Row],[g]]/Infill[[#This Row],[Total Time]]</f>
        <v>0.22609374999999998</v>
      </c>
      <c r="W22" s="2">
        <f>Infill[[#This Row],[g/t]]/AVERAGEIFS(Infill[g/t],Infill[Material Usage],"Normal")</f>
        <v>0.78482701286090395</v>
      </c>
      <c r="X22" t="str">
        <f>_xlfn.XLOOKUP(Infill[[#This Row],[g/t prom]],Rating[Max %],Rating[Name],,1)</f>
        <v>Normal-Low</v>
      </c>
      <c r="Y22" s="2" t="str">
        <f>SUBSTITUTE(LOWER(Infill[[#This Row],[Infill]])," ","-")</f>
        <v>cross-hatch</v>
      </c>
      <c r="Z22" s="2" t="str">
        <f>"["&amp;Infill[[#This Row],[Infill]]&amp;"](#"&amp;Infill[[#This Row],[image]]&amp;")"</f>
        <v>[Cross Hatch](#cross-hatch)</v>
      </c>
      <c r="AA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row>
    <row r="23" spans="1:27" ht="75" x14ac:dyDescent="0.25">
      <c r="E23">
        <v>22</v>
      </c>
      <c r="F23">
        <v>12</v>
      </c>
      <c r="G23" t="s">
        <v>44</v>
      </c>
      <c r="H23" s="6" t="s">
        <v>73</v>
      </c>
      <c r="I23">
        <v>6</v>
      </c>
      <c r="J23" t="str">
        <f>_xlfn.XLOOKUP(Infill[[#This Row],[XY-N]],Rating[N],Rating[Name])</f>
        <v>High</v>
      </c>
      <c r="K23">
        <v>6</v>
      </c>
      <c r="L23" t="str">
        <f>_xlfn.XLOOKUP(Infill[[#This Row],[Z-N]],Rating[N],Rating[Name])</f>
        <v>High</v>
      </c>
      <c r="M23" s="2" t="s">
        <v>88</v>
      </c>
      <c r="N23">
        <v>8</v>
      </c>
      <c r="O23">
        <v>1</v>
      </c>
      <c r="P23">
        <v>148.55000000000001</v>
      </c>
      <c r="Q23" s="2">
        <f>Infill[[#This Row],[g]]/(997.25*0.15)</f>
        <v>0.99306426004846671</v>
      </c>
      <c r="R23" s="2" t="str">
        <f>_xlfn.XLOOKUP(Infill[[#This Row],[% Effective]],Rating[Max %],Rating[Name],,1)</f>
        <v>Normal</v>
      </c>
      <c r="S23">
        <f>Infill[[#This Row],[hs]]*60+Infill[[#This Row],[min]]</f>
        <v>481</v>
      </c>
      <c r="T23" s="2">
        <f>Infill[[#This Row],[Total Time]]/AVERAGEIFS(Infill[Total Time],Infill[Material Usage],"Normal")</f>
        <v>0.90655688919750022</v>
      </c>
      <c r="U23" s="2" t="str">
        <f>_xlfn.XLOOKUP(Infill[[#This Row],[t prom]],Rating[Max %],Rating[Name],,1)</f>
        <v>Normal-Low</v>
      </c>
      <c r="V23" s="3">
        <f>Infill[[#This Row],[g]]/Infill[[#This Row],[Total Time]]</f>
        <v>0.30883575883575887</v>
      </c>
      <c r="W23" s="2">
        <f>Infill[[#This Row],[g/t]]/AVERAGEIFS(Infill[g/t],Infill[Material Usage],"Normal")</f>
        <v>1.0720448755071696</v>
      </c>
      <c r="X23" t="str">
        <f>_xlfn.XLOOKUP(Infill[[#This Row],[g/t prom]],Rating[Max %],Rating[Name],,1)</f>
        <v>Normal</v>
      </c>
      <c r="Y23" s="2" t="str">
        <f>SUBSTITUTE(LOWER(Infill[[#This Row],[Infill]])," ","-")</f>
        <v>quarter-cubic</v>
      </c>
      <c r="Z23" s="2" t="str">
        <f>"["&amp;Infill[[#This Row],[Infill]]&amp;"](#"&amp;Infill[[#This Row],[image]]&amp;")"</f>
        <v>[Quarter Cubic](#quarter-cubic)</v>
      </c>
      <c r="AA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row r="24" spans="1:27" ht="150" x14ac:dyDescent="0.25">
      <c r="E24">
        <v>23</v>
      </c>
      <c r="F24">
        <v>2</v>
      </c>
      <c r="G24" t="s">
        <v>94</v>
      </c>
      <c r="H24" s="8" t="s">
        <v>97</v>
      </c>
      <c r="I24" s="9">
        <v>3</v>
      </c>
      <c r="J24" s="9" t="str">
        <f>_xlfn.XLOOKUP(Infill[[#This Row],[XY-N]],Rating[N],Rating[Name])</f>
        <v>Normal-Low</v>
      </c>
      <c r="K24" s="9">
        <v>2</v>
      </c>
      <c r="L24" s="9" t="str">
        <f>_xlfn.XLOOKUP(Infill[[#This Row],[Z-N]],Rating[N],Rating[Name])</f>
        <v>Low</v>
      </c>
      <c r="M24" s="2" t="s">
        <v>88</v>
      </c>
      <c r="N24">
        <v>8</v>
      </c>
      <c r="O24">
        <v>16</v>
      </c>
      <c r="P24">
        <v>149.94</v>
      </c>
      <c r="Q24" s="10">
        <f>Infill[[#This Row],[g]]/(997.25*0.15)</f>
        <v>1.0023564803208824</v>
      </c>
      <c r="R24" s="2" t="str">
        <f>_xlfn.XLOOKUP(Infill[[#This Row],[% Effective]],Rating[Max %],Rating[Name],,1)</f>
        <v>Normal</v>
      </c>
      <c r="S24" s="9">
        <f>Infill[[#This Row],[hs]]*60+Infill[[#This Row],[min]]</f>
        <v>496</v>
      </c>
      <c r="T24" s="10">
        <f>Infill[[#This Row],[Total Time]]/AVERAGEIFS(Infill[Total Time],Infill[Material Usage],"Normal")</f>
        <v>0.93482789405812916</v>
      </c>
      <c r="U24" s="2" t="str">
        <f>_xlfn.XLOOKUP(Infill[[#This Row],[t prom]],Rating[Max %],Rating[Name],,1)</f>
        <v>Normal</v>
      </c>
      <c r="V24" s="3">
        <f>Infill[[#This Row],[g]]/Infill[[#This Row],[Total Time]]</f>
        <v>0.3022983870967742</v>
      </c>
      <c r="W24" s="10">
        <f>Infill[[#This Row],[g/t]]/AVERAGEIFS(Infill[g/t],Infill[Material Usage],"Normal")</f>
        <v>1.0493520503677369</v>
      </c>
      <c r="X24" t="str">
        <f>_xlfn.XLOOKUP(Infill[[#This Row],[g/t prom]],Rating[Max %],Rating[Name],,1)</f>
        <v>Normal</v>
      </c>
      <c r="Y24" s="10" t="str">
        <f>SUBSTITUTE(LOWER(Infill[[#This Row],[Infill]])," ","-")</f>
        <v>zig-zag</v>
      </c>
      <c r="Z24" s="10" t="str">
        <f>"["&amp;Infill[[#This Row],[Infill]]&amp;"](#"&amp;Infill[[#This Row],[image]]&amp;")"</f>
        <v>[Zig Zag](#zig-zag)</v>
      </c>
      <c r="AA24" s="10"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row>
    <row r="25" spans="1:27" ht="75" x14ac:dyDescent="0.25">
      <c r="E25">
        <v>24</v>
      </c>
      <c r="F25">
        <v>3</v>
      </c>
      <c r="G25" t="s">
        <v>95</v>
      </c>
      <c r="H25" s="8" t="s">
        <v>99</v>
      </c>
      <c r="I25" s="9">
        <v>4</v>
      </c>
      <c r="J25" s="9" t="str">
        <f>_xlfn.XLOOKUP(Infill[[#This Row],[XY-N]],Rating[N],Rating[Name])</f>
        <v>Normal</v>
      </c>
      <c r="K25" s="9">
        <v>2</v>
      </c>
      <c r="L25" s="9" t="str">
        <f>_xlfn.XLOOKUP(Infill[[#This Row],[Z-N]],Rating[N],Rating[Name])</f>
        <v>Low</v>
      </c>
      <c r="M25" s="2" t="s">
        <v>88</v>
      </c>
      <c r="N25">
        <v>8</v>
      </c>
      <c r="O25">
        <v>14</v>
      </c>
      <c r="P25">
        <v>149.84</v>
      </c>
      <c r="Q25" s="10">
        <f>Infill[[#This Row],[g]]/(997.25*0.15)</f>
        <v>1.0016879752653129</v>
      </c>
      <c r="R25" s="2" t="str">
        <f>_xlfn.XLOOKUP(Infill[[#This Row],[% Effective]],Rating[Max %],Rating[Name],,1)</f>
        <v>Normal</v>
      </c>
      <c r="S25" s="9">
        <f>Infill[[#This Row],[hs]]*60+Infill[[#This Row],[min]]</f>
        <v>494</v>
      </c>
      <c r="T25" s="10">
        <f>Infill[[#This Row],[Total Time]]/AVERAGEIFS(Infill[Total Time],Infill[Material Usage],"Normal")</f>
        <v>0.93105842674337869</v>
      </c>
      <c r="U25" s="2" t="str">
        <f>_xlfn.XLOOKUP(Infill[[#This Row],[t prom]],Rating[Max %],Rating[Name],,1)</f>
        <v>Normal</v>
      </c>
      <c r="V25" s="3">
        <f>Infill[[#This Row],[g]]/Infill[[#This Row],[Total Time]]</f>
        <v>0.30331983805668017</v>
      </c>
      <c r="W25" s="10">
        <f>Infill[[#This Row],[g/t]]/AVERAGEIFS(Infill[g/t],Infill[Material Usage],"Normal")</f>
        <v>1.0528977578702527</v>
      </c>
      <c r="X25" t="str">
        <f>_xlfn.XLOOKUP(Infill[[#This Row],[g/t prom]],Rating[Max %],Rating[Name],,1)</f>
        <v>Normal</v>
      </c>
      <c r="Y25" s="10" t="str">
        <f>SUBSTITUTE(LOWER(Infill[[#This Row],[Infill]])," ","-")</f>
        <v>coss-zag</v>
      </c>
      <c r="Z25" s="10" t="str">
        <f>"["&amp;Infill[[#This Row],[Infill]]&amp;"](#"&amp;Infill[[#This Row],[image]]&amp;")"</f>
        <v>[Coss Zag](#coss-zag)</v>
      </c>
      <c r="AA25" s="10"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Coss Zag
Similar to [Zig Zag](#zig-zag) but displacing each lager with Infill shift step parammeter.
- **Horizontal Strength (X-Y):** Normal
- **Vertical Strength (Z):** Low
- **Density Calculation:**  % of  total infill volume
- **Material Usage:** Normal
- **Print Time:** Normal
- **Material/Time (Higher better):** Normal
![infill-top-coss-zag](https://github.com/SoftFever/OrcaSlicer/blob/main/doc/images/fill/infill-top-coss-zag.png?raw=true)
</v>
      </c>
    </row>
    <row r="26" spans="1:27" ht="105" x14ac:dyDescent="0.25">
      <c r="E26">
        <v>25</v>
      </c>
      <c r="F26">
        <v>4</v>
      </c>
      <c r="G26" t="s">
        <v>96</v>
      </c>
      <c r="H26" s="8" t="s">
        <v>100</v>
      </c>
      <c r="I26" s="9">
        <v>3</v>
      </c>
      <c r="J26" s="9" t="str">
        <f>_xlfn.XLOOKUP(Infill[[#This Row],[XY-N]],Rating[N],Rating[Name])</f>
        <v>Normal-Low</v>
      </c>
      <c r="K26" s="9">
        <v>3</v>
      </c>
      <c r="L26" s="9" t="str">
        <f>_xlfn.XLOOKUP(Infill[[#This Row],[Z-N]],Rating[N],Rating[Name])</f>
        <v>Normal-Low</v>
      </c>
      <c r="M26" s="2" t="s">
        <v>101</v>
      </c>
      <c r="N26">
        <v>15</v>
      </c>
      <c r="O26">
        <v>46</v>
      </c>
      <c r="P26">
        <v>182.32</v>
      </c>
      <c r="Q26" s="10">
        <f>Infill[[#This Row],[g]]/(997.25*0.15)</f>
        <v>1.2188184173142809</v>
      </c>
      <c r="R26" s="2" t="str">
        <f>_xlfn.XLOOKUP(Infill[[#This Row],[% Effective]],Rating[Max %],Rating[Name],,1)</f>
        <v>Normal-High</v>
      </c>
      <c r="S26" s="9">
        <f>Infill[[#This Row],[hs]]*60+Infill[[#This Row],[min]]</f>
        <v>946</v>
      </c>
      <c r="T26" s="10">
        <f>Infill[[#This Row],[Total Time]]/AVERAGEIFS(Infill[Total Time],Infill[Material Usage],"Normal")</f>
        <v>1.7829580398769964</v>
      </c>
      <c r="U26" s="2" t="str">
        <f>_xlfn.XLOOKUP(Infill[[#This Row],[t prom]],Rating[Max %],Rating[Name],,1)</f>
        <v>Extra-High</v>
      </c>
      <c r="V26" s="3">
        <f>Infill[[#This Row],[g]]/Infill[[#This Row],[Total Time]]</f>
        <v>0.19272727272727272</v>
      </c>
      <c r="W26" s="10">
        <f>Infill[[#This Row],[g/t]]/AVERAGEIFS(Infill[g/t],Infill[Material Usage],"Normal")</f>
        <v>0.6690037639314409</v>
      </c>
      <c r="X26" t="str">
        <f>_xlfn.XLOOKUP(Infill[[#This Row],[g/t prom]],Rating[Max %],Rating[Name],,1)</f>
        <v>Low</v>
      </c>
      <c r="Y26" s="10" t="str">
        <f>SUBSTITUTE(LOWER(Infill[[#This Row],[Infill]])," ","-")</f>
        <v>locked-zag</v>
      </c>
      <c r="Z26" s="10" t="str">
        <f>"["&amp;Infill[[#This Row],[Infill]]&amp;"](#"&amp;Infill[[#This Row],[image]]&amp;")"</f>
        <v>[Locked Zag](#locked-zag)</v>
      </c>
      <c r="AA26" s="10"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Adaptative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row>
  </sheetData>
  <phoneticPr fontId="2" type="noConversion"/>
  <conditionalFormatting sqref="Q2:Q26">
    <cfRule type="colorScale" priority="42">
      <colorScale>
        <cfvo type="min"/>
        <cfvo type="percentile" val="50"/>
        <cfvo type="max"/>
        <color rgb="FFF8696B"/>
        <color rgb="FFFFEB84"/>
        <color rgb="FF63BE7B"/>
      </colorScale>
    </cfRule>
  </conditionalFormatting>
  <conditionalFormatting sqref="T2:T26">
    <cfRule type="colorScale" priority="41">
      <colorScale>
        <cfvo type="min"/>
        <cfvo type="percentile" val="50"/>
        <cfvo type="max"/>
        <color rgb="FF63BE7B"/>
        <color rgb="FFFFEB84"/>
        <color rgb="FFF8696B"/>
      </colorScale>
    </cfRule>
  </conditionalFormatting>
  <conditionalFormatting sqref="V2:V26">
    <cfRule type="colorScale" priority="38">
      <colorScale>
        <cfvo type="min"/>
        <cfvo type="percentile" val="50"/>
        <cfvo type="max"/>
        <color rgb="FFF8696B"/>
        <color rgb="FFFFEB84"/>
        <color rgb="FF63BE7B"/>
      </colorScale>
    </cfRule>
  </conditionalFormatting>
  <conditionalFormatting sqref="W2:W26">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2025-06-22T18:55:37Z</dcterms:modified>
</cp:coreProperties>
</file>