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m\OneDrive\_STAP\Top30Corpus\"/>
    </mc:Choice>
  </mc:AlternateContent>
  <bookViews>
    <workbookView xWindow="0" yWindow="0" windowWidth="14196" windowHeight="13584" tabRatio="679" activeTab="4"/>
  </bookViews>
  <sheets>
    <sheet name="SoftalkTop30" sheetId="1" r:id="rId1"/>
    <sheet name="Program to Developer detail" sheetId="3" r:id="rId2"/>
    <sheet name="Program to Publisher detail" sheetId="2" r:id="rId3"/>
    <sheet name="Unique Programs" sheetId="6" r:id="rId4"/>
    <sheet name="Unique Developers" sheetId="4" r:id="rId5"/>
    <sheet name="Unique Publishers" sheetId="5" r:id="rId6"/>
  </sheets>
  <definedNames>
    <definedName name="_xlnm._FilterDatabase" localSheetId="4" hidden="1">'Unique Developers'!$A$1:$A$189</definedName>
  </definedNames>
  <calcPr calcId="152511"/>
</workbook>
</file>

<file path=xl/calcChain.xml><?xml version="1.0" encoding="utf-8"?>
<calcChain xmlns="http://schemas.openxmlformats.org/spreadsheetml/2006/main">
  <c r="B2" i="1" l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67" i="1"/>
  <c r="B83" i="1"/>
  <c r="C3" i="2"/>
  <c r="C4" i="2"/>
  <c r="B4" i="1" s="1"/>
  <c r="C5" i="2"/>
  <c r="B5" i="1" s="1"/>
  <c r="C6" i="2"/>
  <c r="B6" i="1" s="1"/>
  <c r="C7" i="2"/>
  <c r="C8" i="2"/>
  <c r="B8" i="1" s="1"/>
  <c r="C9" i="2"/>
  <c r="B9" i="1" s="1"/>
  <c r="C10" i="2"/>
  <c r="B10" i="1" s="1"/>
  <c r="C11" i="2"/>
  <c r="C12" i="2"/>
  <c r="B12" i="1" s="1"/>
  <c r="C13" i="2"/>
  <c r="B13" i="1" s="1"/>
  <c r="C14" i="2"/>
  <c r="B14" i="1" s="1"/>
  <c r="C15" i="2"/>
  <c r="C16" i="2"/>
  <c r="B16" i="1" s="1"/>
  <c r="C17" i="2"/>
  <c r="B17" i="1" s="1"/>
  <c r="C18" i="2"/>
  <c r="B18" i="1" s="1"/>
  <c r="C19" i="2"/>
  <c r="C20" i="2"/>
  <c r="B20" i="1" s="1"/>
  <c r="C21" i="2"/>
  <c r="B21" i="1" s="1"/>
  <c r="C22" i="2"/>
  <c r="B22" i="1" s="1"/>
  <c r="C23" i="2"/>
  <c r="C24" i="2"/>
  <c r="B24" i="1" s="1"/>
  <c r="C25" i="2"/>
  <c r="B25" i="1" s="1"/>
  <c r="C26" i="2"/>
  <c r="B26" i="1" s="1"/>
  <c r="C27" i="2"/>
  <c r="C28" i="2"/>
  <c r="B28" i="1" s="1"/>
  <c r="C29" i="2"/>
  <c r="B29" i="1" s="1"/>
  <c r="C30" i="2"/>
  <c r="B30" i="1" s="1"/>
  <c r="C31" i="2"/>
  <c r="C32" i="2"/>
  <c r="B32" i="1" s="1"/>
  <c r="C33" i="2"/>
  <c r="B33" i="1" s="1"/>
  <c r="C34" i="2"/>
  <c r="B34" i="1" s="1"/>
  <c r="C35" i="2"/>
  <c r="C36" i="2"/>
  <c r="B36" i="1" s="1"/>
  <c r="C37" i="2"/>
  <c r="B37" i="1" s="1"/>
  <c r="C38" i="2"/>
  <c r="B38" i="1" s="1"/>
  <c r="C39" i="2"/>
  <c r="C40" i="2"/>
  <c r="B40" i="1" s="1"/>
  <c r="C41" i="2"/>
  <c r="B41" i="1" s="1"/>
  <c r="C42" i="2"/>
  <c r="B42" i="1" s="1"/>
  <c r="C43" i="2"/>
  <c r="C44" i="2"/>
  <c r="B44" i="1" s="1"/>
  <c r="C45" i="2"/>
  <c r="B45" i="1" s="1"/>
  <c r="C46" i="2"/>
  <c r="B46" i="1" s="1"/>
  <c r="C47" i="2"/>
  <c r="C48" i="2"/>
  <c r="B48" i="1" s="1"/>
  <c r="C49" i="2"/>
  <c r="B49" i="1" s="1"/>
  <c r="C50" i="2"/>
  <c r="B50" i="1" s="1"/>
  <c r="C51" i="2"/>
  <c r="C52" i="2"/>
  <c r="B52" i="1" s="1"/>
  <c r="C53" i="2"/>
  <c r="B53" i="1" s="1"/>
  <c r="C54" i="2"/>
  <c r="B54" i="1" s="1"/>
  <c r="C55" i="2"/>
  <c r="B55" i="1" s="1"/>
  <c r="C56" i="2"/>
  <c r="B56" i="1" s="1"/>
  <c r="C57" i="2"/>
  <c r="B57" i="1" s="1"/>
  <c r="C58" i="2"/>
  <c r="B58" i="1" s="1"/>
  <c r="C59" i="2"/>
  <c r="B59" i="1" s="1"/>
  <c r="C60" i="2"/>
  <c r="B60" i="1" s="1"/>
  <c r="C61" i="2"/>
  <c r="B61" i="1" s="1"/>
  <c r="C62" i="2"/>
  <c r="B62" i="1" s="1"/>
  <c r="C63" i="2"/>
  <c r="B63" i="1" s="1"/>
  <c r="C64" i="2"/>
  <c r="B64" i="1" s="1"/>
  <c r="C65" i="2"/>
  <c r="B65" i="1" s="1"/>
  <c r="C66" i="2"/>
  <c r="B66" i="1" s="1"/>
  <c r="C67" i="2"/>
  <c r="C68" i="2"/>
  <c r="B68" i="1" s="1"/>
  <c r="C69" i="2"/>
  <c r="B69" i="1" s="1"/>
  <c r="C70" i="2"/>
  <c r="B70" i="1" s="1"/>
  <c r="C71" i="2"/>
  <c r="B71" i="1" s="1"/>
  <c r="C72" i="2"/>
  <c r="B72" i="1" s="1"/>
  <c r="C73" i="2"/>
  <c r="B73" i="1" s="1"/>
  <c r="C74" i="2"/>
  <c r="B74" i="1" s="1"/>
  <c r="C75" i="2"/>
  <c r="B75" i="1" s="1"/>
  <c r="C76" i="2"/>
  <c r="B76" i="1" s="1"/>
  <c r="C77" i="2"/>
  <c r="B77" i="1" s="1"/>
  <c r="C78" i="2"/>
  <c r="B78" i="1" s="1"/>
  <c r="C79" i="2"/>
  <c r="B79" i="1" s="1"/>
  <c r="C80" i="2"/>
  <c r="B80" i="1" s="1"/>
  <c r="C81" i="2"/>
  <c r="B81" i="1" s="1"/>
  <c r="C82" i="2"/>
  <c r="B82" i="1" s="1"/>
  <c r="C83" i="2"/>
  <c r="C84" i="2"/>
  <c r="B84" i="1" s="1"/>
  <c r="C85" i="2"/>
  <c r="B85" i="1" s="1"/>
  <c r="C86" i="2"/>
  <c r="B86" i="1" s="1"/>
  <c r="C87" i="2"/>
  <c r="B87" i="1" s="1"/>
  <c r="C88" i="2"/>
  <c r="B88" i="1" s="1"/>
  <c r="C89" i="2"/>
  <c r="B89" i="1" s="1"/>
  <c r="C90" i="2"/>
  <c r="B90" i="1" s="1"/>
  <c r="C91" i="2"/>
  <c r="B91" i="1" s="1"/>
  <c r="C92" i="2"/>
  <c r="B92" i="1" s="1"/>
  <c r="C93" i="2"/>
  <c r="B93" i="1" s="1"/>
  <c r="C94" i="2"/>
  <c r="B94" i="1" s="1"/>
  <c r="C95" i="2"/>
  <c r="B95" i="1" s="1"/>
  <c r="C96" i="2"/>
  <c r="B96" i="1" s="1"/>
  <c r="C97" i="2"/>
  <c r="B97" i="1" s="1"/>
  <c r="C98" i="2"/>
  <c r="B98" i="1" s="1"/>
  <c r="C99" i="2"/>
  <c r="B99" i="1" s="1"/>
  <c r="C100" i="2"/>
  <c r="B100" i="1" s="1"/>
  <c r="C101" i="2"/>
  <c r="B101" i="1" s="1"/>
  <c r="C102" i="2"/>
  <c r="B102" i="1" s="1"/>
  <c r="C103" i="2"/>
  <c r="B103" i="1" s="1"/>
  <c r="C104" i="2"/>
  <c r="B104" i="1" s="1"/>
  <c r="C105" i="2"/>
  <c r="B105" i="1" s="1"/>
  <c r="C106" i="2"/>
  <c r="B106" i="1" s="1"/>
  <c r="C107" i="2"/>
  <c r="B107" i="1" s="1"/>
  <c r="C108" i="2"/>
  <c r="B108" i="1" s="1"/>
  <c r="C109" i="2"/>
  <c r="B109" i="1" s="1"/>
  <c r="C110" i="2"/>
  <c r="B110" i="1" s="1"/>
  <c r="C111" i="2"/>
  <c r="B111" i="1" s="1"/>
  <c r="C112" i="2"/>
  <c r="B112" i="1" s="1"/>
  <c r="C113" i="2"/>
  <c r="B113" i="1" s="1"/>
  <c r="C114" i="2"/>
  <c r="B114" i="1" s="1"/>
  <c r="C115" i="2"/>
  <c r="B115" i="1" s="1"/>
  <c r="C116" i="2"/>
  <c r="B116" i="1" s="1"/>
  <c r="C117" i="2"/>
  <c r="B117" i="1" s="1"/>
  <c r="C118" i="2"/>
  <c r="B118" i="1" s="1"/>
  <c r="C119" i="2"/>
  <c r="B119" i="1" s="1"/>
  <c r="C120" i="2"/>
  <c r="B120" i="1" s="1"/>
  <c r="C121" i="2"/>
  <c r="B121" i="1" s="1"/>
  <c r="C122" i="2"/>
  <c r="B122" i="1" s="1"/>
  <c r="C123" i="2"/>
  <c r="B123" i="1" s="1"/>
  <c r="C124" i="2"/>
  <c r="B124" i="1" s="1"/>
  <c r="C125" i="2"/>
  <c r="B125" i="1" s="1"/>
  <c r="C126" i="2"/>
  <c r="B126" i="1" s="1"/>
  <c r="C127" i="2"/>
  <c r="B127" i="1" s="1"/>
  <c r="C128" i="2"/>
  <c r="B128" i="1" s="1"/>
  <c r="C129" i="2"/>
  <c r="B129" i="1" s="1"/>
  <c r="C130" i="2"/>
  <c r="B130" i="1" s="1"/>
  <c r="C131" i="2"/>
  <c r="B131" i="1" s="1"/>
  <c r="C132" i="2"/>
  <c r="B132" i="1" s="1"/>
  <c r="C133" i="2"/>
  <c r="B133" i="1" s="1"/>
  <c r="C134" i="2"/>
  <c r="B134" i="1" s="1"/>
  <c r="C135" i="2"/>
  <c r="B135" i="1" s="1"/>
  <c r="C136" i="2"/>
  <c r="B136" i="1" s="1"/>
  <c r="C137" i="2"/>
  <c r="B137" i="1" s="1"/>
  <c r="C138" i="2"/>
  <c r="B138" i="1" s="1"/>
  <c r="C139" i="2"/>
  <c r="B139" i="1" s="1"/>
  <c r="C140" i="2"/>
  <c r="B140" i="1" s="1"/>
  <c r="C141" i="2"/>
  <c r="B141" i="1" s="1"/>
  <c r="C142" i="2"/>
  <c r="B142" i="1" s="1"/>
  <c r="C143" i="2"/>
  <c r="B143" i="1" s="1"/>
  <c r="C144" i="2"/>
  <c r="B144" i="1" s="1"/>
  <c r="C145" i="2"/>
  <c r="B145" i="1" s="1"/>
  <c r="C146" i="2"/>
  <c r="B146" i="1" s="1"/>
  <c r="C147" i="2"/>
  <c r="B147" i="1" s="1"/>
  <c r="C148" i="2"/>
  <c r="B148" i="1" s="1"/>
  <c r="C149" i="2"/>
  <c r="B149" i="1" s="1"/>
  <c r="C150" i="2"/>
  <c r="B150" i="1" s="1"/>
  <c r="C151" i="2"/>
  <c r="B151" i="1" s="1"/>
  <c r="C152" i="2"/>
  <c r="B152" i="1" s="1"/>
  <c r="C153" i="2"/>
  <c r="B153" i="1" s="1"/>
  <c r="C154" i="2"/>
  <c r="B154" i="1" s="1"/>
  <c r="C155" i="2"/>
  <c r="B155" i="1" s="1"/>
  <c r="C156" i="2"/>
  <c r="B156" i="1" s="1"/>
  <c r="C157" i="2"/>
  <c r="B157" i="1" s="1"/>
  <c r="C158" i="2"/>
  <c r="B158" i="1" s="1"/>
  <c r="C159" i="2"/>
  <c r="B159" i="1" s="1"/>
  <c r="C160" i="2"/>
  <c r="B160" i="1" s="1"/>
  <c r="C161" i="2"/>
  <c r="B161" i="1" s="1"/>
  <c r="C162" i="2"/>
  <c r="B162" i="1" s="1"/>
  <c r="C163" i="2"/>
  <c r="B163" i="1" s="1"/>
  <c r="C164" i="2"/>
  <c r="B164" i="1" s="1"/>
  <c r="C165" i="2"/>
  <c r="B165" i="1" s="1"/>
  <c r="C166" i="2"/>
  <c r="B166" i="1" s="1"/>
  <c r="C167" i="2"/>
  <c r="B167" i="1" s="1"/>
  <c r="C168" i="2"/>
  <c r="B168" i="1" s="1"/>
  <c r="C169" i="2"/>
  <c r="B169" i="1" s="1"/>
  <c r="C170" i="2"/>
  <c r="B170" i="1" s="1"/>
  <c r="C171" i="2"/>
  <c r="C172" i="2" s="1"/>
  <c r="B171" i="1" s="1"/>
  <c r="C173" i="2"/>
  <c r="B172" i="1" s="1"/>
  <c r="C174" i="2"/>
  <c r="B173" i="1" s="1"/>
  <c r="C175" i="2"/>
  <c r="B174" i="1" s="1"/>
  <c r="C176" i="2"/>
  <c r="B175" i="1" s="1"/>
  <c r="C177" i="2"/>
  <c r="B176" i="1" s="1"/>
  <c r="C178" i="2"/>
  <c r="B177" i="1" s="1"/>
  <c r="C179" i="2"/>
  <c r="B178" i="1" s="1"/>
  <c r="C180" i="2"/>
  <c r="B179" i="1" s="1"/>
  <c r="C181" i="2"/>
  <c r="B180" i="1" s="1"/>
  <c r="C182" i="2"/>
  <c r="B181" i="1" s="1"/>
  <c r="C183" i="2"/>
  <c r="B182" i="1" s="1"/>
  <c r="C184" i="2"/>
  <c r="B183" i="1" s="1"/>
  <c r="C185" i="2"/>
  <c r="B184" i="1" s="1"/>
  <c r="C186" i="2"/>
  <c r="B185" i="1" s="1"/>
  <c r="C187" i="2"/>
  <c r="B186" i="1" s="1"/>
  <c r="C188" i="2"/>
  <c r="B187" i="1" s="1"/>
  <c r="C189" i="2"/>
  <c r="B188" i="1" s="1"/>
  <c r="C190" i="2"/>
  <c r="B189" i="1" s="1"/>
  <c r="C191" i="2"/>
  <c r="B190" i="1" s="1"/>
  <c r="C192" i="2"/>
  <c r="B191" i="1" s="1"/>
  <c r="C193" i="2"/>
  <c r="B192" i="1" s="1"/>
  <c r="C194" i="2"/>
  <c r="B193" i="1" s="1"/>
  <c r="C195" i="2"/>
  <c r="B194" i="1" s="1"/>
  <c r="C196" i="2"/>
  <c r="B195" i="1" s="1"/>
  <c r="C197" i="2"/>
  <c r="B196" i="1" s="1"/>
  <c r="C198" i="2"/>
  <c r="B197" i="1" s="1"/>
  <c r="C199" i="2"/>
  <c r="B198" i="1" s="1"/>
  <c r="C200" i="2"/>
  <c r="B199" i="1" s="1"/>
  <c r="C201" i="2"/>
  <c r="B200" i="1" s="1"/>
  <c r="C202" i="2"/>
  <c r="B201" i="1" s="1"/>
  <c r="C203" i="2"/>
  <c r="B202" i="1" s="1"/>
  <c r="C204" i="2"/>
  <c r="B203" i="1" s="1"/>
  <c r="C205" i="2"/>
  <c r="B204" i="1" s="1"/>
  <c r="C206" i="2"/>
  <c r="B205" i="1" s="1"/>
  <c r="C207" i="2"/>
  <c r="B206" i="1" s="1"/>
  <c r="C208" i="2"/>
  <c r="B207" i="1" s="1"/>
  <c r="C209" i="2"/>
  <c r="B208" i="1" s="1"/>
  <c r="C210" i="2"/>
  <c r="B209" i="1" s="1"/>
  <c r="C211" i="2"/>
  <c r="B210" i="1" s="1"/>
  <c r="C212" i="2"/>
  <c r="B211" i="1" s="1"/>
  <c r="C213" i="2"/>
  <c r="B212" i="1" s="1"/>
  <c r="C214" i="2"/>
  <c r="B213" i="1" s="1"/>
  <c r="C215" i="2"/>
  <c r="B214" i="1" s="1"/>
  <c r="C216" i="2"/>
  <c r="B215" i="1" s="1"/>
  <c r="C217" i="2"/>
  <c r="B216" i="1" s="1"/>
  <c r="C218" i="2"/>
  <c r="B217" i="1" s="1"/>
  <c r="C219" i="2"/>
  <c r="B218" i="1" s="1"/>
  <c r="C220" i="2"/>
  <c r="B219" i="1" s="1"/>
  <c r="C221" i="2"/>
  <c r="B220" i="1" s="1"/>
  <c r="C222" i="2"/>
  <c r="B221" i="1" s="1"/>
  <c r="C223" i="2"/>
  <c r="B222" i="1" s="1"/>
  <c r="C224" i="2"/>
  <c r="B223" i="1" s="1"/>
  <c r="C225" i="2"/>
  <c r="B224" i="1" s="1"/>
  <c r="C226" i="2"/>
  <c r="B225" i="1" s="1"/>
  <c r="C227" i="2"/>
  <c r="B226" i="1" s="1"/>
  <c r="C228" i="2"/>
  <c r="B227" i="1" s="1"/>
  <c r="C229" i="2"/>
  <c r="B228" i="1" s="1"/>
  <c r="C230" i="2"/>
  <c r="B229" i="1" s="1"/>
  <c r="C231" i="2"/>
  <c r="B230" i="1" s="1"/>
  <c r="C232" i="2"/>
  <c r="B231" i="1" s="1"/>
  <c r="C233" i="2"/>
  <c r="B232" i="1" s="1"/>
  <c r="C234" i="2"/>
  <c r="B233" i="1" s="1"/>
  <c r="C235" i="2"/>
  <c r="B234" i="1" s="1"/>
  <c r="C236" i="2"/>
  <c r="B235" i="1" s="1"/>
  <c r="C237" i="2"/>
  <c r="B236" i="1" s="1"/>
  <c r="C238" i="2"/>
  <c r="B237" i="1" s="1"/>
  <c r="C239" i="2"/>
  <c r="B238" i="1" s="1"/>
  <c r="C240" i="2"/>
  <c r="B239" i="1" s="1"/>
  <c r="C241" i="2"/>
  <c r="B240" i="1" s="1"/>
  <c r="C2" i="2"/>
  <c r="C225" i="1" l="1"/>
  <c r="C9" i="1"/>
  <c r="C91" i="1"/>
  <c r="C4" i="1"/>
  <c r="C111" i="1"/>
  <c r="C109" i="1"/>
  <c r="C115" i="1"/>
  <c r="C75" i="1"/>
  <c r="C151" i="1"/>
  <c r="C73" i="1"/>
  <c r="C110" i="1"/>
  <c r="C7" i="1"/>
  <c r="C18" i="1"/>
  <c r="C169" i="1"/>
  <c r="C141" i="1"/>
  <c r="C221" i="1"/>
  <c r="C108" i="1"/>
  <c r="C62" i="1"/>
  <c r="C77" i="1"/>
  <c r="C42" i="1"/>
  <c r="C194" i="1"/>
  <c r="C2" i="1"/>
  <c r="C3" i="1"/>
  <c r="C10" i="1"/>
  <c r="C40" i="1"/>
  <c r="C56" i="1"/>
  <c r="C74" i="1"/>
  <c r="C94" i="1"/>
  <c r="C105" i="1"/>
  <c r="C131" i="1"/>
  <c r="C152" i="1"/>
  <c r="C178" i="1"/>
  <c r="C202" i="1"/>
  <c r="C22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2" i="3"/>
  <c r="C3" i="3"/>
  <c r="C4" i="3"/>
  <c r="C5" i="3"/>
  <c r="C5" i="1" s="1"/>
  <c r="C6" i="3"/>
  <c r="C7" i="3" s="1"/>
  <c r="C6" i="1" s="1"/>
  <c r="C8" i="3"/>
  <c r="C9" i="3"/>
  <c r="C8" i="1" s="1"/>
  <c r="C10" i="3"/>
  <c r="C11" i="3"/>
  <c r="C12" i="3"/>
  <c r="C11" i="1" s="1"/>
  <c r="C13" i="3"/>
  <c r="C12" i="1" s="1"/>
  <c r="C14" i="3"/>
  <c r="C13" i="1" s="1"/>
  <c r="C15" i="3"/>
  <c r="C14" i="1" s="1"/>
  <c r="C16" i="3"/>
  <c r="C15" i="1" s="1"/>
  <c r="C17" i="3"/>
  <c r="C16" i="1" s="1"/>
  <c r="C18" i="3"/>
  <c r="C17" i="1" s="1"/>
  <c r="C19" i="3"/>
  <c r="C20" i="3"/>
  <c r="C19" i="1" s="1"/>
  <c r="C21" i="3"/>
  <c r="C20" i="1" s="1"/>
  <c r="C22" i="3"/>
  <c r="C21" i="1" s="1"/>
  <c r="C23" i="3"/>
  <c r="C22" i="1" s="1"/>
  <c r="C24" i="3"/>
  <c r="C23" i="1" s="1"/>
  <c r="C25" i="3"/>
  <c r="C24" i="1" s="1"/>
  <c r="C26" i="3"/>
  <c r="C27" i="3" s="1"/>
  <c r="C25" i="1" s="1"/>
  <c r="C28" i="3"/>
  <c r="C29" i="3" s="1"/>
  <c r="C26" i="1" s="1"/>
  <c r="C30" i="3"/>
  <c r="C31" i="3" s="1"/>
  <c r="C27" i="1" s="1"/>
  <c r="C32" i="3"/>
  <c r="C33" i="3" s="1"/>
  <c r="C34" i="3" s="1"/>
  <c r="C28" i="1" s="1"/>
  <c r="C35" i="3"/>
  <c r="C29" i="1" s="1"/>
  <c r="C36" i="3"/>
  <c r="C30" i="1" s="1"/>
  <c r="C37" i="3"/>
  <c r="C31" i="1" s="1"/>
  <c r="C38" i="3"/>
  <c r="C32" i="1" s="1"/>
  <c r="C39" i="3"/>
  <c r="C40" i="3" s="1"/>
  <c r="C33" i="1" s="1"/>
  <c r="C41" i="3"/>
  <c r="C42" i="3" s="1"/>
  <c r="C34" i="1" s="1"/>
  <c r="C43" i="3"/>
  <c r="C44" i="3" s="1"/>
  <c r="C35" i="1" s="1"/>
  <c r="C45" i="3"/>
  <c r="C46" i="3" s="1"/>
  <c r="C36" i="1" s="1"/>
  <c r="C47" i="3"/>
  <c r="C37" i="1" s="1"/>
  <c r="C48" i="3"/>
  <c r="C38" i="1" s="1"/>
  <c r="C49" i="3"/>
  <c r="C39" i="1" s="1"/>
  <c r="C50" i="3"/>
  <c r="C51" i="3"/>
  <c r="C41" i="1" s="1"/>
  <c r="C52" i="3"/>
  <c r="C53" i="3"/>
  <c r="C43" i="1" s="1"/>
  <c r="C54" i="3"/>
  <c r="C55" i="3" s="1"/>
  <c r="C44" i="1" s="1"/>
  <c r="C56" i="3"/>
  <c r="C57" i="3"/>
  <c r="C45" i="1" s="1"/>
  <c r="C58" i="3"/>
  <c r="C46" i="1" s="1"/>
  <c r="C59" i="3"/>
  <c r="C47" i="1" s="1"/>
  <c r="C60" i="3"/>
  <c r="C48" i="1" s="1"/>
  <c r="C61" i="3"/>
  <c r="C49" i="1" s="1"/>
  <c r="C62" i="3"/>
  <c r="C63" i="3" s="1"/>
  <c r="C50" i="1" s="1"/>
  <c r="C64" i="3"/>
  <c r="C51" i="1" s="1"/>
  <c r="C65" i="3"/>
  <c r="C52" i="1" s="1"/>
  <c r="C66" i="3"/>
  <c r="C67" i="3" s="1"/>
  <c r="C53" i="1" s="1"/>
  <c r="C68" i="3"/>
  <c r="C54" i="1" s="1"/>
  <c r="C69" i="3"/>
  <c r="C55" i="1" s="1"/>
  <c r="C70" i="3"/>
  <c r="C71" i="3"/>
  <c r="C57" i="1" s="1"/>
  <c r="C72" i="3"/>
  <c r="C58" i="1" s="1"/>
  <c r="C73" i="3"/>
  <c r="C74" i="3" s="1"/>
  <c r="C59" i="1" s="1"/>
  <c r="C75" i="3"/>
  <c r="C60" i="1" s="1"/>
  <c r="C76" i="3"/>
  <c r="C61" i="1" s="1"/>
  <c r="C77" i="3"/>
  <c r="C78" i="3"/>
  <c r="C63" i="1" s="1"/>
  <c r="C79" i="3"/>
  <c r="C80" i="3"/>
  <c r="C64" i="1" s="1"/>
  <c r="C81" i="3"/>
  <c r="C65" i="1" s="1"/>
  <c r="C82" i="3"/>
  <c r="C66" i="1" s="1"/>
  <c r="C83" i="3"/>
  <c r="C67" i="1" s="1"/>
  <c r="C84" i="3"/>
  <c r="C85" i="3" s="1"/>
  <c r="C86" i="3" s="1"/>
  <c r="C68" i="1" s="1"/>
  <c r="C87" i="3"/>
  <c r="C69" i="1" s="1"/>
  <c r="C88" i="3"/>
  <c r="C70" i="1" s="1"/>
  <c r="C89" i="3"/>
  <c r="C90" i="3" s="1"/>
  <c r="C71" i="1" s="1"/>
  <c r="C91" i="3"/>
  <c r="C92" i="3" s="1"/>
  <c r="C72" i="1" s="1"/>
  <c r="C93" i="3"/>
  <c r="C94" i="3"/>
  <c r="C95" i="3"/>
  <c r="C96" i="3"/>
  <c r="C76" i="1" s="1"/>
  <c r="C97" i="3"/>
  <c r="C98" i="3"/>
  <c r="C78" i="1" s="1"/>
  <c r="C99" i="3"/>
  <c r="C79" i="1" s="1"/>
  <c r="C100" i="3"/>
  <c r="C80" i="1" s="1"/>
  <c r="C101" i="3"/>
  <c r="C81" i="1" s="1"/>
  <c r="C102" i="3"/>
  <c r="C103" i="3" s="1"/>
  <c r="C82" i="1" s="1"/>
  <c r="C104" i="3"/>
  <c r="C83" i="1" s="1"/>
  <c r="C105" i="3"/>
  <c r="C84" i="1" s="1"/>
  <c r="C106" i="3"/>
  <c r="C85" i="1" s="1"/>
  <c r="C107" i="3"/>
  <c r="C86" i="1" s="1"/>
  <c r="C108" i="3"/>
  <c r="C109" i="3" s="1"/>
  <c r="C87" i="1" s="1"/>
  <c r="C110" i="3"/>
  <c r="C88" i="1" s="1"/>
  <c r="C111" i="3"/>
  <c r="C112" i="3" s="1"/>
  <c r="C89" i="1" s="1"/>
  <c r="C113" i="3"/>
  <c r="C114" i="3" s="1"/>
  <c r="C90" i="1" s="1"/>
  <c r="C115" i="3"/>
  <c r="C116" i="3"/>
  <c r="C92" i="1" s="1"/>
  <c r="C117" i="3"/>
  <c r="C93" i="1" s="1"/>
  <c r="C118" i="3"/>
  <c r="C119" i="3"/>
  <c r="C95" i="1" s="1"/>
  <c r="C120" i="3"/>
  <c r="C96" i="1" s="1"/>
  <c r="C121" i="3"/>
  <c r="C122" i="3" s="1"/>
  <c r="C97" i="1" s="1"/>
  <c r="C123" i="3"/>
  <c r="C98" i="1" s="1"/>
  <c r="C124" i="3"/>
  <c r="C99" i="1" s="1"/>
  <c r="C125" i="3"/>
  <c r="C100" i="1" s="1"/>
  <c r="C126" i="3"/>
  <c r="C101" i="1" s="1"/>
  <c r="C127" i="3"/>
  <c r="C102" i="1" s="1"/>
  <c r="C128" i="3"/>
  <c r="C103" i="1" s="1"/>
  <c r="C129" i="3"/>
  <c r="C130" i="3" s="1"/>
  <c r="C131" i="3" s="1"/>
  <c r="C104" i="1" s="1"/>
  <c r="C132" i="3"/>
  <c r="C133" i="3"/>
  <c r="C134" i="3"/>
  <c r="C106" i="1" s="1"/>
  <c r="C135" i="3"/>
  <c r="C107" i="1" s="1"/>
  <c r="C136" i="3"/>
  <c r="C137" i="3"/>
  <c r="C138" i="3"/>
  <c r="C139" i="3"/>
  <c r="C140" i="3" s="1"/>
  <c r="C141" i="3"/>
  <c r="C142" i="3" s="1"/>
  <c r="C143" i="3"/>
  <c r="C144" i="3" s="1"/>
  <c r="C112" i="1" s="1"/>
  <c r="C145" i="3"/>
  <c r="C146" i="3"/>
  <c r="C113" i="1" s="1"/>
  <c r="C147" i="3"/>
  <c r="C114" i="1" s="1"/>
  <c r="C148" i="3"/>
  <c r="C149" i="3"/>
  <c r="C150" i="3"/>
  <c r="C151" i="3" s="1"/>
  <c r="C152" i="3" s="1"/>
  <c r="C116" i="1" s="1"/>
  <c r="C153" i="3"/>
  <c r="C154" i="3" s="1"/>
  <c r="C117" i="1" s="1"/>
  <c r="C155" i="3"/>
  <c r="C156" i="3"/>
  <c r="C118" i="1" s="1"/>
  <c r="C157" i="3"/>
  <c r="C119" i="1" s="1"/>
  <c r="C158" i="3"/>
  <c r="C120" i="1" s="1"/>
  <c r="C159" i="3"/>
  <c r="C121" i="1" s="1"/>
  <c r="C160" i="3"/>
  <c r="C161" i="3" s="1"/>
  <c r="C162" i="3" s="1"/>
  <c r="C122" i="1" s="1"/>
  <c r="C163" i="3"/>
  <c r="C123" i="1" s="1"/>
  <c r="C164" i="3"/>
  <c r="C165" i="3" s="1"/>
  <c r="C124" i="1" s="1"/>
  <c r="C166" i="3"/>
  <c r="C167" i="3" s="1"/>
  <c r="C125" i="1" s="1"/>
  <c r="C168" i="3"/>
  <c r="C126" i="1" s="1"/>
  <c r="C169" i="3"/>
  <c r="C127" i="1" s="1"/>
  <c r="C170" i="3"/>
  <c r="C171" i="3" s="1"/>
  <c r="C128" i="1" s="1"/>
  <c r="C172" i="3"/>
  <c r="C129" i="1" s="1"/>
  <c r="C173" i="3"/>
  <c r="C174" i="3"/>
  <c r="C130" i="1" s="1"/>
  <c r="C175" i="3"/>
  <c r="C176" i="3"/>
  <c r="C177" i="3"/>
  <c r="C132" i="1" s="1"/>
  <c r="C178" i="3"/>
  <c r="C179" i="3" s="1"/>
  <c r="C133" i="1" s="1"/>
  <c r="C180" i="3"/>
  <c r="C134" i="1" s="1"/>
  <c r="C181" i="3"/>
  <c r="C182" i="3"/>
  <c r="C135" i="1" s="1"/>
  <c r="C183" i="3"/>
  <c r="C136" i="1" s="1"/>
  <c r="C184" i="3"/>
  <c r="C137" i="1" s="1"/>
  <c r="C185" i="3"/>
  <c r="C138" i="1" s="1"/>
  <c r="C186" i="3"/>
  <c r="C139" i="1" s="1"/>
  <c r="C187" i="3"/>
  <c r="C140" i="1" s="1"/>
  <c r="C188" i="3"/>
  <c r="C189" i="3"/>
  <c r="C142" i="1" s="1"/>
  <c r="C190" i="3"/>
  <c r="C143" i="1" s="1"/>
  <c r="C191" i="3"/>
  <c r="C144" i="1" s="1"/>
  <c r="C192" i="3"/>
  <c r="C145" i="1" s="1"/>
  <c r="C193" i="3"/>
  <c r="C194" i="3"/>
  <c r="C146" i="1" s="1"/>
  <c r="C195" i="3"/>
  <c r="C147" i="1" s="1"/>
  <c r="C196" i="3"/>
  <c r="C148" i="1" s="1"/>
  <c r="C197" i="3"/>
  <c r="C149" i="1" s="1"/>
  <c r="C198" i="3"/>
  <c r="C199" i="3" s="1"/>
  <c r="C200" i="3" s="1"/>
  <c r="C150" i="1" s="1"/>
  <c r="C201" i="3"/>
  <c r="C202" i="3"/>
  <c r="C203" i="3"/>
  <c r="C153" i="1" s="1"/>
  <c r="C204" i="3"/>
  <c r="C154" i="1" s="1"/>
  <c r="C205" i="3"/>
  <c r="C206" i="3" s="1"/>
  <c r="C207" i="3" s="1"/>
  <c r="C155" i="1" s="1"/>
  <c r="C208" i="3"/>
  <c r="C209" i="3" s="1"/>
  <c r="C156" i="1" s="1"/>
  <c r="C210" i="3"/>
  <c r="C157" i="1" s="1"/>
  <c r="C211" i="3"/>
  <c r="C158" i="1" s="1"/>
  <c r="C212" i="3"/>
  <c r="C159" i="1" s="1"/>
  <c r="C213" i="3"/>
  <c r="C160" i="1" s="1"/>
  <c r="C214" i="3"/>
  <c r="C161" i="1" s="1"/>
  <c r="C215" i="3"/>
  <c r="C162" i="1" s="1"/>
  <c r="C216" i="3"/>
  <c r="C163" i="1" s="1"/>
  <c r="C217" i="3"/>
  <c r="C164" i="1" s="1"/>
  <c r="C218" i="3"/>
  <c r="C219" i="3" s="1"/>
  <c r="C165" i="1" s="1"/>
  <c r="C220" i="3"/>
  <c r="C166" i="1" s="1"/>
  <c r="C221" i="3"/>
  <c r="C222" i="3" s="1"/>
  <c r="C167" i="1" s="1"/>
  <c r="C223" i="3"/>
  <c r="C168" i="1" s="1"/>
  <c r="C224" i="3"/>
  <c r="C225" i="3" s="1"/>
  <c r="C226" i="3"/>
  <c r="C227" i="3" s="1"/>
  <c r="C170" i="1" s="1"/>
  <c r="C228" i="3"/>
  <c r="C171" i="1" s="1"/>
  <c r="C229" i="3"/>
  <c r="C172" i="1" s="1"/>
  <c r="C230" i="3"/>
  <c r="C173" i="1" s="1"/>
  <c r="C231" i="3"/>
  <c r="C174" i="1" s="1"/>
  <c r="C232" i="3"/>
  <c r="C175" i="1" s="1"/>
  <c r="C233" i="3"/>
  <c r="C234" i="3" s="1"/>
  <c r="C176" i="1" s="1"/>
  <c r="C235" i="3"/>
  <c r="C177" i="1" s="1"/>
  <c r="C236" i="3"/>
  <c r="C237" i="3"/>
  <c r="C179" i="1" s="1"/>
  <c r="C238" i="3"/>
  <c r="C180" i="1" s="1"/>
  <c r="C239" i="3"/>
  <c r="C181" i="1" s="1"/>
  <c r="C240" i="3"/>
  <c r="C182" i="1" s="1"/>
  <c r="C241" i="3"/>
  <c r="C183" i="1" s="1"/>
  <c r="C242" i="3"/>
  <c r="C184" i="1" s="1"/>
  <c r="C243" i="3"/>
  <c r="C185" i="1" s="1"/>
  <c r="C244" i="3"/>
  <c r="C186" i="1" s="1"/>
  <c r="C245" i="3"/>
  <c r="C187" i="1" s="1"/>
  <c r="C246" i="3"/>
  <c r="C188" i="1" s="1"/>
  <c r="C247" i="3"/>
  <c r="C189" i="1" s="1"/>
  <c r="C248" i="3"/>
  <c r="C190" i="1" s="1"/>
  <c r="C249" i="3"/>
  <c r="C250" i="3" s="1"/>
  <c r="C251" i="3" s="1"/>
  <c r="C252" i="3" s="1"/>
  <c r="C253" i="3" s="1"/>
  <c r="C191" i="1" s="1"/>
  <c r="C254" i="3"/>
  <c r="C192" i="1" s="1"/>
  <c r="C255" i="3"/>
  <c r="C193" i="1" s="1"/>
  <c r="C256" i="3"/>
  <c r="C257" i="3"/>
  <c r="C195" i="1" s="1"/>
  <c r="C258" i="3"/>
  <c r="C196" i="1" s="1"/>
  <c r="C259" i="3"/>
  <c r="C197" i="1" s="1"/>
  <c r="C260" i="3"/>
  <c r="C198" i="1" s="1"/>
  <c r="C261" i="3"/>
  <c r="C199" i="1" s="1"/>
  <c r="C262" i="3"/>
  <c r="C200" i="1" s="1"/>
  <c r="C263" i="3"/>
  <c r="C264" i="3" s="1"/>
  <c r="C201" i="1" s="1"/>
  <c r="C265" i="3"/>
  <c r="C266" i="3"/>
  <c r="C203" i="1" s="1"/>
  <c r="C267" i="3"/>
  <c r="C204" i="1" s="1"/>
  <c r="C268" i="3"/>
  <c r="C269" i="3" s="1"/>
  <c r="C205" i="1" s="1"/>
  <c r="C270" i="3"/>
  <c r="C206" i="1" s="1"/>
  <c r="C271" i="3"/>
  <c r="C207" i="1" s="1"/>
  <c r="C272" i="3"/>
  <c r="C208" i="1" s="1"/>
  <c r="C273" i="3"/>
  <c r="C274" i="3" s="1"/>
  <c r="C275" i="3" s="1"/>
  <c r="C276" i="3" s="1"/>
  <c r="C209" i="1" s="1"/>
  <c r="C277" i="3"/>
  <c r="C210" i="1" s="1"/>
  <c r="C278" i="3"/>
  <c r="C279" i="3" s="1"/>
  <c r="C280" i="3" s="1"/>
  <c r="C211" i="1" s="1"/>
  <c r="C281" i="3"/>
  <c r="C282" i="3" s="1"/>
  <c r="C212" i="1" s="1"/>
  <c r="C283" i="3"/>
  <c r="C284" i="3" s="1"/>
  <c r="C213" i="1" s="1"/>
  <c r="C285" i="3"/>
  <c r="C214" i="1" s="1"/>
  <c r="C286" i="3"/>
  <c r="C215" i="1" s="1"/>
  <c r="C287" i="3"/>
  <c r="C216" i="1" s="1"/>
  <c r="C288" i="3"/>
  <c r="C289" i="3" s="1"/>
  <c r="C217" i="1" s="1"/>
  <c r="C290" i="3"/>
  <c r="C218" i="1" s="1"/>
  <c r="C291" i="3"/>
  <c r="C219" i="1" s="1"/>
  <c r="C292" i="3"/>
  <c r="C220" i="1" s="1"/>
  <c r="C293" i="3"/>
  <c r="C294" i="3"/>
  <c r="C222" i="1" s="1"/>
  <c r="C295" i="3"/>
  <c r="C223" i="1" s="1"/>
  <c r="C296" i="3"/>
  <c r="C297" i="3"/>
  <c r="C298" i="3"/>
  <c r="C299" i="3" s="1"/>
  <c r="C300" i="3"/>
  <c r="C301" i="3" s="1"/>
  <c r="C302" i="3" s="1"/>
  <c r="C226" i="1" s="1"/>
  <c r="C303" i="3"/>
  <c r="C227" i="1" s="1"/>
  <c r="C304" i="3"/>
  <c r="C305" i="3" s="1"/>
  <c r="C306" i="3" s="1"/>
  <c r="C228" i="1" s="1"/>
  <c r="C307" i="3"/>
  <c r="C308" i="3"/>
  <c r="C229" i="1" s="1"/>
  <c r="C309" i="3"/>
  <c r="C230" i="1" s="1"/>
  <c r="C310" i="3"/>
  <c r="C231" i="1" s="1"/>
  <c r="C311" i="3"/>
  <c r="C312" i="3"/>
  <c r="C232" i="1" s="1"/>
  <c r="C313" i="3"/>
  <c r="C233" i="1" s="1"/>
  <c r="C314" i="3"/>
  <c r="C234" i="1" s="1"/>
  <c r="C315" i="3"/>
  <c r="C235" i="1" s="1"/>
  <c r="C316" i="3"/>
  <c r="C236" i="1" s="1"/>
  <c r="C317" i="3"/>
  <c r="C237" i="1" s="1"/>
  <c r="C318" i="3"/>
  <c r="C238" i="1" s="1"/>
  <c r="C319" i="3"/>
  <c r="C239" i="1" s="1"/>
  <c r="C320" i="3"/>
  <c r="C240" i="1" s="1"/>
  <c r="C2" i="3"/>
  <c r="N241" i="1" l="1"/>
  <c r="F241" i="1"/>
  <c r="H241" i="1"/>
  <c r="J241" i="1"/>
  <c r="L241" i="1"/>
  <c r="P241" i="1"/>
  <c r="R241" i="1"/>
  <c r="T241" i="1"/>
  <c r="V241" i="1"/>
  <c r="X241" i="1"/>
  <c r="Z241" i="1"/>
  <c r="AB241" i="1"/>
  <c r="AD241" i="1"/>
  <c r="AF241" i="1"/>
  <c r="AH241" i="1"/>
  <c r="AJ241" i="1"/>
  <c r="AL241" i="1"/>
  <c r="AN241" i="1"/>
  <c r="AP241" i="1"/>
  <c r="AR241" i="1"/>
  <c r="AT241" i="1"/>
  <c r="AV241" i="1"/>
  <c r="AX241" i="1"/>
  <c r="AZ241" i="1"/>
  <c r="BB241" i="1"/>
  <c r="BD241" i="1"/>
  <c r="BF241" i="1"/>
  <c r="BH241" i="1"/>
  <c r="BJ241" i="1"/>
  <c r="BL241" i="1"/>
  <c r="BN241" i="1"/>
  <c r="BP241" i="1"/>
  <c r="BR241" i="1"/>
  <c r="BT241" i="1"/>
  <c r="BV241" i="1"/>
  <c r="BX241" i="1"/>
  <c r="BZ241" i="1"/>
  <c r="CB241" i="1"/>
  <c r="CD241" i="1"/>
  <c r="CF241" i="1"/>
  <c r="CH241" i="1"/>
  <c r="CJ241" i="1"/>
  <c r="CL241" i="1"/>
  <c r="CN241" i="1"/>
  <c r="CP241" i="1"/>
  <c r="CR241" i="1"/>
  <c r="D241" i="1"/>
</calcChain>
</file>

<file path=xl/sharedStrings.xml><?xml version="1.0" encoding="utf-8"?>
<sst xmlns="http://schemas.openxmlformats.org/spreadsheetml/2006/main" count="2163" uniqueCount="613">
  <si>
    <t>Program</t>
  </si>
  <si>
    <t>Publisher</t>
  </si>
  <si>
    <t>Author</t>
  </si>
  <si>
    <t>VisiCalc</t>
  </si>
  <si>
    <t>Personal Software</t>
  </si>
  <si>
    <t>Flight Simulator</t>
  </si>
  <si>
    <t>Bill Budge's Space Album</t>
  </si>
  <si>
    <t>Sargon II</t>
  </si>
  <si>
    <t>Odyssey</t>
  </si>
  <si>
    <t>Adventure</t>
  </si>
  <si>
    <t>Typing Tutor</t>
  </si>
  <si>
    <t>Temple of Apshai</t>
  </si>
  <si>
    <t>Bill Budge's Trilogy</t>
  </si>
  <si>
    <t>Morloc's Tower</t>
  </si>
  <si>
    <t>Head On</t>
  </si>
  <si>
    <t>Rescue at Rigel</t>
  </si>
  <si>
    <t>Datestones of Ryn</t>
  </si>
  <si>
    <t>CCA Data Management System</t>
  </si>
  <si>
    <t>Super Invader</t>
  </si>
  <si>
    <t>Wilderness Campaign</t>
  </si>
  <si>
    <t>Easy Writer</t>
  </si>
  <si>
    <t>Asteroids in Space</t>
  </si>
  <si>
    <t>Computer Bismarck</t>
  </si>
  <si>
    <t>California Pacific</t>
  </si>
  <si>
    <t>Synergistic Software</t>
  </si>
  <si>
    <t>Microsoft</t>
  </si>
  <si>
    <t>On-Line Systems</t>
  </si>
  <si>
    <t>Automated Simulations</t>
  </si>
  <si>
    <t>Creative Computing Software</t>
  </si>
  <si>
    <t>Information Unlimited</t>
  </si>
  <si>
    <t>Quality Software</t>
  </si>
  <si>
    <t>Strategic Simulations</t>
  </si>
  <si>
    <t>Apple Writer</t>
  </si>
  <si>
    <t>Gammon Gambler</t>
  </si>
  <si>
    <t>Scot Adams Adventures</t>
  </si>
  <si>
    <t>Apple Computer</t>
  </si>
  <si>
    <t>Computer Ambush</t>
  </si>
  <si>
    <t>Tuesday Night Football</t>
  </si>
  <si>
    <t>Shoestring Software</t>
  </si>
  <si>
    <t>Apple-Doc</t>
  </si>
  <si>
    <t>Southwestern Data Systems</t>
  </si>
  <si>
    <t>Tranquility Base</t>
  </si>
  <si>
    <t>Stoneware</t>
  </si>
  <si>
    <t>The Controller</t>
  </si>
  <si>
    <t>Apple Plot</t>
  </si>
  <si>
    <t>Oct-80</t>
  </si>
  <si>
    <t>Nov-80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</si>
  <si>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</si>
  <si>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</si>
  <si>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</si>
  <si>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</si>
  <si>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</si>
  <si>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</si>
  <si>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</si>
  <si>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</si>
  <si>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</si>
  <si>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</si>
  <si>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</si>
  <si>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</si>
  <si>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</si>
  <si>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</si>
  <si>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</si>
  <si>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</si>
  <si>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</si>
  <si>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</si>
  <si>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</si>
  <si>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</si>
  <si>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</si>
  <si>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</si>
  <si>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</si>
  <si>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</si>
  <si>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</si>
  <si>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</si>
  <si>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</si>
  <si>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</si>
  <si>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</si>
  <si>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</si>
  <si>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</si>
  <si>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</si>
  <si>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</si>
  <si>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</si>
  <si>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</si>
  <si>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</si>
  <si>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</si>
  <si>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</si>
  <si>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</si>
  <si>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</si>
  <si>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</si>
  <si>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</si>
  <si>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</si>
  <si>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Hi-Res Adventure #2: The Wizard and the Princess</t>
  </si>
  <si>
    <t>Galactic Empire</t>
  </si>
  <si>
    <t>Broderbund Software</t>
  </si>
  <si>
    <t>Computer Quarterback</t>
  </si>
  <si>
    <t>B-1 Nuclear Bomber</t>
  </si>
  <si>
    <t>Avalon Hill</t>
  </si>
  <si>
    <t>Galactic Revolution</t>
  </si>
  <si>
    <t>Cosmos Mission</t>
  </si>
  <si>
    <t>Astar International</t>
  </si>
  <si>
    <t>Data Factory</t>
  </si>
  <si>
    <t>Microlab</t>
  </si>
  <si>
    <t>Midway Campaign</t>
  </si>
  <si>
    <t>Programming Aids 3.3</t>
  </si>
  <si>
    <t>Dakin5</t>
  </si>
  <si>
    <t>Star Cruiser</t>
  </si>
  <si>
    <t>Sirius Software</t>
  </si>
  <si>
    <t>Nasir</t>
  </si>
  <si>
    <t>Bruce Artwick</t>
  </si>
  <si>
    <t>Bill Budge</t>
  </si>
  <si>
    <t>Bruce Wallace</t>
  </si>
  <si>
    <t>DOS Tool Kit</t>
  </si>
  <si>
    <t>Bill Basham</t>
  </si>
  <si>
    <t>Dan Bunten</t>
  </si>
  <si>
    <t>Doug Carlston</t>
  </si>
  <si>
    <t>Bob Clardy</t>
  </si>
  <si>
    <t>M. Hata</t>
  </si>
  <si>
    <t>John Draper</t>
  </si>
  <si>
    <t>Bill Passauer</t>
  </si>
  <si>
    <t>Image Producers</t>
  </si>
  <si>
    <t>Galactic Trader</t>
  </si>
  <si>
    <t>Ghost Town: Adventure #9</t>
  </si>
  <si>
    <t>Adventure International</t>
  </si>
  <si>
    <t>Scott Adams</t>
  </si>
  <si>
    <t>Marc Goodman</t>
  </si>
  <si>
    <t>SuperText II</t>
  </si>
  <si>
    <t>Ed Zaron</t>
  </si>
  <si>
    <t>DOS 3.3</t>
  </si>
  <si>
    <t>Cyber Strike</t>
  </si>
  <si>
    <t>Dogfight</t>
  </si>
  <si>
    <t>Hellfire Warrior</t>
  </si>
  <si>
    <t>Hi-Res Football</t>
  </si>
  <si>
    <t>Akalabeth</t>
  </si>
  <si>
    <t>Lord British</t>
  </si>
  <si>
    <t>Apple Adventure</t>
  </si>
  <si>
    <t>Tony Suzuki</t>
  </si>
  <si>
    <t>ABM</t>
  </si>
  <si>
    <t>Silas Warner</t>
  </si>
  <si>
    <t>Planetoids (Asteroids)</t>
  </si>
  <si>
    <t>Planet Miners</t>
  </si>
  <si>
    <t>National Microcomputer Associates</t>
  </si>
  <si>
    <t>Hi-Res Adventure #0: Mission: Asteroid</t>
  </si>
  <si>
    <t>Phantoms 5</t>
  </si>
  <si>
    <t>Hi-Res Adventure #1: Mystery House</t>
  </si>
  <si>
    <t>Adventure 10: Savage Island</t>
  </si>
  <si>
    <t>Lords of Karma</t>
  </si>
  <si>
    <t>DB Master</t>
  </si>
  <si>
    <t>Bill Budge's 3-D Graphics Package</t>
  </si>
  <si>
    <t>Star Warrior</t>
  </si>
  <si>
    <t>Reversal</t>
  </si>
  <si>
    <t>Space Eggs</t>
  </si>
  <si>
    <t>Alien Rain (Apple Galaxian)</t>
  </si>
  <si>
    <t>Zork</t>
  </si>
  <si>
    <t>Infocom</t>
  </si>
  <si>
    <t>Warp Factor</t>
  </si>
  <si>
    <t>Jun Wada</t>
  </si>
  <si>
    <t>Missile Defense</t>
  </si>
  <si>
    <t>Dave Clark</t>
  </si>
  <si>
    <t>Apple PIE</t>
  </si>
  <si>
    <t>Programma</t>
  </si>
  <si>
    <t>Tom Crossley</t>
  </si>
  <si>
    <t>The Prisoner</t>
  </si>
  <si>
    <t>Edu-Ware Services</t>
  </si>
  <si>
    <t>David Mullich</t>
  </si>
  <si>
    <t>Creature Venture</t>
  </si>
  <si>
    <t>Highlands Computer Services</t>
  </si>
  <si>
    <t>Hi-Res Cribbage</t>
  </si>
  <si>
    <t>Warren Schwader</t>
  </si>
  <si>
    <t>3-Pack (Datesones of Ryn, Morloc's Tower, Rescue at Rigel)</t>
  </si>
  <si>
    <t>Epyx</t>
  </si>
  <si>
    <t>Puckman</t>
  </si>
  <si>
    <t>Raster Blaster</t>
  </si>
  <si>
    <t>BudgeCo</t>
  </si>
  <si>
    <t>Snoggle</t>
  </si>
  <si>
    <t>Olympic Decathlon</t>
  </si>
  <si>
    <t>Tim Smith</t>
  </si>
  <si>
    <t>Southeastern Software</t>
  </si>
  <si>
    <t>Asteroid Field</t>
  </si>
  <si>
    <t>Cavalier Software</t>
  </si>
  <si>
    <t>Alien Typhoon</t>
  </si>
  <si>
    <t>BPI General Ledger</t>
  </si>
  <si>
    <t>Software Publishing Corporation</t>
  </si>
  <si>
    <t>John Page</t>
  </si>
  <si>
    <t>Pool 1.5</t>
  </si>
  <si>
    <t>Innovative Design Software</t>
  </si>
  <si>
    <t>Sabotage</t>
  </si>
  <si>
    <t>Mark Allen</t>
  </si>
  <si>
    <t>Pulsar II</t>
  </si>
  <si>
    <t>Space Raiders</t>
  </si>
  <si>
    <t>United Software of America</t>
  </si>
  <si>
    <t>Paul Lutus</t>
  </si>
  <si>
    <t>Autobahn</t>
  </si>
  <si>
    <t>Data Capture 4.0</t>
  </si>
  <si>
    <t>Sensible Software</t>
  </si>
  <si>
    <t>Charles Hartley</t>
  </si>
  <si>
    <t>Gorgon</t>
  </si>
  <si>
    <t>Robot War</t>
  </si>
  <si>
    <t>MUSE</t>
  </si>
  <si>
    <t>Oribitron</t>
  </si>
  <si>
    <t>Erik Knopp</t>
  </si>
  <si>
    <t>Gobbler</t>
  </si>
  <si>
    <t>Ultima</t>
  </si>
  <si>
    <t>Gamma Goblins</t>
  </si>
  <si>
    <t>Paul Murray</t>
  </si>
  <si>
    <t>VisiTrend/VisiPlot</t>
  </si>
  <si>
    <t>VisiDex</t>
  </si>
  <si>
    <t>Peter Jennings</t>
  </si>
  <si>
    <t>Expediter II</t>
  </si>
  <si>
    <t>Apple Panic</t>
  </si>
  <si>
    <t>Ben Serki</t>
  </si>
  <si>
    <t>Hi-Res Adventure #3: Cranston Manor</t>
  </si>
  <si>
    <t>Computer Baseball</t>
  </si>
  <si>
    <t>Space Warrior</t>
  </si>
  <si>
    <t>Oo Topos: An Extraterrestrial Adventure</t>
  </si>
  <si>
    <t>Sentient Software</t>
  </si>
  <si>
    <t>Michael Berlin</t>
  </si>
  <si>
    <t>The Complete Graphics System</t>
  </si>
  <si>
    <t>Penguin Software</t>
  </si>
  <si>
    <t>Marc Pelczarski</t>
  </si>
  <si>
    <t>Dragon Fire</t>
  </si>
  <si>
    <t>Level 10 Software</t>
  </si>
  <si>
    <t>Sneakers</t>
  </si>
  <si>
    <t>Mark Turmell</t>
  </si>
  <si>
    <t>Star Thief</t>
  </si>
  <si>
    <t>Cavalier Computing</t>
  </si>
  <si>
    <t>Jim Nitchals</t>
  </si>
  <si>
    <t>Graphtrix</t>
  </si>
  <si>
    <t>Data Transforms</t>
  </si>
  <si>
    <t>Steve Boker</t>
  </si>
  <si>
    <t>Epoch</t>
  </si>
  <si>
    <t>Larry Miller</t>
  </si>
  <si>
    <t>Pegasus II</t>
  </si>
  <si>
    <t>Home Money Minder</t>
  </si>
  <si>
    <t>Continental Software</t>
  </si>
  <si>
    <t>Castle Wolfenstein</t>
  </si>
  <si>
    <t>Olaf Lubeck</t>
  </si>
  <si>
    <t>Magic Window</t>
  </si>
  <si>
    <t>Artsci</t>
  </si>
  <si>
    <t>DOS Boss</t>
  </si>
  <si>
    <t>Beagle Brothers</t>
  </si>
  <si>
    <t>Bert Kersey</t>
  </si>
  <si>
    <t>Wizardry</t>
  </si>
  <si>
    <t>Personal Finance Manager</t>
  </si>
  <si>
    <t>Falcons</t>
  </si>
  <si>
    <t>Picadilly Software</t>
  </si>
  <si>
    <t>Space Quarks</t>
  </si>
  <si>
    <t>Chris Jochumson</t>
  </si>
  <si>
    <t>VisiFile</t>
  </si>
  <si>
    <t>Micro Pro</t>
  </si>
  <si>
    <t>Snack Attack</t>
  </si>
  <si>
    <t>Dan Illowsky</t>
  </si>
  <si>
    <t>Threshold</t>
  </si>
  <si>
    <t>Superscribe II</t>
  </si>
  <si>
    <t>David Kidwell</t>
  </si>
  <si>
    <t>Bug Attack</t>
  </si>
  <si>
    <t>Beer Run</t>
  </si>
  <si>
    <t>Tax Preparer</t>
  </si>
  <si>
    <t>Howard Software</t>
  </si>
  <si>
    <t>James Howard</t>
  </si>
  <si>
    <t>Super Disk Copy (III)</t>
  </si>
  <si>
    <t>David's Midnight Magic</t>
  </si>
  <si>
    <t>David Snider</t>
  </si>
  <si>
    <t>Home Accountant</t>
  </si>
  <si>
    <t>Hi-Res Adventure #4: Ulysses and the Golden Fleece</t>
  </si>
  <si>
    <t>Utility City</t>
  </si>
  <si>
    <t>Zork II</t>
  </si>
  <si>
    <t>Star Blazer</t>
  </si>
  <si>
    <t>Twerps</t>
  </si>
  <si>
    <t>Dan Thompson</t>
  </si>
  <si>
    <t>Track Attack</t>
  </si>
  <si>
    <t>Horizon V</t>
  </si>
  <si>
    <t>Gebelli Software</t>
  </si>
  <si>
    <t>Zoom Grafix</t>
  </si>
  <si>
    <t>Phoenix Software</t>
  </si>
  <si>
    <t>Dav Holle</t>
  </si>
  <si>
    <t>PFS: Report</t>
  </si>
  <si>
    <t>WordStar</t>
  </si>
  <si>
    <t>BPI Accounts Receivable</t>
  </si>
  <si>
    <t>Swashbuckler</t>
  </si>
  <si>
    <t>Paul Stephenson</t>
  </si>
  <si>
    <t>Crossfire</t>
  </si>
  <si>
    <t>Jay Sullivan</t>
  </si>
  <si>
    <t>Jawbreaker</t>
  </si>
  <si>
    <t>Time Zone</t>
  </si>
  <si>
    <t>Lightning Software</t>
  </si>
  <si>
    <t>Bruce Zweig</t>
  </si>
  <si>
    <t>Apple Writer II</t>
  </si>
  <si>
    <t>SubLogic</t>
  </si>
  <si>
    <t>MasterType</t>
  </si>
  <si>
    <t>Bag of Tricks</t>
  </si>
  <si>
    <t>Taxman</t>
  </si>
  <si>
    <t>H.A.L. Labs</t>
  </si>
  <si>
    <t>Brian Fitzgerald</t>
  </si>
  <si>
    <t>Microwave</t>
  </si>
  <si>
    <t>Cavalier Computer</t>
  </si>
  <si>
    <t>Kabul Spy</t>
  </si>
  <si>
    <t>Tim Wilson</t>
  </si>
  <si>
    <t>Knight of Diamonds</t>
  </si>
  <si>
    <t>Sir-tech</t>
  </si>
  <si>
    <t>Choplifter</t>
  </si>
  <si>
    <t>Dan Gorlin</t>
  </si>
  <si>
    <t>Cannonball Blitz</t>
  </si>
  <si>
    <t>Deadline</t>
  </si>
  <si>
    <t>Screen Writer II</t>
  </si>
  <si>
    <t>Bandits</t>
  </si>
  <si>
    <t>Marauder</t>
  </si>
  <si>
    <t>Apple Speller</t>
  </si>
  <si>
    <t>Transcend</t>
  </si>
  <si>
    <t>SSM</t>
  </si>
  <si>
    <t>Word Handler</t>
  </si>
  <si>
    <t>Silicon Valley Systems</t>
  </si>
  <si>
    <t>PFS: Graph</t>
  </si>
  <si>
    <t>Bessie Chin</t>
  </si>
  <si>
    <t>Escape from Rungistan</t>
  </si>
  <si>
    <t>Bob Blauschild</t>
  </si>
  <si>
    <t>Serpentine</t>
  </si>
  <si>
    <t>The Arcade Machine</t>
  </si>
  <si>
    <t>Leonard Elekman</t>
  </si>
  <si>
    <t>Super-Text 40-56-70</t>
  </si>
  <si>
    <t>Seafox</t>
  </si>
  <si>
    <t>Ed Hobbs</t>
  </si>
  <si>
    <t>PFS: File (Personal Filing System)</t>
  </si>
  <si>
    <t>Starcross</t>
  </si>
  <si>
    <t>Frogger</t>
  </si>
  <si>
    <t>Sierra On-Line</t>
  </si>
  <si>
    <t>Graphics Magician</t>
  </si>
  <si>
    <t>Apple Logo</t>
  </si>
  <si>
    <t>Accounting Plus</t>
  </si>
  <si>
    <t>Software Dimensions</t>
  </si>
  <si>
    <t>Systems Plus</t>
  </si>
  <si>
    <t>Canyon Climber</t>
  </si>
  <si>
    <t>DataSoft</t>
  </si>
  <si>
    <t>Steve Bjork</t>
  </si>
  <si>
    <t>Aztec</t>
  </si>
  <si>
    <t>DataMost</t>
  </si>
  <si>
    <t>The Mask of the Sun</t>
  </si>
  <si>
    <t>Ultrasoft</t>
  </si>
  <si>
    <t>Zork III</t>
  </si>
  <si>
    <t>General Ledger</t>
  </si>
  <si>
    <t>State of the Art Inc.</t>
  </si>
  <si>
    <t>George Shackelford</t>
  </si>
  <si>
    <t>Tubeway</t>
  </si>
  <si>
    <t>Arthur Van Brink</t>
  </si>
  <si>
    <t>Ultima II</t>
  </si>
  <si>
    <t>Miner 2049er</t>
  </si>
  <si>
    <t>Micro Fun</t>
  </si>
  <si>
    <t>AppleWriter II Pre-Boot Disk</t>
  </si>
  <si>
    <t>Videx</t>
  </si>
  <si>
    <t>Early Games for Young Children</t>
  </si>
  <si>
    <t>Early Game Company</t>
  </si>
  <si>
    <t>John Paulson</t>
  </si>
  <si>
    <t>Ernie's Quiz</t>
  </si>
  <si>
    <t>Children's Television Workshop</t>
  </si>
  <si>
    <t>Multiplan</t>
  </si>
  <si>
    <t>Mix &amp; Match</t>
  </si>
  <si>
    <t>Pinball Construction Set</t>
  </si>
  <si>
    <t>Crisis Moutain</t>
  </si>
  <si>
    <t>David H. Schroeder</t>
  </si>
  <si>
    <t>Transend 2</t>
  </si>
  <si>
    <t>Story Machine</t>
  </si>
  <si>
    <t>Spinnaker Software</t>
  </si>
  <si>
    <t>DesignWare</t>
  </si>
  <si>
    <t>Rupert Lissner</t>
  </si>
  <si>
    <t>Quick File IIe</t>
  </si>
  <si>
    <t>Dark Crystal</t>
  </si>
  <si>
    <t>Roberta Williams</t>
  </si>
  <si>
    <t>Facemaker</t>
  </si>
  <si>
    <t>Bank Street Writer</t>
  </si>
  <si>
    <t>Super-Text Pro</t>
  </si>
  <si>
    <t>Logo Computer Systems</t>
  </si>
  <si>
    <t>Snooper Troops I</t>
  </si>
  <si>
    <t>Tom Snyder</t>
  </si>
  <si>
    <t>Suspended</t>
  </si>
  <si>
    <t>Double-Take</t>
  </si>
  <si>
    <t>Mark Simonsen</t>
  </si>
  <si>
    <t>Pronto DOS</t>
  </si>
  <si>
    <t>Tom Weishaar</t>
  </si>
  <si>
    <t>Apple Mechanic</t>
  </si>
  <si>
    <t>Zaxxon</t>
  </si>
  <si>
    <t>John Garcia</t>
  </si>
  <si>
    <t>Hard Hat Mack</t>
  </si>
  <si>
    <t>Electronic Arts</t>
  </si>
  <si>
    <t>Stickybear ABC</t>
  </si>
  <si>
    <t>Xerox Education Publications</t>
  </si>
  <si>
    <t>ASCII Express: The Professional</t>
  </si>
  <si>
    <t>Lode Runner</t>
  </si>
  <si>
    <t>Doug Smith</t>
  </si>
  <si>
    <t>Computer SAT</t>
  </si>
  <si>
    <t>Harcourt Brace Jovanovich</t>
  </si>
  <si>
    <t>Sensible Speller</t>
  </si>
  <si>
    <t>In Search of the Most Amazing Thing</t>
  </si>
  <si>
    <t>Apple Mechanic Typefaces</t>
  </si>
  <si>
    <t>Copy II Plus</t>
  </si>
  <si>
    <t>Central Point Software</t>
  </si>
  <si>
    <t>dBase II</t>
  </si>
  <si>
    <t>Ashton-Tate</t>
  </si>
  <si>
    <t>Wayne Ratliff</t>
  </si>
  <si>
    <t>Arcademic Skill Builders in Math</t>
  </si>
  <si>
    <t>DLM</t>
  </si>
  <si>
    <t>Exodus: Ultima III</t>
  </si>
  <si>
    <t>Origin Systems</t>
  </si>
  <si>
    <t>Legacy of Llylgamyn</t>
  </si>
  <si>
    <t>Magic Window II</t>
  </si>
  <si>
    <t>Bill Depew</t>
  </si>
  <si>
    <t>Apple Pascal</t>
  </si>
  <si>
    <t>Apple Writer IIe</t>
  </si>
  <si>
    <t>PFS:Write</t>
  </si>
  <si>
    <t>Beagle Basic</t>
  </si>
  <si>
    <t>Music Construction Set</t>
  </si>
  <si>
    <t>Will Harvey</t>
  </si>
  <si>
    <t>Rocky's Boots</t>
  </si>
  <si>
    <t>The Learning Company</t>
  </si>
  <si>
    <t>The Incredible Jack</t>
  </si>
  <si>
    <t>Business Solutions</t>
  </si>
  <si>
    <t>The Quest</t>
  </si>
  <si>
    <t>Sargon III</t>
  </si>
  <si>
    <t>Hayden Software</t>
  </si>
  <si>
    <t>Dollars and Sense</t>
  </si>
  <si>
    <t>Monogram</t>
  </si>
  <si>
    <t>Frank E. Mullin</t>
  </si>
  <si>
    <t>Flight Simulator II</t>
  </si>
  <si>
    <t>Julius Erving and Larry Bird Go One-on-One</t>
  </si>
  <si>
    <t>HomeWord</t>
  </si>
  <si>
    <t>Quark</t>
  </si>
  <si>
    <t>Tim Gill</t>
  </si>
  <si>
    <t>Word Juggler IIe</t>
  </si>
  <si>
    <t>Global Program Line Editor</t>
  </si>
  <si>
    <t>Neil Konzen</t>
  </si>
  <si>
    <t>VisiCalc: Advanced Version</t>
  </si>
  <si>
    <t>VisiCorp</t>
  </si>
  <si>
    <t>Math Blaster</t>
  </si>
  <si>
    <t>Davidson and Associates</t>
  </si>
  <si>
    <t>Tax Advantage</t>
  </si>
  <si>
    <t>AppleWorks</t>
  </si>
  <si>
    <t>Silicon Salad</t>
  </si>
  <si>
    <t>DiskQuik</t>
  </si>
  <si>
    <t>Beyond Castle Wolfenstein</t>
  </si>
  <si>
    <t>Bank Street Speller</t>
  </si>
  <si>
    <t>Barron's SAT</t>
  </si>
  <si>
    <t>Barron's</t>
  </si>
  <si>
    <t>FlashCalc</t>
  </si>
  <si>
    <t>Print Shop</t>
  </si>
  <si>
    <t>ProDOS User's Kit</t>
  </si>
  <si>
    <t>Death in the Caribbean</t>
  </si>
  <si>
    <t>Enchanter</t>
  </si>
  <si>
    <t>Sorcerer</t>
  </si>
  <si>
    <t>Steve Meretzky</t>
  </si>
  <si>
    <t xml:space="preserve"> Dec-80</t>
  </si>
  <si>
    <t xml:space="preserve"> Jan-81</t>
  </si>
  <si>
    <t>Oct-802</t>
  </si>
  <si>
    <t>Nov-802</t>
  </si>
  <si>
    <t xml:space="preserve"> Dec-81</t>
  </si>
  <si>
    <t xml:space="preserve"> Jan-82</t>
  </si>
  <si>
    <t>Feb-812</t>
  </si>
  <si>
    <t>Mar-812</t>
  </si>
  <si>
    <t>Apr-812</t>
  </si>
  <si>
    <t>May-812</t>
  </si>
  <si>
    <t>Jun-812</t>
  </si>
  <si>
    <t>Jul-812</t>
  </si>
  <si>
    <t>Aug-812</t>
  </si>
  <si>
    <t>Sep-812</t>
  </si>
  <si>
    <t>Oct-812</t>
  </si>
  <si>
    <t>Nov-812</t>
  </si>
  <si>
    <t>Dec-812</t>
  </si>
  <si>
    <t>Jan-822</t>
  </si>
  <si>
    <t>Feb-822</t>
  </si>
  <si>
    <t>Mar-822</t>
  </si>
  <si>
    <t>Apr-822</t>
  </si>
  <si>
    <t>May-822</t>
  </si>
  <si>
    <t>Jun-822</t>
  </si>
  <si>
    <t>Jul-822</t>
  </si>
  <si>
    <t>Aug-822</t>
  </si>
  <si>
    <t>Sep-822</t>
  </si>
  <si>
    <t>Oct-822</t>
  </si>
  <si>
    <t>Nov-822</t>
  </si>
  <si>
    <t>Dec-822</t>
  </si>
  <si>
    <t>Jan-832</t>
  </si>
  <si>
    <t>Feb-832</t>
  </si>
  <si>
    <t>Mar-832</t>
  </si>
  <si>
    <t>Apr-832</t>
  </si>
  <si>
    <t>May-832</t>
  </si>
  <si>
    <t>Jun-832</t>
  </si>
  <si>
    <t>Jul-832</t>
  </si>
  <si>
    <t>Aug-832</t>
  </si>
  <si>
    <t>Sep-832</t>
  </si>
  <si>
    <t>Oct-832</t>
  </si>
  <si>
    <t>Nov-832</t>
  </si>
  <si>
    <t>Dec-832</t>
  </si>
  <si>
    <t>Jan-842</t>
  </si>
  <si>
    <t>Feb-842</t>
  </si>
  <si>
    <t>Mar-842</t>
  </si>
  <si>
    <t>Apr-842</t>
  </si>
  <si>
    <t>May-842</t>
  </si>
  <si>
    <t>Jun-842</t>
  </si>
  <si>
    <t>Jul-842</t>
  </si>
  <si>
    <t>Aug-842</t>
  </si>
  <si>
    <t>A2-PB1 Pinball: Night Mission</t>
  </si>
  <si>
    <t>uncredited</t>
  </si>
  <si>
    <t>Alpine Software</t>
  </si>
  <si>
    <t>Barney Stone</t>
  </si>
  <si>
    <t>Stanley Crain</t>
  </si>
  <si>
    <t>Andrew Greenberg</t>
  </si>
  <si>
    <t>Robert Woodhead</t>
  </si>
  <si>
    <t>Benny Ngo</t>
  </si>
  <si>
    <t>Tony Ngo</t>
  </si>
  <si>
    <t>Bill Blue</t>
  </si>
  <si>
    <t>Mark Robbins</t>
  </si>
  <si>
    <t>Bob Davis</t>
  </si>
  <si>
    <t>Ken Williams</t>
  </si>
  <si>
    <t>Bob Schoenburg</t>
  </si>
  <si>
    <t>Larry Grodin</t>
  </si>
  <si>
    <t>Steve Pollack</t>
  </si>
  <si>
    <t>Butch Greathouse</t>
  </si>
  <si>
    <t>Garry Reinhardt</t>
  </si>
  <si>
    <t>Charles Merrow</t>
  </si>
  <si>
    <t>Jack T. Avery</t>
  </si>
  <si>
    <t>Chris Anson</t>
  </si>
  <si>
    <t>Alan Clark</t>
  </si>
  <si>
    <t>Larry Franks</t>
  </si>
  <si>
    <t>Margaret Anson</t>
  </si>
  <si>
    <t>David Lubar</t>
  </si>
  <si>
    <t>Mark Pelczarski</t>
  </si>
  <si>
    <t>Creative Computer Applications</t>
  </si>
  <si>
    <t>Ben Herman</t>
  </si>
  <si>
    <t>Colin Jameson</t>
  </si>
  <si>
    <t>Dallas Snell</t>
  </si>
  <si>
    <t>Joe Toler</t>
  </si>
  <si>
    <t>Joel Ellis Rea</t>
  </si>
  <si>
    <t>Dan Spracklen</t>
  </si>
  <si>
    <t>Kathe Spracklen</t>
  </si>
  <si>
    <t>David Balsam</t>
  </si>
  <si>
    <t>Martin Kahn</t>
  </si>
  <si>
    <t>David Hughes</t>
  </si>
  <si>
    <t>George McClelland</t>
  </si>
  <si>
    <t>Don Hoffman</t>
  </si>
  <si>
    <t>Howard de St. Germain</t>
  </si>
  <si>
    <t>Dave Morock</t>
  </si>
  <si>
    <t>Don Worth</t>
  </si>
  <si>
    <t>Pieter Lechner</t>
  </si>
  <si>
    <t>Eric Hammond</t>
  </si>
  <si>
    <t>Larry Bird</t>
  </si>
  <si>
    <t>Julius Erving</t>
  </si>
  <si>
    <t>Eric Varsanyl</t>
  </si>
  <si>
    <t>Thomas Ball</t>
  </si>
  <si>
    <t>Gary Shannon</t>
  </si>
  <si>
    <t>Gene Kuzmiak</t>
  </si>
  <si>
    <t>Bank Street College of Education</t>
  </si>
  <si>
    <t>Harold DeWitz</t>
  </si>
  <si>
    <t>Harry Bruce</t>
  </si>
  <si>
    <t>Gene Hite</t>
  </si>
  <si>
    <t>Henry Hilton</t>
  </si>
  <si>
    <t>Harry Coons</t>
  </si>
  <si>
    <t>Janice Davidson</t>
  </si>
  <si>
    <t>Richard Eckert</t>
  </si>
  <si>
    <t>Jeffrey Gold</t>
  </si>
  <si>
    <t>Special Delivey Software</t>
  </si>
  <si>
    <t>Jerry Chaffin</t>
  </si>
  <si>
    <t>Bill Maxwell</t>
  </si>
  <si>
    <t>Jay Zimmermann</t>
  </si>
  <si>
    <t>Richard Moore</t>
  </si>
  <si>
    <t>Barry Printz</t>
  </si>
  <si>
    <t>John Moss</t>
  </si>
  <si>
    <t>Ken Debower</t>
  </si>
  <si>
    <t>Ken Wiliams</t>
  </si>
  <si>
    <t>Jeff Stephenson</t>
  </si>
  <si>
    <t>Kevin Armstrong</t>
  </si>
  <si>
    <t>Mark Borgerson</t>
  </si>
  <si>
    <t>Marc Blank</t>
  </si>
  <si>
    <t>Dave Lebling</t>
  </si>
  <si>
    <t>Micro Finance Systems</t>
  </si>
  <si>
    <t>Mitch Kapor</t>
  </si>
  <si>
    <t>Mike Abbott</t>
  </si>
  <si>
    <t>Matthew Alexander</t>
  </si>
  <si>
    <t>Mike Livesay</t>
  </si>
  <si>
    <t>Bill Hogue</t>
  </si>
  <si>
    <t>Neried</t>
  </si>
  <si>
    <t>Bill Graves</t>
  </si>
  <si>
    <t>Philip</t>
  </si>
  <si>
    <t>Bob Hess</t>
  </si>
  <si>
    <t>Richard Hefter</t>
  </si>
  <si>
    <t>Jack Rice</t>
  </si>
  <si>
    <t>Spencer Howe</t>
  </si>
  <si>
    <t>Janie Worthington</t>
  </si>
  <si>
    <t>Steve Worthington</t>
  </si>
  <si>
    <t>Rorke Weigandt</t>
  </si>
  <si>
    <t>Sam Edwards</t>
  </si>
  <si>
    <t>Brad Crain</t>
  </si>
  <si>
    <t>Ed Mitchell</t>
  </si>
  <si>
    <t>Software Arts Inc.</t>
  </si>
  <si>
    <t>Dan Bricklin</t>
  </si>
  <si>
    <t>Robert Frankston</t>
  </si>
  <si>
    <t>Software Associates</t>
  </si>
  <si>
    <t>Gordon Letwin</t>
  </si>
  <si>
    <t>Stewart Einstein</t>
  </si>
  <si>
    <t>Dennis Goodrow</t>
  </si>
  <si>
    <t>Tim Dygert</t>
  </si>
  <si>
    <t>Bob Kniskern</t>
  </si>
  <si>
    <t>Tony Gno</t>
  </si>
  <si>
    <t>Benny Gno</t>
  </si>
  <si>
    <t>Warren Robinett</t>
  </si>
  <si>
    <t>Leslie Grimm</t>
  </si>
  <si>
    <t>(TYPO 'Silar Warner')</t>
  </si>
  <si>
    <t>Curation notes</t>
  </si>
  <si>
    <t>Authors</t>
  </si>
  <si>
    <t>Helper</t>
  </si>
  <si>
    <t>Publisher(s)</t>
  </si>
  <si>
    <t>helper</t>
  </si>
  <si>
    <t>Developer(s)</t>
  </si>
  <si>
    <t>NOTE: Delete this line from CSV exports</t>
  </si>
  <si>
    <t>Total &gt;= 30 (* in event of tie on item 30)</t>
  </si>
  <si>
    <t>Type</t>
  </si>
  <si>
    <t>Person</t>
  </si>
  <si>
    <t>Company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</si>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</sst>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555555"/>
      <name val="Arial Unicode MS"/>
      <family val="2"/>
    </font>
    <font>
      <sz val="10"/>
      <color rgb="FFFF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/>
    <xf numFmtId="0" fontId="1" fillId="5" borderId="2" xfId="0" applyFont="1" applyFill="1" applyBorder="1"/>
    <xf numFmtId="17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5" borderId="3" xfId="0" applyFont="1" applyFill="1" applyBorder="1"/>
    <xf numFmtId="0" fontId="0" fillId="6" borderId="0" xfId="0" applyFill="1"/>
  </cellXfs>
  <cellStyles count="1">
    <cellStyle name="Normal" xfId="0" builtinId="0"/>
  </cellStyles>
  <dxfs count="14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numFmt numFmtId="22" formatCode="mmm\-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S241" totalsRowCount="1" headerRowDxfId="147" totalsRowDxfId="146">
  <autoFilter ref="A1:CS240"/>
  <sortState ref="A2:CS240">
    <sortCondition ref="A1:A240"/>
  </sortState>
  <tableColumns count="97">
    <tableColumn id="1" name="Program" totalsRowLabel="NOTE: Delete this line from CSV exports" totalsRowDxfId="96"/>
    <tableColumn id="3" name="Publisher(s)" dataDxfId="145" totalsRowDxfId="95">
      <calculatedColumnFormula>LOOKUP(Table1[[#This Row],[Program]],'Program to Publisher detail'!A2:A320,'Program to Publisher detail'!C2:C320)</calculatedColumnFormula>
    </tableColumn>
    <tableColumn id="98" name="Developer(s)" totalsRowLabel="Total &gt;= 30 (* in event of tie on item 30)" dataDxfId="144" totalsRowDxfId="94">
      <calculatedColumnFormula>LOOKUP(Table1[[#This Row],[Program]],'Program to Developer detail'!A2:A320,'Program to Developer detail'!C2:C320)</calculatedColumnFormula>
    </tableColumn>
    <tableColumn id="4" name="Oct-80" totalsRowFunction="custom" totalsRowDxfId="93">
      <totalsRowFormula>COUNTIF(Table1[Oct-80],"&gt;0")</totalsRowFormula>
    </tableColumn>
    <tableColumn id="51" name="Oct-802" dataDxfId="143" totalsRowDxfId="92"/>
    <tableColumn id="5" name="Nov-80" totalsRowFunction="custom" totalsRowDxfId="91">
      <totalsRowFormula>COUNTIF(Table1[Nov-80],"&gt;0")</totalsRowFormula>
    </tableColumn>
    <tableColumn id="52" name="Nov-802" dataDxfId="142" totalsRowDxfId="90"/>
    <tableColumn id="6" name=" Dec-80" totalsRowFunction="custom" totalsRowDxfId="89">
      <totalsRowFormula>COUNTIF(Table1[ Dec-80],"&gt;0")</totalsRowFormula>
    </tableColumn>
    <tableColumn id="53" name=" Dec-81" dataDxfId="141" totalsRowDxfId="88"/>
    <tableColumn id="7" name=" Jan-81" totalsRowFunction="custom" totalsRowDxfId="87">
      <totalsRowFormula>COUNTIF(Table1[ Jan-81],"&gt;0")</totalsRowFormula>
    </tableColumn>
    <tableColumn id="54" name=" Jan-82" dataDxfId="140" totalsRowDxfId="86"/>
    <tableColumn id="8" name="Feb-81" totalsRowFunction="custom" totalsRowDxfId="85">
      <totalsRowFormula>COUNTIF(Table1[Feb-81],"&gt;0")</totalsRowFormula>
    </tableColumn>
    <tableColumn id="55" name="Feb-812" dataDxfId="139" totalsRowDxfId="84"/>
    <tableColumn id="9" name="Mar-81" totalsRowFunction="custom" totalsRowDxfId="83">
      <totalsRowFormula>COUNTIF(Table1[Mar-81],"&gt;=0")</totalsRowFormula>
    </tableColumn>
    <tableColumn id="56" name="Mar-812" dataDxfId="138" totalsRowDxfId="82"/>
    <tableColumn id="10" name="Apr-81" totalsRowFunction="custom" totalsRowDxfId="81">
      <totalsRowFormula>COUNTIF(Table1[Apr-81],"&gt;0")</totalsRowFormula>
    </tableColumn>
    <tableColumn id="57" name="Apr-812" dataDxfId="137" totalsRowDxfId="80"/>
    <tableColumn id="11" name="May-81" totalsRowFunction="custom" totalsRowDxfId="79">
      <totalsRowFormula>COUNTIF(Table1[May-81],"&gt;0")</totalsRowFormula>
    </tableColumn>
    <tableColumn id="58" name="May-812" dataDxfId="136" totalsRowDxfId="78"/>
    <tableColumn id="12" name="Jun-81" totalsRowFunction="custom" totalsRowDxfId="77">
      <totalsRowFormula>COUNTIF(Table1[Jun-81],"&gt;0")</totalsRowFormula>
    </tableColumn>
    <tableColumn id="59" name="Jun-812" dataDxfId="135" totalsRowDxfId="76"/>
    <tableColumn id="13" name="Jul-81" totalsRowFunction="custom" totalsRowDxfId="75">
      <totalsRowFormula>COUNTIF(Table1[Jul-81],"&gt;0")</totalsRowFormula>
    </tableColumn>
    <tableColumn id="61" name="Jul-812" dataDxfId="134" totalsRowDxfId="74"/>
    <tableColumn id="14" name="Aug-81" totalsRowFunction="custom" totalsRowDxfId="73">
      <totalsRowFormula>COUNTIF(Table1[Aug-81],"&gt;0")</totalsRowFormula>
    </tableColumn>
    <tableColumn id="62" name="Aug-812" dataDxfId="133" totalsRowDxfId="72"/>
    <tableColumn id="15" name="Sep-81" totalsRowFunction="custom" totalsRowDxfId="71">
      <totalsRowFormula>COUNTIF(Table1[Sep-81],"&gt;0")</totalsRowFormula>
    </tableColumn>
    <tableColumn id="60" name="Sep-812" dataDxfId="132" totalsRowDxfId="70"/>
    <tableColumn id="16" name="Oct-81" totalsRowFunction="custom" totalsRowDxfId="69">
      <totalsRowFormula>COUNTIF(Table1[Oct-81],"&gt;0")</totalsRowFormula>
    </tableColumn>
    <tableColumn id="63" name="Oct-812" dataDxfId="131" totalsRowDxfId="68"/>
    <tableColumn id="17" name="Nov-81" totalsRowFunction="custom" totalsRowDxfId="67">
      <totalsRowFormula>COUNTIF(Table1[Nov-81],"&gt;0")</totalsRowFormula>
    </tableColumn>
    <tableColumn id="65" name="Nov-812" dataDxfId="130" totalsRowDxfId="66"/>
    <tableColumn id="18" name="Dec-81" totalsRowFunction="custom" totalsRowDxfId="65">
      <totalsRowFormula>COUNTIF(Table1[Dec-81],"&gt;0")</totalsRowFormula>
    </tableColumn>
    <tableColumn id="66" name="Dec-812" dataDxfId="129" totalsRowDxfId="64"/>
    <tableColumn id="19" name="Jan-82" totalsRowFunction="custom" totalsRowDxfId="63">
      <totalsRowFormula>COUNTIF(Table1[Jan-82],"&gt;0")</totalsRowFormula>
    </tableColumn>
    <tableColumn id="67" name="Jan-822" dataDxfId="128" totalsRowDxfId="62"/>
    <tableColumn id="20" name="Feb-82" totalsRowFunction="custom" totalsRowDxfId="61">
      <totalsRowFormula>COUNTIF(Table1[Feb-82],"&gt;0")</totalsRowFormula>
    </tableColumn>
    <tableColumn id="68" name="Feb-822" dataDxfId="127" totalsRowDxfId="60"/>
    <tableColumn id="21" name="Mar-82" totalsRowFunction="custom" totalsRowDxfId="59">
      <totalsRowFormula>COUNTIF(Table1[Mar-82],"&gt;0")</totalsRowFormula>
    </tableColumn>
    <tableColumn id="69" name="Mar-822" dataDxfId="126" totalsRowDxfId="58"/>
    <tableColumn id="22" name="Apr-82" totalsRowFunction="custom" totalsRowDxfId="57">
      <totalsRowFormula>COUNTIF(Table1[Apr-82],"&gt;0")</totalsRowFormula>
    </tableColumn>
    <tableColumn id="64" name="Apr-822" dataDxfId="125" totalsRowDxfId="56"/>
    <tableColumn id="23" name="May-82" totalsRowFunction="custom" totalsRowDxfId="55">
      <totalsRowFormula>COUNTIF(Table1[May-82],"&gt;0")</totalsRowFormula>
    </tableColumn>
    <tableColumn id="70" name="May-822" dataDxfId="124" totalsRowDxfId="54"/>
    <tableColumn id="24" name="Jun-82" totalsRowFunction="custom" totalsRowDxfId="53">
      <totalsRowFormula>COUNTIF(Table1[Jun-82],"&gt;0")</totalsRowFormula>
    </tableColumn>
    <tableColumn id="71" name="Jun-822" dataDxfId="123" totalsRowDxfId="52"/>
    <tableColumn id="25" name="Jul-82" totalsRowFunction="custom" totalsRowDxfId="51">
      <totalsRowFormula>COUNTIF(Table1[Jul-82],"&gt;0")</totalsRowFormula>
    </tableColumn>
    <tableColumn id="72" name="Jul-822" dataDxfId="122" totalsRowDxfId="50"/>
    <tableColumn id="26" name="Aug-82" totalsRowFunction="custom" totalsRowDxfId="49">
      <totalsRowFormula>COUNTIF(Table1[Aug-82],"&gt;0")</totalsRowFormula>
    </tableColumn>
    <tableColumn id="73" name="Aug-822" dataDxfId="121" totalsRowDxfId="48"/>
    <tableColumn id="27" name="Sep-82" totalsRowFunction="custom" totalsRowDxfId="47">
      <totalsRowFormula>COUNTIF(Table1[Sep-82],"&gt;0")</totalsRowFormula>
    </tableColumn>
    <tableColumn id="74" name="Sep-822" dataDxfId="120" totalsRowDxfId="46"/>
    <tableColumn id="28" name="Oct-82" totalsRowFunction="custom" totalsRowDxfId="45">
      <totalsRowFormula>COUNTIF(Table1[Oct-82],"&gt;0")</totalsRowFormula>
    </tableColumn>
    <tableColumn id="75" name="Oct-822" dataDxfId="119" totalsRowDxfId="44"/>
    <tableColumn id="29" name="Nov-82" totalsRowFunction="custom" totalsRowDxfId="43">
      <totalsRowFormula>COUNTIF(Table1[Nov-82],"&gt;0")</totalsRowFormula>
    </tableColumn>
    <tableColumn id="76" name="Nov-822" dataDxfId="118" totalsRowDxfId="42"/>
    <tableColumn id="30" name="Dec-82" totalsRowFunction="custom" totalsRowDxfId="41">
      <totalsRowFormula>COUNTIF(Table1[Dec-82],"&gt;0")</totalsRowFormula>
    </tableColumn>
    <tableColumn id="77" name="Dec-822" dataDxfId="117" totalsRowDxfId="40"/>
    <tableColumn id="31" name="Jan-83" totalsRowFunction="custom" totalsRowDxfId="39">
      <totalsRowFormula>COUNTIF(Table1[Jan-83],"&gt;0")</totalsRowFormula>
    </tableColumn>
    <tableColumn id="78" name="Jan-832" dataDxfId="116" totalsRowDxfId="38"/>
    <tableColumn id="32" name="Feb-83" totalsRowFunction="custom" totalsRowDxfId="37">
      <totalsRowFormula>COUNTIF(Table1[Feb-83],"&gt;0")</totalsRowFormula>
    </tableColumn>
    <tableColumn id="79" name="Feb-832" dataDxfId="115" totalsRowDxfId="36"/>
    <tableColumn id="33" name="Mar-83" totalsRowFunction="custom" totalsRowDxfId="35">
      <totalsRowFormula>COUNTIF(Table1[Mar-83],"&gt;0")</totalsRowFormula>
    </tableColumn>
    <tableColumn id="80" name="Mar-832" dataDxfId="114" totalsRowDxfId="34"/>
    <tableColumn id="34" name="Apr-83" totalsRowFunction="custom" totalsRowDxfId="33">
      <totalsRowFormula>COUNTIF(Table1[Apr-83],"&gt;0")</totalsRowFormula>
    </tableColumn>
    <tableColumn id="81" name="Apr-832" dataDxfId="113" totalsRowDxfId="32"/>
    <tableColumn id="35" name="May-83" totalsRowFunction="custom" totalsRowDxfId="31">
      <totalsRowFormula>COUNTIF(Table1[May-83],"&gt;0")</totalsRowFormula>
    </tableColumn>
    <tableColumn id="82" name="May-832" dataDxfId="112" totalsRowDxfId="30"/>
    <tableColumn id="36" name="Jun-83" totalsRowFunction="custom" totalsRowDxfId="29">
      <totalsRowFormula>COUNTIF(Table1[Jun-83],"&gt;0")</totalsRowFormula>
    </tableColumn>
    <tableColumn id="83" name="Jun-832" dataDxfId="111" totalsRowDxfId="28"/>
    <tableColumn id="37" name="Jul-83" totalsRowFunction="custom" totalsRowDxfId="27">
      <totalsRowFormula>COUNTIF(Table1[Jul-83],"&gt;0")</totalsRowFormula>
    </tableColumn>
    <tableColumn id="84" name="Jul-832" dataDxfId="110" totalsRowDxfId="26"/>
    <tableColumn id="38" name="Aug-83" totalsRowFunction="custom" totalsRowDxfId="25">
      <totalsRowFormula>COUNTIF(Table1[Aug-83],"&gt;0")</totalsRowFormula>
    </tableColumn>
    <tableColumn id="85" name="Aug-832" dataDxfId="109" totalsRowDxfId="24"/>
    <tableColumn id="39" name="Sep-83" totalsRowFunction="custom" totalsRowDxfId="23">
      <totalsRowFormula>COUNTIF(Table1[Sep-83],"&gt;0")</totalsRowFormula>
    </tableColumn>
    <tableColumn id="86" name="Sep-832" dataDxfId="108" totalsRowDxfId="22"/>
    <tableColumn id="40" name="Oct-83" totalsRowFunction="custom" totalsRowDxfId="21">
      <totalsRowFormula>COUNTIF(Table1[Oct-83],"&gt;0")</totalsRowFormula>
    </tableColumn>
    <tableColumn id="87" name="Oct-832" dataDxfId="107" totalsRowDxfId="20"/>
    <tableColumn id="41" name="Nov-83" totalsRowFunction="custom" totalsRowDxfId="19">
      <totalsRowFormula>COUNTIF(Table1[Nov-83],"&gt;0")</totalsRowFormula>
    </tableColumn>
    <tableColumn id="88" name="Nov-832" dataDxfId="106" totalsRowDxfId="18"/>
    <tableColumn id="42" name="Dec-83" totalsRowFunction="custom" totalsRowDxfId="17">
      <totalsRowFormula>COUNTIF(Table1[Dec-83],"&gt;0")</totalsRowFormula>
    </tableColumn>
    <tableColumn id="89" name="Dec-832" dataDxfId="105" totalsRowDxfId="16"/>
    <tableColumn id="43" name="Jan-84" totalsRowFunction="custom" totalsRowDxfId="15">
      <totalsRowFormula>COUNTIF(Table1[Jan-84],"&gt;0")</totalsRowFormula>
    </tableColumn>
    <tableColumn id="90" name="Jan-842" dataDxfId="104" totalsRowDxfId="14"/>
    <tableColumn id="44" name="Feb-84" totalsRowFunction="custom" totalsRowDxfId="13">
      <totalsRowFormula>COUNTIF(Table1[Feb-84],"&gt;0")</totalsRowFormula>
    </tableColumn>
    <tableColumn id="91" name="Feb-842" dataDxfId="103" totalsRowDxfId="12"/>
    <tableColumn id="45" name="Mar-84" totalsRowFunction="custom" totalsRowDxfId="11">
      <totalsRowFormula>COUNTIF(Table1[Mar-84],"&gt;0")</totalsRowFormula>
    </tableColumn>
    <tableColumn id="92" name="Mar-842" dataDxfId="102" totalsRowDxfId="10"/>
    <tableColumn id="46" name="Apr-84" totalsRowFunction="custom" totalsRowDxfId="9">
      <totalsRowFormula>COUNTIF(Table1[Apr-84],"&gt;0")</totalsRowFormula>
    </tableColumn>
    <tableColumn id="93" name="Apr-842" dataDxfId="101" totalsRowDxfId="8"/>
    <tableColumn id="47" name="May-84" totalsRowFunction="custom" totalsRowDxfId="7">
      <totalsRowFormula>COUNTIF(Table1[May-84],"&gt;0")</totalsRowFormula>
    </tableColumn>
    <tableColumn id="94" name="May-842" dataDxfId="100" totalsRowDxfId="6"/>
    <tableColumn id="48" name="Jun-84" totalsRowFunction="custom" totalsRowDxfId="5">
      <totalsRowFormula>COUNTIF(Table1[Jun-84],"&gt;0")</totalsRowFormula>
    </tableColumn>
    <tableColumn id="95" name="Jun-842" dataDxfId="99" totalsRowDxfId="4"/>
    <tableColumn id="49" name="Jul-84" totalsRowFunction="custom" totalsRowDxfId="3">
      <totalsRowFormula>COUNTIF(Table1[Jul-84],"&gt;0")</totalsRowFormula>
    </tableColumn>
    <tableColumn id="96" name="Jul-842" dataDxfId="98" totalsRowDxfId="2"/>
    <tableColumn id="50" name="Aug-84" totalsRowFunction="custom" totalsRowDxfId="1">
      <totalsRowFormula>COUNTIF(Table1[Aug-84],"&gt;0")</totalsRowFormula>
    </tableColumn>
    <tableColumn id="97" name="Aug-842" dataDxfId="97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S241"/>
  <sheetViews>
    <sheetView zoomScale="84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55000000000000004"/>
  <cols>
    <col min="1" max="1" width="47.41796875" bestFit="1" customWidth="1"/>
    <col min="2" max="2" width="34.89453125" customWidth="1"/>
    <col min="3" max="3" width="64" bestFit="1" customWidth="1"/>
    <col min="4" max="5" width="8.89453125" customWidth="1"/>
    <col min="6" max="7" width="9.3671875" customWidth="1"/>
    <col min="8" max="8" width="9.734375" bestFit="1" customWidth="1"/>
    <col min="9" max="9" width="9.734375" customWidth="1"/>
    <col min="14" max="15" width="9.26171875" customWidth="1"/>
    <col min="18" max="19" width="9.62890625" customWidth="1"/>
    <col min="24" max="25" width="9.26171875" customWidth="1"/>
    <col min="30" max="31" width="9.3671875" customWidth="1"/>
    <col min="38" max="39" width="9.26171875" customWidth="1"/>
    <col min="42" max="43" width="9.62890625" customWidth="1"/>
    <col min="48" max="49" width="9.26171875" customWidth="1"/>
    <col min="54" max="55" width="9.3671875" customWidth="1"/>
    <col min="62" max="63" width="9.26171875" customWidth="1"/>
    <col min="66" max="67" width="9.62890625" customWidth="1"/>
    <col min="72" max="73" width="9.26171875" customWidth="1"/>
    <col min="78" max="79" width="9.3671875" customWidth="1"/>
    <col min="86" max="87" width="9.26171875" customWidth="1"/>
    <col min="90" max="91" width="9.62890625" customWidth="1"/>
    <col min="92" max="93" width="8.89453125" customWidth="1"/>
    <col min="94" max="95" width="8.26171875" customWidth="1"/>
    <col min="96" max="96" width="9.26171875" customWidth="1"/>
  </cols>
  <sheetData>
    <row r="1" spans="1:97" x14ac:dyDescent="0.55000000000000004">
      <c r="A1" t="s">
        <v>0</v>
      </c>
      <c r="B1" t="s">
        <v>604</v>
      </c>
      <c r="C1" t="s">
        <v>606</v>
      </c>
      <c r="D1" s="2" t="s">
        <v>45</v>
      </c>
      <c r="E1" s="2" t="s">
        <v>448</v>
      </c>
      <c r="F1" s="2" t="s">
        <v>46</v>
      </c>
      <c r="G1" s="2" t="s">
        <v>449</v>
      </c>
      <c r="H1" s="1" t="s">
        <v>446</v>
      </c>
      <c r="I1" s="1" t="s">
        <v>450</v>
      </c>
      <c r="J1" s="1" t="s">
        <v>447</v>
      </c>
      <c r="K1" s="1" t="s">
        <v>451</v>
      </c>
      <c r="L1" s="2" t="s">
        <v>47</v>
      </c>
      <c r="M1" s="2" t="s">
        <v>452</v>
      </c>
      <c r="N1" s="2" t="s">
        <v>48</v>
      </c>
      <c r="O1" s="2" t="s">
        <v>453</v>
      </c>
      <c r="P1" s="2" t="s">
        <v>49</v>
      </c>
      <c r="Q1" s="2" t="s">
        <v>454</v>
      </c>
      <c r="R1" s="2" t="s">
        <v>50</v>
      </c>
      <c r="S1" s="2" t="s">
        <v>455</v>
      </c>
      <c r="T1" s="2" t="s">
        <v>51</v>
      </c>
      <c r="U1" s="2" t="s">
        <v>456</v>
      </c>
      <c r="V1" s="2" t="s">
        <v>52</v>
      </c>
      <c r="W1" s="2" t="s">
        <v>457</v>
      </c>
      <c r="X1" s="2" t="s">
        <v>53</v>
      </c>
      <c r="Y1" s="2" t="s">
        <v>458</v>
      </c>
      <c r="Z1" s="2" t="s">
        <v>54</v>
      </c>
      <c r="AA1" s="2" t="s">
        <v>459</v>
      </c>
      <c r="AB1" s="2" t="s">
        <v>55</v>
      </c>
      <c r="AC1" s="2" t="s">
        <v>460</v>
      </c>
      <c r="AD1" s="2" t="s">
        <v>56</v>
      </c>
      <c r="AE1" s="2" t="s">
        <v>461</v>
      </c>
      <c r="AF1" s="2" t="s">
        <v>57</v>
      </c>
      <c r="AG1" s="2" t="s">
        <v>462</v>
      </c>
      <c r="AH1" s="2" t="s">
        <v>58</v>
      </c>
      <c r="AI1" s="2" t="s">
        <v>463</v>
      </c>
      <c r="AJ1" s="2" t="s">
        <v>59</v>
      </c>
      <c r="AK1" s="2" t="s">
        <v>464</v>
      </c>
      <c r="AL1" s="2" t="s">
        <v>60</v>
      </c>
      <c r="AM1" s="2" t="s">
        <v>465</v>
      </c>
      <c r="AN1" s="2" t="s">
        <v>61</v>
      </c>
      <c r="AO1" s="2" t="s">
        <v>466</v>
      </c>
      <c r="AP1" s="2" t="s">
        <v>62</v>
      </c>
      <c r="AQ1" s="2" t="s">
        <v>467</v>
      </c>
      <c r="AR1" s="2" t="s">
        <v>63</v>
      </c>
      <c r="AS1" s="2" t="s">
        <v>468</v>
      </c>
      <c r="AT1" s="2" t="s">
        <v>64</v>
      </c>
      <c r="AU1" s="2" t="s">
        <v>469</v>
      </c>
      <c r="AV1" s="2" t="s">
        <v>65</v>
      </c>
      <c r="AW1" s="2" t="s">
        <v>470</v>
      </c>
      <c r="AX1" s="2" t="s">
        <v>66</v>
      </c>
      <c r="AY1" s="2" t="s">
        <v>471</v>
      </c>
      <c r="AZ1" s="2" t="s">
        <v>67</v>
      </c>
      <c r="BA1" s="2" t="s">
        <v>472</v>
      </c>
      <c r="BB1" s="2" t="s">
        <v>68</v>
      </c>
      <c r="BC1" s="2" t="s">
        <v>473</v>
      </c>
      <c r="BD1" s="2" t="s">
        <v>69</v>
      </c>
      <c r="BE1" s="2" t="s">
        <v>474</v>
      </c>
      <c r="BF1" s="2" t="s">
        <v>70</v>
      </c>
      <c r="BG1" s="2" t="s">
        <v>475</v>
      </c>
      <c r="BH1" s="2" t="s">
        <v>71</v>
      </c>
      <c r="BI1" s="2" t="s">
        <v>476</v>
      </c>
      <c r="BJ1" s="2" t="s">
        <v>72</v>
      </c>
      <c r="BK1" s="2" t="s">
        <v>477</v>
      </c>
      <c r="BL1" s="2" t="s">
        <v>73</v>
      </c>
      <c r="BM1" s="2" t="s">
        <v>478</v>
      </c>
      <c r="BN1" s="2" t="s">
        <v>74</v>
      </c>
      <c r="BO1" s="2" t="s">
        <v>479</v>
      </c>
      <c r="BP1" s="2" t="s">
        <v>75</v>
      </c>
      <c r="BQ1" s="2" t="s">
        <v>480</v>
      </c>
      <c r="BR1" s="2" t="s">
        <v>76</v>
      </c>
      <c r="BS1" s="2" t="s">
        <v>481</v>
      </c>
      <c r="BT1" s="2" t="s">
        <v>77</v>
      </c>
      <c r="BU1" s="2" t="s">
        <v>482</v>
      </c>
      <c r="BV1" s="2" t="s">
        <v>78</v>
      </c>
      <c r="BW1" s="2" t="s">
        <v>483</v>
      </c>
      <c r="BX1" s="2" t="s">
        <v>79</v>
      </c>
      <c r="BY1" s="2" t="s">
        <v>484</v>
      </c>
      <c r="BZ1" s="2" t="s">
        <v>80</v>
      </c>
      <c r="CA1" s="2" t="s">
        <v>485</v>
      </c>
      <c r="CB1" s="2" t="s">
        <v>81</v>
      </c>
      <c r="CC1" s="2" t="s">
        <v>486</v>
      </c>
      <c r="CD1" s="2" t="s">
        <v>82</v>
      </c>
      <c r="CE1" s="2" t="s">
        <v>487</v>
      </c>
      <c r="CF1" s="2" t="s">
        <v>83</v>
      </c>
      <c r="CG1" s="2" t="s">
        <v>488</v>
      </c>
      <c r="CH1" s="2" t="s">
        <v>84</v>
      </c>
      <c r="CI1" s="2" t="s">
        <v>489</v>
      </c>
      <c r="CJ1" s="2" t="s">
        <v>85</v>
      </c>
      <c r="CK1" s="2" t="s">
        <v>490</v>
      </c>
      <c r="CL1" s="2" t="s">
        <v>86</v>
      </c>
      <c r="CM1" s="2" t="s">
        <v>491</v>
      </c>
      <c r="CN1" s="2" t="s">
        <v>87</v>
      </c>
      <c r="CO1" s="2" t="s">
        <v>492</v>
      </c>
      <c r="CP1" s="2" t="s">
        <v>88</v>
      </c>
      <c r="CQ1" s="2" t="s">
        <v>493</v>
      </c>
      <c r="CR1" s="2" t="s">
        <v>89</v>
      </c>
      <c r="CS1" s="8" t="s">
        <v>494</v>
      </c>
    </row>
    <row r="2" spans="1:97" x14ac:dyDescent="0.55000000000000004">
      <c r="A2" t="s">
        <v>167</v>
      </c>
      <c r="B2" t="str">
        <f>LOOKUP(Table1[[#This Row],[Program]],'Program to Publisher detail'!A2:A320,'Program to Publisher detail'!C2:C320)</f>
        <v>Automated Simulations</v>
      </c>
      <c r="C2" t="str">
        <f>LOOKUP(Table1[[#This Row],[Program]],'Program to Developer detail'!A2:A320,'Program to Developer detail'!C2:C320)</f>
        <v>Epyx</v>
      </c>
      <c r="E2" s="3"/>
      <c r="G2" s="3"/>
      <c r="I2" s="3"/>
      <c r="K2" s="3"/>
      <c r="M2" s="3"/>
      <c r="O2" s="3"/>
      <c r="Q2" s="3"/>
      <c r="R2">
        <v>12.89</v>
      </c>
      <c r="S2" s="3">
        <v>29</v>
      </c>
      <c r="U2" s="3"/>
      <c r="W2" s="3"/>
      <c r="Y2" s="3"/>
      <c r="AA2" s="3"/>
      <c r="AC2" s="3"/>
      <c r="AE2" s="3"/>
      <c r="AG2" s="3"/>
      <c r="AI2" s="3"/>
      <c r="AK2" s="3"/>
      <c r="AM2" s="3"/>
      <c r="AO2" s="3"/>
      <c r="AQ2" s="3"/>
      <c r="AS2" s="3"/>
      <c r="AU2" s="3"/>
      <c r="AW2" s="3"/>
      <c r="AY2" s="3"/>
      <c r="BA2" s="3"/>
      <c r="BC2" s="3"/>
      <c r="BE2" s="3"/>
      <c r="BG2" s="3"/>
      <c r="BI2" s="3"/>
      <c r="BK2" s="3"/>
      <c r="BM2" s="3"/>
      <c r="BO2" s="3"/>
      <c r="BQ2" s="3"/>
      <c r="BS2" s="3"/>
      <c r="BU2" s="3"/>
      <c r="BW2" s="3"/>
      <c r="BY2" s="3"/>
      <c r="CA2" s="3"/>
      <c r="CC2" s="3"/>
      <c r="CE2" s="3"/>
      <c r="CG2" s="3"/>
      <c r="CI2" s="3"/>
      <c r="CK2" s="3"/>
      <c r="CM2" s="3"/>
      <c r="CO2" s="3"/>
      <c r="CQ2" s="3"/>
      <c r="CS2" s="3"/>
    </row>
    <row r="3" spans="1:97" x14ac:dyDescent="0.55000000000000004">
      <c r="A3" t="s">
        <v>495</v>
      </c>
      <c r="B3" t="str">
        <f>LOOKUP(Table1[[#This Row],[Program]],'Program to Publisher detail'!A3:A321,'Program to Publisher detail'!C3:C321)</f>
        <v>SubLogic</v>
      </c>
      <c r="C3" t="str">
        <f>LOOKUP(Table1[[#This Row],[Program]],'Program to Developer detail'!A3:A321,'Program to Developer detail'!C3:C321)</f>
        <v>Bruce Artwick</v>
      </c>
      <c r="E3" s="3"/>
      <c r="G3" s="3"/>
      <c r="I3" s="3"/>
      <c r="K3" s="3"/>
      <c r="M3" s="3"/>
      <c r="O3" s="3"/>
      <c r="Q3" s="3"/>
      <c r="S3" s="3"/>
      <c r="U3" s="3"/>
      <c r="W3" s="3"/>
      <c r="Y3" s="3"/>
      <c r="AA3" s="3"/>
      <c r="AC3" s="3"/>
      <c r="AE3" s="3"/>
      <c r="AG3" s="3"/>
      <c r="AI3" s="3"/>
      <c r="AK3" s="3"/>
      <c r="AM3" s="3"/>
      <c r="AO3" s="3"/>
      <c r="AQ3" s="3"/>
      <c r="AR3">
        <v>46.86</v>
      </c>
      <c r="AS3" s="3">
        <v>9</v>
      </c>
      <c r="AT3">
        <v>58.63</v>
      </c>
      <c r="AU3" s="3">
        <v>5</v>
      </c>
      <c r="AV3">
        <v>35.200000000000003</v>
      </c>
      <c r="AW3" s="3">
        <v>13</v>
      </c>
      <c r="AX3">
        <v>38.090000000000003</v>
      </c>
      <c r="AY3" s="3">
        <v>12</v>
      </c>
      <c r="BA3" s="3"/>
      <c r="BB3">
        <v>18.77</v>
      </c>
      <c r="BC3" s="3">
        <v>26</v>
      </c>
      <c r="BE3" s="3"/>
      <c r="BG3" s="3"/>
      <c r="BI3" s="3"/>
      <c r="BK3" s="3"/>
      <c r="BM3" s="3"/>
      <c r="BO3" s="3"/>
      <c r="BQ3" s="3"/>
      <c r="BS3" s="3"/>
      <c r="BU3" s="3"/>
      <c r="BW3" s="3"/>
      <c r="BY3" s="3"/>
      <c r="CA3" s="3"/>
      <c r="CC3" s="3"/>
      <c r="CE3" s="3"/>
      <c r="CG3" s="3"/>
      <c r="CI3" s="3"/>
      <c r="CK3" s="3"/>
      <c r="CM3" s="3"/>
      <c r="CO3" s="3"/>
      <c r="CQ3" s="3"/>
      <c r="CS3" s="3"/>
    </row>
    <row r="4" spans="1:97" x14ac:dyDescent="0.55000000000000004">
      <c r="A4" t="s">
        <v>135</v>
      </c>
      <c r="B4" t="str">
        <f>LOOKUP(Table1[[#This Row],[Program]],'Program to Publisher detail'!A4:A322,'Program to Publisher detail'!C4:C322)</f>
        <v>MUSE</v>
      </c>
      <c r="C4" t="str">
        <f>LOOKUP(Table1[[#This Row],[Program]],'Program to Developer detail'!A4:A322,'Program to Developer detail'!C4:C322)</f>
        <v>Silas Warner</v>
      </c>
      <c r="E4" s="3"/>
      <c r="G4" s="3"/>
      <c r="I4" s="3"/>
      <c r="K4" s="3"/>
      <c r="L4">
        <v>23.15</v>
      </c>
      <c r="M4" s="3">
        <v>20</v>
      </c>
      <c r="N4" s="4">
        <v>40.43</v>
      </c>
      <c r="O4" s="4">
        <v>4</v>
      </c>
      <c r="P4">
        <v>35.03</v>
      </c>
      <c r="Q4" s="3">
        <v>5</v>
      </c>
      <c r="R4">
        <v>28.07</v>
      </c>
      <c r="S4" s="3">
        <v>15</v>
      </c>
      <c r="T4">
        <v>29.66</v>
      </c>
      <c r="U4" s="3">
        <v>13</v>
      </c>
      <c r="V4">
        <v>19.11</v>
      </c>
      <c r="W4" s="3">
        <v>22</v>
      </c>
      <c r="Y4" s="3"/>
      <c r="AA4" s="3"/>
      <c r="AC4" s="3"/>
      <c r="AE4" s="3"/>
      <c r="AG4" s="3"/>
      <c r="AI4" s="3"/>
      <c r="AK4" s="3"/>
      <c r="AM4" s="3"/>
      <c r="AO4" s="3"/>
      <c r="AQ4" s="3"/>
      <c r="AS4" s="3"/>
      <c r="AU4" s="3"/>
      <c r="AW4" s="3"/>
      <c r="AY4" s="3"/>
      <c r="BA4" s="3"/>
      <c r="BC4" s="3"/>
      <c r="BE4" s="3"/>
      <c r="BG4" s="3"/>
      <c r="BI4" s="3"/>
      <c r="BK4" s="3"/>
      <c r="BM4" s="3"/>
      <c r="BO4" s="3"/>
      <c r="BQ4" s="3"/>
      <c r="BS4" s="3"/>
      <c r="BU4" s="3"/>
      <c r="BW4" s="3"/>
      <c r="BY4" s="3"/>
      <c r="CA4" s="3"/>
      <c r="CC4" s="3"/>
      <c r="CE4" s="3"/>
      <c r="CG4" s="3"/>
      <c r="CI4" s="3"/>
      <c r="CK4" s="3"/>
      <c r="CM4" s="3"/>
      <c r="CO4" s="3"/>
      <c r="CQ4" s="3"/>
      <c r="CS4" s="3"/>
    </row>
    <row r="5" spans="1:97" x14ac:dyDescent="0.55000000000000004">
      <c r="A5" t="s">
        <v>326</v>
      </c>
      <c r="B5" t="str">
        <f>LOOKUP(Table1[[#This Row],[Program]],'Program to Publisher detail'!A5:A323,'Program to Publisher detail'!C5:C323)</f>
        <v>Systems Plus</v>
      </c>
      <c r="C5" t="str">
        <f>LOOKUP(Table1[[#This Row],[Program]],'Program to Developer detail'!A5:A323,'Program to Developer detail'!C5:C323)</f>
        <v>Software Dimensions</v>
      </c>
      <c r="E5" s="3"/>
      <c r="G5" s="3"/>
      <c r="I5" s="3"/>
      <c r="K5" s="3"/>
      <c r="M5" s="3"/>
      <c r="O5" s="3"/>
      <c r="Q5" s="3"/>
      <c r="S5" s="3"/>
      <c r="U5" s="3"/>
      <c r="W5" s="3"/>
      <c r="Y5" s="3"/>
      <c r="AA5" s="3"/>
      <c r="AC5" s="3"/>
      <c r="AE5" s="3"/>
      <c r="AG5" s="3"/>
      <c r="AI5" s="3"/>
      <c r="AK5" s="3"/>
      <c r="AM5" s="3"/>
      <c r="AO5" s="3"/>
      <c r="AQ5" s="3"/>
      <c r="AS5" s="3"/>
      <c r="AU5" s="3"/>
      <c r="AW5" s="3"/>
      <c r="AY5" s="3"/>
      <c r="BA5" s="3"/>
      <c r="BC5" s="3"/>
      <c r="BD5">
        <v>14.43</v>
      </c>
      <c r="BE5" s="3">
        <v>25</v>
      </c>
      <c r="BG5" s="3"/>
      <c r="BI5" s="3"/>
      <c r="BK5" s="3"/>
      <c r="BM5" s="3"/>
      <c r="BO5" s="3"/>
      <c r="BQ5" s="3"/>
      <c r="BS5" s="3"/>
      <c r="BU5" s="3"/>
      <c r="BW5" s="3"/>
      <c r="BY5" s="3"/>
      <c r="CA5" s="3"/>
      <c r="CC5" s="3"/>
      <c r="CE5" s="3"/>
      <c r="CG5" s="3"/>
      <c r="CI5" s="3"/>
      <c r="CK5" s="3"/>
      <c r="CM5" s="3"/>
      <c r="CO5" s="3"/>
      <c r="CQ5" s="3"/>
      <c r="CS5" s="3"/>
    </row>
    <row r="6" spans="1:97" x14ac:dyDescent="0.55000000000000004">
      <c r="A6" t="s">
        <v>9</v>
      </c>
      <c r="B6" t="str">
        <f>LOOKUP(Table1[[#This Row],[Program]],'Program to Publisher detail'!A6:A324,'Program to Publisher detail'!C6:C324)</f>
        <v>Microsoft</v>
      </c>
      <c r="C6" t="str">
        <f>LOOKUP(Table1[[#This Row],[Program]],'Program to Developer detail'!A6:A324,'Program to Developer detail'!C6:C324)</f>
        <v>Gordon Letwin, Software Associates</v>
      </c>
      <c r="D6">
        <v>60.62</v>
      </c>
      <c r="E6" s="3">
        <v>6</v>
      </c>
      <c r="F6">
        <v>20.5</v>
      </c>
      <c r="G6" s="3">
        <v>21</v>
      </c>
      <c r="H6">
        <v>16.97</v>
      </c>
      <c r="I6" s="3">
        <v>25</v>
      </c>
      <c r="J6">
        <v>25.81</v>
      </c>
      <c r="K6" s="3">
        <v>22</v>
      </c>
      <c r="L6">
        <v>19.59</v>
      </c>
      <c r="M6" s="3">
        <v>21</v>
      </c>
      <c r="N6">
        <v>11.11</v>
      </c>
      <c r="O6" s="3">
        <v>29</v>
      </c>
      <c r="P6">
        <v>18.8</v>
      </c>
      <c r="Q6" s="3">
        <v>20</v>
      </c>
      <c r="R6">
        <v>14.03</v>
      </c>
      <c r="S6" s="3">
        <v>28</v>
      </c>
      <c r="U6" s="3"/>
      <c r="W6" s="3"/>
      <c r="Y6" s="3"/>
      <c r="AA6" s="3"/>
      <c r="AC6" s="3"/>
      <c r="AE6" s="3"/>
      <c r="AG6" s="3"/>
      <c r="AI6" s="3"/>
      <c r="AK6" s="3"/>
      <c r="AM6" s="3"/>
      <c r="AO6" s="3"/>
      <c r="AQ6" s="3"/>
      <c r="AS6" s="3"/>
      <c r="AU6" s="3"/>
      <c r="AW6" s="3"/>
      <c r="AY6" s="3"/>
      <c r="BA6" s="3"/>
      <c r="BC6" s="3"/>
      <c r="BE6" s="3"/>
      <c r="BG6" s="3"/>
      <c r="BI6" s="3"/>
      <c r="BK6" s="3"/>
      <c r="BM6" s="3"/>
      <c r="BO6" s="3"/>
      <c r="BQ6" s="3"/>
      <c r="BS6" s="3"/>
      <c r="BU6" s="3"/>
      <c r="BW6" s="3"/>
      <c r="BY6" s="3"/>
      <c r="CA6" s="3"/>
      <c r="CC6" s="3"/>
      <c r="CE6" s="3"/>
      <c r="CG6" s="3"/>
      <c r="CI6" s="3"/>
      <c r="CK6" s="3"/>
      <c r="CM6" s="3"/>
      <c r="CO6" s="3"/>
      <c r="CQ6" s="3"/>
      <c r="CS6" s="3"/>
    </row>
    <row r="7" spans="1:97" x14ac:dyDescent="0.55000000000000004">
      <c r="A7" t="s">
        <v>143</v>
      </c>
      <c r="B7" t="str">
        <f>LOOKUP(Table1[[#This Row],[Program]],'Program to Publisher detail'!A7:A325,'Program to Publisher detail'!C7:C325)</f>
        <v>Adventure International</v>
      </c>
      <c r="C7" t="str">
        <f>LOOKUP(Table1[[#This Row],[Program]],'Program to Developer detail'!A7:A325,'Program to Developer detail'!C7:C325)</f>
        <v>Scott Adams</v>
      </c>
      <c r="E7" s="3"/>
      <c r="G7" s="3"/>
      <c r="I7" s="3"/>
      <c r="K7" s="3"/>
      <c r="M7" s="3"/>
      <c r="N7">
        <v>19.86</v>
      </c>
      <c r="O7" s="3">
        <v>12</v>
      </c>
      <c r="P7">
        <v>20.65</v>
      </c>
      <c r="Q7" s="3">
        <v>15</v>
      </c>
      <c r="R7">
        <v>30.94</v>
      </c>
      <c r="S7" s="3">
        <v>14</v>
      </c>
      <c r="U7" s="3"/>
      <c r="W7" s="3"/>
      <c r="Y7" s="3"/>
      <c r="AA7" s="3"/>
      <c r="AC7" s="3"/>
      <c r="AE7" s="3"/>
      <c r="AG7" s="3"/>
      <c r="AI7" s="3"/>
      <c r="AK7" s="3"/>
      <c r="AM7" s="3"/>
      <c r="AO7" s="3"/>
      <c r="AQ7" s="3"/>
      <c r="AS7" s="3"/>
      <c r="AU7" s="3"/>
      <c r="AW7" s="3"/>
      <c r="AY7" s="3"/>
      <c r="BA7" s="3"/>
      <c r="BC7" s="3"/>
      <c r="BE7" s="3"/>
      <c r="BG7" s="3"/>
      <c r="BI7" s="3"/>
      <c r="BK7" s="3"/>
      <c r="BM7" s="3"/>
      <c r="BO7" s="3"/>
      <c r="BQ7" s="3"/>
      <c r="BS7" s="3"/>
      <c r="BU7" s="3"/>
      <c r="BW7" s="3"/>
      <c r="BY7" s="3"/>
      <c r="CA7" s="3"/>
      <c r="CC7" s="3"/>
      <c r="CE7" s="3"/>
      <c r="CG7" s="3"/>
      <c r="CI7" s="3"/>
      <c r="CK7" s="3"/>
      <c r="CM7" s="3"/>
      <c r="CO7" s="3"/>
      <c r="CQ7" s="3"/>
      <c r="CS7" s="3"/>
    </row>
    <row r="8" spans="1:97" x14ac:dyDescent="0.55000000000000004">
      <c r="A8" t="s">
        <v>131</v>
      </c>
      <c r="B8" t="str">
        <f>LOOKUP(Table1[[#This Row],[Program]],'Program to Publisher detail'!A8:A326,'Program to Publisher detail'!C8:C326)</f>
        <v>California Pacific</v>
      </c>
      <c r="C8" t="str">
        <f>LOOKUP(Table1[[#This Row],[Program]],'Program to Developer detail'!A8:A326,'Program to Developer detail'!C8:C326)</f>
        <v>Lord British</v>
      </c>
      <c r="E8" s="3"/>
      <c r="G8" s="3"/>
      <c r="I8" s="3"/>
      <c r="J8">
        <v>22.12</v>
      </c>
      <c r="K8" s="3">
        <v>23</v>
      </c>
      <c r="M8" s="3"/>
      <c r="O8" s="3"/>
      <c r="P8">
        <v>12.9</v>
      </c>
      <c r="Q8" s="3">
        <v>26</v>
      </c>
      <c r="S8" s="3"/>
      <c r="U8" s="3"/>
      <c r="W8" s="3"/>
      <c r="Y8" s="3"/>
      <c r="AA8" s="3"/>
      <c r="AC8" s="3"/>
      <c r="AE8" s="3"/>
      <c r="AG8" s="3"/>
      <c r="AI8" s="3"/>
      <c r="AK8" s="3"/>
      <c r="AM8" s="3"/>
      <c r="AO8" s="3"/>
      <c r="AQ8" s="3"/>
      <c r="AS8" s="3"/>
      <c r="AU8" s="3"/>
      <c r="AW8" s="3"/>
      <c r="AY8" s="3"/>
      <c r="BA8" s="3"/>
      <c r="BC8" s="3"/>
      <c r="BE8" s="3"/>
      <c r="BG8" s="3"/>
      <c r="BI8" s="3"/>
      <c r="BK8" s="3"/>
      <c r="BM8" s="3"/>
      <c r="BO8" s="3"/>
      <c r="BQ8" s="3"/>
      <c r="BS8" s="3"/>
      <c r="BU8" s="3"/>
      <c r="BW8" s="3"/>
      <c r="BY8" s="3"/>
      <c r="CA8" s="3"/>
      <c r="CC8" s="3"/>
      <c r="CE8" s="3"/>
      <c r="CG8" s="3"/>
      <c r="CI8" s="3"/>
      <c r="CK8" s="3"/>
      <c r="CM8" s="3"/>
      <c r="CO8" s="3"/>
      <c r="CQ8" s="3"/>
      <c r="CS8" s="3"/>
    </row>
    <row r="9" spans="1:97" x14ac:dyDescent="0.55000000000000004">
      <c r="A9" t="s">
        <v>150</v>
      </c>
      <c r="B9" t="str">
        <f>LOOKUP(Table1[[#This Row],[Program]],'Program to Publisher detail'!A9:A327,'Program to Publisher detail'!C9:C327)</f>
        <v>Broderbund Software</v>
      </c>
      <c r="C9" t="str">
        <f>LOOKUP(Table1[[#This Row],[Program]],'Program to Developer detail'!A9:A327,'Program to Developer detail'!C9:C327)</f>
        <v>Tony Suzuki</v>
      </c>
      <c r="E9" s="3"/>
      <c r="G9" s="3"/>
      <c r="I9" s="3"/>
      <c r="K9" s="3"/>
      <c r="L9">
        <v>97.22</v>
      </c>
      <c r="M9" s="3">
        <v>1</v>
      </c>
      <c r="N9">
        <v>99.06</v>
      </c>
      <c r="O9" s="3">
        <v>1</v>
      </c>
      <c r="P9">
        <v>91.81</v>
      </c>
      <c r="Q9" s="3">
        <v>1</v>
      </c>
      <c r="R9">
        <v>63.31</v>
      </c>
      <c r="S9" s="3">
        <v>3</v>
      </c>
      <c r="T9">
        <v>51.69</v>
      </c>
      <c r="U9" s="3">
        <v>6</v>
      </c>
      <c r="V9">
        <v>39.71</v>
      </c>
      <c r="W9" s="3">
        <v>9</v>
      </c>
      <c r="X9">
        <v>24.2</v>
      </c>
      <c r="Y9" s="3">
        <v>10</v>
      </c>
      <c r="Z9">
        <v>36.4</v>
      </c>
      <c r="AA9" s="3">
        <v>20</v>
      </c>
      <c r="AC9" s="3"/>
      <c r="AE9" s="3"/>
      <c r="AG9" s="3"/>
      <c r="AI9" s="3"/>
      <c r="AK9" s="3"/>
      <c r="AM9" s="3"/>
      <c r="AO9" s="3"/>
      <c r="AQ9" s="3"/>
      <c r="AS9" s="3"/>
      <c r="AU9" s="3"/>
      <c r="AW9" s="3"/>
      <c r="AY9" s="3"/>
      <c r="BA9" s="3"/>
      <c r="BC9" s="3"/>
      <c r="BE9" s="3"/>
      <c r="BG9" s="3"/>
      <c r="BI9" s="3"/>
      <c r="BK9" s="3"/>
      <c r="BM9" s="3"/>
      <c r="BO9" s="3"/>
      <c r="BQ9" s="3"/>
      <c r="BS9" s="3"/>
      <c r="BU9" s="3"/>
      <c r="BW9" s="3"/>
      <c r="BY9" s="3"/>
      <c r="CA9" s="3"/>
      <c r="CC9" s="3"/>
      <c r="CE9" s="3"/>
      <c r="CG9" s="3"/>
      <c r="CI9" s="3"/>
      <c r="CK9" s="3"/>
      <c r="CM9" s="3"/>
      <c r="CO9" s="3"/>
      <c r="CQ9" s="3"/>
      <c r="CS9" s="3"/>
    </row>
    <row r="10" spans="1:97" x14ac:dyDescent="0.55000000000000004">
      <c r="A10" t="s">
        <v>178</v>
      </c>
      <c r="B10" t="str">
        <f>LOOKUP(Table1[[#This Row],[Program]],'Program to Publisher detail'!A10:A328,'Program to Publisher detail'!C10:C328)</f>
        <v>Broderbund Software</v>
      </c>
      <c r="C10" t="str">
        <f>LOOKUP(Table1[[#This Row],[Program]],'Program to Developer detail'!A10:A328,'Program to Developer detail'!C10:C328)</f>
        <v>Tony Suzuki</v>
      </c>
      <c r="E10" s="3"/>
      <c r="G10" s="3"/>
      <c r="I10" s="3"/>
      <c r="K10" s="3"/>
      <c r="M10" s="3"/>
      <c r="O10" s="3"/>
      <c r="Q10" s="3"/>
      <c r="S10" s="3"/>
      <c r="T10">
        <v>18.5</v>
      </c>
      <c r="U10" s="3">
        <v>24</v>
      </c>
      <c r="V10">
        <v>23.59</v>
      </c>
      <c r="W10" s="3">
        <v>18</v>
      </c>
      <c r="Y10" s="3"/>
      <c r="AA10" s="3"/>
      <c r="AC10" s="3"/>
      <c r="AE10" s="3"/>
      <c r="AG10" s="3"/>
      <c r="AI10" s="3"/>
      <c r="AK10" s="3"/>
      <c r="AM10" s="3"/>
      <c r="AO10" s="3"/>
      <c r="AQ10" s="3"/>
      <c r="AS10" s="3"/>
      <c r="AU10" s="3"/>
      <c r="AW10" s="3"/>
      <c r="AY10" s="3"/>
      <c r="BA10" s="3"/>
      <c r="BC10" s="3"/>
      <c r="BE10" s="3"/>
      <c r="BG10" s="3"/>
      <c r="BI10" s="3"/>
      <c r="BK10" s="3"/>
      <c r="BM10" s="3"/>
      <c r="BO10" s="3"/>
      <c r="BQ10" s="3"/>
      <c r="BS10" s="3"/>
      <c r="BU10" s="3"/>
      <c r="BW10" s="3"/>
      <c r="BY10" s="3"/>
      <c r="CA10" s="3"/>
      <c r="CC10" s="3"/>
      <c r="CE10" s="3"/>
      <c r="CG10" s="3"/>
      <c r="CI10" s="3"/>
      <c r="CK10" s="3"/>
      <c r="CM10" s="3"/>
      <c r="CO10" s="3"/>
      <c r="CQ10" s="3"/>
      <c r="CS10" s="3"/>
    </row>
    <row r="11" spans="1:97" x14ac:dyDescent="0.55000000000000004">
      <c r="A11" t="s">
        <v>133</v>
      </c>
      <c r="B11" t="str">
        <f>LOOKUP(Table1[[#This Row],[Program]],'Program to Publisher detail'!A11:A329,'Program to Publisher detail'!C11:C329)</f>
        <v>Apple Computer</v>
      </c>
      <c r="C11" t="str">
        <f>LOOKUP(Table1[[#This Row],[Program]],'Program to Developer detail'!A11:A329,'Program to Developer detail'!C11:C329)</f>
        <v>uncredited</v>
      </c>
      <c r="E11" s="3"/>
      <c r="G11" s="3"/>
      <c r="I11" s="3"/>
      <c r="J11">
        <v>16.600000000000001</v>
      </c>
      <c r="K11" s="3">
        <v>29</v>
      </c>
      <c r="M11" s="3"/>
      <c r="O11" s="3"/>
      <c r="Q11" s="3"/>
      <c r="S11" s="3"/>
      <c r="U11" s="3"/>
      <c r="W11" s="3"/>
      <c r="Y11" s="3"/>
      <c r="AA11" s="3"/>
      <c r="AC11" s="3"/>
      <c r="AE11" s="3"/>
      <c r="AG11" s="3"/>
      <c r="AI11" s="3"/>
      <c r="AK11" s="3"/>
      <c r="AM11" s="3"/>
      <c r="AO11" s="3"/>
      <c r="AQ11" s="3"/>
      <c r="AS11" s="3"/>
      <c r="AU11" s="3"/>
      <c r="AW11" s="3"/>
      <c r="AY11" s="3"/>
      <c r="BA11" s="3"/>
      <c r="BC11" s="3"/>
      <c r="BE11" s="3"/>
      <c r="BG11" s="3"/>
      <c r="BI11" s="3"/>
      <c r="BK11" s="3"/>
      <c r="BM11" s="3"/>
      <c r="BO11" s="3"/>
      <c r="BQ11" s="3"/>
      <c r="BS11" s="3"/>
      <c r="BU11" s="3"/>
      <c r="BW11" s="3"/>
      <c r="BY11" s="3"/>
      <c r="CA11" s="3"/>
      <c r="CC11" s="3"/>
      <c r="CE11" s="3"/>
      <c r="CG11" s="3"/>
      <c r="CI11" s="3"/>
      <c r="CK11" s="3"/>
      <c r="CM11" s="3"/>
      <c r="CO11" s="3"/>
      <c r="CQ11" s="3"/>
      <c r="CS11" s="3"/>
    </row>
    <row r="12" spans="1:97" x14ac:dyDescent="0.55000000000000004">
      <c r="A12" t="s">
        <v>325</v>
      </c>
      <c r="B12" t="str">
        <f>LOOKUP(Table1[[#This Row],[Program]],'Program to Publisher detail'!A12:A330,'Program to Publisher detail'!C12:C330)</f>
        <v>Apple Computer</v>
      </c>
      <c r="C12" t="str">
        <f>LOOKUP(Table1[[#This Row],[Program]],'Program to Developer detail'!A12:A330,'Program to Developer detail'!C12:C330)</f>
        <v>Logo Computer Systems</v>
      </c>
      <c r="E12" s="3"/>
      <c r="G12" s="3"/>
      <c r="I12" s="3"/>
      <c r="K12" s="3"/>
      <c r="M12" s="3"/>
      <c r="O12" s="3"/>
      <c r="Q12" s="3"/>
      <c r="S12" s="3"/>
      <c r="U12" s="3"/>
      <c r="W12" s="3"/>
      <c r="Y12" s="3"/>
      <c r="AA12" s="3"/>
      <c r="AC12" s="3"/>
      <c r="AE12" s="3"/>
      <c r="AG12" s="3"/>
      <c r="AI12" s="3"/>
      <c r="AK12" s="3"/>
      <c r="AM12" s="3"/>
      <c r="AO12" s="3"/>
      <c r="AQ12" s="3"/>
      <c r="AS12" s="3"/>
      <c r="AU12" s="3"/>
      <c r="AW12" s="3"/>
      <c r="AY12" s="3"/>
      <c r="BA12" s="3"/>
      <c r="BC12" s="3"/>
      <c r="BD12">
        <v>16.350000000000001</v>
      </c>
      <c r="BE12" s="3">
        <v>23</v>
      </c>
      <c r="BG12" s="3"/>
      <c r="BI12" s="3"/>
      <c r="BK12" s="3"/>
      <c r="BM12" s="3"/>
      <c r="BO12" s="3"/>
      <c r="BP12">
        <v>16.88</v>
      </c>
      <c r="BQ12" s="3">
        <v>25</v>
      </c>
      <c r="BR12">
        <v>17.440000000000001</v>
      </c>
      <c r="BS12" s="3">
        <v>29</v>
      </c>
      <c r="BT12">
        <v>22.32</v>
      </c>
      <c r="BU12" s="3">
        <v>15</v>
      </c>
      <c r="BV12">
        <v>23.28</v>
      </c>
      <c r="BW12" s="3">
        <v>20</v>
      </c>
      <c r="BX12">
        <v>25.96</v>
      </c>
      <c r="BY12" s="3">
        <v>15</v>
      </c>
      <c r="BZ12">
        <v>25.81</v>
      </c>
      <c r="CA12" s="3">
        <v>16</v>
      </c>
      <c r="CB12">
        <v>33.33</v>
      </c>
      <c r="CC12" s="3">
        <v>17</v>
      </c>
      <c r="CD12">
        <v>31.07</v>
      </c>
      <c r="CE12" s="3">
        <v>18</v>
      </c>
      <c r="CF12">
        <v>29.1</v>
      </c>
      <c r="CG12" s="3">
        <v>17</v>
      </c>
      <c r="CH12">
        <v>43.12</v>
      </c>
      <c r="CI12" s="3">
        <v>13</v>
      </c>
      <c r="CJ12">
        <v>66.97</v>
      </c>
      <c r="CK12" s="3">
        <v>6</v>
      </c>
      <c r="CL12">
        <v>34.89</v>
      </c>
      <c r="CM12" s="3">
        <v>17</v>
      </c>
      <c r="CN12">
        <v>26.71</v>
      </c>
      <c r="CO12" s="3">
        <v>16</v>
      </c>
      <c r="CP12">
        <v>17.98</v>
      </c>
      <c r="CQ12" s="3">
        <v>22</v>
      </c>
      <c r="CS12" s="3"/>
    </row>
    <row r="13" spans="1:97" x14ac:dyDescent="0.55000000000000004">
      <c r="A13" t="s">
        <v>376</v>
      </c>
      <c r="B13" t="str">
        <f>LOOKUP(Table1[[#This Row],[Program]],'Program to Publisher detail'!A13:A331,'Program to Publisher detail'!C13:C331)</f>
        <v>Beagle Brothers</v>
      </c>
      <c r="C13" t="str">
        <f>LOOKUP(Table1[[#This Row],[Program]],'Program to Developer detail'!A13:A331,'Program to Developer detail'!C13:C331)</f>
        <v>Bert Kersey</v>
      </c>
      <c r="E13" s="3"/>
      <c r="G13" s="3"/>
      <c r="I13" s="3"/>
      <c r="K13" s="3"/>
      <c r="M13" s="3"/>
      <c r="O13" s="3"/>
      <c r="Q13" s="3"/>
      <c r="S13" s="3"/>
      <c r="U13" s="3"/>
      <c r="W13" s="3"/>
      <c r="Y13" s="3"/>
      <c r="AA13" s="3"/>
      <c r="AC13" s="3"/>
      <c r="AE13" s="3"/>
      <c r="AG13" s="3"/>
      <c r="AI13" s="3"/>
      <c r="AK13" s="3"/>
      <c r="AM13" s="3"/>
      <c r="AO13" s="3"/>
      <c r="AQ13" s="3"/>
      <c r="AS13" s="3"/>
      <c r="AU13" s="3"/>
      <c r="AW13" s="3"/>
      <c r="AY13" s="3"/>
      <c r="BA13" s="3"/>
      <c r="BC13" s="3"/>
      <c r="BE13" s="3"/>
      <c r="BG13" s="3"/>
      <c r="BI13" s="3"/>
      <c r="BK13" s="3"/>
      <c r="BM13" s="3"/>
      <c r="BO13" s="3"/>
      <c r="BQ13" s="3"/>
      <c r="BR13">
        <v>21.92</v>
      </c>
      <c r="BS13" s="3">
        <v>18</v>
      </c>
      <c r="BT13">
        <v>12.09</v>
      </c>
      <c r="BU13" s="3">
        <v>26</v>
      </c>
      <c r="BV13">
        <v>23.89</v>
      </c>
      <c r="BW13" s="3">
        <v>18</v>
      </c>
      <c r="BY13" s="3"/>
      <c r="CA13" s="3"/>
      <c r="CB13">
        <v>20.51</v>
      </c>
      <c r="CC13" s="3">
        <v>25</v>
      </c>
      <c r="CE13" s="3"/>
      <c r="CG13" s="3"/>
      <c r="CI13" s="3"/>
      <c r="CK13" s="3"/>
      <c r="CM13" s="3"/>
      <c r="CO13" s="3"/>
      <c r="CQ13" s="3"/>
      <c r="CS13" s="3"/>
    </row>
    <row r="14" spans="1:97" x14ac:dyDescent="0.55000000000000004">
      <c r="A14" t="s">
        <v>390</v>
      </c>
      <c r="B14" t="str">
        <f>LOOKUP(Table1[[#This Row],[Program]],'Program to Publisher detail'!A14:A332,'Program to Publisher detail'!C14:C332)</f>
        <v>Beagle Brothers</v>
      </c>
      <c r="C14" t="str">
        <f>LOOKUP(Table1[[#This Row],[Program]],'Program to Developer detail'!A14:A332,'Program to Developer detail'!C14:C332)</f>
        <v>Bert Kersey</v>
      </c>
      <c r="E14" s="3"/>
      <c r="G14" s="3"/>
      <c r="I14" s="3"/>
      <c r="K14" s="3"/>
      <c r="M14" s="3"/>
      <c r="O14" s="3"/>
      <c r="Q14" s="3"/>
      <c r="S14" s="3"/>
      <c r="U14" s="3"/>
      <c r="W14" s="3"/>
      <c r="Y14" s="3"/>
      <c r="AA14" s="3"/>
      <c r="AC14" s="3"/>
      <c r="AE14" s="3"/>
      <c r="AG14" s="3"/>
      <c r="AI14" s="3"/>
      <c r="AK14" s="3"/>
      <c r="AM14" s="3"/>
      <c r="AO14" s="3"/>
      <c r="AQ14" s="3"/>
      <c r="AS14" s="3"/>
      <c r="AU14" s="3"/>
      <c r="AW14" s="3"/>
      <c r="AY14" s="3"/>
      <c r="BA14" s="3"/>
      <c r="BC14" s="3"/>
      <c r="BE14" s="3"/>
      <c r="BG14" s="3"/>
      <c r="BI14" s="3"/>
      <c r="BK14" s="3"/>
      <c r="BM14" s="3"/>
      <c r="BO14" s="3"/>
      <c r="BQ14" s="3"/>
      <c r="BS14" s="3"/>
      <c r="BU14" s="3"/>
      <c r="BV14">
        <v>13.17</v>
      </c>
      <c r="BW14" s="3">
        <v>30</v>
      </c>
      <c r="BY14" s="3"/>
      <c r="CA14" s="3"/>
      <c r="CC14" s="3"/>
      <c r="CE14" s="3"/>
      <c r="CG14" s="3"/>
      <c r="CI14" s="3"/>
      <c r="CK14" s="3"/>
      <c r="CM14" s="3"/>
      <c r="CO14" s="3"/>
      <c r="CQ14" s="3"/>
      <c r="CS14" s="3"/>
    </row>
    <row r="15" spans="1:97" x14ac:dyDescent="0.55000000000000004">
      <c r="A15" t="s">
        <v>207</v>
      </c>
      <c r="B15" t="str">
        <f>LOOKUP(Table1[[#This Row],[Program]],'Program to Publisher detail'!A15:A333,'Program to Publisher detail'!C15:C333)</f>
        <v>Broderbund Software</v>
      </c>
      <c r="C15" t="str">
        <f>LOOKUP(Table1[[#This Row],[Program]],'Program to Developer detail'!A15:A333,'Program to Developer detail'!C15:C333)</f>
        <v>Ben Serki</v>
      </c>
      <c r="E15" s="3"/>
      <c r="G15" s="3"/>
      <c r="I15" s="3"/>
      <c r="K15" s="3"/>
      <c r="M15" s="3"/>
      <c r="O15" s="3"/>
      <c r="Q15" s="3"/>
      <c r="S15" s="3"/>
      <c r="U15" s="3"/>
      <c r="W15" s="3"/>
      <c r="Y15" s="3"/>
      <c r="Z15">
        <v>64.83</v>
      </c>
      <c r="AA15" s="3">
        <v>7</v>
      </c>
      <c r="AB15">
        <v>55</v>
      </c>
      <c r="AC15" s="3">
        <v>5</v>
      </c>
      <c r="AD15">
        <v>27.34</v>
      </c>
      <c r="AE15" s="3">
        <v>3</v>
      </c>
      <c r="AF15">
        <v>27.66</v>
      </c>
      <c r="AG15" s="3">
        <v>5</v>
      </c>
      <c r="AH15">
        <v>62.15</v>
      </c>
      <c r="AI15" s="3">
        <v>5</v>
      </c>
      <c r="AJ15">
        <v>43.81</v>
      </c>
      <c r="AK15" s="3">
        <v>18</v>
      </c>
      <c r="AL15">
        <v>54.13</v>
      </c>
      <c r="AM15" s="3">
        <v>11</v>
      </c>
      <c r="AN15">
        <v>27.88</v>
      </c>
      <c r="AO15" s="3">
        <v>18</v>
      </c>
      <c r="AP15">
        <v>44.54</v>
      </c>
      <c r="AQ15" s="3">
        <v>12</v>
      </c>
      <c r="AR15">
        <v>36.1</v>
      </c>
      <c r="AS15" s="3">
        <v>15</v>
      </c>
      <c r="AT15">
        <v>18.149999999999999</v>
      </c>
      <c r="AU15" s="3">
        <v>22</v>
      </c>
      <c r="AV15">
        <v>22.07</v>
      </c>
      <c r="AW15" s="3">
        <v>26</v>
      </c>
      <c r="AY15" s="3"/>
      <c r="BA15" s="3"/>
      <c r="BC15" s="3"/>
      <c r="BE15" s="3"/>
      <c r="BG15" s="3"/>
      <c r="BI15" s="3"/>
      <c r="BK15" s="3"/>
      <c r="BM15" s="3"/>
      <c r="BO15" s="3"/>
      <c r="BQ15" s="3"/>
      <c r="BS15" s="3"/>
      <c r="BU15" s="3"/>
      <c r="BW15" s="3"/>
      <c r="BY15" s="3"/>
      <c r="CA15" s="3"/>
      <c r="CC15" s="3"/>
      <c r="CE15" s="3"/>
      <c r="CG15" s="3"/>
      <c r="CI15" s="3"/>
      <c r="CK15" s="3"/>
      <c r="CM15" s="3"/>
      <c r="CO15" s="3"/>
      <c r="CQ15" s="3"/>
      <c r="CS15" s="3"/>
    </row>
    <row r="16" spans="1:97" x14ac:dyDescent="0.55000000000000004">
      <c r="A16" t="s">
        <v>403</v>
      </c>
      <c r="B16" t="str">
        <f>LOOKUP(Table1[[#This Row],[Program]],'Program to Publisher detail'!A16:A334,'Program to Publisher detail'!C16:C334)</f>
        <v>Apple Computer</v>
      </c>
      <c r="C16" t="str">
        <f>LOOKUP(Table1[[#This Row],[Program]],'Program to Developer detail'!A16:A334,'Program to Developer detail'!C16:C334)</f>
        <v>uncredited</v>
      </c>
      <c r="E16" s="3"/>
      <c r="G16" s="3"/>
      <c r="I16" s="3"/>
      <c r="K16" s="3"/>
      <c r="M16" s="3"/>
      <c r="O16" s="3"/>
      <c r="Q16" s="3"/>
      <c r="S16" s="3"/>
      <c r="U16" s="3"/>
      <c r="W16" s="3"/>
      <c r="Y16" s="3"/>
      <c r="AA16" s="3"/>
      <c r="AC16" s="3"/>
      <c r="AE16" s="3"/>
      <c r="AG16" s="3"/>
      <c r="AI16" s="3"/>
      <c r="AK16" s="3"/>
      <c r="AM16" s="3"/>
      <c r="AO16" s="3"/>
      <c r="AQ16" s="3"/>
      <c r="AS16" s="3"/>
      <c r="AU16" s="3"/>
      <c r="AW16" s="3"/>
      <c r="AY16" s="3"/>
      <c r="BA16" s="3"/>
      <c r="BC16" s="3"/>
      <c r="BE16" s="3"/>
      <c r="BG16" s="3"/>
      <c r="BI16" s="3"/>
      <c r="BK16" s="3"/>
      <c r="BM16" s="3"/>
      <c r="BO16" s="3"/>
      <c r="BQ16" s="3"/>
      <c r="BS16" s="3"/>
      <c r="BU16" s="3"/>
      <c r="BW16" s="3"/>
      <c r="BY16" s="3"/>
      <c r="BZ16">
        <v>17.63</v>
      </c>
      <c r="CA16" s="3">
        <v>29</v>
      </c>
      <c r="CC16" s="3"/>
      <c r="CE16" s="3"/>
      <c r="CG16" s="3"/>
      <c r="CI16" s="3"/>
      <c r="CK16" s="3"/>
      <c r="CM16" s="3"/>
      <c r="CO16" s="3"/>
      <c r="CQ16" s="3"/>
      <c r="CS16" s="3"/>
    </row>
    <row r="17" spans="1:97" x14ac:dyDescent="0.55000000000000004">
      <c r="A17" t="s">
        <v>157</v>
      </c>
      <c r="B17" t="str">
        <f>LOOKUP(Table1[[#This Row],[Program]],'Program to Publisher detail'!A17:A335,'Program to Publisher detail'!C17:C335)</f>
        <v>Programma</v>
      </c>
      <c r="C17" t="str">
        <f>LOOKUP(Table1[[#This Row],[Program]],'Program to Developer detail'!A17:A335,'Program to Developer detail'!C17:C335)</f>
        <v>Tom Crossley</v>
      </c>
      <c r="E17" s="3"/>
      <c r="G17" s="3"/>
      <c r="I17" s="3"/>
      <c r="K17" s="3"/>
      <c r="M17" s="3"/>
      <c r="O17" s="3"/>
      <c r="Q17" s="3"/>
      <c r="R17">
        <v>15.75</v>
      </c>
      <c r="S17" s="3">
        <v>22</v>
      </c>
      <c r="T17">
        <v>14.69</v>
      </c>
      <c r="U17" s="3">
        <v>30</v>
      </c>
      <c r="W17" s="3"/>
      <c r="Y17" s="3"/>
      <c r="AA17" s="3"/>
      <c r="AC17" s="3"/>
      <c r="AE17" s="3"/>
      <c r="AG17" s="3"/>
      <c r="AI17" s="3"/>
      <c r="AK17" s="3"/>
      <c r="AM17" s="3"/>
      <c r="AO17" s="3"/>
      <c r="AQ17" s="3"/>
      <c r="AS17" s="3"/>
      <c r="AU17" s="3"/>
      <c r="AW17" s="3"/>
      <c r="AY17" s="3"/>
      <c r="BA17" s="3"/>
      <c r="BC17" s="3"/>
      <c r="BE17" s="3"/>
      <c r="BG17" s="3"/>
      <c r="BI17" s="3"/>
      <c r="BK17" s="3"/>
      <c r="BM17" s="3"/>
      <c r="BO17" s="3"/>
      <c r="BQ17" s="3"/>
      <c r="BS17" s="3"/>
      <c r="BU17" s="3"/>
      <c r="BW17" s="3"/>
      <c r="BY17" s="3"/>
      <c r="CA17" s="3"/>
      <c r="CC17" s="3"/>
      <c r="CE17" s="3"/>
      <c r="CG17" s="3"/>
      <c r="CI17" s="3"/>
      <c r="CK17" s="3"/>
      <c r="CM17" s="3"/>
      <c r="CO17" s="3"/>
      <c r="CQ17" s="3"/>
      <c r="CS17" s="3"/>
    </row>
    <row r="18" spans="1:97" x14ac:dyDescent="0.55000000000000004">
      <c r="A18" t="s">
        <v>44</v>
      </c>
      <c r="B18" t="str">
        <f>LOOKUP(Table1[[#This Row],[Program]],'Program to Publisher detail'!A18:A336,'Program to Publisher detail'!C18:C336)</f>
        <v>Apple Computer</v>
      </c>
      <c r="C18" t="str">
        <f>LOOKUP(Table1[[#This Row],[Program]],'Program to Developer detail'!A18:A336,'Program to Developer detail'!C18:C336)</f>
        <v>uncredited</v>
      </c>
      <c r="D18">
        <v>22.5</v>
      </c>
      <c r="E18" s="3">
        <v>29</v>
      </c>
      <c r="F18">
        <v>61</v>
      </c>
      <c r="G18" s="3">
        <v>5</v>
      </c>
      <c r="H18">
        <v>30.96</v>
      </c>
      <c r="I18" s="3">
        <v>10</v>
      </c>
      <c r="J18">
        <v>39.450000000000003</v>
      </c>
      <c r="K18" s="3">
        <v>9</v>
      </c>
      <c r="L18">
        <v>30.97</v>
      </c>
      <c r="M18" s="3">
        <v>13</v>
      </c>
      <c r="N18">
        <v>19.149999999999999</v>
      </c>
      <c r="O18" s="3">
        <v>13</v>
      </c>
      <c r="P18">
        <v>37.24</v>
      </c>
      <c r="Q18" s="3">
        <v>4</v>
      </c>
      <c r="R18">
        <v>16.329999999999998</v>
      </c>
      <c r="S18" s="3">
        <v>21</v>
      </c>
      <c r="T18">
        <v>23.79</v>
      </c>
      <c r="U18" s="3">
        <v>17</v>
      </c>
      <c r="W18" s="3"/>
      <c r="Y18" s="3"/>
      <c r="AA18" s="3"/>
      <c r="AC18" s="3"/>
      <c r="AE18" s="3"/>
      <c r="AG18" s="3"/>
      <c r="AI18" s="3"/>
      <c r="AK18" s="3"/>
      <c r="AM18" s="3"/>
      <c r="AO18" s="3"/>
      <c r="AQ18" s="3"/>
      <c r="AS18" s="3"/>
      <c r="AU18" s="3"/>
      <c r="AW18" s="3"/>
      <c r="AY18" s="3"/>
      <c r="BA18" s="3"/>
      <c r="BC18" s="3"/>
      <c r="BE18" s="3"/>
      <c r="BG18" s="3"/>
      <c r="BI18" s="3"/>
      <c r="BK18" s="3"/>
      <c r="BM18" s="3"/>
      <c r="BO18" s="3"/>
      <c r="BQ18" s="3"/>
      <c r="BS18" s="3"/>
      <c r="BU18" s="3"/>
      <c r="BW18" s="3"/>
      <c r="BY18" s="3"/>
      <c r="CA18" s="3"/>
      <c r="CC18" s="3"/>
      <c r="CE18" s="3"/>
      <c r="CG18" s="3"/>
      <c r="CI18" s="3"/>
      <c r="CK18" s="3"/>
      <c r="CM18" s="3"/>
      <c r="CO18" s="3"/>
      <c r="CQ18" s="3"/>
      <c r="CS18" s="3"/>
    </row>
    <row r="19" spans="1:97" x14ac:dyDescent="0.55000000000000004">
      <c r="A19" t="s">
        <v>305</v>
      </c>
      <c r="B19" t="str">
        <f>LOOKUP(Table1[[#This Row],[Program]],'Program to Publisher detail'!A19:A337,'Program to Publisher detail'!C19:C337)</f>
        <v>Sensible Software</v>
      </c>
      <c r="C19" t="str">
        <f>LOOKUP(Table1[[#This Row],[Program]],'Program to Developer detail'!A19:A337,'Program to Developer detail'!C19:C337)</f>
        <v>uncredited</v>
      </c>
      <c r="E19" s="3"/>
      <c r="G19" s="3"/>
      <c r="I19" s="3"/>
      <c r="K19" s="3"/>
      <c r="M19" s="3"/>
      <c r="O19" s="3"/>
      <c r="Q19" s="3"/>
      <c r="S19" s="3"/>
      <c r="U19" s="3"/>
      <c r="W19" s="3"/>
      <c r="Y19" s="3"/>
      <c r="AA19" s="3"/>
      <c r="AC19" s="3"/>
      <c r="AE19" s="3"/>
      <c r="AG19" s="3"/>
      <c r="AI19" s="3"/>
      <c r="AK19" s="3"/>
      <c r="AM19" s="3"/>
      <c r="AO19" s="3"/>
      <c r="AQ19" s="3"/>
      <c r="AS19" s="3"/>
      <c r="AU19" s="3"/>
      <c r="AV19">
        <v>21.51</v>
      </c>
      <c r="AW19" s="3">
        <v>27</v>
      </c>
      <c r="AY19" s="3"/>
      <c r="BA19" s="3"/>
      <c r="BC19" s="3"/>
      <c r="BE19" s="3"/>
      <c r="BG19" s="3"/>
      <c r="BI19" s="3"/>
      <c r="BK19" s="3"/>
      <c r="BM19" s="3"/>
      <c r="BO19" s="3"/>
      <c r="BQ19" s="3"/>
      <c r="BS19" s="3"/>
      <c r="BU19" s="3"/>
      <c r="BW19" s="3"/>
      <c r="BY19" s="3"/>
      <c r="CA19" s="3"/>
      <c r="CC19" s="3"/>
      <c r="CE19" s="3"/>
      <c r="CG19" s="3"/>
      <c r="CI19" s="3"/>
      <c r="CK19" s="3"/>
      <c r="CM19" s="3"/>
      <c r="CO19" s="3"/>
      <c r="CQ19" s="3"/>
      <c r="CS19" s="3"/>
    </row>
    <row r="20" spans="1:97" x14ac:dyDescent="0.55000000000000004">
      <c r="A20" t="s">
        <v>32</v>
      </c>
      <c r="B20" t="str">
        <f>LOOKUP(Table1[[#This Row],[Program]],'Program to Publisher detail'!A20:A338,'Program to Publisher detail'!C20:C338)</f>
        <v>Apple Computer</v>
      </c>
      <c r="C20" t="str">
        <f>LOOKUP(Table1[[#This Row],[Program]],'Program to Developer detail'!A20:A338,'Program to Developer detail'!C20:C338)</f>
        <v>uncredited</v>
      </c>
      <c r="D20">
        <v>31.88</v>
      </c>
      <c r="E20" s="3">
        <v>22</v>
      </c>
      <c r="F20">
        <v>18.97</v>
      </c>
      <c r="G20" s="3">
        <v>27</v>
      </c>
      <c r="I20" s="3"/>
      <c r="J20">
        <v>26.17</v>
      </c>
      <c r="K20" s="3">
        <v>21</v>
      </c>
      <c r="L20">
        <v>15.31</v>
      </c>
      <c r="M20" s="3">
        <v>30</v>
      </c>
      <c r="O20" s="3"/>
      <c r="Q20" s="3"/>
      <c r="R20">
        <v>20.05</v>
      </c>
      <c r="S20" s="3">
        <v>18</v>
      </c>
      <c r="T20">
        <v>22.03</v>
      </c>
      <c r="U20" s="3">
        <v>19</v>
      </c>
      <c r="W20" s="3"/>
      <c r="X20">
        <v>14.81</v>
      </c>
      <c r="Y20" s="3">
        <v>24</v>
      </c>
      <c r="AA20" s="3"/>
      <c r="AB20">
        <v>22.87</v>
      </c>
      <c r="AC20" s="3">
        <v>16</v>
      </c>
      <c r="AD20">
        <v>18.29</v>
      </c>
      <c r="AE20" s="3">
        <v>9</v>
      </c>
      <c r="AF20">
        <v>26.07</v>
      </c>
      <c r="AG20" s="3">
        <v>8</v>
      </c>
      <c r="AH20">
        <v>38.200000000000003</v>
      </c>
      <c r="AI20" s="3">
        <v>13</v>
      </c>
      <c r="AJ20">
        <v>54.67</v>
      </c>
      <c r="AK20" s="3">
        <v>10</v>
      </c>
      <c r="AL20">
        <v>46.82</v>
      </c>
      <c r="AM20" s="3">
        <v>14</v>
      </c>
      <c r="AN20">
        <v>20.239999999999998</v>
      </c>
      <c r="AO20" s="3">
        <v>30</v>
      </c>
      <c r="AQ20" s="3"/>
      <c r="AS20" s="3"/>
      <c r="AU20" s="3"/>
      <c r="AW20" s="3"/>
      <c r="AY20" s="3"/>
      <c r="BA20" s="3"/>
      <c r="BC20" s="3"/>
      <c r="BE20" s="3"/>
      <c r="BG20" s="3"/>
      <c r="BI20" s="3"/>
      <c r="BK20" s="3"/>
      <c r="BM20" s="3"/>
      <c r="BO20" s="3"/>
      <c r="BQ20" s="3"/>
      <c r="BS20" s="3"/>
      <c r="BU20" s="3"/>
      <c r="BW20" s="3"/>
      <c r="BY20" s="3"/>
      <c r="CA20" s="3"/>
      <c r="CC20" s="3"/>
      <c r="CE20" s="3"/>
      <c r="CG20" s="3"/>
      <c r="CI20" s="3"/>
      <c r="CK20" s="3"/>
      <c r="CM20" s="3"/>
      <c r="CO20" s="3"/>
      <c r="CQ20" s="3"/>
      <c r="CS20" s="3"/>
    </row>
    <row r="21" spans="1:97" x14ac:dyDescent="0.55000000000000004">
      <c r="A21" t="s">
        <v>285</v>
      </c>
      <c r="B21" t="str">
        <f>LOOKUP(Table1[[#This Row],[Program]],'Program to Publisher detail'!A21:A339,'Program to Publisher detail'!C21:C339)</f>
        <v>Apple Computer</v>
      </c>
      <c r="C21" t="str">
        <f>LOOKUP(Table1[[#This Row],[Program]],'Program to Developer detail'!A21:A339,'Program to Developer detail'!C21:C339)</f>
        <v>Paul Lutus</v>
      </c>
      <c r="E21" s="3"/>
      <c r="G21" s="3"/>
      <c r="I21" s="3"/>
      <c r="K21" s="3"/>
      <c r="M21" s="3"/>
      <c r="O21" s="3"/>
      <c r="Q21" s="3"/>
      <c r="S21" s="3"/>
      <c r="U21" s="3"/>
      <c r="W21" s="3"/>
      <c r="Y21" s="3"/>
      <c r="AA21" s="3"/>
      <c r="AC21" s="3"/>
      <c r="AE21" s="3"/>
      <c r="AG21" s="3"/>
      <c r="AI21" s="3"/>
      <c r="AK21" s="3"/>
      <c r="AM21" s="3"/>
      <c r="AO21" s="3"/>
      <c r="AQ21" s="3"/>
      <c r="AR21">
        <v>59.01</v>
      </c>
      <c r="AS21" s="3">
        <v>6</v>
      </c>
      <c r="AT21">
        <v>48.81</v>
      </c>
      <c r="AU21" s="3">
        <v>9</v>
      </c>
      <c r="AV21">
        <v>32.96</v>
      </c>
      <c r="AW21" s="3">
        <v>15</v>
      </c>
      <c r="AX21">
        <v>64.150000000000006</v>
      </c>
      <c r="AY21" s="3">
        <v>8</v>
      </c>
      <c r="AZ21">
        <v>85.18</v>
      </c>
      <c r="BA21" s="3">
        <v>6</v>
      </c>
      <c r="BB21">
        <v>67.86</v>
      </c>
      <c r="BC21" s="3">
        <v>4</v>
      </c>
      <c r="BD21">
        <v>74.06</v>
      </c>
      <c r="BE21" s="3">
        <v>6</v>
      </c>
      <c r="BF21">
        <v>34.090000000000003</v>
      </c>
      <c r="BG21" s="3">
        <v>10</v>
      </c>
      <c r="BH21">
        <v>30.67</v>
      </c>
      <c r="BI21" s="3">
        <v>17</v>
      </c>
      <c r="BJ21">
        <v>40.39</v>
      </c>
      <c r="BK21" s="3">
        <v>12</v>
      </c>
      <c r="BL21">
        <v>199.87</v>
      </c>
      <c r="BM21" s="3">
        <v>1</v>
      </c>
      <c r="BN21">
        <v>162.08000000000001</v>
      </c>
      <c r="BO21" s="3">
        <v>1</v>
      </c>
      <c r="BQ21" s="3"/>
      <c r="BS21" s="3"/>
      <c r="BU21" s="3"/>
      <c r="BW21" s="3"/>
      <c r="BY21" s="3"/>
      <c r="CA21" s="3"/>
      <c r="CC21" s="3"/>
      <c r="CE21" s="3"/>
      <c r="CG21" s="3"/>
      <c r="CI21" s="3"/>
      <c r="CK21" s="3"/>
      <c r="CM21" s="3"/>
      <c r="CO21" s="3"/>
      <c r="CQ21" s="3"/>
      <c r="CS21" s="3"/>
    </row>
    <row r="22" spans="1:97" x14ac:dyDescent="0.55000000000000004">
      <c r="A22" t="s">
        <v>404</v>
      </c>
      <c r="B22" t="str">
        <f>LOOKUP(Table1[[#This Row],[Program]],'Program to Publisher detail'!A22:A340,'Program to Publisher detail'!C22:C340)</f>
        <v>Apple Computer</v>
      </c>
      <c r="C22" t="str">
        <f>LOOKUP(Table1[[#This Row],[Program]],'Program to Developer detail'!A22:A340,'Program to Developer detail'!C22:C340)</f>
        <v>Paul Lutus</v>
      </c>
      <c r="E22" s="3"/>
      <c r="G22" s="3"/>
      <c r="I22" s="3"/>
      <c r="K22" s="3"/>
      <c r="M22" s="3"/>
      <c r="O22" s="3"/>
      <c r="Q22" s="3"/>
      <c r="S22" s="3"/>
      <c r="U22" s="3"/>
      <c r="W22" s="3"/>
      <c r="Y22" s="3"/>
      <c r="AA22" s="3"/>
      <c r="AC22" s="3"/>
      <c r="AE22" s="3"/>
      <c r="AG22" s="3"/>
      <c r="AI22" s="3"/>
      <c r="AK22" s="3"/>
      <c r="AM22" s="3"/>
      <c r="AO22" s="3"/>
      <c r="AQ22" s="3"/>
      <c r="AS22" s="3"/>
      <c r="AU22" s="3"/>
      <c r="AW22" s="3"/>
      <c r="AY22" s="3"/>
      <c r="BA22" s="3"/>
      <c r="BC22" s="3"/>
      <c r="BE22" s="3"/>
      <c r="BG22" s="3"/>
      <c r="BI22" s="3"/>
      <c r="BJ22">
        <v>44.62</v>
      </c>
      <c r="BK22" s="3">
        <v>11</v>
      </c>
      <c r="BM22" s="3"/>
      <c r="BO22" s="3"/>
      <c r="BP22">
        <v>192.24</v>
      </c>
      <c r="BQ22" s="3">
        <v>1</v>
      </c>
      <c r="BR22">
        <v>182.36</v>
      </c>
      <c r="BS22" s="3">
        <v>1</v>
      </c>
      <c r="BT22">
        <v>167.91</v>
      </c>
      <c r="BU22" s="3">
        <v>1</v>
      </c>
      <c r="BV22">
        <v>191.47</v>
      </c>
      <c r="BW22" s="3">
        <v>1</v>
      </c>
      <c r="BX22">
        <v>193.23</v>
      </c>
      <c r="BY22" s="3">
        <v>1</v>
      </c>
      <c r="BZ22">
        <v>160.47</v>
      </c>
      <c r="CA22" s="3">
        <v>1</v>
      </c>
      <c r="CB22">
        <v>176.05</v>
      </c>
      <c r="CC22" s="3">
        <v>1</v>
      </c>
      <c r="CD22">
        <v>177.36</v>
      </c>
      <c r="CE22" s="3">
        <v>1</v>
      </c>
      <c r="CF22">
        <v>116.96</v>
      </c>
      <c r="CG22" s="3">
        <v>1</v>
      </c>
      <c r="CH22">
        <v>109.71</v>
      </c>
      <c r="CI22" s="3">
        <v>1</v>
      </c>
      <c r="CJ22">
        <v>144.57</v>
      </c>
      <c r="CK22" s="3">
        <v>1</v>
      </c>
      <c r="CL22">
        <v>176.36</v>
      </c>
      <c r="CM22" s="3">
        <v>1</v>
      </c>
      <c r="CN22">
        <v>64.989999999999995</v>
      </c>
      <c r="CO22" s="3">
        <v>4</v>
      </c>
      <c r="CP22">
        <v>38.049999999999997</v>
      </c>
      <c r="CQ22" s="3">
        <v>5</v>
      </c>
      <c r="CR22">
        <v>72.150000000000006</v>
      </c>
      <c r="CS22" s="3">
        <v>4</v>
      </c>
    </row>
    <row r="23" spans="1:97" x14ac:dyDescent="0.55000000000000004">
      <c r="A23" t="s">
        <v>39</v>
      </c>
      <c r="B23" t="str">
        <f>LOOKUP(Table1[[#This Row],[Program]],'Program to Publisher detail'!A23:A341,'Program to Publisher detail'!C23:C341)</f>
        <v>Southwestern Data Systems</v>
      </c>
      <c r="C23" t="str">
        <f>LOOKUP(Table1[[#This Row],[Program]],'Program to Developer detail'!A23:A341,'Program to Developer detail'!C23:C341)</f>
        <v>uncredited</v>
      </c>
      <c r="D23">
        <v>24.06</v>
      </c>
      <c r="E23" s="3">
        <v>27</v>
      </c>
      <c r="G23" s="3"/>
      <c r="I23" s="3"/>
      <c r="K23" s="3"/>
      <c r="M23" s="3"/>
      <c r="O23" s="3"/>
      <c r="Q23" s="3"/>
      <c r="S23" s="3"/>
      <c r="U23" s="3"/>
      <c r="W23" s="3"/>
      <c r="Y23" s="3"/>
      <c r="AA23" s="3"/>
      <c r="AC23" s="3"/>
      <c r="AE23" s="3"/>
      <c r="AG23" s="3"/>
      <c r="AI23" s="3"/>
      <c r="AK23" s="3"/>
      <c r="AM23" s="3"/>
      <c r="AO23" s="3"/>
      <c r="AQ23" s="3"/>
      <c r="AS23" s="3"/>
      <c r="AU23" s="3"/>
      <c r="AW23" s="3"/>
      <c r="AY23" s="3"/>
      <c r="BA23" s="3"/>
      <c r="BC23" s="3"/>
      <c r="BE23" s="3"/>
      <c r="BG23" s="3"/>
      <c r="BI23" s="3"/>
      <c r="BK23" s="3"/>
      <c r="BM23" s="3"/>
      <c r="BO23" s="3"/>
      <c r="BQ23" s="3"/>
      <c r="BS23" s="3"/>
      <c r="BU23" s="3"/>
      <c r="BW23" s="3"/>
      <c r="BY23" s="3"/>
      <c r="CA23" s="3"/>
      <c r="CC23" s="3"/>
      <c r="CE23" s="3"/>
      <c r="CG23" s="3"/>
      <c r="CI23" s="3"/>
      <c r="CK23" s="3"/>
      <c r="CM23" s="3"/>
      <c r="CO23" s="3"/>
      <c r="CQ23" s="3"/>
      <c r="CS23" s="3"/>
    </row>
    <row r="24" spans="1:97" x14ac:dyDescent="0.55000000000000004">
      <c r="A24" t="s">
        <v>432</v>
      </c>
      <c r="B24" t="str">
        <f>LOOKUP(Table1[[#This Row],[Program]],'Program to Publisher detail'!A24:A342,'Program to Publisher detail'!C24:C342)</f>
        <v>Apple Computer</v>
      </c>
      <c r="C24" t="str">
        <f>LOOKUP(Table1[[#This Row],[Program]],'Program to Developer detail'!A24:A342,'Program to Developer detail'!C24:C342)</f>
        <v>Rupert Lissner</v>
      </c>
      <c r="E24" s="3"/>
      <c r="G24" s="3"/>
      <c r="I24" s="3"/>
      <c r="K24" s="3"/>
      <c r="M24" s="3"/>
      <c r="O24" s="3"/>
      <c r="Q24" s="3"/>
      <c r="S24" s="3"/>
      <c r="U24" s="3"/>
      <c r="W24" s="3"/>
      <c r="Y24" s="3"/>
      <c r="AA24" s="3"/>
      <c r="AC24" s="3"/>
      <c r="AE24" s="3"/>
      <c r="AG24" s="3"/>
      <c r="AI24" s="3"/>
      <c r="AK24" s="3"/>
      <c r="AM24" s="3"/>
      <c r="AO24" s="3"/>
      <c r="AQ24" s="3"/>
      <c r="AS24" s="3"/>
      <c r="AU24" s="3"/>
      <c r="AW24" s="3"/>
      <c r="AY24" s="3"/>
      <c r="BA24" s="3"/>
      <c r="BC24" s="3"/>
      <c r="BE24" s="3"/>
      <c r="BG24" s="3"/>
      <c r="BI24" s="3"/>
      <c r="BK24" s="3"/>
      <c r="BM24" s="3"/>
      <c r="BO24" s="3"/>
      <c r="BQ24" s="3"/>
      <c r="BS24" s="3"/>
      <c r="BU24" s="3"/>
      <c r="BW24" s="3"/>
      <c r="BY24" s="3"/>
      <c r="CA24" s="3"/>
      <c r="CC24" s="3"/>
      <c r="CE24" s="3"/>
      <c r="CG24" s="3"/>
      <c r="CI24" s="3"/>
      <c r="CK24" s="3"/>
      <c r="CM24" s="3"/>
      <c r="CN24">
        <v>86.92</v>
      </c>
      <c r="CO24" s="3">
        <v>2</v>
      </c>
      <c r="CP24">
        <v>145.99</v>
      </c>
      <c r="CQ24" s="3">
        <v>1</v>
      </c>
      <c r="CR24">
        <v>144.83000000000001</v>
      </c>
      <c r="CS24" s="3">
        <v>1</v>
      </c>
    </row>
    <row r="25" spans="1:97" x14ac:dyDescent="0.55000000000000004">
      <c r="A25" t="s">
        <v>345</v>
      </c>
      <c r="B25" t="str">
        <f>LOOKUP(Table1[[#This Row],[Program]],'Program to Publisher detail'!A25:A343,'Program to Publisher detail'!C25:C343)</f>
        <v>Videx</v>
      </c>
      <c r="C25" t="str">
        <f>LOOKUP(Table1[[#This Row],[Program]],'Program to Developer detail'!A25:A343,'Program to Developer detail'!C25:C343)</f>
        <v>Kevin Armstrong, Mark Borgerson</v>
      </c>
      <c r="E25" s="3"/>
      <c r="G25" s="3"/>
      <c r="I25" s="3"/>
      <c r="K25" s="3"/>
      <c r="M25" s="3"/>
      <c r="O25" s="3"/>
      <c r="Q25" s="3"/>
      <c r="S25" s="3"/>
      <c r="U25" s="3"/>
      <c r="W25" s="3"/>
      <c r="Y25" s="3"/>
      <c r="AA25" s="3"/>
      <c r="AC25" s="3"/>
      <c r="AE25" s="3"/>
      <c r="AG25" s="3"/>
      <c r="AI25" s="3"/>
      <c r="AK25" s="3"/>
      <c r="AM25" s="3"/>
      <c r="AO25" s="3"/>
      <c r="AQ25" s="3"/>
      <c r="AS25" s="3"/>
      <c r="AU25" s="3"/>
      <c r="AW25" s="3"/>
      <c r="AY25" s="3"/>
      <c r="BA25" s="3"/>
      <c r="BC25" s="3"/>
      <c r="BE25" s="3"/>
      <c r="BG25" s="3"/>
      <c r="BH25">
        <v>30.67</v>
      </c>
      <c r="BI25" s="3">
        <v>18</v>
      </c>
      <c r="BK25" s="3"/>
      <c r="BM25" s="3"/>
      <c r="BO25" s="3"/>
      <c r="BQ25" s="3"/>
      <c r="BS25" s="3"/>
      <c r="BU25" s="3"/>
      <c r="BW25" s="3"/>
      <c r="BY25" s="3"/>
      <c r="CA25" s="3"/>
      <c r="CC25" s="3"/>
      <c r="CE25" s="3"/>
      <c r="CG25" s="3"/>
      <c r="CI25" s="3"/>
      <c r="CK25" s="3"/>
      <c r="CM25" s="3"/>
      <c r="CO25" s="3"/>
      <c r="CQ25" s="3"/>
      <c r="CS25" s="3"/>
    </row>
    <row r="26" spans="1:97" x14ac:dyDescent="0.55000000000000004">
      <c r="A26" t="s">
        <v>396</v>
      </c>
      <c r="B26" t="str">
        <f>LOOKUP(Table1[[#This Row],[Program]],'Program to Publisher detail'!A26:A344,'Program to Publisher detail'!C26:C344)</f>
        <v>DLM</v>
      </c>
      <c r="C26" t="str">
        <f>LOOKUP(Table1[[#This Row],[Program]],'Program to Developer detail'!A26:A344,'Program to Developer detail'!C26:C344)</f>
        <v>Bill Maxwell, Jerry Chaffin</v>
      </c>
      <c r="E26" s="3"/>
      <c r="G26" s="3"/>
      <c r="I26" s="3"/>
      <c r="K26" s="3"/>
      <c r="M26" s="3"/>
      <c r="O26" s="3"/>
      <c r="Q26" s="3"/>
      <c r="S26" s="3"/>
      <c r="U26" s="3"/>
      <c r="W26" s="3"/>
      <c r="Y26" s="3"/>
      <c r="AA26" s="3"/>
      <c r="AC26" s="3"/>
      <c r="AE26" s="3"/>
      <c r="AG26" s="3"/>
      <c r="AI26" s="3"/>
      <c r="AK26" s="3"/>
      <c r="AM26" s="3"/>
      <c r="AO26" s="3"/>
      <c r="AQ26" s="3"/>
      <c r="AS26" s="3"/>
      <c r="AU26" s="3"/>
      <c r="AW26" s="3"/>
      <c r="AY26" s="3"/>
      <c r="BA26" s="3"/>
      <c r="BC26" s="3"/>
      <c r="BE26" s="3"/>
      <c r="BG26" s="3"/>
      <c r="BI26" s="3"/>
      <c r="BK26" s="3"/>
      <c r="BM26" s="3"/>
      <c r="BO26" s="3"/>
      <c r="BQ26" s="3"/>
      <c r="BS26" s="3"/>
      <c r="BU26" s="3"/>
      <c r="BW26" s="3"/>
      <c r="BX26">
        <v>14.16</v>
      </c>
      <c r="BY26" s="3">
        <v>29</v>
      </c>
      <c r="CA26" s="3"/>
      <c r="CC26" s="3"/>
      <c r="CE26" s="3"/>
      <c r="CG26" s="3"/>
      <c r="CI26" s="3"/>
      <c r="CK26" s="3"/>
      <c r="CM26" s="3"/>
      <c r="CO26" s="3"/>
      <c r="CQ26" s="3"/>
      <c r="CS26" s="3"/>
    </row>
    <row r="27" spans="1:97" x14ac:dyDescent="0.55000000000000004">
      <c r="A27" t="s">
        <v>383</v>
      </c>
      <c r="B27" t="str">
        <f>LOOKUP(Table1[[#This Row],[Program]],'Program to Publisher detail'!A27:A345,'Program to Publisher detail'!C27:C345)</f>
        <v>Southwestern Data Systems</v>
      </c>
      <c r="C27" t="str">
        <f>LOOKUP(Table1[[#This Row],[Program]],'Program to Developer detail'!A27:A345,'Program to Developer detail'!C27:C345)</f>
        <v>Bill Blue, Mark Robbins</v>
      </c>
      <c r="E27" s="3"/>
      <c r="G27" s="3"/>
      <c r="I27" s="3"/>
      <c r="K27" s="3"/>
      <c r="M27" s="3"/>
      <c r="O27" s="3"/>
      <c r="Q27" s="3"/>
      <c r="S27" s="3"/>
      <c r="U27" s="3"/>
      <c r="W27" s="3"/>
      <c r="Y27" s="3"/>
      <c r="AA27" s="3"/>
      <c r="AC27" s="3"/>
      <c r="AE27" s="3"/>
      <c r="AG27" s="3"/>
      <c r="AI27" s="3"/>
      <c r="AK27" s="3"/>
      <c r="AM27" s="3"/>
      <c r="AO27" s="3"/>
      <c r="AQ27" s="3"/>
      <c r="AS27" s="3"/>
      <c r="AU27" s="3"/>
      <c r="AW27" s="3"/>
      <c r="AY27" s="3"/>
      <c r="BA27" s="3"/>
      <c r="BC27" s="3"/>
      <c r="BE27" s="3"/>
      <c r="BG27" s="3"/>
      <c r="BI27" s="3"/>
      <c r="BK27" s="3"/>
      <c r="BM27" s="3"/>
      <c r="BO27" s="3"/>
      <c r="BQ27" s="3"/>
      <c r="BS27" s="3"/>
      <c r="BT27">
        <v>14.41</v>
      </c>
      <c r="BU27" s="3">
        <v>22</v>
      </c>
      <c r="BV27">
        <v>18.38</v>
      </c>
      <c r="BW27" s="3">
        <v>24</v>
      </c>
      <c r="BX27">
        <v>16.52</v>
      </c>
      <c r="BY27" s="3">
        <v>22</v>
      </c>
      <c r="CA27" s="3"/>
      <c r="CB27">
        <v>16.66</v>
      </c>
      <c r="CC27" s="3">
        <v>30</v>
      </c>
      <c r="CE27" s="3"/>
      <c r="CG27" s="3"/>
      <c r="CI27" s="3"/>
      <c r="CK27" s="3"/>
      <c r="CM27" s="3"/>
      <c r="CN27">
        <v>18.739999999999998</v>
      </c>
      <c r="CO27" s="3">
        <v>28</v>
      </c>
      <c r="CP27">
        <v>18.59</v>
      </c>
      <c r="CQ27" s="3">
        <v>20</v>
      </c>
      <c r="CS27" s="3"/>
    </row>
    <row r="28" spans="1:97" x14ac:dyDescent="0.55000000000000004">
      <c r="A28" t="s">
        <v>176</v>
      </c>
      <c r="B28" t="str">
        <f>LOOKUP(Table1[[#This Row],[Program]],'Program to Publisher detail'!A28:A346,'Program to Publisher detail'!C28:C346)</f>
        <v>Cavalier Software</v>
      </c>
      <c r="C28" t="str">
        <f>LOOKUP(Table1[[#This Row],[Program]],'Program to Developer detail'!A28:A346,'Program to Developer detail'!C28:C346)</f>
        <v>Barry Printz, Jim Nitchals, Richard Moore</v>
      </c>
      <c r="E28" s="3"/>
      <c r="G28" s="3"/>
      <c r="I28" s="3"/>
      <c r="K28" s="3"/>
      <c r="M28" s="3"/>
      <c r="O28" s="3"/>
      <c r="Q28" s="3"/>
      <c r="R28">
        <v>12.03</v>
      </c>
      <c r="S28" s="3">
        <v>30</v>
      </c>
      <c r="T28">
        <v>18.5</v>
      </c>
      <c r="U28" s="3">
        <v>24</v>
      </c>
      <c r="W28" s="3"/>
      <c r="X28">
        <v>14.81</v>
      </c>
      <c r="Y28" s="3">
        <v>24</v>
      </c>
      <c r="Z28">
        <v>25.59</v>
      </c>
      <c r="AA28" s="3">
        <v>27</v>
      </c>
      <c r="AC28" s="3"/>
      <c r="AE28" s="3"/>
      <c r="AG28" s="3"/>
      <c r="AI28" s="3"/>
      <c r="AK28" s="3"/>
      <c r="AM28" s="3"/>
      <c r="AO28" s="3"/>
      <c r="AQ28" s="3"/>
      <c r="AS28" s="3"/>
      <c r="AU28" s="3"/>
      <c r="AW28" s="3"/>
      <c r="AY28" s="3"/>
      <c r="BA28" s="3"/>
      <c r="BC28" s="3"/>
      <c r="BE28" s="3"/>
      <c r="BG28" s="3"/>
      <c r="BI28" s="3"/>
      <c r="BK28" s="3"/>
      <c r="BM28" s="3"/>
      <c r="BO28" s="3"/>
      <c r="BQ28" s="3"/>
      <c r="BS28" s="3"/>
      <c r="BU28" s="3"/>
      <c r="BW28" s="3"/>
      <c r="BY28" s="3"/>
      <c r="CA28" s="3"/>
      <c r="CC28" s="3"/>
      <c r="CE28" s="3"/>
      <c r="CG28" s="3"/>
      <c r="CI28" s="3"/>
      <c r="CK28" s="3"/>
      <c r="CM28" s="3"/>
      <c r="CO28" s="3"/>
      <c r="CQ28" s="3"/>
      <c r="CS28" s="3"/>
    </row>
    <row r="29" spans="1:97" x14ac:dyDescent="0.55000000000000004">
      <c r="A29" t="s">
        <v>21</v>
      </c>
      <c r="B29" t="str">
        <f>LOOKUP(Table1[[#This Row],[Program]],'Program to Publisher detail'!A29:A347,'Program to Publisher detail'!C29:C347)</f>
        <v>Quality Software</v>
      </c>
      <c r="C29" t="str">
        <f>LOOKUP(Table1[[#This Row],[Program]],'Program to Developer detail'!A29:A347,'Program to Developer detail'!C29:C347)</f>
        <v>Bruce Wallace</v>
      </c>
      <c r="D29">
        <v>33.75</v>
      </c>
      <c r="E29" s="3">
        <v>20</v>
      </c>
      <c r="F29">
        <v>55.36</v>
      </c>
      <c r="G29" s="3">
        <v>6</v>
      </c>
      <c r="H29">
        <v>37.21</v>
      </c>
      <c r="I29" s="3">
        <v>7</v>
      </c>
      <c r="J29">
        <v>36.130000000000003</v>
      </c>
      <c r="K29" s="3">
        <v>12</v>
      </c>
      <c r="L29">
        <v>31.69</v>
      </c>
      <c r="M29" s="3">
        <v>12</v>
      </c>
      <c r="O29" s="3"/>
      <c r="Q29" s="3"/>
      <c r="S29" s="3"/>
      <c r="U29" s="3"/>
      <c r="W29" s="3"/>
      <c r="Y29" s="3"/>
      <c r="AA29" s="3"/>
      <c r="AC29" s="3"/>
      <c r="AE29" s="3"/>
      <c r="AG29" s="3"/>
      <c r="AI29" s="3"/>
      <c r="AK29" s="3"/>
      <c r="AM29" s="3"/>
      <c r="AO29" s="3"/>
      <c r="AQ29" s="3"/>
      <c r="AS29" s="3"/>
      <c r="AU29" s="3"/>
      <c r="AW29" s="3"/>
      <c r="AY29" s="3"/>
      <c r="BA29" s="3"/>
      <c r="BC29" s="3"/>
      <c r="BE29" s="3"/>
      <c r="BG29" s="3"/>
      <c r="BI29" s="3"/>
      <c r="BK29" s="3"/>
      <c r="BM29" s="3"/>
      <c r="BO29" s="3"/>
      <c r="BQ29" s="3"/>
      <c r="BS29" s="3"/>
      <c r="BU29" s="3"/>
      <c r="BW29" s="3"/>
      <c r="BY29" s="3"/>
      <c r="CA29" s="3"/>
      <c r="CC29" s="3"/>
      <c r="CE29" s="3"/>
      <c r="CG29" s="3"/>
      <c r="CI29" s="3"/>
      <c r="CK29" s="3"/>
      <c r="CM29" s="3"/>
      <c r="CO29" s="3"/>
      <c r="CQ29" s="3"/>
      <c r="CS29" s="3"/>
    </row>
    <row r="30" spans="1:97" x14ac:dyDescent="0.55000000000000004">
      <c r="A30" t="s">
        <v>190</v>
      </c>
      <c r="B30" t="str">
        <f>LOOKUP(Table1[[#This Row],[Program]],'Program to Publisher detail'!A30:A348,'Program to Publisher detail'!C30:C348)</f>
        <v>Sirius Software</v>
      </c>
      <c r="C30" t="str">
        <f>LOOKUP(Table1[[#This Row],[Program]],'Program to Developer detail'!A30:A348,'Program to Developer detail'!C30:C348)</f>
        <v>Nasir</v>
      </c>
      <c r="E30" s="3"/>
      <c r="G30" s="3"/>
      <c r="I30" s="3"/>
      <c r="K30" s="3"/>
      <c r="M30" s="3"/>
      <c r="O30" s="3"/>
      <c r="Q30" s="3"/>
      <c r="S30" s="3"/>
      <c r="U30" s="3"/>
      <c r="V30">
        <v>23.88</v>
      </c>
      <c r="W30" s="3">
        <v>17</v>
      </c>
      <c r="X30">
        <v>20.74</v>
      </c>
      <c r="Y30" s="3">
        <v>15</v>
      </c>
      <c r="AA30" s="3"/>
      <c r="AC30" s="3"/>
      <c r="AE30" s="3"/>
      <c r="AG30" s="3"/>
      <c r="AI30" s="3"/>
      <c r="AK30" s="3"/>
      <c r="AM30" s="3"/>
      <c r="AO30" s="3"/>
      <c r="AQ30" s="3"/>
      <c r="AS30" s="3"/>
      <c r="AU30" s="3"/>
      <c r="AW30" s="3"/>
      <c r="AY30" s="3"/>
      <c r="BA30" s="3"/>
      <c r="BC30" s="3"/>
      <c r="BE30" s="3"/>
      <c r="BG30" s="3"/>
      <c r="BI30" s="3"/>
      <c r="BK30" s="3"/>
      <c r="BM30" s="3"/>
      <c r="BO30" s="3"/>
      <c r="BQ30" s="3"/>
      <c r="BS30" s="3"/>
      <c r="BU30" s="3"/>
      <c r="BW30" s="3"/>
      <c r="BY30" s="3"/>
      <c r="CA30" s="3"/>
      <c r="CC30" s="3"/>
      <c r="CE30" s="3"/>
      <c r="CG30" s="3"/>
      <c r="CI30" s="3"/>
      <c r="CK30" s="3"/>
      <c r="CM30" s="3"/>
      <c r="CO30" s="3"/>
      <c r="CQ30" s="3"/>
      <c r="CS30" s="3"/>
    </row>
    <row r="31" spans="1:97" x14ac:dyDescent="0.55000000000000004">
      <c r="A31" t="s">
        <v>332</v>
      </c>
      <c r="B31" t="str">
        <f>LOOKUP(Table1[[#This Row],[Program]],'Program to Publisher detail'!A31:A349,'Program to Publisher detail'!C31:C349)</f>
        <v>DataMost</v>
      </c>
      <c r="C31" t="str">
        <f>LOOKUP(Table1[[#This Row],[Program]],'Program to Developer detail'!A31:A349,'Program to Developer detail'!C31:C349)</f>
        <v>Paul Stephenson</v>
      </c>
      <c r="E31" s="3"/>
      <c r="G31" s="3"/>
      <c r="I31" s="3"/>
      <c r="K31" s="3"/>
      <c r="M31" s="3"/>
      <c r="O31" s="3"/>
      <c r="Q31" s="3"/>
      <c r="S31" s="3"/>
      <c r="U31" s="3"/>
      <c r="W31" s="3"/>
      <c r="Y31" s="3"/>
      <c r="AA31" s="3"/>
      <c r="AC31" s="3"/>
      <c r="AE31" s="3"/>
      <c r="AG31" s="3"/>
      <c r="AI31" s="3"/>
      <c r="AK31" s="3"/>
      <c r="AM31" s="3"/>
      <c r="AO31" s="3"/>
      <c r="AQ31" s="3"/>
      <c r="AS31" s="3"/>
      <c r="AU31" s="3"/>
      <c r="AW31" s="3"/>
      <c r="AY31" s="3"/>
      <c r="BA31" s="3"/>
      <c r="BC31" s="3"/>
      <c r="BE31" s="3"/>
      <c r="BF31">
        <v>25.48</v>
      </c>
      <c r="BG31" s="3">
        <v>15</v>
      </c>
      <c r="BH31">
        <v>35.200000000000003</v>
      </c>
      <c r="BI31" s="3">
        <v>12</v>
      </c>
      <c r="BJ31">
        <v>49.79</v>
      </c>
      <c r="BK31" s="3">
        <v>9</v>
      </c>
      <c r="BL31">
        <v>24.52</v>
      </c>
      <c r="BM31" s="3">
        <v>14</v>
      </c>
      <c r="BN31">
        <v>32.68</v>
      </c>
      <c r="BO31" s="3">
        <v>13</v>
      </c>
      <c r="BP31">
        <v>24.44</v>
      </c>
      <c r="BQ31" s="3">
        <v>15</v>
      </c>
      <c r="BR31">
        <v>17.440000000000001</v>
      </c>
      <c r="BS31" s="3">
        <v>29</v>
      </c>
      <c r="BU31" s="3"/>
      <c r="BW31" s="3"/>
      <c r="BY31" s="3"/>
      <c r="CA31" s="3"/>
      <c r="CC31" s="3"/>
      <c r="CE31" s="3"/>
      <c r="CG31" s="3"/>
      <c r="CI31" s="3"/>
      <c r="CK31" s="3"/>
      <c r="CM31" s="3"/>
      <c r="CO31" s="3"/>
      <c r="CQ31" s="3"/>
      <c r="CS31" s="3"/>
    </row>
    <row r="32" spans="1:97" x14ac:dyDescent="0.55000000000000004">
      <c r="A32" t="s">
        <v>94</v>
      </c>
      <c r="B32" t="str">
        <f>LOOKUP(Table1[[#This Row],[Program]],'Program to Publisher detail'!A32:A350,'Program to Publisher detail'!C32:C350)</f>
        <v>Avalon Hill</v>
      </c>
      <c r="C32" t="str">
        <f>LOOKUP(Table1[[#This Row],[Program]],'Program to Developer detail'!A32:A350,'Program to Developer detail'!C32:C350)</f>
        <v>uncredited</v>
      </c>
      <c r="E32" s="3"/>
      <c r="F32">
        <v>21.02</v>
      </c>
      <c r="G32" s="3">
        <v>20</v>
      </c>
      <c r="I32" s="3"/>
      <c r="K32" s="3"/>
      <c r="M32" s="3"/>
      <c r="O32" s="3"/>
      <c r="Q32" s="3"/>
      <c r="S32" s="3"/>
      <c r="U32" s="3"/>
      <c r="W32" s="3"/>
      <c r="Y32" s="3"/>
      <c r="AA32" s="3"/>
      <c r="AC32" s="3"/>
      <c r="AE32" s="3"/>
      <c r="AG32" s="3"/>
      <c r="AI32" s="3"/>
      <c r="AK32" s="3"/>
      <c r="AM32" s="3"/>
      <c r="AO32" s="3"/>
      <c r="AQ32" s="3"/>
      <c r="AS32" s="3"/>
      <c r="AU32" s="3"/>
      <c r="AW32" s="3"/>
      <c r="AY32" s="3"/>
      <c r="BA32" s="3"/>
      <c r="BC32" s="3"/>
      <c r="BE32" s="3"/>
      <c r="BG32" s="3"/>
      <c r="BI32" s="3"/>
      <c r="BK32" s="3"/>
      <c r="BM32" s="3"/>
      <c r="BO32" s="3"/>
      <c r="BQ32" s="3"/>
      <c r="BS32" s="3"/>
      <c r="BU32" s="3"/>
      <c r="BW32" s="3"/>
      <c r="BY32" s="3"/>
      <c r="CA32" s="3"/>
      <c r="CC32" s="3"/>
      <c r="CE32" s="3"/>
      <c r="CG32" s="3"/>
      <c r="CI32" s="3"/>
      <c r="CK32" s="3"/>
      <c r="CM32" s="3"/>
      <c r="CO32" s="3"/>
      <c r="CQ32" s="3"/>
      <c r="CS32" s="3"/>
    </row>
    <row r="33" spans="1:97" x14ac:dyDescent="0.55000000000000004">
      <c r="A33" t="s">
        <v>288</v>
      </c>
      <c r="B33" t="str">
        <f>LOOKUP(Table1[[#This Row],[Program]],'Program to Publisher detail'!A33:A351,'Program to Publisher detail'!C33:C351)</f>
        <v>Quality Software</v>
      </c>
      <c r="C33" t="str">
        <f>LOOKUP(Table1[[#This Row],[Program]],'Program to Developer detail'!A33:A351,'Program to Developer detail'!C33:C351)</f>
        <v>Don Worth, Pieter Lechner</v>
      </c>
      <c r="E33" s="3"/>
      <c r="G33" s="3"/>
      <c r="I33" s="3"/>
      <c r="K33" s="3"/>
      <c r="M33" s="3"/>
      <c r="O33" s="3"/>
      <c r="Q33" s="3"/>
      <c r="S33" s="3"/>
      <c r="U33" s="3"/>
      <c r="W33" s="3"/>
      <c r="Y33" s="3"/>
      <c r="AA33" s="3"/>
      <c r="AC33" s="3"/>
      <c r="AE33" s="3"/>
      <c r="AG33" s="3"/>
      <c r="AI33" s="3"/>
      <c r="AK33" s="3"/>
      <c r="AM33" s="3"/>
      <c r="AO33" s="3"/>
      <c r="AQ33" s="3"/>
      <c r="AR33">
        <v>31.93</v>
      </c>
      <c r="AS33" s="3">
        <v>17</v>
      </c>
      <c r="AT33">
        <v>22.02</v>
      </c>
      <c r="AU33" s="3">
        <v>18</v>
      </c>
      <c r="AV33">
        <v>43.58</v>
      </c>
      <c r="AW33" s="3">
        <v>10</v>
      </c>
      <c r="AX33">
        <v>24.1</v>
      </c>
      <c r="AY33" s="3">
        <v>21</v>
      </c>
      <c r="BA33" s="3"/>
      <c r="BC33" s="3"/>
      <c r="BE33" s="3"/>
      <c r="BF33">
        <v>18.25</v>
      </c>
      <c r="BG33" s="3">
        <v>23</v>
      </c>
      <c r="BI33" s="3"/>
      <c r="BK33" s="3"/>
      <c r="BM33" s="3"/>
      <c r="BO33" s="3"/>
      <c r="BQ33" s="3"/>
      <c r="BS33" s="3"/>
      <c r="BU33" s="3"/>
      <c r="BW33" s="3"/>
      <c r="BX33">
        <v>14.5</v>
      </c>
      <c r="BY33" s="3">
        <v>27</v>
      </c>
      <c r="BZ33">
        <v>18.489999999999998</v>
      </c>
      <c r="CA33" s="3">
        <v>26</v>
      </c>
      <c r="CC33" s="3"/>
      <c r="CE33" s="3"/>
      <c r="CG33" s="3"/>
      <c r="CI33" s="3"/>
      <c r="CK33" s="3"/>
      <c r="CM33" s="3"/>
      <c r="CO33" s="3"/>
      <c r="CQ33" s="3"/>
      <c r="CS33" s="3"/>
    </row>
    <row r="34" spans="1:97" x14ac:dyDescent="0.55000000000000004">
      <c r="A34" t="s">
        <v>303</v>
      </c>
      <c r="B34" t="str">
        <f>LOOKUP(Table1[[#This Row],[Program]],'Program to Publisher detail'!A34:A352,'Program to Publisher detail'!C34:C352)</f>
        <v>Sirius Software</v>
      </c>
      <c r="C34" t="str">
        <f>LOOKUP(Table1[[#This Row],[Program]],'Program to Developer detail'!A34:A352,'Program to Developer detail'!C34:C352)</f>
        <v>Benny Ngo, Tony Ngo</v>
      </c>
      <c r="E34" s="3"/>
      <c r="G34" s="3"/>
      <c r="I34" s="3"/>
      <c r="K34" s="3"/>
      <c r="M34" s="3"/>
      <c r="O34" s="3"/>
      <c r="Q34" s="3"/>
      <c r="S34" s="3"/>
      <c r="U34" s="3"/>
      <c r="W34" s="3"/>
      <c r="Y34" s="3"/>
      <c r="AA34" s="3"/>
      <c r="AC34" s="3"/>
      <c r="AE34" s="3"/>
      <c r="AG34" s="3"/>
      <c r="AI34" s="3"/>
      <c r="AK34" s="3"/>
      <c r="AM34" s="3"/>
      <c r="AO34" s="3"/>
      <c r="AQ34" s="3"/>
      <c r="AS34" s="3"/>
      <c r="AU34" s="3"/>
      <c r="AV34">
        <v>37.15</v>
      </c>
      <c r="AW34" s="3">
        <v>11</v>
      </c>
      <c r="AX34">
        <v>25.65</v>
      </c>
      <c r="AY34" s="3">
        <v>20</v>
      </c>
      <c r="AZ34">
        <v>21.09</v>
      </c>
      <c r="BA34" s="3">
        <v>21</v>
      </c>
      <c r="BC34" s="3"/>
      <c r="BE34" s="3"/>
      <c r="BG34" s="3"/>
      <c r="BI34" s="3"/>
      <c r="BK34" s="3"/>
      <c r="BM34" s="3"/>
      <c r="BO34" s="3"/>
      <c r="BQ34" s="3"/>
      <c r="BS34" s="3"/>
      <c r="BU34" s="3"/>
      <c r="BW34" s="3"/>
      <c r="BY34" s="3"/>
      <c r="CA34" s="3"/>
      <c r="CC34" s="3"/>
      <c r="CE34" s="3"/>
      <c r="CG34" s="3"/>
      <c r="CI34" s="3"/>
      <c r="CK34" s="3"/>
      <c r="CM34" s="3"/>
      <c r="CO34" s="3"/>
      <c r="CQ34" s="3"/>
      <c r="CS34" s="3"/>
    </row>
    <row r="35" spans="1:97" x14ac:dyDescent="0.55000000000000004">
      <c r="A35" t="s">
        <v>436</v>
      </c>
      <c r="B35" t="str">
        <f>LOOKUP(Table1[[#This Row],[Program]],'Program to Publisher detail'!A35:A353,'Program to Publisher detail'!C35:C353)</f>
        <v>Broderbund Software</v>
      </c>
      <c r="C35" t="str">
        <f>LOOKUP(Table1[[#This Row],[Program]],'Program to Developer detail'!A35:A353,'Program to Developer detail'!C35:C353)</f>
        <v>Bank Street College of Education, Sensible Software</v>
      </c>
      <c r="E35" s="3"/>
      <c r="G35" s="3"/>
      <c r="I35" s="3"/>
      <c r="K35" s="3"/>
      <c r="M35" s="3"/>
      <c r="O35" s="3"/>
      <c r="Q35" s="3"/>
      <c r="S35" s="3"/>
      <c r="U35" s="3"/>
      <c r="W35" s="3"/>
      <c r="Y35" s="3"/>
      <c r="AA35" s="3"/>
      <c r="AC35" s="3"/>
      <c r="AE35" s="3"/>
      <c r="AG35" s="3"/>
      <c r="AI35" s="3"/>
      <c r="AK35" s="3"/>
      <c r="AM35" s="3"/>
      <c r="AO35" s="3"/>
      <c r="AQ35" s="3"/>
      <c r="AS35" s="3"/>
      <c r="AU35" s="3"/>
      <c r="AW35" s="3"/>
      <c r="AY35" s="3"/>
      <c r="BA35" s="3"/>
      <c r="BC35" s="3"/>
      <c r="BE35" s="3"/>
      <c r="BG35" s="3"/>
      <c r="BI35" s="3"/>
      <c r="BK35" s="3"/>
      <c r="BM35" s="3"/>
      <c r="BO35" s="3"/>
      <c r="BQ35" s="3"/>
      <c r="BS35" s="3"/>
      <c r="BU35" s="3"/>
      <c r="BW35" s="3"/>
      <c r="BY35" s="3"/>
      <c r="CA35" s="3"/>
      <c r="CC35" s="3"/>
      <c r="CE35" s="3"/>
      <c r="CG35" s="3"/>
      <c r="CI35" s="3"/>
      <c r="CK35" s="3"/>
      <c r="CM35" s="3"/>
      <c r="CO35" s="3"/>
      <c r="CP35">
        <v>14.2</v>
      </c>
      <c r="CQ35" s="3">
        <v>26</v>
      </c>
      <c r="CR35">
        <v>24.22</v>
      </c>
      <c r="CS35" s="3">
        <v>15</v>
      </c>
    </row>
    <row r="36" spans="1:97" x14ac:dyDescent="0.55000000000000004">
      <c r="A36" t="s">
        <v>366</v>
      </c>
      <c r="B36" t="str">
        <f>LOOKUP(Table1[[#This Row],[Program]],'Program to Publisher detail'!A36:A354,'Program to Publisher detail'!C36:C354)</f>
        <v>Broderbund Software</v>
      </c>
      <c r="C36" t="str">
        <f>LOOKUP(Table1[[#This Row],[Program]],'Program to Developer detail'!A36:A354,'Program to Developer detail'!C36:C354)</f>
        <v>Bank Street College of Education, Gene Kuzmiak</v>
      </c>
      <c r="E36" s="3"/>
      <c r="G36" s="3"/>
      <c r="I36" s="3"/>
      <c r="K36" s="3"/>
      <c r="M36" s="3"/>
      <c r="O36" s="3"/>
      <c r="Q36" s="3"/>
      <c r="S36" s="3"/>
      <c r="U36" s="3"/>
      <c r="W36" s="3"/>
      <c r="Y36" s="3"/>
      <c r="AA36" s="3"/>
      <c r="AC36" s="3"/>
      <c r="AE36" s="3"/>
      <c r="AG36" s="3"/>
      <c r="AI36" s="3"/>
      <c r="AK36" s="3"/>
      <c r="AM36" s="3"/>
      <c r="AO36" s="3"/>
      <c r="AQ36" s="3"/>
      <c r="AS36" s="3"/>
      <c r="AU36" s="3"/>
      <c r="AW36" s="3"/>
      <c r="AY36" s="3"/>
      <c r="BA36" s="3"/>
      <c r="BC36" s="3"/>
      <c r="BE36" s="3"/>
      <c r="BG36" s="3"/>
      <c r="BI36" s="3"/>
      <c r="BK36" s="3"/>
      <c r="BM36" s="3"/>
      <c r="BO36" s="3"/>
      <c r="BP36">
        <v>30.49</v>
      </c>
      <c r="BQ36" s="3">
        <v>11</v>
      </c>
      <c r="BR36">
        <v>67.260000000000005</v>
      </c>
      <c r="BS36" s="3">
        <v>7</v>
      </c>
      <c r="BT36">
        <v>39.53</v>
      </c>
      <c r="BU36" s="3">
        <v>10</v>
      </c>
      <c r="BV36">
        <v>58.82</v>
      </c>
      <c r="BW36" s="3">
        <v>8</v>
      </c>
      <c r="BX36">
        <v>88.35</v>
      </c>
      <c r="BY36" s="3">
        <v>3</v>
      </c>
      <c r="BZ36">
        <v>61.52</v>
      </c>
      <c r="CA36" s="3">
        <v>7</v>
      </c>
      <c r="CB36">
        <v>97.43</v>
      </c>
      <c r="CC36" s="3">
        <v>2</v>
      </c>
      <c r="CD36">
        <v>97.87</v>
      </c>
      <c r="CE36" s="3">
        <v>2</v>
      </c>
      <c r="CF36">
        <v>54.74</v>
      </c>
      <c r="CG36" s="3">
        <v>4</v>
      </c>
      <c r="CH36">
        <v>78.430000000000007</v>
      </c>
      <c r="CI36" s="3">
        <v>3</v>
      </c>
      <c r="CJ36">
        <v>57.75</v>
      </c>
      <c r="CK36" s="3">
        <v>9</v>
      </c>
      <c r="CL36">
        <v>66.37</v>
      </c>
      <c r="CM36" s="3">
        <v>7</v>
      </c>
      <c r="CN36">
        <v>64.19</v>
      </c>
      <c r="CO36" s="3">
        <v>5</v>
      </c>
      <c r="CP36">
        <v>43.17</v>
      </c>
      <c r="CQ36" s="3">
        <v>3</v>
      </c>
      <c r="CR36">
        <v>80.09</v>
      </c>
      <c r="CS36" s="3">
        <v>3</v>
      </c>
    </row>
    <row r="37" spans="1:97" x14ac:dyDescent="0.55000000000000004">
      <c r="A37" t="s">
        <v>437</v>
      </c>
      <c r="B37" t="str">
        <f>LOOKUP(Table1[[#This Row],[Program]],'Program to Publisher detail'!A37:A355,'Program to Publisher detail'!C37:C355)</f>
        <v>Barron's</v>
      </c>
      <c r="C37" t="str">
        <f>LOOKUP(Table1[[#This Row],[Program]],'Program to Developer detail'!A37:A355,'Program to Developer detail'!C37:C355)</f>
        <v>uncredited</v>
      </c>
      <c r="E37" s="3"/>
      <c r="G37" s="3"/>
      <c r="I37" s="3"/>
      <c r="K37" s="3"/>
      <c r="M37" s="3"/>
      <c r="O37" s="3"/>
      <c r="Q37" s="3"/>
      <c r="S37" s="3"/>
      <c r="U37" s="3"/>
      <c r="W37" s="3"/>
      <c r="Y37" s="3"/>
      <c r="AA37" s="3"/>
      <c r="AC37" s="3"/>
      <c r="AE37" s="3"/>
      <c r="AG37" s="3"/>
      <c r="AI37" s="3"/>
      <c r="AK37" s="3"/>
      <c r="AM37" s="3"/>
      <c r="AO37" s="3"/>
      <c r="AQ37" s="3"/>
      <c r="AS37" s="3"/>
      <c r="AU37" s="3"/>
      <c r="AW37" s="3"/>
      <c r="AY37" s="3"/>
      <c r="BA37" s="3"/>
      <c r="BC37" s="3"/>
      <c r="BE37" s="3"/>
      <c r="BG37" s="3"/>
      <c r="BI37" s="3"/>
      <c r="BK37" s="3"/>
      <c r="BM37" s="3"/>
      <c r="BO37" s="3"/>
      <c r="BQ37" s="3"/>
      <c r="BS37" s="3"/>
      <c r="BU37" s="3"/>
      <c r="BW37" s="3"/>
      <c r="BY37" s="3"/>
      <c r="CA37" s="3"/>
      <c r="CC37" s="3"/>
      <c r="CE37" s="3"/>
      <c r="CG37" s="3"/>
      <c r="CI37" s="3"/>
      <c r="CK37" s="3"/>
      <c r="CM37" s="3"/>
      <c r="CO37" s="3"/>
      <c r="CQ37" s="3"/>
      <c r="CR37">
        <v>23.17</v>
      </c>
      <c r="CS37" s="3">
        <v>16</v>
      </c>
    </row>
    <row r="38" spans="1:97" x14ac:dyDescent="0.55000000000000004">
      <c r="A38" t="s">
        <v>406</v>
      </c>
      <c r="B38" t="str">
        <f>LOOKUP(Table1[[#This Row],[Program]],'Program to Publisher detail'!A38:A356,'Program to Publisher detail'!C38:C356)</f>
        <v>Beagle Brothers</v>
      </c>
      <c r="C38" t="str">
        <f>LOOKUP(Table1[[#This Row],[Program]],'Program to Developer detail'!A38:A356,'Program to Developer detail'!C38:C356)</f>
        <v>Mark Simonsen</v>
      </c>
      <c r="E38" s="3"/>
      <c r="G38" s="3"/>
      <c r="I38" s="3"/>
      <c r="K38" s="3"/>
      <c r="M38" s="3"/>
      <c r="O38" s="3"/>
      <c r="Q38" s="3"/>
      <c r="S38" s="3"/>
      <c r="U38" s="3"/>
      <c r="W38" s="3"/>
      <c r="Y38" s="3"/>
      <c r="AA38" s="3"/>
      <c r="AC38" s="3"/>
      <c r="AE38" s="3"/>
      <c r="AG38" s="3"/>
      <c r="AI38" s="3"/>
      <c r="AK38" s="3"/>
      <c r="AM38" s="3"/>
      <c r="AO38" s="3"/>
      <c r="AQ38" s="3"/>
      <c r="AS38" s="3"/>
      <c r="AU38" s="3"/>
      <c r="AW38" s="3"/>
      <c r="AY38" s="3"/>
      <c r="BA38" s="3"/>
      <c r="BC38" s="3"/>
      <c r="BE38" s="3"/>
      <c r="BG38" s="3"/>
      <c r="BI38" s="3"/>
      <c r="BK38" s="3"/>
      <c r="BM38" s="3"/>
      <c r="BO38" s="3"/>
      <c r="BQ38" s="3"/>
      <c r="BS38" s="3"/>
      <c r="BU38" s="3"/>
      <c r="BW38" s="3"/>
      <c r="BY38" s="3"/>
      <c r="CA38" s="3"/>
      <c r="CB38">
        <v>25.21</v>
      </c>
      <c r="CC38" s="3">
        <v>20</v>
      </c>
      <c r="CE38" s="3"/>
      <c r="CG38" s="3"/>
      <c r="CI38" s="3"/>
      <c r="CK38" s="3"/>
      <c r="CM38" s="3"/>
      <c r="CN38">
        <v>19.93</v>
      </c>
      <c r="CO38" s="3">
        <v>25</v>
      </c>
      <c r="CQ38" s="3"/>
      <c r="CS38" s="3"/>
    </row>
    <row r="39" spans="1:97" x14ac:dyDescent="0.55000000000000004">
      <c r="A39" t="s">
        <v>254</v>
      </c>
      <c r="B39" t="str">
        <f>LOOKUP(Table1[[#This Row],[Program]],'Program to Publisher detail'!A39:A357,'Program to Publisher detail'!C39:C357)</f>
        <v>Sirius Software</v>
      </c>
      <c r="C39" t="str">
        <f>LOOKUP(Table1[[#This Row],[Program]],'Program to Developer detail'!A39:A357,'Program to Developer detail'!C39:C357)</f>
        <v>Mark Turmell</v>
      </c>
      <c r="E39" s="3"/>
      <c r="G39" s="3"/>
      <c r="I39" s="3"/>
      <c r="K39" s="3"/>
      <c r="M39" s="3"/>
      <c r="O39" s="3"/>
      <c r="Q39" s="3"/>
      <c r="S39" s="3"/>
      <c r="U39" s="3"/>
      <c r="W39" s="3"/>
      <c r="Y39" s="3"/>
      <c r="AA39" s="3"/>
      <c r="AC39" s="3"/>
      <c r="AE39" s="3"/>
      <c r="AG39" s="3"/>
      <c r="AI39" s="3"/>
      <c r="AJ39">
        <v>51.18</v>
      </c>
      <c r="AK39" s="3">
        <v>13</v>
      </c>
      <c r="AL39">
        <v>27.31</v>
      </c>
      <c r="AM39" s="3">
        <v>28</v>
      </c>
      <c r="AO39" s="3"/>
      <c r="AQ39" s="3"/>
      <c r="AS39" s="3"/>
      <c r="AU39" s="3"/>
      <c r="AW39" s="3"/>
      <c r="AY39" s="3"/>
      <c r="BA39" s="3"/>
      <c r="BC39" s="3"/>
      <c r="BE39" s="3"/>
      <c r="BG39" s="3"/>
      <c r="BI39" s="3"/>
      <c r="BK39" s="3"/>
      <c r="BM39" s="3"/>
      <c r="BO39" s="3"/>
      <c r="BQ39" s="3"/>
      <c r="BS39" s="3"/>
      <c r="BU39" s="3"/>
      <c r="BW39" s="3"/>
      <c r="BY39" s="3"/>
      <c r="CA39" s="3"/>
      <c r="CC39" s="3"/>
      <c r="CE39" s="3"/>
      <c r="CG39" s="3"/>
      <c r="CI39" s="3"/>
      <c r="CK39" s="3"/>
      <c r="CM39" s="3"/>
      <c r="CO39" s="3"/>
      <c r="CQ39" s="3"/>
      <c r="CS39" s="3"/>
    </row>
    <row r="40" spans="1:97" x14ac:dyDescent="0.55000000000000004">
      <c r="A40" t="s">
        <v>435</v>
      </c>
      <c r="B40" t="str">
        <f>LOOKUP(Table1[[#This Row],[Program]],'Program to Publisher detail'!A40:A358,'Program to Publisher detail'!C40:C358)</f>
        <v>MUSE</v>
      </c>
      <c r="C40" t="str">
        <f>LOOKUP(Table1[[#This Row],[Program]],'Program to Developer detail'!A40:A358,'Program to Developer detail'!C40:C358)</f>
        <v>Silas Warner</v>
      </c>
      <c r="E40" s="3"/>
      <c r="G40" s="3"/>
      <c r="I40" s="3"/>
      <c r="K40" s="3"/>
      <c r="M40" s="3"/>
      <c r="O40" s="3"/>
      <c r="Q40" s="3"/>
      <c r="S40" s="3"/>
      <c r="U40" s="3"/>
      <c r="W40" s="3"/>
      <c r="Y40" s="3"/>
      <c r="AA40" s="3"/>
      <c r="AC40" s="3"/>
      <c r="AE40" s="3"/>
      <c r="AG40" s="3"/>
      <c r="AI40" s="3"/>
      <c r="AK40" s="3"/>
      <c r="AM40" s="3"/>
      <c r="AO40" s="3"/>
      <c r="AQ40" s="3"/>
      <c r="AS40" s="3"/>
      <c r="AU40" s="3"/>
      <c r="AW40" s="3"/>
      <c r="AY40" s="3"/>
      <c r="BA40" s="3"/>
      <c r="BC40" s="3"/>
      <c r="BE40" s="3"/>
      <c r="BG40" s="3"/>
      <c r="BI40" s="3"/>
      <c r="BK40" s="3"/>
      <c r="BM40" s="3"/>
      <c r="BO40" s="3"/>
      <c r="BQ40" s="3"/>
      <c r="BS40" s="3"/>
      <c r="BU40" s="3"/>
      <c r="BW40" s="3"/>
      <c r="BY40" s="3"/>
      <c r="CA40" s="3"/>
      <c r="CC40" s="3"/>
      <c r="CE40" s="3"/>
      <c r="CG40" s="3"/>
      <c r="CI40" s="3"/>
      <c r="CK40" s="3"/>
      <c r="CM40" s="3"/>
      <c r="CO40" s="3"/>
      <c r="CP40">
        <v>18.739999999999998</v>
      </c>
      <c r="CQ40" s="3">
        <v>18</v>
      </c>
      <c r="CR40">
        <v>50.03</v>
      </c>
      <c r="CS40" s="3">
        <v>6</v>
      </c>
    </row>
    <row r="41" spans="1:97" x14ac:dyDescent="0.55000000000000004">
      <c r="A41" t="s">
        <v>146</v>
      </c>
      <c r="B41" t="str">
        <f>LOOKUP(Table1[[#This Row],[Program]],'Program to Publisher detail'!A41:A359,'Program to Publisher detail'!C41:C359)</f>
        <v>California Pacific</v>
      </c>
      <c r="C41" t="str">
        <f>LOOKUP(Table1[[#This Row],[Program]],'Program to Developer detail'!A41:A359,'Program to Developer detail'!C41:C359)</f>
        <v>Bill Budge</v>
      </c>
      <c r="D41">
        <v>37.5</v>
      </c>
      <c r="E41" s="3">
        <v>18</v>
      </c>
      <c r="F41">
        <v>71.760000000000005</v>
      </c>
      <c r="G41" s="3">
        <v>3</v>
      </c>
      <c r="H41">
        <v>22.32</v>
      </c>
      <c r="I41" s="3">
        <v>19</v>
      </c>
      <c r="J41">
        <v>16.22</v>
      </c>
      <c r="K41" s="3">
        <v>30</v>
      </c>
      <c r="L41">
        <v>16.38</v>
      </c>
      <c r="M41" s="3">
        <v>26</v>
      </c>
      <c r="N41">
        <v>11.11</v>
      </c>
      <c r="O41" s="3">
        <v>29</v>
      </c>
      <c r="P41">
        <v>15.49</v>
      </c>
      <c r="Q41" s="3">
        <v>22</v>
      </c>
      <c r="S41" s="3"/>
      <c r="U41" s="3"/>
      <c r="W41" s="3"/>
      <c r="Y41" s="3"/>
      <c r="AA41" s="3"/>
      <c r="AC41" s="3"/>
      <c r="AE41" s="3"/>
      <c r="AG41" s="3"/>
      <c r="AI41" s="3"/>
      <c r="AK41" s="3"/>
      <c r="AM41" s="3"/>
      <c r="AO41" s="3"/>
      <c r="AQ41" s="3"/>
      <c r="AS41" s="3"/>
      <c r="AU41" s="3"/>
      <c r="AW41" s="3"/>
      <c r="AY41" s="3"/>
      <c r="BA41" s="3"/>
      <c r="BC41" s="3"/>
      <c r="BE41" s="3"/>
      <c r="BG41" s="3"/>
      <c r="BI41" s="3"/>
      <c r="BK41" s="3"/>
      <c r="BM41" s="3"/>
      <c r="BO41" s="3"/>
      <c r="BQ41" s="3"/>
      <c r="BS41" s="3"/>
      <c r="BU41" s="3"/>
      <c r="BW41" s="3"/>
      <c r="BY41" s="3"/>
      <c r="CA41" s="3"/>
      <c r="CC41" s="3"/>
      <c r="CE41" s="3"/>
      <c r="CG41" s="3"/>
      <c r="CI41" s="3"/>
      <c r="CK41" s="3"/>
      <c r="CM41" s="3"/>
      <c r="CO41" s="3"/>
      <c r="CQ41" s="3"/>
      <c r="CS41" s="3"/>
    </row>
    <row r="42" spans="1:97" x14ac:dyDescent="0.55000000000000004">
      <c r="A42" t="s">
        <v>6</v>
      </c>
      <c r="B42" t="str">
        <f>LOOKUP(Table1[[#This Row],[Program]],'Program to Publisher detail'!A42:A360,'Program to Publisher detail'!C42:C360)</f>
        <v>California Pacific</v>
      </c>
      <c r="C42" t="str">
        <f>LOOKUP(Table1[[#This Row],[Program]],'Program to Developer detail'!A42:A360,'Program to Developer detail'!C42:C360)</f>
        <v>Bill Budge</v>
      </c>
      <c r="D42">
        <v>79.06</v>
      </c>
      <c r="E42" s="3">
        <v>3</v>
      </c>
      <c r="F42">
        <v>44.08</v>
      </c>
      <c r="G42" s="3">
        <v>8</v>
      </c>
      <c r="H42">
        <v>38.700000000000003</v>
      </c>
      <c r="I42" s="3">
        <v>6</v>
      </c>
      <c r="J42">
        <v>28.02</v>
      </c>
      <c r="K42" s="3">
        <v>20</v>
      </c>
      <c r="L42">
        <v>27.78</v>
      </c>
      <c r="M42" s="3">
        <v>14</v>
      </c>
      <c r="N42">
        <v>13.48</v>
      </c>
      <c r="O42" s="3">
        <v>20</v>
      </c>
      <c r="P42">
        <v>12.17</v>
      </c>
      <c r="Q42" s="3">
        <v>28</v>
      </c>
      <c r="S42" s="3"/>
      <c r="U42" s="3"/>
      <c r="W42" s="3"/>
      <c r="Y42" s="3"/>
      <c r="AA42" s="3"/>
      <c r="AC42" s="3"/>
      <c r="AE42" s="3"/>
      <c r="AG42" s="3"/>
      <c r="AI42" s="3"/>
      <c r="AK42" s="3"/>
      <c r="AM42" s="3"/>
      <c r="AO42" s="3"/>
      <c r="AQ42" s="3"/>
      <c r="AS42" s="3"/>
      <c r="AU42" s="3"/>
      <c r="AW42" s="3"/>
      <c r="AY42" s="3"/>
      <c r="BA42" s="3"/>
      <c r="BC42" s="3"/>
      <c r="BE42" s="3"/>
      <c r="BG42" s="3"/>
      <c r="BI42" s="3"/>
      <c r="BK42" s="3"/>
      <c r="BM42" s="3"/>
      <c r="BO42" s="3"/>
      <c r="BQ42" s="3"/>
      <c r="BS42" s="3"/>
      <c r="BU42" s="3"/>
      <c r="BW42" s="3"/>
      <c r="BY42" s="3"/>
      <c r="CA42" s="3"/>
      <c r="CC42" s="3"/>
      <c r="CE42" s="3"/>
      <c r="CG42" s="3"/>
      <c r="CI42" s="3"/>
      <c r="CK42" s="3"/>
      <c r="CM42" s="3"/>
      <c r="CO42" s="3"/>
      <c r="CQ42" s="3"/>
      <c r="CS42" s="3"/>
    </row>
    <row r="43" spans="1:97" x14ac:dyDescent="0.55000000000000004">
      <c r="A43" t="s">
        <v>12</v>
      </c>
      <c r="B43" t="str">
        <f>LOOKUP(Table1[[#This Row],[Program]],'Program to Publisher detail'!A43:A361,'Program to Publisher detail'!C43:C361)</f>
        <v>California Pacific</v>
      </c>
      <c r="C43" t="str">
        <f>LOOKUP(Table1[[#This Row],[Program]],'Program to Developer detail'!A43:A361,'Program to Developer detail'!C43:C361)</f>
        <v>uncredited</v>
      </c>
      <c r="D43">
        <v>44.38</v>
      </c>
      <c r="E43" s="3">
        <v>10</v>
      </c>
      <c r="G43" s="3"/>
      <c r="I43" s="3"/>
      <c r="K43" s="3"/>
      <c r="M43" s="3"/>
      <c r="O43" s="3"/>
      <c r="Q43" s="3"/>
      <c r="S43" s="3"/>
      <c r="U43" s="3"/>
      <c r="W43" s="3"/>
      <c r="Y43" s="3"/>
      <c r="AA43" s="3"/>
      <c r="AC43" s="3"/>
      <c r="AE43" s="3"/>
      <c r="AG43" s="3"/>
      <c r="AI43" s="3"/>
      <c r="AK43" s="3"/>
      <c r="AM43" s="3"/>
      <c r="AO43" s="3"/>
      <c r="AQ43" s="3"/>
      <c r="AS43" s="3"/>
      <c r="AU43" s="3"/>
      <c r="AW43" s="3"/>
      <c r="AY43" s="3"/>
      <c r="BA43" s="3"/>
      <c r="BC43" s="3"/>
      <c r="BE43" s="3"/>
      <c r="BG43" s="3"/>
      <c r="BI43" s="3"/>
      <c r="BK43" s="3"/>
      <c r="BM43" s="3"/>
      <c r="BO43" s="3"/>
      <c r="BQ43" s="3"/>
      <c r="BS43" s="3"/>
      <c r="BU43" s="3"/>
      <c r="BW43" s="3"/>
      <c r="BY43" s="3"/>
      <c r="CA43" s="3"/>
      <c r="CC43" s="3"/>
      <c r="CE43" s="3"/>
      <c r="CG43" s="3"/>
      <c r="CI43" s="3"/>
      <c r="CK43" s="3"/>
      <c r="CM43" s="3"/>
      <c r="CO43" s="3"/>
      <c r="CQ43" s="3"/>
      <c r="CS43" s="3"/>
    </row>
    <row r="44" spans="1:97" x14ac:dyDescent="0.55000000000000004">
      <c r="A44" t="s">
        <v>276</v>
      </c>
      <c r="B44" t="str">
        <f>LOOKUP(Table1[[#This Row],[Program]],'Program to Publisher detail'!A44:A362,'Program to Publisher detail'!C44:C362)</f>
        <v>Apple Computer</v>
      </c>
      <c r="C44" t="str">
        <f>LOOKUP(Table1[[#This Row],[Program]],'Program to Developer detail'!A44:A362,'Program to Developer detail'!C44:C362)</f>
        <v>John Moss, Ken Debower</v>
      </c>
      <c r="E44" s="3"/>
      <c r="G44" s="3"/>
      <c r="I44" s="3"/>
      <c r="K44" s="3"/>
      <c r="M44" s="3"/>
      <c r="O44" s="3"/>
      <c r="Q44" s="3"/>
      <c r="S44" s="3"/>
      <c r="U44" s="3"/>
      <c r="W44" s="3"/>
      <c r="Y44" s="3"/>
      <c r="AA44" s="3"/>
      <c r="AC44" s="3"/>
      <c r="AE44" s="3"/>
      <c r="AG44" s="3"/>
      <c r="AI44" s="3"/>
      <c r="AK44" s="3"/>
      <c r="AM44" s="3"/>
      <c r="AO44" s="3"/>
      <c r="AP44">
        <v>30.47</v>
      </c>
      <c r="AQ44" s="3">
        <v>19</v>
      </c>
      <c r="AS44" s="3"/>
      <c r="AU44" s="3"/>
      <c r="AW44" s="3"/>
      <c r="AY44" s="3"/>
      <c r="BA44" s="3"/>
      <c r="BB44">
        <v>19.25</v>
      </c>
      <c r="BC44" s="3">
        <v>24</v>
      </c>
      <c r="BE44" s="3"/>
      <c r="BG44" s="3"/>
      <c r="BI44" s="3"/>
      <c r="BK44" s="3"/>
      <c r="BM44" s="3"/>
      <c r="BO44" s="3"/>
      <c r="BQ44" s="3"/>
      <c r="BS44" s="3"/>
      <c r="BU44" s="3"/>
      <c r="BW44" s="3"/>
      <c r="BY44" s="3"/>
      <c r="CA44" s="3"/>
      <c r="CC44" s="3"/>
      <c r="CE44" s="3"/>
      <c r="CG44" s="3"/>
      <c r="CI44" s="3"/>
      <c r="CK44" s="3"/>
      <c r="CM44" s="3"/>
      <c r="CO44" s="3"/>
      <c r="CQ44" s="3"/>
      <c r="CS44" s="3"/>
    </row>
    <row r="45" spans="1:97" x14ac:dyDescent="0.55000000000000004">
      <c r="A45" t="s">
        <v>179</v>
      </c>
      <c r="B45" t="str">
        <f>LOOKUP(Table1[[#This Row],[Program]],'Program to Publisher detail'!A45:A363,'Program to Publisher detail'!C45:C363)</f>
        <v>Apple Computer</v>
      </c>
      <c r="C45" t="str">
        <f>LOOKUP(Table1[[#This Row],[Program]],'Program to Developer detail'!A45:A363,'Program to Developer detail'!C45:C363)</f>
        <v>John Moss, Ken Debower</v>
      </c>
      <c r="E45" s="3"/>
      <c r="G45" s="3"/>
      <c r="I45" s="3"/>
      <c r="K45" s="3"/>
      <c r="M45" s="3"/>
      <c r="O45" s="3"/>
      <c r="Q45" s="3"/>
      <c r="S45" s="3"/>
      <c r="T45">
        <v>17.920000000000002</v>
      </c>
      <c r="U45" s="3">
        <v>26</v>
      </c>
      <c r="V45">
        <v>13.14</v>
      </c>
      <c r="W45" s="3">
        <v>29</v>
      </c>
      <c r="Y45" s="3"/>
      <c r="AA45" s="3"/>
      <c r="AC45" s="3"/>
      <c r="AD45">
        <v>11.02</v>
      </c>
      <c r="AE45" s="3">
        <v>20</v>
      </c>
      <c r="AG45" s="3"/>
      <c r="AH45">
        <v>36.25</v>
      </c>
      <c r="AI45" s="3">
        <v>18</v>
      </c>
      <c r="AK45" s="3"/>
      <c r="AL45">
        <v>38.53</v>
      </c>
      <c r="AM45" s="3">
        <v>16</v>
      </c>
      <c r="AN45">
        <v>49.47</v>
      </c>
      <c r="AO45" s="3">
        <v>8</v>
      </c>
      <c r="AP45">
        <v>38.28</v>
      </c>
      <c r="AQ45" s="3">
        <v>16</v>
      </c>
      <c r="AR45">
        <v>21.52</v>
      </c>
      <c r="AS45" s="3">
        <v>25</v>
      </c>
      <c r="AT45">
        <v>17.260000000000002</v>
      </c>
      <c r="AU45" s="3">
        <v>24</v>
      </c>
      <c r="AV45">
        <v>17.32</v>
      </c>
      <c r="AW45" s="3">
        <v>29</v>
      </c>
      <c r="AX45">
        <v>28.76</v>
      </c>
      <c r="AY45" s="3">
        <v>18</v>
      </c>
      <c r="AZ45">
        <v>22.71</v>
      </c>
      <c r="BA45" s="3">
        <v>20</v>
      </c>
      <c r="BB45">
        <v>23.58</v>
      </c>
      <c r="BC45" s="3">
        <v>18</v>
      </c>
      <c r="BD45">
        <v>16.350000000000001</v>
      </c>
      <c r="BE45" s="3">
        <v>23</v>
      </c>
      <c r="BF45">
        <v>16.87</v>
      </c>
      <c r="BG45" s="3">
        <v>29</v>
      </c>
      <c r="BI45" s="3"/>
      <c r="BK45" s="3"/>
      <c r="BL45">
        <v>21.19</v>
      </c>
      <c r="BM45" s="3">
        <v>20</v>
      </c>
      <c r="BO45" s="3"/>
      <c r="BP45">
        <v>20.16</v>
      </c>
      <c r="BQ45" s="3">
        <v>19</v>
      </c>
      <c r="BS45" s="3"/>
      <c r="BT45">
        <v>12.09</v>
      </c>
      <c r="BU45" s="3">
        <v>26</v>
      </c>
      <c r="BW45" s="3"/>
      <c r="BX45">
        <v>21.91</v>
      </c>
      <c r="BY45" s="3">
        <v>17</v>
      </c>
      <c r="BZ45">
        <v>17.2</v>
      </c>
      <c r="CA45" s="3">
        <v>30</v>
      </c>
      <c r="CC45" s="3"/>
      <c r="CE45" s="3"/>
      <c r="CG45" s="3"/>
      <c r="CI45" s="3"/>
      <c r="CK45" s="3"/>
      <c r="CM45" s="3"/>
      <c r="CO45" s="3"/>
      <c r="CQ45" s="3"/>
      <c r="CS45" s="3"/>
    </row>
    <row r="46" spans="1:97" x14ac:dyDescent="0.55000000000000004">
      <c r="A46" t="s">
        <v>253</v>
      </c>
      <c r="B46" t="str">
        <f>LOOKUP(Table1[[#This Row],[Program]],'Program to Publisher detail'!A46:A364,'Program to Publisher detail'!C46:C364)</f>
        <v>Cavalier Software</v>
      </c>
      <c r="C46" t="str">
        <f>LOOKUP(Table1[[#This Row],[Program]],'Program to Developer detail'!A46:A364,'Program to Developer detail'!C46:C364)</f>
        <v>Jim Nitchals</v>
      </c>
      <c r="E46" s="3"/>
      <c r="G46" s="3"/>
      <c r="I46" s="3"/>
      <c r="K46" s="3"/>
      <c r="M46" s="3"/>
      <c r="O46" s="3"/>
      <c r="Q46" s="3"/>
      <c r="S46" s="3"/>
      <c r="U46" s="3"/>
      <c r="W46" s="3"/>
      <c r="Y46" s="3"/>
      <c r="AA46" s="3"/>
      <c r="AC46" s="3"/>
      <c r="AE46" s="3"/>
      <c r="AG46" s="3"/>
      <c r="AH46">
        <v>26.87</v>
      </c>
      <c r="AI46" s="3">
        <v>24</v>
      </c>
      <c r="AJ46">
        <v>42.65</v>
      </c>
      <c r="AK46" s="3">
        <v>19</v>
      </c>
      <c r="AL46">
        <v>30.24</v>
      </c>
      <c r="AM46" s="3">
        <v>24</v>
      </c>
      <c r="AN46">
        <v>24.73</v>
      </c>
      <c r="AO46" s="3">
        <v>25</v>
      </c>
      <c r="AQ46" s="3"/>
      <c r="AS46" s="3"/>
      <c r="AU46" s="3"/>
      <c r="AW46" s="3"/>
      <c r="AY46" s="3"/>
      <c r="BA46" s="3"/>
      <c r="BC46" s="3"/>
      <c r="BE46" s="3"/>
      <c r="BG46" s="3"/>
      <c r="BI46" s="3"/>
      <c r="BK46" s="3"/>
      <c r="BM46" s="3"/>
      <c r="BO46" s="3"/>
      <c r="BQ46" s="3"/>
      <c r="BS46" s="3"/>
      <c r="BU46" s="3"/>
      <c r="BW46" s="3"/>
      <c r="BY46" s="3"/>
      <c r="CA46" s="3"/>
      <c r="CC46" s="3"/>
      <c r="CE46" s="3"/>
      <c r="CG46" s="3"/>
      <c r="CI46" s="3"/>
      <c r="CK46" s="3"/>
      <c r="CM46" s="3"/>
      <c r="CO46" s="3"/>
      <c r="CQ46" s="3"/>
      <c r="CS46" s="3"/>
    </row>
    <row r="47" spans="1:97" x14ac:dyDescent="0.55000000000000004">
      <c r="A47" t="s">
        <v>300</v>
      </c>
      <c r="B47" t="str">
        <f>LOOKUP(Table1[[#This Row],[Program]],'Program to Publisher detail'!A47:A365,'Program to Publisher detail'!C47:C365)</f>
        <v>On-Line Systems</v>
      </c>
      <c r="C47" t="str">
        <f>LOOKUP(Table1[[#This Row],[Program]],'Program to Developer detail'!A47:A365,'Program to Developer detail'!C47:C365)</f>
        <v>Olaf Lubeck</v>
      </c>
      <c r="E47" s="3"/>
      <c r="G47" s="3"/>
      <c r="I47" s="3"/>
      <c r="K47" s="3"/>
      <c r="M47" s="3"/>
      <c r="O47" s="3"/>
      <c r="Q47" s="3"/>
      <c r="S47" s="3"/>
      <c r="U47" s="3"/>
      <c r="W47" s="3"/>
      <c r="Y47" s="3"/>
      <c r="AA47" s="3"/>
      <c r="AC47" s="3"/>
      <c r="AE47" s="3"/>
      <c r="AG47" s="3"/>
      <c r="AI47" s="3"/>
      <c r="AK47" s="3"/>
      <c r="AM47" s="3"/>
      <c r="AO47" s="3"/>
      <c r="AQ47" s="3"/>
      <c r="AS47" s="3"/>
      <c r="AT47">
        <v>26.78</v>
      </c>
      <c r="AU47" s="3">
        <v>14</v>
      </c>
      <c r="AV47">
        <v>32.409999999999997</v>
      </c>
      <c r="AW47" s="3">
        <v>17</v>
      </c>
      <c r="AX47">
        <v>38.090000000000003</v>
      </c>
      <c r="AY47" s="3">
        <v>12</v>
      </c>
      <c r="AZ47">
        <v>41.78</v>
      </c>
      <c r="BA47" s="3">
        <v>13</v>
      </c>
      <c r="BB47">
        <v>24.55</v>
      </c>
      <c r="BC47" s="3">
        <v>16</v>
      </c>
      <c r="BD47">
        <v>24.52</v>
      </c>
      <c r="BE47" s="3">
        <v>14</v>
      </c>
      <c r="BF47">
        <v>24.45</v>
      </c>
      <c r="BG47" s="3">
        <v>17</v>
      </c>
      <c r="BH47">
        <v>31.01</v>
      </c>
      <c r="BI47" s="3">
        <v>16</v>
      </c>
      <c r="BK47" s="3"/>
      <c r="BM47" s="3"/>
      <c r="BO47" s="3"/>
      <c r="BQ47" s="3"/>
      <c r="BS47" s="3"/>
      <c r="BU47" s="3"/>
      <c r="BW47" s="3"/>
      <c r="BY47" s="3"/>
      <c r="CA47" s="3"/>
      <c r="CC47" s="3"/>
      <c r="CE47" s="3"/>
      <c r="CG47" s="3"/>
      <c r="CI47" s="3"/>
      <c r="CK47" s="3"/>
      <c r="CM47" s="3"/>
      <c r="CO47" s="3"/>
      <c r="CQ47" s="3"/>
      <c r="CS47" s="3"/>
    </row>
    <row r="48" spans="1:97" x14ac:dyDescent="0.55000000000000004">
      <c r="A48" t="s">
        <v>329</v>
      </c>
      <c r="B48" t="str">
        <f>LOOKUP(Table1[[#This Row],[Program]],'Program to Publisher detail'!A48:A366,'Program to Publisher detail'!C48:C366)</f>
        <v>DataSoft</v>
      </c>
      <c r="C48" t="str">
        <f>LOOKUP(Table1[[#This Row],[Program]],'Program to Developer detail'!A48:A366,'Program to Developer detail'!C48:C366)</f>
        <v>Steve Bjork</v>
      </c>
      <c r="E48" s="3"/>
      <c r="G48" s="3"/>
      <c r="I48" s="3"/>
      <c r="K48" s="3"/>
      <c r="M48" s="3"/>
      <c r="O48" s="3"/>
      <c r="Q48" s="3"/>
      <c r="S48" s="3"/>
      <c r="U48" s="3"/>
      <c r="W48" s="3"/>
      <c r="Y48" s="3"/>
      <c r="AA48" s="3"/>
      <c r="AC48" s="3"/>
      <c r="AE48" s="3"/>
      <c r="AG48" s="3"/>
      <c r="AI48" s="3"/>
      <c r="AK48" s="3"/>
      <c r="AM48" s="3"/>
      <c r="AO48" s="3"/>
      <c r="AQ48" s="3"/>
      <c r="AS48" s="3"/>
      <c r="AU48" s="3"/>
      <c r="AW48" s="3"/>
      <c r="AY48" s="3"/>
      <c r="BA48" s="3"/>
      <c r="BC48" s="3"/>
      <c r="BE48" s="3"/>
      <c r="BF48">
        <v>28.24</v>
      </c>
      <c r="BG48" s="3">
        <v>14</v>
      </c>
      <c r="BI48" s="3"/>
      <c r="BK48" s="3"/>
      <c r="BM48" s="3"/>
      <c r="BO48" s="3"/>
      <c r="BQ48" s="3"/>
      <c r="BS48" s="3"/>
      <c r="BU48" s="3"/>
      <c r="BW48" s="3"/>
      <c r="BY48" s="3"/>
      <c r="CA48" s="3"/>
      <c r="CC48" s="3"/>
      <c r="CE48" s="3"/>
      <c r="CG48" s="3"/>
      <c r="CI48" s="3"/>
      <c r="CK48" s="3"/>
      <c r="CM48" s="3"/>
      <c r="CO48" s="3"/>
      <c r="CQ48" s="3"/>
      <c r="CS48" s="3"/>
    </row>
    <row r="49" spans="1:97" x14ac:dyDescent="0.55000000000000004">
      <c r="A49" t="s">
        <v>233</v>
      </c>
      <c r="B49" t="str">
        <f>LOOKUP(Table1[[#This Row],[Program]],'Program to Publisher detail'!A49:A367,'Program to Publisher detail'!C49:C367)</f>
        <v>MUSE</v>
      </c>
      <c r="C49" t="str">
        <f>LOOKUP(Table1[[#This Row],[Program]],'Program to Developer detail'!A49:A367,'Program to Developer detail'!C49:C367)</f>
        <v>Silas Warner</v>
      </c>
      <c r="E49" s="3"/>
      <c r="G49" s="3"/>
      <c r="I49" s="3"/>
      <c r="K49" s="3"/>
      <c r="M49" s="3"/>
      <c r="O49" s="3"/>
      <c r="Q49" s="3"/>
      <c r="S49" s="3"/>
      <c r="U49" s="3"/>
      <c r="W49" s="3"/>
      <c r="Y49" s="3"/>
      <c r="AA49" s="3"/>
      <c r="AC49" s="3"/>
      <c r="AD49">
        <v>11.61</v>
      </c>
      <c r="AE49" s="3">
        <v>18</v>
      </c>
      <c r="AF49">
        <v>21.54</v>
      </c>
      <c r="AG49" s="3">
        <v>14</v>
      </c>
      <c r="AH49">
        <v>35.28</v>
      </c>
      <c r="AI49" s="3">
        <v>20</v>
      </c>
      <c r="AJ49">
        <v>74.44</v>
      </c>
      <c r="AK49" s="3">
        <v>7</v>
      </c>
      <c r="AL49">
        <v>51.7</v>
      </c>
      <c r="AM49" s="3">
        <v>13</v>
      </c>
      <c r="AN49">
        <v>44.07</v>
      </c>
      <c r="AO49" s="3">
        <v>12</v>
      </c>
      <c r="AP49">
        <v>59.38</v>
      </c>
      <c r="AQ49" s="3">
        <v>8</v>
      </c>
      <c r="AR49">
        <v>42</v>
      </c>
      <c r="AS49" s="3">
        <v>11</v>
      </c>
      <c r="AT49">
        <v>26.49</v>
      </c>
      <c r="AU49" s="3">
        <v>15</v>
      </c>
      <c r="AV49">
        <v>32.69</v>
      </c>
      <c r="AW49" s="3">
        <v>16</v>
      </c>
      <c r="AX49">
        <v>36.15</v>
      </c>
      <c r="AY49" s="3">
        <v>14</v>
      </c>
      <c r="AZ49">
        <v>33.26</v>
      </c>
      <c r="BA49" s="3">
        <v>16</v>
      </c>
      <c r="BB49">
        <v>17.329999999999998</v>
      </c>
      <c r="BC49" s="3">
        <v>28</v>
      </c>
      <c r="BE49" s="3"/>
      <c r="BF49">
        <v>33.74</v>
      </c>
      <c r="BG49" s="3">
        <v>11</v>
      </c>
      <c r="BH49">
        <v>31.01</v>
      </c>
      <c r="BI49" s="3">
        <v>15</v>
      </c>
      <c r="BJ49">
        <v>26.3</v>
      </c>
      <c r="BK49" s="3">
        <v>17</v>
      </c>
      <c r="BL49">
        <v>24.1</v>
      </c>
      <c r="BM49" s="3">
        <v>16</v>
      </c>
      <c r="BN49">
        <v>32.020000000000003</v>
      </c>
      <c r="BO49" s="3">
        <v>14</v>
      </c>
      <c r="BP49">
        <v>21.67</v>
      </c>
      <c r="BQ49" s="3">
        <v>17</v>
      </c>
      <c r="BS49" s="3"/>
      <c r="BT49">
        <v>12.79</v>
      </c>
      <c r="BU49" s="3">
        <v>25</v>
      </c>
      <c r="BV49">
        <v>18.079999999999998</v>
      </c>
      <c r="BW49" s="3">
        <v>26</v>
      </c>
      <c r="BY49" s="3"/>
      <c r="BZ49">
        <v>21.51</v>
      </c>
      <c r="CA49" s="3">
        <v>23</v>
      </c>
      <c r="CC49" s="3"/>
      <c r="CE49" s="3"/>
      <c r="CG49" s="3"/>
      <c r="CH49">
        <v>23.22</v>
      </c>
      <c r="CI49" s="3">
        <v>29</v>
      </c>
      <c r="CK49" s="3"/>
      <c r="CM49" s="3"/>
      <c r="CO49" s="3"/>
      <c r="CQ49" s="3"/>
      <c r="CR49">
        <v>15.79</v>
      </c>
      <c r="CS49" s="3">
        <v>27</v>
      </c>
    </row>
    <row r="50" spans="1:97" x14ac:dyDescent="0.55000000000000004">
      <c r="A50" t="s">
        <v>17</v>
      </c>
      <c r="B50" t="str">
        <f>LOOKUP(Table1[[#This Row],[Program]],'Program to Publisher detail'!A50:A368,'Program to Publisher detail'!C50:C368)</f>
        <v>Personal Software</v>
      </c>
      <c r="C50" t="str">
        <f>LOOKUP(Table1[[#This Row],[Program]],'Program to Developer detail'!A50:A368,'Program to Developer detail'!C50:C368)</f>
        <v>Ben Herman, Creative Computer Applications</v>
      </c>
      <c r="D50">
        <v>41.88</v>
      </c>
      <c r="E50" s="3">
        <v>14</v>
      </c>
      <c r="F50">
        <v>22.04</v>
      </c>
      <c r="G50" s="3">
        <v>18</v>
      </c>
      <c r="H50">
        <v>40.19</v>
      </c>
      <c r="I50" s="3">
        <v>5</v>
      </c>
      <c r="J50">
        <v>31.71</v>
      </c>
      <c r="K50" s="3">
        <v>15</v>
      </c>
      <c r="L50">
        <v>18.87</v>
      </c>
      <c r="M50" s="3">
        <v>23</v>
      </c>
      <c r="O50" s="3"/>
      <c r="Q50" s="3"/>
      <c r="S50" s="3"/>
      <c r="U50" s="3"/>
      <c r="W50" s="3"/>
      <c r="Y50" s="3"/>
      <c r="AA50" s="3"/>
      <c r="AC50" s="3"/>
      <c r="AE50" s="3"/>
      <c r="AG50" s="3"/>
      <c r="AI50" s="3"/>
      <c r="AK50" s="3"/>
      <c r="AM50" s="3"/>
      <c r="AO50" s="3"/>
      <c r="AQ50" s="3"/>
      <c r="AS50" s="3"/>
      <c r="AU50" s="3"/>
      <c r="AW50" s="3"/>
      <c r="AY50" s="3"/>
      <c r="BA50" s="3"/>
      <c r="BC50" s="3"/>
      <c r="BE50" s="3"/>
      <c r="BG50" s="3"/>
      <c r="BI50" s="3"/>
      <c r="BK50" s="3"/>
      <c r="BM50" s="3"/>
      <c r="BO50" s="3"/>
      <c r="BQ50" s="3"/>
      <c r="BS50" s="3"/>
      <c r="BU50" s="3"/>
      <c r="BW50" s="3"/>
      <c r="BY50" s="3"/>
      <c r="CA50" s="3"/>
      <c r="CC50" s="3"/>
      <c r="CE50" s="3"/>
      <c r="CG50" s="3"/>
      <c r="CI50" s="3"/>
      <c r="CK50" s="3"/>
      <c r="CM50" s="3"/>
      <c r="CO50" s="3"/>
      <c r="CQ50" s="3"/>
      <c r="CS50" s="3"/>
    </row>
    <row r="51" spans="1:97" x14ac:dyDescent="0.55000000000000004">
      <c r="A51" t="s">
        <v>298</v>
      </c>
      <c r="B51" t="str">
        <f>LOOKUP(Table1[[#This Row],[Program]],'Program to Publisher detail'!A51:A369,'Program to Publisher detail'!C51:C369)</f>
        <v>Broderbund Software</v>
      </c>
      <c r="C51" t="str">
        <f>LOOKUP(Table1[[#This Row],[Program]],'Program to Developer detail'!A51:A369,'Program to Developer detail'!C51:C369)</f>
        <v>Dan Gorlin</v>
      </c>
      <c r="E51" s="3"/>
      <c r="G51" s="3"/>
      <c r="I51" s="3"/>
      <c r="K51" s="3"/>
      <c r="M51" s="3"/>
      <c r="O51" s="3"/>
      <c r="Q51" s="3"/>
      <c r="S51" s="3"/>
      <c r="U51" s="3"/>
      <c r="W51" s="3"/>
      <c r="Y51" s="3"/>
      <c r="AA51" s="3"/>
      <c r="AC51" s="3"/>
      <c r="AE51" s="3"/>
      <c r="AG51" s="3"/>
      <c r="AI51" s="3"/>
      <c r="AK51" s="3"/>
      <c r="AM51" s="3"/>
      <c r="AO51" s="3"/>
      <c r="AQ51" s="3"/>
      <c r="AS51" s="3"/>
      <c r="AT51">
        <v>40.18</v>
      </c>
      <c r="AU51" s="3">
        <v>11</v>
      </c>
      <c r="AV51">
        <v>189.96</v>
      </c>
      <c r="AW51" s="3">
        <v>1</v>
      </c>
      <c r="AX51">
        <v>202.9</v>
      </c>
      <c r="AY51" s="3">
        <v>1</v>
      </c>
      <c r="AZ51">
        <v>214.57</v>
      </c>
      <c r="BA51" s="3">
        <v>1</v>
      </c>
      <c r="BB51">
        <v>146.32</v>
      </c>
      <c r="BC51" s="3">
        <v>2</v>
      </c>
      <c r="BD51">
        <v>139.94</v>
      </c>
      <c r="BE51" s="3">
        <v>2</v>
      </c>
      <c r="BF51">
        <v>123.61</v>
      </c>
      <c r="BG51" s="3">
        <v>1</v>
      </c>
      <c r="BH51">
        <v>118.48</v>
      </c>
      <c r="BI51" s="3">
        <v>2</v>
      </c>
      <c r="BJ51">
        <v>137.15</v>
      </c>
      <c r="BK51" s="3">
        <v>1</v>
      </c>
      <c r="BL51">
        <v>72.3</v>
      </c>
      <c r="BM51" s="3">
        <v>5</v>
      </c>
      <c r="BN51">
        <v>71.37</v>
      </c>
      <c r="BO51" s="3">
        <v>5</v>
      </c>
      <c r="BP51">
        <v>68.28</v>
      </c>
      <c r="BQ51" s="3">
        <v>4</v>
      </c>
      <c r="BR51">
        <v>43.35</v>
      </c>
      <c r="BS51" s="3">
        <v>11</v>
      </c>
      <c r="BT51">
        <v>37.67</v>
      </c>
      <c r="BU51" s="3">
        <v>11</v>
      </c>
      <c r="BV51">
        <v>26.95</v>
      </c>
      <c r="BW51" s="3">
        <v>15</v>
      </c>
      <c r="BX51">
        <v>19.22</v>
      </c>
      <c r="BY51" s="3">
        <v>20</v>
      </c>
      <c r="BZ51">
        <v>21.94</v>
      </c>
      <c r="CA51" s="3">
        <v>21</v>
      </c>
      <c r="CB51">
        <v>29.91</v>
      </c>
      <c r="CC51" s="3">
        <v>18</v>
      </c>
      <c r="CD51">
        <v>36.25</v>
      </c>
      <c r="CE51" s="3">
        <v>15</v>
      </c>
      <c r="CF51">
        <v>34.979999999999997</v>
      </c>
      <c r="CG51" s="3">
        <v>11</v>
      </c>
      <c r="CH51">
        <v>42.41</v>
      </c>
      <c r="CI51" s="3">
        <v>15</v>
      </c>
      <c r="CJ51">
        <v>30.47</v>
      </c>
      <c r="CK51" s="3">
        <v>28</v>
      </c>
      <c r="CL51">
        <v>33.96</v>
      </c>
      <c r="CM51" s="3">
        <v>18</v>
      </c>
      <c r="CN51">
        <v>18.34</v>
      </c>
      <c r="CO51" s="3">
        <v>30</v>
      </c>
      <c r="CQ51" s="3"/>
      <c r="CS51" s="3"/>
    </row>
    <row r="52" spans="1:97" x14ac:dyDescent="0.55000000000000004">
      <c r="A52" t="s">
        <v>36</v>
      </c>
      <c r="B52" t="str">
        <f>LOOKUP(Table1[[#This Row],[Program]],'Program to Publisher detail'!A52:A370,'Program to Publisher detail'!C52:C370)</f>
        <v>Strategic Simulations</v>
      </c>
      <c r="C52" t="str">
        <f>LOOKUP(Table1[[#This Row],[Program]],'Program to Developer detail'!A52:A370,'Program to Developer detail'!C52:C370)</f>
        <v>uncredited</v>
      </c>
      <c r="D52">
        <v>29.69</v>
      </c>
      <c r="E52" s="3">
        <v>25</v>
      </c>
      <c r="F52">
        <v>19.48</v>
      </c>
      <c r="G52" s="3">
        <v>26</v>
      </c>
      <c r="I52" s="3"/>
      <c r="K52" s="3"/>
      <c r="M52" s="3"/>
      <c r="O52" s="3"/>
      <c r="Q52" s="3"/>
      <c r="S52" s="3"/>
      <c r="U52" s="3"/>
      <c r="W52" s="3"/>
      <c r="Y52" s="3"/>
      <c r="AA52" s="3"/>
      <c r="AC52" s="3"/>
      <c r="AE52" s="3"/>
      <c r="AG52" s="3"/>
      <c r="AI52" s="3"/>
      <c r="AK52" s="3"/>
      <c r="AM52" s="3"/>
      <c r="AO52" s="3"/>
      <c r="AQ52" s="3"/>
      <c r="AS52" s="3"/>
      <c r="AU52" s="3"/>
      <c r="AW52" s="3"/>
      <c r="AY52" s="3"/>
      <c r="BA52" s="3"/>
      <c r="BC52" s="3"/>
      <c r="BE52" s="3"/>
      <c r="BG52" s="3"/>
      <c r="BI52" s="3"/>
      <c r="BK52" s="3"/>
      <c r="BM52" s="3"/>
      <c r="BO52" s="3"/>
      <c r="BQ52" s="3"/>
      <c r="BS52" s="3"/>
      <c r="BU52" s="3"/>
      <c r="BW52" s="3"/>
      <c r="BY52" s="3"/>
      <c r="CA52" s="3"/>
      <c r="CC52" s="3"/>
      <c r="CE52" s="3"/>
      <c r="CG52" s="3"/>
      <c r="CI52" s="3"/>
      <c r="CK52" s="3"/>
      <c r="CM52" s="3"/>
      <c r="CO52" s="3"/>
      <c r="CQ52" s="3"/>
      <c r="CS52" s="3"/>
    </row>
    <row r="53" spans="1:97" x14ac:dyDescent="0.55000000000000004">
      <c r="A53" t="s">
        <v>210</v>
      </c>
      <c r="B53" t="str">
        <f>LOOKUP(Table1[[#This Row],[Program]],'Program to Publisher detail'!A53:A371,'Program to Publisher detail'!C53:C371)</f>
        <v>Strategic Simulations</v>
      </c>
      <c r="C53" t="str">
        <f>LOOKUP(Table1[[#This Row],[Program]],'Program to Developer detail'!A53:A371,'Program to Developer detail'!C53:C371)</f>
        <v>Charles Merrow, Jack T. Avery</v>
      </c>
      <c r="E53" s="3"/>
      <c r="G53" s="3"/>
      <c r="I53" s="3"/>
      <c r="K53" s="3"/>
      <c r="M53" s="3"/>
      <c r="O53" s="3"/>
      <c r="Q53" s="3"/>
      <c r="S53" s="3"/>
      <c r="U53" s="3"/>
      <c r="W53" s="3"/>
      <c r="Y53" s="3"/>
      <c r="Z53">
        <v>29.57</v>
      </c>
      <c r="AA53" s="3">
        <v>22</v>
      </c>
      <c r="AB53">
        <v>13.14</v>
      </c>
      <c r="AC53" s="3">
        <v>24</v>
      </c>
      <c r="AE53" s="3"/>
      <c r="AG53" s="3"/>
      <c r="AI53" s="3"/>
      <c r="AK53" s="3"/>
      <c r="AM53" s="3"/>
      <c r="AO53" s="3"/>
      <c r="AQ53" s="3"/>
      <c r="AS53" s="3"/>
      <c r="AU53" s="3"/>
      <c r="AW53" s="3"/>
      <c r="AY53" s="3"/>
      <c r="BA53" s="3"/>
      <c r="BC53" s="3"/>
      <c r="BE53" s="3"/>
      <c r="BG53" s="3"/>
      <c r="BI53" s="3"/>
      <c r="BK53" s="3"/>
      <c r="BM53" s="3"/>
      <c r="BO53" s="3"/>
      <c r="BQ53" s="3"/>
      <c r="BS53" s="3"/>
      <c r="BU53" s="3"/>
      <c r="BW53" s="3"/>
      <c r="BY53" s="3"/>
      <c r="CA53" s="3"/>
      <c r="CC53" s="3"/>
      <c r="CE53" s="3"/>
      <c r="CG53" s="3"/>
      <c r="CI53" s="3"/>
      <c r="CK53" s="3"/>
      <c r="CM53" s="3"/>
      <c r="CO53" s="3"/>
      <c r="CQ53" s="3"/>
      <c r="CS53" s="3"/>
    </row>
    <row r="54" spans="1:97" x14ac:dyDescent="0.55000000000000004">
      <c r="A54" t="s">
        <v>22</v>
      </c>
      <c r="B54" t="str">
        <f>LOOKUP(Table1[[#This Row],[Program]],'Program to Publisher detail'!A54:A372,'Program to Publisher detail'!C54:C372)</f>
        <v>Strategic Simulations</v>
      </c>
      <c r="C54" t="str">
        <f>LOOKUP(Table1[[#This Row],[Program]],'Program to Developer detail'!A54:A372,'Program to Developer detail'!C54:C372)</f>
        <v>uncredited</v>
      </c>
      <c r="D54">
        <v>33.44</v>
      </c>
      <c r="E54" s="3">
        <v>21</v>
      </c>
      <c r="F54">
        <v>27.17</v>
      </c>
      <c r="G54" s="3">
        <v>12</v>
      </c>
      <c r="I54" s="3"/>
      <c r="K54" s="3"/>
      <c r="M54" s="3"/>
      <c r="O54" s="3"/>
      <c r="Q54" s="3"/>
      <c r="S54" s="3"/>
      <c r="U54" s="3"/>
      <c r="W54" s="3"/>
      <c r="Y54" s="3"/>
      <c r="AA54" s="3"/>
      <c r="AC54" s="3"/>
      <c r="AE54" s="3"/>
      <c r="AG54" s="3"/>
      <c r="AI54" s="3"/>
      <c r="AK54" s="3"/>
      <c r="AM54" s="3"/>
      <c r="AO54" s="3"/>
      <c r="AQ54" s="3"/>
      <c r="AS54" s="3"/>
      <c r="AU54" s="3"/>
      <c r="AW54" s="3"/>
      <c r="AY54" s="3"/>
      <c r="BA54" s="3"/>
      <c r="BC54" s="3"/>
      <c r="BE54" s="3"/>
      <c r="BG54" s="3"/>
      <c r="BI54" s="3"/>
      <c r="BK54" s="3"/>
      <c r="BM54" s="3"/>
      <c r="BO54" s="3"/>
      <c r="BQ54" s="3"/>
      <c r="BS54" s="3"/>
      <c r="BU54" s="3"/>
      <c r="BW54" s="3"/>
      <c r="BY54" s="3"/>
      <c r="CA54" s="3"/>
      <c r="CC54" s="3"/>
      <c r="CE54" s="3"/>
      <c r="CG54" s="3"/>
      <c r="CI54" s="3"/>
      <c r="CK54" s="3"/>
      <c r="CM54" s="3"/>
      <c r="CO54" s="3"/>
      <c r="CQ54" s="3"/>
      <c r="CS54" s="3"/>
    </row>
    <row r="55" spans="1:97" x14ac:dyDescent="0.55000000000000004">
      <c r="A55" t="s">
        <v>93</v>
      </c>
      <c r="B55" t="str">
        <f>LOOKUP(Table1[[#This Row],[Program]],'Program to Publisher detail'!A55:A373,'Program to Publisher detail'!C55:C373)</f>
        <v>Strategic Simulations</v>
      </c>
      <c r="C55" t="str">
        <f>LOOKUP(Table1[[#This Row],[Program]],'Program to Developer detail'!A55:A373,'Program to Developer detail'!C55:C373)</f>
        <v>Dan Bunten</v>
      </c>
      <c r="E55" s="3"/>
      <c r="F55">
        <v>22.55</v>
      </c>
      <c r="G55" s="3">
        <v>17</v>
      </c>
      <c r="H55">
        <v>25.6</v>
      </c>
      <c r="I55" s="3">
        <v>12</v>
      </c>
      <c r="J55">
        <v>17.7</v>
      </c>
      <c r="K55" s="3">
        <v>27</v>
      </c>
      <c r="L55">
        <v>19.23</v>
      </c>
      <c r="M55" s="3">
        <v>22</v>
      </c>
      <c r="O55" s="3"/>
      <c r="Q55" s="3"/>
      <c r="S55" s="3"/>
      <c r="U55" s="3"/>
      <c r="W55" s="3"/>
      <c r="Y55" s="3"/>
      <c r="AA55" s="3"/>
      <c r="AC55" s="3"/>
      <c r="AE55" s="3"/>
      <c r="AG55" s="3"/>
      <c r="AI55" s="3"/>
      <c r="AK55" s="3"/>
      <c r="AM55" s="3"/>
      <c r="AO55" s="3"/>
      <c r="AQ55" s="3"/>
      <c r="AS55" s="3"/>
      <c r="AU55" s="3"/>
      <c r="AW55" s="3"/>
      <c r="AY55" s="3"/>
      <c r="BA55" s="3"/>
      <c r="BC55" s="3"/>
      <c r="BE55" s="3"/>
      <c r="BG55" s="3"/>
      <c r="BI55" s="3"/>
      <c r="BK55" s="3"/>
      <c r="BM55" s="3"/>
      <c r="BO55" s="3"/>
      <c r="BQ55" s="3"/>
      <c r="BS55" s="3"/>
      <c r="BU55" s="3"/>
      <c r="BW55" s="3"/>
      <c r="BY55" s="3"/>
      <c r="CA55" s="3"/>
      <c r="CC55" s="3"/>
      <c r="CE55" s="3"/>
      <c r="CG55" s="3"/>
      <c r="CI55" s="3"/>
      <c r="CK55" s="3"/>
      <c r="CM55" s="3"/>
      <c r="CO55" s="3"/>
      <c r="CQ55" s="3"/>
      <c r="CS55" s="3"/>
    </row>
    <row r="56" spans="1:97" x14ac:dyDescent="0.55000000000000004">
      <c r="A56" t="s">
        <v>386</v>
      </c>
      <c r="B56" t="str">
        <f>LOOKUP(Table1[[#This Row],[Program]],'Program to Publisher detail'!A56:A374,'Program to Publisher detail'!C56:C374)</f>
        <v>Harcourt Brace Jovanovich</v>
      </c>
      <c r="C56" t="str">
        <f>LOOKUP(Table1[[#This Row],[Program]],'Program to Developer detail'!A56:A374,'Program to Developer detail'!C56:C374)</f>
        <v>uncredited</v>
      </c>
      <c r="E56" s="3"/>
      <c r="G56" s="3"/>
      <c r="I56" s="3"/>
      <c r="K56" s="3"/>
      <c r="M56" s="3"/>
      <c r="O56" s="3"/>
      <c r="Q56" s="3"/>
      <c r="S56" s="3"/>
      <c r="U56" s="3"/>
      <c r="W56" s="3"/>
      <c r="Y56" s="3"/>
      <c r="AA56" s="3"/>
      <c r="AC56" s="3"/>
      <c r="AE56" s="3"/>
      <c r="AG56" s="3"/>
      <c r="AI56" s="3"/>
      <c r="AK56" s="3"/>
      <c r="AM56" s="3"/>
      <c r="AO56" s="3"/>
      <c r="AQ56" s="3"/>
      <c r="AS56" s="3"/>
      <c r="AU56" s="3"/>
      <c r="AW56" s="3"/>
      <c r="AY56" s="3"/>
      <c r="BA56" s="3"/>
      <c r="BC56" s="3"/>
      <c r="BE56" s="3"/>
      <c r="BG56" s="3"/>
      <c r="BI56" s="3"/>
      <c r="BK56" s="3"/>
      <c r="BM56" s="3"/>
      <c r="BO56" s="3"/>
      <c r="BQ56" s="3"/>
      <c r="BS56" s="3"/>
      <c r="BU56" s="3"/>
      <c r="BV56">
        <v>23.58</v>
      </c>
      <c r="BW56" s="3">
        <v>19</v>
      </c>
      <c r="BX56">
        <v>21.91</v>
      </c>
      <c r="BY56" s="3">
        <v>17</v>
      </c>
      <c r="CA56" s="3"/>
      <c r="CB56">
        <v>25.63</v>
      </c>
      <c r="CC56" s="3">
        <v>19</v>
      </c>
      <c r="CD56">
        <v>20.71</v>
      </c>
      <c r="CE56" s="3">
        <v>27</v>
      </c>
      <c r="CF56">
        <v>21.36</v>
      </c>
      <c r="CG56" s="3">
        <v>29</v>
      </c>
      <c r="CH56">
        <v>24.64</v>
      </c>
      <c r="CI56" s="3">
        <v>26</v>
      </c>
      <c r="CK56" s="3"/>
      <c r="CM56" s="3"/>
      <c r="CO56" s="3"/>
      <c r="CQ56" s="3"/>
      <c r="CS56" s="3"/>
    </row>
    <row r="57" spans="1:97" x14ac:dyDescent="0.55000000000000004">
      <c r="A57" t="s">
        <v>391</v>
      </c>
      <c r="B57" t="str">
        <f>LOOKUP(Table1[[#This Row],[Program]],'Program to Publisher detail'!A57:A375,'Program to Publisher detail'!C57:C375)</f>
        <v>Central Point Software</v>
      </c>
      <c r="C57" t="str">
        <f>LOOKUP(Table1[[#This Row],[Program]],'Program to Developer detail'!A57:A375,'Program to Developer detail'!C57:C375)</f>
        <v>uncredited</v>
      </c>
      <c r="E57" s="3"/>
      <c r="G57" s="3"/>
      <c r="I57" s="3"/>
      <c r="K57" s="3"/>
      <c r="M57" s="3"/>
      <c r="O57" s="3"/>
      <c r="Q57" s="3"/>
      <c r="S57" s="3"/>
      <c r="U57" s="3"/>
      <c r="W57" s="3"/>
      <c r="Y57" s="3"/>
      <c r="AA57" s="3"/>
      <c r="AC57" s="3"/>
      <c r="AE57" s="3"/>
      <c r="AG57" s="3"/>
      <c r="AI57" s="3"/>
      <c r="AK57" s="3"/>
      <c r="AM57" s="3"/>
      <c r="AO57" s="3"/>
      <c r="AQ57" s="3"/>
      <c r="AS57" s="3"/>
      <c r="AU57" s="3"/>
      <c r="AW57" s="3"/>
      <c r="AY57" s="3"/>
      <c r="BA57" s="3"/>
      <c r="BC57" s="3"/>
      <c r="BE57" s="3"/>
      <c r="BG57" s="3"/>
      <c r="BI57" s="3"/>
      <c r="BK57" s="3"/>
      <c r="BM57" s="3"/>
      <c r="BO57" s="3"/>
      <c r="BQ57" s="3"/>
      <c r="BS57" s="3"/>
      <c r="BU57" s="3"/>
      <c r="BV57">
        <v>13.17</v>
      </c>
      <c r="BW57" s="3">
        <v>30</v>
      </c>
      <c r="BY57" s="3"/>
      <c r="CA57" s="3"/>
      <c r="CC57" s="3"/>
      <c r="CE57" s="3"/>
      <c r="CG57" s="3"/>
      <c r="CI57" s="3"/>
      <c r="CK57" s="3"/>
      <c r="CM57" s="3"/>
      <c r="CO57" s="3"/>
      <c r="CQ57" s="3"/>
      <c r="CS57" s="3"/>
    </row>
    <row r="58" spans="1:97" x14ac:dyDescent="0.55000000000000004">
      <c r="A58" t="s">
        <v>97</v>
      </c>
      <c r="B58" t="str">
        <f>LOOKUP(Table1[[#This Row],[Program]],'Program to Publisher detail'!A58:A376,'Program to Publisher detail'!C58:C376)</f>
        <v>Astar International</v>
      </c>
      <c r="C58" t="str">
        <f>LOOKUP(Table1[[#This Row],[Program]],'Program to Developer detail'!A58:A376,'Program to Developer detail'!C58:C376)</f>
        <v>uncredited</v>
      </c>
      <c r="E58" s="3"/>
      <c r="F58">
        <v>19.989999999999998</v>
      </c>
      <c r="G58" s="3">
        <v>24</v>
      </c>
      <c r="I58" s="3"/>
      <c r="K58" s="3"/>
      <c r="M58" s="3"/>
      <c r="O58" s="3"/>
      <c r="Q58" s="3"/>
      <c r="S58" s="3"/>
      <c r="U58" s="3"/>
      <c r="W58" s="3"/>
      <c r="Y58" s="3"/>
      <c r="AA58" s="3"/>
      <c r="AC58" s="3"/>
      <c r="AE58" s="3"/>
      <c r="AG58" s="3"/>
      <c r="AI58" s="3"/>
      <c r="AK58" s="3"/>
      <c r="AM58" s="3"/>
      <c r="AO58" s="3"/>
      <c r="AQ58" s="3"/>
      <c r="AS58" s="3"/>
      <c r="AU58" s="3"/>
      <c r="AW58" s="3"/>
      <c r="AY58" s="3"/>
      <c r="BA58" s="3"/>
      <c r="BC58" s="3"/>
      <c r="BE58" s="3"/>
      <c r="BG58" s="3"/>
      <c r="BI58" s="3"/>
      <c r="BK58" s="3"/>
      <c r="BM58" s="3"/>
      <c r="BO58" s="3"/>
      <c r="BQ58" s="3"/>
      <c r="BS58" s="3"/>
      <c r="BU58" s="3"/>
      <c r="BW58" s="3"/>
      <c r="BY58" s="3"/>
      <c r="CA58" s="3"/>
      <c r="CC58" s="3"/>
      <c r="CE58" s="3"/>
      <c r="CG58" s="3"/>
      <c r="CI58" s="3"/>
      <c r="CK58" s="3"/>
      <c r="CM58" s="3"/>
      <c r="CO58" s="3"/>
      <c r="CQ58" s="3"/>
      <c r="CS58" s="3"/>
    </row>
    <row r="59" spans="1:97" x14ac:dyDescent="0.55000000000000004">
      <c r="A59" t="s">
        <v>163</v>
      </c>
      <c r="B59" t="str">
        <f>LOOKUP(Table1[[#This Row],[Program]],'Program to Publisher detail'!A59:A377,'Program to Publisher detail'!C59:C377)</f>
        <v>Highlands Computer Services</v>
      </c>
      <c r="C59" t="str">
        <f>LOOKUP(Table1[[#This Row],[Program]],'Program to Developer detail'!A59:A377,'Program to Developer detail'!C59:C377)</f>
        <v>Butch Greathouse, Garry Reinhardt</v>
      </c>
      <c r="E59" s="3"/>
      <c r="G59" s="3"/>
      <c r="I59" s="3"/>
      <c r="K59" s="3"/>
      <c r="M59" s="3"/>
      <c r="O59" s="3"/>
      <c r="Q59" s="3"/>
      <c r="R59">
        <v>14.89</v>
      </c>
      <c r="S59" s="3">
        <v>25</v>
      </c>
      <c r="T59">
        <v>18.8</v>
      </c>
      <c r="U59" s="3">
        <v>23</v>
      </c>
      <c r="W59" s="3"/>
      <c r="Y59" s="3"/>
      <c r="AA59" s="3"/>
      <c r="AC59" s="3"/>
      <c r="AE59" s="3"/>
      <c r="AG59" s="3"/>
      <c r="AI59" s="3"/>
      <c r="AK59" s="3"/>
      <c r="AM59" s="3"/>
      <c r="AO59" s="3"/>
      <c r="AQ59" s="3"/>
      <c r="AS59" s="3"/>
      <c r="AU59" s="3"/>
      <c r="AW59" s="3"/>
      <c r="AY59" s="3"/>
      <c r="BA59" s="3"/>
      <c r="BC59" s="3"/>
      <c r="BE59" s="3"/>
      <c r="BG59" s="3"/>
      <c r="BI59" s="3"/>
      <c r="BK59" s="3"/>
      <c r="BM59" s="3"/>
      <c r="BO59" s="3"/>
      <c r="BQ59" s="3"/>
      <c r="BS59" s="3"/>
      <c r="BU59" s="3"/>
      <c r="BW59" s="3"/>
      <c r="BY59" s="3"/>
      <c r="CA59" s="3"/>
      <c r="CC59" s="3"/>
      <c r="CE59" s="3"/>
      <c r="CG59" s="3"/>
      <c r="CI59" s="3"/>
      <c r="CK59" s="3"/>
      <c r="CM59" s="3"/>
      <c r="CO59" s="3"/>
      <c r="CQ59" s="3"/>
      <c r="CS59" s="3"/>
    </row>
    <row r="60" spans="1:97" x14ac:dyDescent="0.55000000000000004">
      <c r="A60" t="s">
        <v>355</v>
      </c>
      <c r="B60" t="str">
        <f>LOOKUP(Table1[[#This Row],[Program]],'Program to Publisher detail'!A60:A378,'Program to Publisher detail'!C60:C378)</f>
        <v>Synergistic Software</v>
      </c>
      <c r="C60" t="str">
        <f>LOOKUP(Table1[[#This Row],[Program]],'Program to Developer detail'!A60:A378,'Program to Developer detail'!C60:C378)</f>
        <v>David H. Schroeder</v>
      </c>
      <c r="E60" s="3"/>
      <c r="G60" s="3"/>
      <c r="I60" s="3"/>
      <c r="K60" s="3"/>
      <c r="M60" s="3"/>
      <c r="O60" s="3"/>
      <c r="Q60" s="3"/>
      <c r="S60" s="3"/>
      <c r="U60" s="3"/>
      <c r="W60" s="3"/>
      <c r="Y60" s="3"/>
      <c r="AA60" s="3"/>
      <c r="AC60" s="3"/>
      <c r="AE60" s="3"/>
      <c r="AG60" s="3"/>
      <c r="AI60" s="3"/>
      <c r="AK60" s="3"/>
      <c r="AM60" s="3"/>
      <c r="AO60" s="3"/>
      <c r="AQ60" s="3"/>
      <c r="AS60" s="3"/>
      <c r="AU60" s="3"/>
      <c r="AW60" s="3"/>
      <c r="AY60" s="3"/>
      <c r="BA60" s="3"/>
      <c r="BC60" s="3"/>
      <c r="BE60" s="3"/>
      <c r="BG60" s="3"/>
      <c r="BI60" s="3"/>
      <c r="BJ60">
        <v>22.08</v>
      </c>
      <c r="BK60" s="3">
        <v>20</v>
      </c>
      <c r="BM60" s="3"/>
      <c r="BO60" s="3"/>
      <c r="BQ60" s="3"/>
      <c r="BS60" s="3"/>
      <c r="BU60" s="3"/>
      <c r="BW60" s="3"/>
      <c r="BY60" s="3"/>
      <c r="CA60" s="3"/>
      <c r="CC60" s="3"/>
      <c r="CE60" s="3"/>
      <c r="CG60" s="3"/>
      <c r="CI60" s="3"/>
      <c r="CK60" s="3"/>
      <c r="CM60" s="3"/>
      <c r="CO60" s="3"/>
      <c r="CQ60" s="3"/>
      <c r="CS60" s="3"/>
    </row>
    <row r="61" spans="1:97" x14ac:dyDescent="0.55000000000000004">
      <c r="A61" t="s">
        <v>279</v>
      </c>
      <c r="B61" t="str">
        <f>LOOKUP(Table1[[#This Row],[Program]],'Program to Publisher detail'!A61:A379,'Program to Publisher detail'!C61:C379)</f>
        <v>On-Line Systems</v>
      </c>
      <c r="C61" t="str">
        <f>LOOKUP(Table1[[#This Row],[Program]],'Program to Developer detail'!A61:A379,'Program to Developer detail'!C61:C379)</f>
        <v>Jay Sullivan</v>
      </c>
      <c r="E61" s="3"/>
      <c r="G61" s="3"/>
      <c r="I61" s="3"/>
      <c r="K61" s="3"/>
      <c r="M61" s="3"/>
      <c r="O61" s="3"/>
      <c r="Q61" s="3"/>
      <c r="S61" s="3"/>
      <c r="U61" s="3"/>
      <c r="W61" s="3"/>
      <c r="Y61" s="3"/>
      <c r="AA61" s="3"/>
      <c r="AC61" s="3"/>
      <c r="AE61" s="3"/>
      <c r="AG61" s="3"/>
      <c r="AI61" s="3"/>
      <c r="AK61" s="3"/>
      <c r="AM61" s="3"/>
      <c r="AO61" s="3"/>
      <c r="AP61">
        <v>25</v>
      </c>
      <c r="AQ61" s="3">
        <v>23</v>
      </c>
      <c r="AR61">
        <v>18.739999999999998</v>
      </c>
      <c r="AS61" s="3">
        <v>29</v>
      </c>
      <c r="AU61" s="3"/>
      <c r="AW61" s="3"/>
      <c r="AY61" s="3"/>
      <c r="BA61" s="3"/>
      <c r="BC61" s="3"/>
      <c r="BE61" s="3"/>
      <c r="BG61" s="3"/>
      <c r="BI61" s="3"/>
      <c r="BK61" s="3"/>
      <c r="BM61" s="3"/>
      <c r="BO61" s="3"/>
      <c r="BQ61" s="3"/>
      <c r="BS61" s="3"/>
      <c r="BU61" s="3"/>
      <c r="BW61" s="3"/>
      <c r="BY61" s="3"/>
      <c r="CA61" s="3"/>
      <c r="CC61" s="3"/>
      <c r="CE61" s="3"/>
      <c r="CG61" s="3"/>
      <c r="CI61" s="3"/>
      <c r="CK61" s="3"/>
      <c r="CM61" s="3"/>
      <c r="CO61" s="3"/>
      <c r="CQ61" s="3"/>
      <c r="CS61" s="3"/>
    </row>
    <row r="62" spans="1:97" x14ac:dyDescent="0.55000000000000004">
      <c r="A62" t="s">
        <v>127</v>
      </c>
      <c r="B62" t="str">
        <f>LOOKUP(Table1[[#This Row],[Program]],'Program to Publisher detail'!A62:A380,'Program to Publisher detail'!C62:C380)</f>
        <v>Sirius Software</v>
      </c>
      <c r="C62" t="str">
        <f>LOOKUP(Table1[[#This Row],[Program]],'Program to Developer detail'!A62:A380,'Program to Developer detail'!C62:C380)</f>
        <v>Nasir</v>
      </c>
      <c r="E62" s="3"/>
      <c r="G62" s="3"/>
      <c r="I62" s="3"/>
      <c r="J62">
        <v>49.04</v>
      </c>
      <c r="K62" s="3">
        <v>6</v>
      </c>
      <c r="L62">
        <v>33.119999999999997</v>
      </c>
      <c r="M62" s="3">
        <v>10</v>
      </c>
      <c r="N62">
        <v>14.9</v>
      </c>
      <c r="O62" s="3">
        <v>18</v>
      </c>
      <c r="P62">
        <v>19.170000000000002</v>
      </c>
      <c r="Q62" s="3">
        <v>19</v>
      </c>
      <c r="R62">
        <v>21.77</v>
      </c>
      <c r="S62" s="3">
        <v>17</v>
      </c>
      <c r="U62" s="3"/>
      <c r="W62" s="3"/>
      <c r="Y62" s="3"/>
      <c r="AA62" s="3"/>
      <c r="AC62" s="3"/>
      <c r="AE62" s="3"/>
      <c r="AG62" s="3"/>
      <c r="AI62" s="3"/>
      <c r="AK62" s="3"/>
      <c r="AM62" s="3"/>
      <c r="AO62" s="3"/>
      <c r="AQ62" s="3"/>
      <c r="AS62" s="3"/>
      <c r="AU62" s="3"/>
      <c r="AW62" s="3"/>
      <c r="AY62" s="3"/>
      <c r="BA62" s="3"/>
      <c r="BC62" s="3"/>
      <c r="BE62" s="3"/>
      <c r="BG62" s="3"/>
      <c r="BI62" s="3"/>
      <c r="BK62" s="3"/>
      <c r="BM62" s="3"/>
      <c r="BO62" s="3"/>
      <c r="BQ62" s="3"/>
      <c r="BS62" s="3"/>
      <c r="BU62" s="3"/>
      <c r="BW62" s="3"/>
      <c r="BY62" s="3"/>
      <c r="CA62" s="3"/>
      <c r="CC62" s="3"/>
      <c r="CE62" s="3"/>
      <c r="CG62" s="3"/>
      <c r="CI62" s="3"/>
      <c r="CK62" s="3"/>
      <c r="CM62" s="3"/>
      <c r="CO62" s="3"/>
      <c r="CQ62" s="3"/>
      <c r="CS62" s="3"/>
    </row>
    <row r="63" spans="1:97" x14ac:dyDescent="0.55000000000000004">
      <c r="A63" t="s">
        <v>363</v>
      </c>
      <c r="B63" t="str">
        <f>LOOKUP(Table1[[#This Row],[Program]],'Program to Publisher detail'!A63:A381,'Program to Publisher detail'!C63:C381)</f>
        <v>Sierra On-Line</v>
      </c>
      <c r="C63" t="str">
        <f>LOOKUP(Table1[[#This Row],[Program]],'Program to Developer detail'!A63:A381,'Program to Developer detail'!C63:C381)</f>
        <v>Roberta Williams</v>
      </c>
      <c r="E63" s="3"/>
      <c r="G63" s="3"/>
      <c r="I63" s="3"/>
      <c r="K63" s="3"/>
      <c r="M63" s="3"/>
      <c r="O63" s="3"/>
      <c r="Q63" s="3"/>
      <c r="S63" s="3"/>
      <c r="U63" s="3"/>
      <c r="W63" s="3"/>
      <c r="Y63" s="3"/>
      <c r="AA63" s="3"/>
      <c r="AC63" s="3"/>
      <c r="AE63" s="3"/>
      <c r="AG63" s="3"/>
      <c r="AI63" s="3"/>
      <c r="AK63" s="3"/>
      <c r="AM63" s="3"/>
      <c r="AO63" s="3"/>
      <c r="AQ63" s="3"/>
      <c r="AS63" s="3"/>
      <c r="AU63" s="3"/>
      <c r="AW63" s="3"/>
      <c r="AY63" s="3"/>
      <c r="BA63" s="3"/>
      <c r="BC63" s="3"/>
      <c r="BE63" s="3"/>
      <c r="BG63" s="3"/>
      <c r="BI63" s="3"/>
      <c r="BK63" s="3"/>
      <c r="BM63" s="3"/>
      <c r="BN63">
        <v>16.670000000000002</v>
      </c>
      <c r="BO63" s="3">
        <v>29</v>
      </c>
      <c r="BQ63" s="3"/>
      <c r="BS63" s="3"/>
      <c r="BU63" s="3"/>
      <c r="BW63" s="3"/>
      <c r="BY63" s="3"/>
      <c r="CA63" s="3"/>
      <c r="CC63" s="3"/>
      <c r="CE63" s="3"/>
      <c r="CG63" s="3"/>
      <c r="CI63" s="3"/>
      <c r="CK63" s="3"/>
      <c r="CM63" s="3"/>
      <c r="CO63" s="3"/>
      <c r="CQ63" s="3"/>
      <c r="CS63" s="3"/>
    </row>
    <row r="64" spans="1:97" x14ac:dyDescent="0.55000000000000004">
      <c r="A64" t="s">
        <v>191</v>
      </c>
      <c r="B64" t="str">
        <f>LOOKUP(Table1[[#This Row],[Program]],'Program to Publisher detail'!A64:A382,'Program to Publisher detail'!C64:C382)</f>
        <v>Southeastern Software</v>
      </c>
      <c r="C64" t="str">
        <f>LOOKUP(Table1[[#This Row],[Program]],'Program to Developer detail'!A64:A382,'Program to Developer detail'!C64:C382)</f>
        <v>David Hughes, George McClelland</v>
      </c>
      <c r="E64" s="3"/>
      <c r="G64" s="3"/>
      <c r="I64" s="3"/>
      <c r="K64" s="3"/>
      <c r="M64" s="3"/>
      <c r="O64" s="3"/>
      <c r="Q64" s="3"/>
      <c r="S64" s="3"/>
      <c r="T64">
        <v>22.03</v>
      </c>
      <c r="U64" s="3">
        <v>19</v>
      </c>
      <c r="V64">
        <v>15.53</v>
      </c>
      <c r="W64" s="3">
        <v>26</v>
      </c>
      <c r="Y64" s="3"/>
      <c r="AA64" s="3"/>
      <c r="AC64" s="3"/>
      <c r="AE64" s="3"/>
      <c r="AG64" s="3"/>
      <c r="AI64" s="3"/>
      <c r="AK64" s="3"/>
      <c r="AM64" s="3"/>
      <c r="AO64" s="3"/>
      <c r="AQ64" s="3"/>
      <c r="AS64" s="3"/>
      <c r="AT64">
        <v>14.58</v>
      </c>
      <c r="AU64" s="3">
        <v>30</v>
      </c>
      <c r="AW64" s="3"/>
      <c r="AX64">
        <v>20.99</v>
      </c>
      <c r="AY64" s="3">
        <v>25</v>
      </c>
      <c r="BA64" s="3"/>
      <c r="BC64" s="3"/>
      <c r="BE64" s="3"/>
      <c r="BG64" s="3"/>
      <c r="BI64" s="3"/>
      <c r="BK64" s="3"/>
      <c r="BM64" s="3"/>
      <c r="BO64" s="3"/>
      <c r="BQ64" s="3"/>
      <c r="BS64" s="3"/>
      <c r="BU64" s="3"/>
      <c r="BW64" s="3"/>
      <c r="BY64" s="3"/>
      <c r="CA64" s="3"/>
      <c r="CC64" s="3"/>
      <c r="CE64" s="3"/>
      <c r="CG64" s="3"/>
      <c r="CI64" s="3"/>
      <c r="CK64" s="3"/>
      <c r="CM64" s="3"/>
      <c r="CO64" s="3"/>
      <c r="CQ64" s="3"/>
      <c r="CS64" s="3"/>
    </row>
    <row r="65" spans="1:97" x14ac:dyDescent="0.55000000000000004">
      <c r="A65" t="s">
        <v>99</v>
      </c>
      <c r="B65" t="str">
        <f>LOOKUP(Table1[[#This Row],[Program]],'Program to Publisher detail'!A65:A383,'Program to Publisher detail'!C65:C383)</f>
        <v>Microlab</v>
      </c>
      <c r="C65" t="str">
        <f>LOOKUP(Table1[[#This Row],[Program]],'Program to Developer detail'!A65:A383,'Program to Developer detail'!C65:C383)</f>
        <v>Bill Passauer</v>
      </c>
      <c r="E65" s="3"/>
      <c r="F65">
        <v>17.940000000000001</v>
      </c>
      <c r="G65" s="3">
        <v>28</v>
      </c>
      <c r="H65">
        <v>22.32</v>
      </c>
      <c r="I65" s="3">
        <v>19</v>
      </c>
      <c r="J65">
        <v>38.340000000000003</v>
      </c>
      <c r="K65" s="3">
        <v>10</v>
      </c>
      <c r="L65">
        <v>25.99</v>
      </c>
      <c r="M65" s="3">
        <v>16</v>
      </c>
      <c r="N65">
        <v>12.06</v>
      </c>
      <c r="O65" s="3">
        <v>26</v>
      </c>
      <c r="P65">
        <v>15.12</v>
      </c>
      <c r="Q65" s="3">
        <v>23</v>
      </c>
      <c r="S65" s="3"/>
      <c r="U65" s="3"/>
      <c r="W65" s="3"/>
      <c r="Y65" s="3"/>
      <c r="AA65" s="3"/>
      <c r="AC65" s="3"/>
      <c r="AE65" s="3"/>
      <c r="AG65" s="3"/>
      <c r="AI65" s="3"/>
      <c r="AK65" s="3"/>
      <c r="AM65" s="3"/>
      <c r="AN65">
        <v>21.58</v>
      </c>
      <c r="AO65" s="3">
        <v>28</v>
      </c>
      <c r="AQ65" s="3"/>
      <c r="AS65" s="3"/>
      <c r="AU65" s="3"/>
      <c r="AW65" s="3"/>
      <c r="AY65" s="3"/>
      <c r="BA65" s="3"/>
      <c r="BC65" s="3"/>
      <c r="BE65" s="3"/>
      <c r="BG65" s="3"/>
      <c r="BI65" s="3"/>
      <c r="BK65" s="3"/>
      <c r="BM65" s="3"/>
      <c r="BO65" s="3"/>
      <c r="BQ65" s="3"/>
      <c r="BS65" s="3"/>
      <c r="BU65" s="3"/>
      <c r="BW65" s="3"/>
      <c r="BY65" s="3"/>
      <c r="CA65" s="3"/>
      <c r="CC65" s="3"/>
      <c r="CE65" s="3"/>
      <c r="CG65" s="3"/>
      <c r="CI65" s="3"/>
      <c r="CK65" s="3"/>
      <c r="CM65" s="3"/>
      <c r="CO65" s="3"/>
      <c r="CQ65" s="3"/>
      <c r="CS65" s="3"/>
    </row>
    <row r="66" spans="1:97" x14ac:dyDescent="0.55000000000000004">
      <c r="A66" t="s">
        <v>16</v>
      </c>
      <c r="B66" t="str">
        <f>LOOKUP(Table1[[#This Row],[Program]],'Program to Publisher detail'!A66:A384,'Program to Publisher detail'!C66:C384)</f>
        <v>Automated Simulations</v>
      </c>
      <c r="C66" t="str">
        <f>LOOKUP(Table1[[#This Row],[Program]],'Program to Developer detail'!A66:A384,'Program to Developer detail'!C66:C384)</f>
        <v>uncredited</v>
      </c>
      <c r="D66">
        <v>41.88</v>
      </c>
      <c r="E66" s="3">
        <v>14</v>
      </c>
      <c r="G66" s="3"/>
      <c r="I66" s="3"/>
      <c r="J66">
        <v>18.43</v>
      </c>
      <c r="K66" s="3">
        <v>25</v>
      </c>
      <c r="M66" s="3"/>
      <c r="O66" s="3"/>
      <c r="Q66" s="3"/>
      <c r="S66" s="3"/>
      <c r="U66" s="3"/>
      <c r="W66" s="3"/>
      <c r="Y66" s="3"/>
      <c r="AA66" s="3"/>
      <c r="AC66" s="3"/>
      <c r="AE66" s="3"/>
      <c r="AG66" s="3"/>
      <c r="AI66" s="3"/>
      <c r="AK66" s="3"/>
      <c r="AM66" s="3"/>
      <c r="AO66" s="3"/>
      <c r="AQ66" s="3"/>
      <c r="AS66" s="3"/>
      <c r="AU66" s="3"/>
      <c r="AW66" s="3"/>
      <c r="AY66" s="3"/>
      <c r="BA66" s="3"/>
      <c r="BC66" s="3"/>
      <c r="BE66" s="3"/>
      <c r="BG66" s="3"/>
      <c r="BI66" s="3"/>
      <c r="BK66" s="3"/>
      <c r="BM66" s="3"/>
      <c r="BO66" s="3"/>
      <c r="BQ66" s="3"/>
      <c r="BS66" s="3"/>
      <c r="BU66" s="3"/>
      <c r="BW66" s="3"/>
      <c r="BY66" s="3"/>
      <c r="CA66" s="3"/>
      <c r="CC66" s="3"/>
      <c r="CE66" s="3"/>
      <c r="CG66" s="3"/>
      <c r="CI66" s="3"/>
      <c r="CK66" s="3"/>
      <c r="CM66" s="3"/>
      <c r="CO66" s="3"/>
      <c r="CQ66" s="3"/>
      <c r="CS66" s="3"/>
    </row>
    <row r="67" spans="1:97" x14ac:dyDescent="0.55000000000000004">
      <c r="A67" t="s">
        <v>259</v>
      </c>
      <c r="B67" t="str">
        <f>LOOKUP(Table1[[#This Row],[Program]],'Program to Publisher detail'!A67:A385,'Program to Publisher detail'!C67:C385)</f>
        <v>Broderbund Software</v>
      </c>
      <c r="C67" t="str">
        <f>LOOKUP(Table1[[#This Row],[Program]],'Program to Developer detail'!A67:A385,'Program to Developer detail'!C67:C385)</f>
        <v>David Snider</v>
      </c>
      <c r="E67" s="3"/>
      <c r="G67" s="3"/>
      <c r="I67" s="3"/>
      <c r="K67" s="3"/>
      <c r="M67" s="3"/>
      <c r="O67" s="3"/>
      <c r="Q67" s="3"/>
      <c r="S67" s="3"/>
      <c r="U67" s="3"/>
      <c r="W67" s="3"/>
      <c r="Y67" s="3"/>
      <c r="AA67" s="3"/>
      <c r="AC67" s="3"/>
      <c r="AE67" s="3"/>
      <c r="AG67" s="3"/>
      <c r="AI67" s="3"/>
      <c r="AK67" s="3"/>
      <c r="AL67">
        <v>68.77</v>
      </c>
      <c r="AM67" s="3">
        <v>7</v>
      </c>
      <c r="AN67">
        <v>45.87</v>
      </c>
      <c r="AO67" s="3">
        <v>10</v>
      </c>
      <c r="AP67">
        <v>51.96</v>
      </c>
      <c r="AQ67" s="3">
        <v>10</v>
      </c>
      <c r="AR67">
        <v>23.26</v>
      </c>
      <c r="AS67" s="3">
        <v>24</v>
      </c>
      <c r="AT67">
        <v>19.64</v>
      </c>
      <c r="AU67" s="3">
        <v>20</v>
      </c>
      <c r="AW67" s="3"/>
      <c r="AY67" s="3"/>
      <c r="BA67" s="3"/>
      <c r="BC67" s="3"/>
      <c r="BE67" s="3"/>
      <c r="BG67" s="3"/>
      <c r="BI67" s="3"/>
      <c r="BK67" s="3"/>
      <c r="BM67" s="3"/>
      <c r="BO67" s="3"/>
      <c r="BQ67" s="3"/>
      <c r="BS67" s="3"/>
      <c r="BU67" s="3"/>
      <c r="BW67" s="3"/>
      <c r="BY67" s="3"/>
      <c r="CA67" s="3"/>
      <c r="CC67" s="3"/>
      <c r="CE67" s="3"/>
      <c r="CG67" s="3"/>
      <c r="CI67" s="3"/>
      <c r="CK67" s="3"/>
      <c r="CM67" s="3"/>
      <c r="CO67" s="3"/>
      <c r="CQ67" s="3"/>
      <c r="CS67" s="3"/>
    </row>
    <row r="68" spans="1:97" x14ac:dyDescent="0.55000000000000004">
      <c r="A68" t="s">
        <v>145</v>
      </c>
      <c r="B68" t="str">
        <f>LOOKUP(Table1[[#This Row],[Program]],'Program to Publisher detail'!A68:A386,'Program to Publisher detail'!C68:C386)</f>
        <v>Stoneware</v>
      </c>
      <c r="C68" t="str">
        <f>LOOKUP(Table1[[#This Row],[Program]],'Program to Developer detail'!A68:A386,'Program to Developer detail'!C68:C386)</f>
        <v>Alpine Software, Barney Stone, Stanley Crain</v>
      </c>
      <c r="E68" s="3"/>
      <c r="G68" s="3"/>
      <c r="I68" s="3"/>
      <c r="K68" s="3"/>
      <c r="M68" s="3"/>
      <c r="N68">
        <v>11.82</v>
      </c>
      <c r="O68" s="3">
        <v>27</v>
      </c>
      <c r="P68">
        <v>24.7</v>
      </c>
      <c r="Q68" s="3">
        <v>12</v>
      </c>
      <c r="R68">
        <v>34.659999999999997</v>
      </c>
      <c r="S68" s="3">
        <v>11</v>
      </c>
      <c r="T68">
        <v>55.22</v>
      </c>
      <c r="U68" s="3">
        <v>5</v>
      </c>
      <c r="V68">
        <v>51.06</v>
      </c>
      <c r="W68" s="3">
        <v>4</v>
      </c>
      <c r="X68">
        <v>19.260000000000002</v>
      </c>
      <c r="Y68" s="3">
        <v>17</v>
      </c>
      <c r="Z68">
        <v>46.06</v>
      </c>
      <c r="AA68" s="3">
        <v>11</v>
      </c>
      <c r="AB68">
        <v>40.880000000000003</v>
      </c>
      <c r="AC68" s="3">
        <v>6</v>
      </c>
      <c r="AD68">
        <v>26.36</v>
      </c>
      <c r="AE68" s="3">
        <v>4</v>
      </c>
      <c r="AF68">
        <v>45.34</v>
      </c>
      <c r="AG68" s="3">
        <v>2</v>
      </c>
      <c r="AH68">
        <v>70.569999999999993</v>
      </c>
      <c r="AI68" s="3">
        <v>2</v>
      </c>
      <c r="AJ68">
        <v>51.95</v>
      </c>
      <c r="AK68" s="3">
        <v>12</v>
      </c>
      <c r="AL68">
        <v>61.45</v>
      </c>
      <c r="AM68" s="3">
        <v>9</v>
      </c>
      <c r="AN68">
        <v>52.61</v>
      </c>
      <c r="AO68" s="3">
        <v>7</v>
      </c>
      <c r="AP68">
        <v>56.65</v>
      </c>
      <c r="AQ68" s="3">
        <v>9</v>
      </c>
      <c r="AR68">
        <v>56.92</v>
      </c>
      <c r="AS68" s="3">
        <v>7</v>
      </c>
      <c r="AT68">
        <v>51.19</v>
      </c>
      <c r="AU68" s="3">
        <v>8</v>
      </c>
      <c r="AV68">
        <v>50.28</v>
      </c>
      <c r="AW68" s="3">
        <v>9</v>
      </c>
      <c r="AX68">
        <v>50.14</v>
      </c>
      <c r="AY68" s="3">
        <v>10</v>
      </c>
      <c r="AZ68">
        <v>58</v>
      </c>
      <c r="BA68" s="3">
        <v>9</v>
      </c>
      <c r="BB68">
        <v>28.88</v>
      </c>
      <c r="BC68" s="3">
        <v>12</v>
      </c>
      <c r="BD68">
        <v>47.13</v>
      </c>
      <c r="BE68" s="3">
        <v>9</v>
      </c>
      <c r="BF68">
        <v>32.71</v>
      </c>
      <c r="BG68" s="3">
        <v>12</v>
      </c>
      <c r="BH68">
        <v>27.18</v>
      </c>
      <c r="BI68" s="3">
        <v>24</v>
      </c>
      <c r="BJ68">
        <v>15.03</v>
      </c>
      <c r="BK68" s="3">
        <v>28</v>
      </c>
      <c r="BL68">
        <v>14.13</v>
      </c>
      <c r="BM68" s="3">
        <v>26</v>
      </c>
      <c r="BN68">
        <v>24.68</v>
      </c>
      <c r="BO68" s="3">
        <v>20</v>
      </c>
      <c r="BQ68" s="3"/>
      <c r="BS68" s="3"/>
      <c r="BU68" s="3"/>
      <c r="BW68" s="3"/>
      <c r="BY68" s="3"/>
      <c r="CA68" s="3"/>
      <c r="CC68" s="3"/>
      <c r="CE68" s="3"/>
      <c r="CG68" s="3"/>
      <c r="CI68" s="3"/>
      <c r="CK68" s="3"/>
      <c r="CM68" s="3"/>
      <c r="CO68" s="3"/>
      <c r="CQ68" s="3"/>
      <c r="CS68" s="3"/>
    </row>
    <row r="69" spans="1:97" x14ac:dyDescent="0.55000000000000004">
      <c r="A69" t="s">
        <v>393</v>
      </c>
      <c r="B69" t="str">
        <f>LOOKUP(Table1[[#This Row],[Program]],'Program to Publisher detail'!A69:A387,'Program to Publisher detail'!C69:C387)</f>
        <v>Ashton-Tate</v>
      </c>
      <c r="C69" t="str">
        <f>LOOKUP(Table1[[#This Row],[Program]],'Program to Developer detail'!A69:A387,'Program to Developer detail'!C69:C387)</f>
        <v>Wayne Ratliff</v>
      </c>
      <c r="E69" s="3"/>
      <c r="G69" s="3"/>
      <c r="I69" s="3"/>
      <c r="K69" s="3"/>
      <c r="M69" s="3"/>
      <c r="O69" s="3"/>
      <c r="Q69" s="3"/>
      <c r="S69" s="3"/>
      <c r="U69" s="3"/>
      <c r="W69" s="3"/>
      <c r="Y69" s="3"/>
      <c r="AA69" s="3"/>
      <c r="AC69" s="3"/>
      <c r="AE69" s="3"/>
      <c r="AG69" s="3"/>
      <c r="AI69" s="3"/>
      <c r="AK69" s="3"/>
      <c r="AM69" s="3"/>
      <c r="AO69" s="3"/>
      <c r="AQ69" s="3"/>
      <c r="AS69" s="3"/>
      <c r="AU69" s="3"/>
      <c r="AW69" s="3"/>
      <c r="AY69" s="3"/>
      <c r="BA69" s="3"/>
      <c r="BC69" s="3"/>
      <c r="BE69" s="3"/>
      <c r="BG69" s="3"/>
      <c r="BI69" s="3"/>
      <c r="BK69" s="3"/>
      <c r="BM69" s="3"/>
      <c r="BO69" s="3"/>
      <c r="BQ69" s="3"/>
      <c r="BS69" s="3"/>
      <c r="BU69" s="3"/>
      <c r="BW69" s="3"/>
      <c r="BX69">
        <v>14.5</v>
      </c>
      <c r="BY69" s="3">
        <v>27</v>
      </c>
      <c r="CA69" s="3"/>
      <c r="CC69" s="3"/>
      <c r="CE69" s="3"/>
      <c r="CG69" s="3"/>
      <c r="CI69" s="3"/>
      <c r="CK69" s="3"/>
      <c r="CM69" s="3"/>
      <c r="CO69" s="3"/>
      <c r="CQ69" s="3"/>
      <c r="CS69" s="3"/>
    </row>
    <row r="70" spans="1:97" x14ac:dyDescent="0.55000000000000004">
      <c r="A70" t="s">
        <v>301</v>
      </c>
      <c r="B70" t="str">
        <f>LOOKUP(Table1[[#This Row],[Program]],'Program to Publisher detail'!A70:A388,'Program to Publisher detail'!C70:C388)</f>
        <v>Infocom</v>
      </c>
      <c r="C70" t="str">
        <f>LOOKUP(Table1[[#This Row],[Program]],'Program to Developer detail'!A70:A388,'Program to Developer detail'!C70:C388)</f>
        <v>uncredited</v>
      </c>
      <c r="E70" s="3"/>
      <c r="G70" s="3"/>
      <c r="I70" s="3"/>
      <c r="K70" s="3"/>
      <c r="M70" s="3"/>
      <c r="O70" s="3"/>
      <c r="Q70" s="3"/>
      <c r="S70" s="3"/>
      <c r="U70" s="3"/>
      <c r="W70" s="3"/>
      <c r="Y70" s="3"/>
      <c r="AA70" s="3"/>
      <c r="AC70" s="3"/>
      <c r="AE70" s="3"/>
      <c r="AG70" s="3"/>
      <c r="AI70" s="3"/>
      <c r="AK70" s="3"/>
      <c r="AM70" s="3"/>
      <c r="AO70" s="3"/>
      <c r="AQ70" s="3"/>
      <c r="AS70" s="3"/>
      <c r="AT70">
        <v>23.21</v>
      </c>
      <c r="AU70" s="3">
        <v>17</v>
      </c>
      <c r="AW70" s="3"/>
      <c r="AY70" s="3"/>
      <c r="BA70" s="3"/>
      <c r="BC70" s="3"/>
      <c r="BD70">
        <v>14.43</v>
      </c>
      <c r="BE70" s="3">
        <v>25</v>
      </c>
      <c r="BF70">
        <v>17.559999999999999</v>
      </c>
      <c r="BG70" s="3">
        <v>26</v>
      </c>
      <c r="BH70">
        <v>27.53</v>
      </c>
      <c r="BI70" s="3">
        <v>22</v>
      </c>
      <c r="BK70" s="3"/>
      <c r="BL70">
        <v>12.88</v>
      </c>
      <c r="BM70" s="3">
        <v>30</v>
      </c>
      <c r="BN70">
        <v>20.68</v>
      </c>
      <c r="BO70" s="3">
        <v>23</v>
      </c>
      <c r="BQ70" s="3"/>
      <c r="BS70" s="3"/>
      <c r="BU70" s="3"/>
      <c r="BW70" s="3"/>
      <c r="BY70" s="3"/>
      <c r="CA70" s="3"/>
      <c r="CC70" s="3"/>
      <c r="CE70" s="3"/>
      <c r="CG70" s="3"/>
      <c r="CI70" s="3"/>
      <c r="CK70" s="3"/>
      <c r="CM70" s="3"/>
      <c r="CO70" s="3"/>
      <c r="CQ70" s="3"/>
      <c r="CS70" s="3"/>
    </row>
    <row r="71" spans="1:97" x14ac:dyDescent="0.55000000000000004">
      <c r="A71" t="s">
        <v>442</v>
      </c>
      <c r="B71" t="str">
        <f>LOOKUP(Table1[[#This Row],[Program]],'Program to Publisher detail'!A71:A389,'Program to Publisher detail'!C71:C389)</f>
        <v>Micro Fun</v>
      </c>
      <c r="C71" t="str">
        <f>LOOKUP(Table1[[#This Row],[Program]],'Program to Developer detail'!A71:A389,'Program to Developer detail'!C71:C389)</f>
        <v>Bob Hess, Philip</v>
      </c>
      <c r="E71" s="3"/>
      <c r="G71" s="3"/>
      <c r="I71" s="3"/>
      <c r="K71" s="3"/>
      <c r="M71" s="3"/>
      <c r="O71" s="3"/>
      <c r="Q71" s="3"/>
      <c r="S71" s="3"/>
      <c r="U71" s="3"/>
      <c r="W71" s="3"/>
      <c r="Y71" s="3"/>
      <c r="AA71" s="3"/>
      <c r="AC71" s="3"/>
      <c r="AE71" s="3"/>
      <c r="AG71" s="3"/>
      <c r="AI71" s="3"/>
      <c r="AK71" s="3"/>
      <c r="AM71" s="3"/>
      <c r="AO71" s="3"/>
      <c r="AQ71" s="3"/>
      <c r="AS71" s="3"/>
      <c r="AU71" s="3"/>
      <c r="AW71" s="3"/>
      <c r="AY71" s="3"/>
      <c r="BA71" s="3"/>
      <c r="BC71" s="3"/>
      <c r="BE71" s="3"/>
      <c r="BG71" s="3"/>
      <c r="BI71" s="3"/>
      <c r="BK71" s="3"/>
      <c r="BM71" s="3"/>
      <c r="BO71" s="3"/>
      <c r="BQ71" s="3"/>
      <c r="BS71" s="3"/>
      <c r="BU71" s="3"/>
      <c r="BW71" s="3"/>
      <c r="BY71" s="3"/>
      <c r="CA71" s="3"/>
      <c r="CC71" s="3"/>
      <c r="CE71" s="3"/>
      <c r="CG71" s="3"/>
      <c r="CI71" s="3"/>
      <c r="CK71" s="3"/>
      <c r="CM71" s="3"/>
      <c r="CO71" s="3"/>
      <c r="CQ71" s="3"/>
      <c r="CR71">
        <v>17.899999999999999</v>
      </c>
      <c r="CS71" s="3">
        <v>24</v>
      </c>
    </row>
    <row r="72" spans="1:97" x14ac:dyDescent="0.55000000000000004">
      <c r="A72" t="s">
        <v>434</v>
      </c>
      <c r="B72" t="str">
        <f>LOOKUP(Table1[[#This Row],[Program]],'Program to Publisher detail'!A72:A390,'Program to Publisher detail'!C72:C390)</f>
        <v>Beagle Brothers</v>
      </c>
      <c r="C72" t="str">
        <f>LOOKUP(Table1[[#This Row],[Program]],'Program to Developer detail'!A72:A390,'Program to Developer detail'!C72:C390)</f>
        <v>Gene Hite, Harry Bruce</v>
      </c>
      <c r="E72" s="3"/>
      <c r="G72" s="3"/>
      <c r="I72" s="3"/>
      <c r="K72" s="3"/>
      <c r="M72" s="3"/>
      <c r="O72" s="3"/>
      <c r="Q72" s="3"/>
      <c r="S72" s="3"/>
      <c r="U72" s="3"/>
      <c r="W72" s="3"/>
      <c r="Y72" s="3"/>
      <c r="AA72" s="3"/>
      <c r="AC72" s="3"/>
      <c r="AE72" s="3"/>
      <c r="AG72" s="3"/>
      <c r="AI72" s="3"/>
      <c r="AK72" s="3"/>
      <c r="AM72" s="3"/>
      <c r="AO72" s="3"/>
      <c r="AQ72" s="3"/>
      <c r="AS72" s="3"/>
      <c r="AU72" s="3"/>
      <c r="AW72" s="3"/>
      <c r="AY72" s="3"/>
      <c r="BA72" s="3"/>
      <c r="BC72" s="3"/>
      <c r="BE72" s="3"/>
      <c r="BG72" s="3"/>
      <c r="BI72" s="3"/>
      <c r="BK72" s="3"/>
      <c r="BM72" s="3"/>
      <c r="BO72" s="3"/>
      <c r="BQ72" s="3"/>
      <c r="BS72" s="3"/>
      <c r="BU72" s="3"/>
      <c r="BW72" s="3"/>
      <c r="BY72" s="3"/>
      <c r="CA72" s="3"/>
      <c r="CC72" s="3"/>
      <c r="CE72" s="3"/>
      <c r="CG72" s="3"/>
      <c r="CI72" s="3"/>
      <c r="CK72" s="3"/>
      <c r="CM72" s="3"/>
      <c r="CN72">
        <v>18.739999999999998</v>
      </c>
      <c r="CO72" s="3">
        <v>28</v>
      </c>
      <c r="CP72">
        <v>13.03</v>
      </c>
      <c r="CQ72" s="3">
        <v>29</v>
      </c>
      <c r="CS72" s="3"/>
    </row>
    <row r="73" spans="1:97" x14ac:dyDescent="0.55000000000000004">
      <c r="A73" t="s">
        <v>128</v>
      </c>
      <c r="B73" t="str">
        <f>LOOKUP(Table1[[#This Row],[Program]],'Program to Publisher detail'!A73:A391,'Program to Publisher detail'!C73:C391)</f>
        <v>Microlab</v>
      </c>
      <c r="C73" t="str">
        <f>LOOKUP(Table1[[#This Row],[Program]],'Program to Developer detail'!A73:A391,'Program to Developer detail'!C73:C391)</f>
        <v>Bill Basham</v>
      </c>
      <c r="E73" s="3"/>
      <c r="G73" s="3"/>
      <c r="H73">
        <v>27.68</v>
      </c>
      <c r="I73" s="3">
        <v>11</v>
      </c>
      <c r="J73">
        <v>42.03</v>
      </c>
      <c r="K73" s="3">
        <v>8</v>
      </c>
      <c r="L73">
        <v>39.17</v>
      </c>
      <c r="M73" s="3">
        <v>6</v>
      </c>
      <c r="N73">
        <v>20.81</v>
      </c>
      <c r="O73" s="3">
        <v>10</v>
      </c>
      <c r="P73">
        <v>18.07</v>
      </c>
      <c r="Q73" s="3">
        <v>21</v>
      </c>
      <c r="R73">
        <v>14.61</v>
      </c>
      <c r="S73" s="3">
        <v>26</v>
      </c>
      <c r="U73" s="3"/>
      <c r="W73" s="3"/>
      <c r="Y73" s="3"/>
      <c r="AA73" s="3"/>
      <c r="AC73" s="3"/>
      <c r="AE73" s="3"/>
      <c r="AG73" s="3"/>
      <c r="AI73" s="3"/>
      <c r="AK73" s="3"/>
      <c r="AM73" s="3"/>
      <c r="AO73" s="3"/>
      <c r="AQ73" s="3"/>
      <c r="AS73" s="3"/>
      <c r="AU73" s="3"/>
      <c r="AW73" s="3"/>
      <c r="AY73" s="3"/>
      <c r="BA73" s="3"/>
      <c r="BC73" s="3"/>
      <c r="BE73" s="3"/>
      <c r="BG73" s="3"/>
      <c r="BI73" s="3"/>
      <c r="BK73" s="3"/>
      <c r="BM73" s="3"/>
      <c r="BO73" s="3"/>
      <c r="BQ73" s="3"/>
      <c r="BS73" s="3"/>
      <c r="BU73" s="3"/>
      <c r="BW73" s="3"/>
      <c r="BY73" s="3"/>
      <c r="CA73" s="3"/>
      <c r="CC73" s="3"/>
      <c r="CE73" s="3"/>
      <c r="CG73" s="3"/>
      <c r="CI73" s="3"/>
      <c r="CK73" s="3"/>
      <c r="CM73" s="3"/>
      <c r="CO73" s="3"/>
      <c r="CQ73" s="3"/>
      <c r="CS73" s="3"/>
    </row>
    <row r="74" spans="1:97" x14ac:dyDescent="0.55000000000000004">
      <c r="A74" t="s">
        <v>416</v>
      </c>
      <c r="B74" t="str">
        <f>LOOKUP(Table1[[#This Row],[Program]],'Program to Publisher detail'!A74:A392,'Program to Publisher detail'!C74:C392)</f>
        <v>Monogram</v>
      </c>
      <c r="C74" t="str">
        <f>LOOKUP(Table1[[#This Row],[Program]],'Program to Developer detail'!A74:A392,'Program to Developer detail'!C74:C392)</f>
        <v>Frank E. Mullin</v>
      </c>
      <c r="E74" s="3"/>
      <c r="G74" s="3"/>
      <c r="I74" s="3"/>
      <c r="K74" s="3"/>
      <c r="M74" s="3"/>
      <c r="O74" s="3"/>
      <c r="Q74" s="3"/>
      <c r="S74" s="3"/>
      <c r="U74" s="3"/>
      <c r="W74" s="3"/>
      <c r="Y74" s="3"/>
      <c r="AA74" s="3"/>
      <c r="AC74" s="3"/>
      <c r="AE74" s="3"/>
      <c r="AG74" s="3"/>
      <c r="AI74" s="3"/>
      <c r="AK74" s="3"/>
      <c r="AM74" s="3"/>
      <c r="AO74" s="3"/>
      <c r="AQ74" s="3"/>
      <c r="AS74" s="3"/>
      <c r="AU74" s="3"/>
      <c r="AW74" s="3"/>
      <c r="AY74" s="3"/>
      <c r="BA74" s="3"/>
      <c r="BC74" s="3"/>
      <c r="BE74" s="3"/>
      <c r="BG74" s="3"/>
      <c r="BI74" s="3"/>
      <c r="BK74" s="3"/>
      <c r="BM74" s="3"/>
      <c r="BO74" s="3"/>
      <c r="BQ74" s="3"/>
      <c r="BS74" s="3"/>
      <c r="BU74" s="3"/>
      <c r="BW74" s="3"/>
      <c r="BY74" s="3"/>
      <c r="CA74" s="3"/>
      <c r="CC74" s="3"/>
      <c r="CD74">
        <v>19.16</v>
      </c>
      <c r="CE74" s="3">
        <v>30</v>
      </c>
      <c r="CG74" s="3"/>
      <c r="CH74">
        <v>23.22</v>
      </c>
      <c r="CI74" s="3">
        <v>29</v>
      </c>
      <c r="CJ74">
        <v>43.23</v>
      </c>
      <c r="CK74" s="3">
        <v>17</v>
      </c>
      <c r="CL74">
        <v>28.04</v>
      </c>
      <c r="CM74" s="3">
        <v>21</v>
      </c>
      <c r="CN74">
        <v>21.93</v>
      </c>
      <c r="CO74" s="3">
        <v>21</v>
      </c>
      <c r="CP74">
        <v>21.52</v>
      </c>
      <c r="CQ74" s="3">
        <v>14</v>
      </c>
      <c r="CR74">
        <v>30.54</v>
      </c>
      <c r="CS74" s="3">
        <v>12</v>
      </c>
    </row>
    <row r="75" spans="1:97" x14ac:dyDescent="0.55000000000000004">
      <c r="A75" t="s">
        <v>126</v>
      </c>
      <c r="B75" t="str">
        <f>LOOKUP(Table1[[#This Row],[Program]],'Program to Publisher detail'!A75:A393,'Program to Publisher detail'!C75:C393)</f>
        <v>Apple Computer</v>
      </c>
      <c r="C75" t="str">
        <f>LOOKUP(Table1[[#This Row],[Program]],'Program to Developer detail'!A75:A393,'Program to Developer detail'!C75:C393)</f>
        <v>uncredited</v>
      </c>
      <c r="E75" s="3"/>
      <c r="G75" s="3"/>
      <c r="I75" s="3"/>
      <c r="J75">
        <v>74.849999999999994</v>
      </c>
      <c r="K75" s="3">
        <v>2</v>
      </c>
      <c r="L75">
        <v>32.049999999999997</v>
      </c>
      <c r="M75" s="3">
        <v>11</v>
      </c>
      <c r="N75">
        <v>26.01</v>
      </c>
      <c r="O75" s="3">
        <v>8</v>
      </c>
      <c r="P75">
        <v>26.92</v>
      </c>
      <c r="Q75" s="3">
        <v>11</v>
      </c>
      <c r="R75">
        <v>32.94</v>
      </c>
      <c r="S75" s="3">
        <v>13</v>
      </c>
      <c r="T75">
        <v>37.89</v>
      </c>
      <c r="U75" s="3">
        <v>10</v>
      </c>
      <c r="V75">
        <v>45.69</v>
      </c>
      <c r="W75" s="3">
        <v>6</v>
      </c>
      <c r="X75">
        <v>31.6</v>
      </c>
      <c r="Y75" s="3">
        <v>6</v>
      </c>
      <c r="Z75">
        <v>44.93</v>
      </c>
      <c r="AA75" s="3">
        <v>12</v>
      </c>
      <c r="AB75">
        <v>19.47</v>
      </c>
      <c r="AC75" s="3">
        <v>18</v>
      </c>
      <c r="AD75">
        <v>18.489999999999998</v>
      </c>
      <c r="AE75" s="3">
        <v>8</v>
      </c>
      <c r="AF75">
        <v>16.55</v>
      </c>
      <c r="AG75" s="3">
        <v>18</v>
      </c>
      <c r="AH75">
        <v>31.08</v>
      </c>
      <c r="AI75" s="3">
        <v>21</v>
      </c>
      <c r="AJ75">
        <v>25.59</v>
      </c>
      <c r="AK75" s="3">
        <v>29</v>
      </c>
      <c r="AM75" s="3"/>
      <c r="AO75" s="3"/>
      <c r="AQ75" s="3"/>
      <c r="AS75" s="3"/>
      <c r="AU75" s="3"/>
      <c r="AW75" s="3"/>
      <c r="AY75" s="3"/>
      <c r="BA75" s="3"/>
      <c r="BC75" s="3"/>
      <c r="BE75" s="3"/>
      <c r="BG75" s="3"/>
      <c r="BI75" s="3"/>
      <c r="BK75" s="3"/>
      <c r="BM75" s="3"/>
      <c r="BO75" s="3"/>
      <c r="BQ75" s="3"/>
      <c r="BS75" s="3"/>
      <c r="BU75" s="3"/>
      <c r="BW75" s="3"/>
      <c r="BY75" s="3"/>
      <c r="CA75" s="3"/>
      <c r="CC75" s="3"/>
      <c r="CE75" s="3"/>
      <c r="CG75" s="3"/>
      <c r="CI75" s="3"/>
      <c r="CK75" s="3"/>
      <c r="CM75" s="3"/>
      <c r="CO75" s="3"/>
      <c r="CQ75" s="3"/>
      <c r="CS75" s="3"/>
    </row>
    <row r="76" spans="1:97" x14ac:dyDescent="0.55000000000000004">
      <c r="A76" t="s">
        <v>237</v>
      </c>
      <c r="B76" t="str">
        <f>LOOKUP(Table1[[#This Row],[Program]],'Program to Publisher detail'!A76:A394,'Program to Publisher detail'!C76:C394)</f>
        <v>Beagle Brothers</v>
      </c>
      <c r="C76" t="str">
        <f>LOOKUP(Table1[[#This Row],[Program]],'Program to Developer detail'!A76:A394,'Program to Developer detail'!C76:C394)</f>
        <v>Bert Kersey</v>
      </c>
      <c r="E76" s="3"/>
      <c r="G76" s="3"/>
      <c r="I76" s="3"/>
      <c r="K76" s="3"/>
      <c r="M76" s="3"/>
      <c r="O76" s="3"/>
      <c r="Q76" s="3"/>
      <c r="S76" s="3"/>
      <c r="U76" s="3"/>
      <c r="W76" s="3"/>
      <c r="Y76" s="3"/>
      <c r="AA76" s="3"/>
      <c r="AC76" s="3"/>
      <c r="AD76">
        <v>6.88</v>
      </c>
      <c r="AE76" s="3">
        <v>30</v>
      </c>
      <c r="AG76" s="3"/>
      <c r="AI76" s="3"/>
      <c r="AK76" s="3"/>
      <c r="AM76" s="3"/>
      <c r="AN76">
        <v>21.13</v>
      </c>
      <c r="AO76" s="3">
        <v>29</v>
      </c>
      <c r="AQ76" s="3"/>
      <c r="AS76" s="3"/>
      <c r="AU76" s="3"/>
      <c r="AV76">
        <v>18.440000000000001</v>
      </c>
      <c r="AW76" s="3">
        <v>28</v>
      </c>
      <c r="AY76" s="3"/>
      <c r="AZ76">
        <v>15.82</v>
      </c>
      <c r="BA76" s="3">
        <v>27</v>
      </c>
      <c r="BB76">
        <v>16.850000000000001</v>
      </c>
      <c r="BC76" s="3">
        <v>29</v>
      </c>
      <c r="BE76" s="3"/>
      <c r="BG76" s="3"/>
      <c r="BI76" s="3"/>
      <c r="BK76" s="3"/>
      <c r="BL76">
        <v>16.21</v>
      </c>
      <c r="BM76" s="3">
        <v>25</v>
      </c>
      <c r="BO76" s="3"/>
      <c r="BQ76" s="3"/>
      <c r="BR76">
        <v>28.9</v>
      </c>
      <c r="BS76" s="3">
        <v>15</v>
      </c>
      <c r="BT76">
        <v>12.09</v>
      </c>
      <c r="BU76" s="3">
        <v>26</v>
      </c>
      <c r="BV76">
        <v>24.2</v>
      </c>
      <c r="BW76" s="3">
        <v>16</v>
      </c>
      <c r="BX76">
        <v>22.59</v>
      </c>
      <c r="BY76" s="3">
        <v>16</v>
      </c>
      <c r="BZ76">
        <v>18.059999999999999</v>
      </c>
      <c r="CA76" s="3">
        <v>27</v>
      </c>
      <c r="CC76" s="3"/>
      <c r="CE76" s="3"/>
      <c r="CG76" s="3"/>
      <c r="CI76" s="3"/>
      <c r="CK76" s="3"/>
      <c r="CM76" s="3"/>
      <c r="CO76" s="3"/>
      <c r="CQ76" s="3"/>
      <c r="CS76" s="3"/>
    </row>
    <row r="77" spans="1:97" x14ac:dyDescent="0.55000000000000004">
      <c r="A77" t="s">
        <v>110</v>
      </c>
      <c r="B77" t="str">
        <f>LOOKUP(Table1[[#This Row],[Program]],'Program to Publisher detail'!A77:A395,'Program to Publisher detail'!C77:C395)</f>
        <v>Apple Computer</v>
      </c>
      <c r="C77" t="str">
        <f>LOOKUP(Table1[[#This Row],[Program]],'Program to Developer detail'!A77:A395,'Program to Developer detail'!C77:C395)</f>
        <v>uncredited</v>
      </c>
      <c r="E77" s="3"/>
      <c r="G77" s="3"/>
      <c r="H77">
        <v>35.72</v>
      </c>
      <c r="I77" s="3">
        <v>8</v>
      </c>
      <c r="J77">
        <v>33.18</v>
      </c>
      <c r="K77" s="3">
        <v>13</v>
      </c>
      <c r="L77">
        <v>25.28</v>
      </c>
      <c r="M77" s="3">
        <v>17</v>
      </c>
      <c r="N77">
        <v>14.42</v>
      </c>
      <c r="O77" s="3">
        <v>19</v>
      </c>
      <c r="P77">
        <v>20.65</v>
      </c>
      <c r="Q77" s="3">
        <v>15</v>
      </c>
      <c r="R77">
        <v>19.48</v>
      </c>
      <c r="S77" s="3">
        <v>19</v>
      </c>
      <c r="T77">
        <v>27.02</v>
      </c>
      <c r="U77" s="3">
        <v>15</v>
      </c>
      <c r="V77">
        <v>22.99</v>
      </c>
      <c r="W77" s="3">
        <v>19</v>
      </c>
      <c r="X77">
        <v>17.53</v>
      </c>
      <c r="Y77" s="3">
        <v>19</v>
      </c>
      <c r="Z77">
        <v>38.1</v>
      </c>
      <c r="AA77" s="3">
        <v>19</v>
      </c>
      <c r="AC77" s="3"/>
      <c r="AD77">
        <v>14.36</v>
      </c>
      <c r="AE77" s="3">
        <v>15</v>
      </c>
      <c r="AF77">
        <v>23.8</v>
      </c>
      <c r="AG77" s="3">
        <v>10</v>
      </c>
      <c r="AH77">
        <v>24.6</v>
      </c>
      <c r="AI77" s="3">
        <v>27</v>
      </c>
      <c r="AJ77">
        <v>45.75</v>
      </c>
      <c r="AK77" s="3">
        <v>15</v>
      </c>
      <c r="AL77">
        <v>28.29</v>
      </c>
      <c r="AM77" s="3">
        <v>27</v>
      </c>
      <c r="AN77">
        <v>26.98</v>
      </c>
      <c r="AO77" s="3">
        <v>21</v>
      </c>
      <c r="AQ77" s="3"/>
      <c r="AS77" s="3"/>
      <c r="AU77" s="3"/>
      <c r="AW77" s="3"/>
      <c r="AY77" s="3"/>
      <c r="BA77" s="3"/>
      <c r="BC77" s="3"/>
      <c r="BE77" s="3"/>
      <c r="BG77" s="3"/>
      <c r="BI77" s="3"/>
      <c r="BK77" s="3"/>
      <c r="BM77" s="3"/>
      <c r="BO77" s="3"/>
      <c r="BQ77" s="3"/>
      <c r="BS77" s="3"/>
      <c r="BU77" s="3"/>
      <c r="BW77" s="3"/>
      <c r="BY77" s="3"/>
      <c r="CA77" s="3"/>
      <c r="CC77" s="3"/>
      <c r="CE77" s="3"/>
      <c r="CG77" s="3"/>
      <c r="CI77" s="3"/>
      <c r="CK77" s="3"/>
      <c r="CM77" s="3"/>
      <c r="CO77" s="3"/>
      <c r="CQ77" s="3"/>
      <c r="CS77" s="3"/>
    </row>
    <row r="78" spans="1:97" x14ac:dyDescent="0.55000000000000004">
      <c r="A78" t="s">
        <v>372</v>
      </c>
      <c r="B78" t="str">
        <f>LOOKUP(Table1[[#This Row],[Program]],'Program to Publisher detail'!A78:A396,'Program to Publisher detail'!C78:C396)</f>
        <v>Beagle Brothers</v>
      </c>
      <c r="C78" t="str">
        <f>LOOKUP(Table1[[#This Row],[Program]],'Program to Developer detail'!A78:A396,'Program to Developer detail'!C78:C396)</f>
        <v>Mark Simonsen</v>
      </c>
      <c r="E78" s="3"/>
      <c r="G78" s="3"/>
      <c r="I78" s="3"/>
      <c r="K78" s="3"/>
      <c r="M78" s="3"/>
      <c r="O78" s="3"/>
      <c r="Q78" s="3"/>
      <c r="S78" s="3"/>
      <c r="U78" s="3"/>
      <c r="W78" s="3"/>
      <c r="Y78" s="3"/>
      <c r="AA78" s="3"/>
      <c r="AC78" s="3"/>
      <c r="AE78" s="3"/>
      <c r="AG78" s="3"/>
      <c r="AI78" s="3"/>
      <c r="AK78" s="3"/>
      <c r="AM78" s="3"/>
      <c r="AO78" s="3"/>
      <c r="AQ78" s="3"/>
      <c r="AS78" s="3"/>
      <c r="AU78" s="3"/>
      <c r="AW78" s="3"/>
      <c r="AY78" s="3"/>
      <c r="BA78" s="3"/>
      <c r="BC78" s="3"/>
      <c r="BE78" s="3"/>
      <c r="BG78" s="3"/>
      <c r="BI78" s="3"/>
      <c r="BK78" s="3"/>
      <c r="BM78" s="3"/>
      <c r="BO78" s="3"/>
      <c r="BQ78" s="3"/>
      <c r="BR78">
        <v>33.880000000000003</v>
      </c>
      <c r="BS78" s="3">
        <v>12</v>
      </c>
      <c r="BT78">
        <v>14.88</v>
      </c>
      <c r="BU78" s="3">
        <v>21</v>
      </c>
      <c r="BV78">
        <v>24.2</v>
      </c>
      <c r="BW78" s="3">
        <v>16</v>
      </c>
      <c r="BX78">
        <v>15.84</v>
      </c>
      <c r="BY78" s="3">
        <v>23</v>
      </c>
      <c r="CA78" s="3"/>
      <c r="CB78">
        <v>19.649999999999999</v>
      </c>
      <c r="CC78" s="3">
        <v>26</v>
      </c>
      <c r="CE78" s="3"/>
      <c r="CG78" s="3"/>
      <c r="CI78" s="3"/>
      <c r="CK78" s="3"/>
      <c r="CM78" s="3"/>
      <c r="CO78" s="3"/>
      <c r="CQ78" s="3"/>
      <c r="CS78" s="3"/>
    </row>
    <row r="79" spans="1:97" x14ac:dyDescent="0.55000000000000004">
      <c r="A79" t="s">
        <v>218</v>
      </c>
      <c r="B79" t="str">
        <f>LOOKUP(Table1[[#This Row],[Program]],'Program to Publisher detail'!A79:A397,'Program to Publisher detail'!C79:C397)</f>
        <v>Level 10 Software</v>
      </c>
      <c r="C79" t="str">
        <f>LOOKUP(Table1[[#This Row],[Program]],'Program to Developer detail'!A79:A397,'Program to Developer detail'!C79:C397)</f>
        <v>uncredited</v>
      </c>
      <c r="E79" s="3"/>
      <c r="G79" s="3"/>
      <c r="I79" s="3"/>
      <c r="K79" s="3"/>
      <c r="M79" s="3"/>
      <c r="O79" s="3"/>
      <c r="Q79" s="3"/>
      <c r="S79" s="3"/>
      <c r="U79" s="3"/>
      <c r="W79" s="3"/>
      <c r="Y79" s="3"/>
      <c r="Z79">
        <v>25.59</v>
      </c>
      <c r="AA79" s="3">
        <v>27</v>
      </c>
      <c r="AC79" s="3"/>
      <c r="AE79" s="3"/>
      <c r="AG79" s="3"/>
      <c r="AI79" s="3"/>
      <c r="AK79" s="3"/>
      <c r="AM79" s="3"/>
      <c r="AO79" s="3"/>
      <c r="AQ79" s="3"/>
      <c r="AS79" s="3"/>
      <c r="AU79" s="3"/>
      <c r="AW79" s="3"/>
      <c r="AY79" s="3"/>
      <c r="BA79" s="3"/>
      <c r="BC79" s="3"/>
      <c r="BE79" s="3"/>
      <c r="BG79" s="3"/>
      <c r="BI79" s="3"/>
      <c r="BK79" s="3"/>
      <c r="BM79" s="3"/>
      <c r="BO79" s="3"/>
      <c r="BQ79" s="3"/>
      <c r="BS79" s="3"/>
      <c r="BU79" s="3"/>
      <c r="BW79" s="3"/>
      <c r="BY79" s="3"/>
      <c r="CA79" s="3"/>
      <c r="CC79" s="3"/>
      <c r="CE79" s="3"/>
      <c r="CG79" s="3"/>
      <c r="CI79" s="3"/>
      <c r="CK79" s="3"/>
      <c r="CM79" s="3"/>
      <c r="CO79" s="3"/>
      <c r="CQ79" s="3"/>
      <c r="CS79" s="3"/>
    </row>
    <row r="80" spans="1:97" x14ac:dyDescent="0.55000000000000004">
      <c r="A80" t="s">
        <v>347</v>
      </c>
      <c r="B80" t="str">
        <f>LOOKUP(Table1[[#This Row],[Program]],'Program to Publisher detail'!A80:A398,'Program to Publisher detail'!C80:C398)</f>
        <v>Early Game Company</v>
      </c>
      <c r="C80" t="str">
        <f>LOOKUP(Table1[[#This Row],[Program]],'Program to Developer detail'!A80:A398,'Program to Developer detail'!C80:C398)</f>
        <v>John Paulson</v>
      </c>
      <c r="E80" s="3"/>
      <c r="G80" s="3"/>
      <c r="I80" s="3"/>
      <c r="K80" s="3"/>
      <c r="M80" s="3"/>
      <c r="O80" s="3"/>
      <c r="Q80" s="3"/>
      <c r="S80" s="3"/>
      <c r="U80" s="3"/>
      <c r="W80" s="3"/>
      <c r="Y80" s="3"/>
      <c r="AA80" s="3"/>
      <c r="AC80" s="3"/>
      <c r="AE80" s="3"/>
      <c r="AG80" s="3"/>
      <c r="AI80" s="3"/>
      <c r="AK80" s="3"/>
      <c r="AM80" s="3"/>
      <c r="AO80" s="3"/>
      <c r="AQ80" s="3"/>
      <c r="AS80" s="3"/>
      <c r="AU80" s="3"/>
      <c r="AW80" s="3"/>
      <c r="AY80" s="3"/>
      <c r="BA80" s="3"/>
      <c r="BC80" s="3"/>
      <c r="BE80" s="3"/>
      <c r="BG80" s="3"/>
      <c r="BH80">
        <v>27.53</v>
      </c>
      <c r="BI80" s="3">
        <v>23</v>
      </c>
      <c r="BJ80">
        <v>19.260000000000002</v>
      </c>
      <c r="BK80" s="3">
        <v>26</v>
      </c>
      <c r="BL80">
        <v>19.53</v>
      </c>
      <c r="BM80" s="3">
        <v>22</v>
      </c>
      <c r="BO80" s="3"/>
      <c r="BP80">
        <v>17.89</v>
      </c>
      <c r="BQ80" s="3">
        <v>24</v>
      </c>
      <c r="BR80">
        <v>17.940000000000001</v>
      </c>
      <c r="BS80" s="3">
        <v>26</v>
      </c>
      <c r="BU80" s="3"/>
      <c r="BV80">
        <v>19.91</v>
      </c>
      <c r="BW80" s="3">
        <v>22</v>
      </c>
      <c r="BY80" s="3"/>
      <c r="BZ80">
        <v>21.08</v>
      </c>
      <c r="CA80" s="3">
        <v>24</v>
      </c>
      <c r="CB80">
        <v>23.07</v>
      </c>
      <c r="CC80" s="3">
        <v>22</v>
      </c>
      <c r="CD80">
        <v>20.71</v>
      </c>
      <c r="CE80" s="3">
        <v>27</v>
      </c>
      <c r="CG80" s="3"/>
      <c r="CI80" s="3"/>
      <c r="CJ80">
        <v>28.34</v>
      </c>
      <c r="CK80" s="3">
        <v>30</v>
      </c>
      <c r="CM80" s="3"/>
      <c r="CO80" s="3"/>
      <c r="CQ80" s="3"/>
      <c r="CS80" s="3"/>
    </row>
    <row r="81" spans="1:97" x14ac:dyDescent="0.55000000000000004">
      <c r="A81" t="s">
        <v>20</v>
      </c>
      <c r="B81" t="str">
        <f>LOOKUP(Table1[[#This Row],[Program]],'Program to Publisher detail'!A81:A399,'Program to Publisher detail'!C81:C399)</f>
        <v>Information Unlimited</v>
      </c>
      <c r="C81" t="str">
        <f>LOOKUP(Table1[[#This Row],[Program]],'Program to Developer detail'!A81:A399,'Program to Developer detail'!C81:C399)</f>
        <v>John Draper</v>
      </c>
      <c r="D81">
        <v>36.25</v>
      </c>
      <c r="E81" s="3">
        <v>19</v>
      </c>
      <c r="F81">
        <v>24.6</v>
      </c>
      <c r="G81" s="3">
        <v>14</v>
      </c>
      <c r="H81">
        <v>22.62</v>
      </c>
      <c r="I81" s="3">
        <v>18</v>
      </c>
      <c r="J81">
        <v>17.7</v>
      </c>
      <c r="K81" s="3">
        <v>27</v>
      </c>
      <c r="L81">
        <v>15.67</v>
      </c>
      <c r="M81" s="3">
        <v>28</v>
      </c>
      <c r="O81" s="3"/>
      <c r="Q81" s="3"/>
      <c r="S81" s="3"/>
      <c r="U81" s="3"/>
      <c r="W81" s="3"/>
      <c r="Y81" s="3"/>
      <c r="AA81" s="3"/>
      <c r="AC81" s="3"/>
      <c r="AD81">
        <v>10.43</v>
      </c>
      <c r="AE81" s="3">
        <v>22</v>
      </c>
      <c r="AG81" s="3"/>
      <c r="AI81" s="3"/>
      <c r="AK81" s="3"/>
      <c r="AM81" s="3"/>
      <c r="AO81" s="3"/>
      <c r="AQ81" s="3"/>
      <c r="AS81" s="3"/>
      <c r="AU81" s="3"/>
      <c r="AW81" s="3"/>
      <c r="AY81" s="3"/>
      <c r="BA81" s="3"/>
      <c r="BC81" s="3"/>
      <c r="BE81" s="3"/>
      <c r="BG81" s="3"/>
      <c r="BI81" s="3"/>
      <c r="BK81" s="3"/>
      <c r="BM81" s="3"/>
      <c r="BO81" s="3"/>
      <c r="BQ81" s="3"/>
      <c r="BS81" s="3"/>
      <c r="BU81" s="3"/>
      <c r="BW81" s="3"/>
      <c r="BY81" s="3"/>
      <c r="CA81" s="3"/>
      <c r="CC81" s="3"/>
      <c r="CE81" s="3"/>
      <c r="CG81" s="3"/>
      <c r="CI81" s="3"/>
      <c r="CK81" s="3"/>
      <c r="CM81" s="3"/>
      <c r="CO81" s="3"/>
      <c r="CQ81" s="3"/>
      <c r="CS81" s="3"/>
    </row>
    <row r="82" spans="1:97" x14ac:dyDescent="0.55000000000000004">
      <c r="A82" t="s">
        <v>443</v>
      </c>
      <c r="B82" t="str">
        <f>LOOKUP(Table1[[#This Row],[Program]],'Program to Publisher detail'!A82:A400,'Program to Publisher detail'!C82:C400)</f>
        <v>Infocom</v>
      </c>
      <c r="C82" t="str">
        <f>LOOKUP(Table1[[#This Row],[Program]],'Program to Developer detail'!A82:A400,'Program to Developer detail'!C82:C400)</f>
        <v>Dave Lebling, Marc Blank</v>
      </c>
      <c r="E82" s="3"/>
      <c r="G82" s="3"/>
      <c r="I82" s="3"/>
      <c r="K82" s="3"/>
      <c r="M82" s="3"/>
      <c r="O82" s="3"/>
      <c r="Q82" s="3"/>
      <c r="S82" s="3"/>
      <c r="U82" s="3"/>
      <c r="W82" s="3"/>
      <c r="Y82" s="3"/>
      <c r="AA82" s="3"/>
      <c r="AC82" s="3"/>
      <c r="AE82" s="3"/>
      <c r="AG82" s="3"/>
      <c r="AI82" s="3"/>
      <c r="AK82" s="3"/>
      <c r="AM82" s="3"/>
      <c r="AO82" s="3"/>
      <c r="AQ82" s="3"/>
      <c r="AS82" s="3"/>
      <c r="AU82" s="3"/>
      <c r="AW82" s="3"/>
      <c r="AY82" s="3"/>
      <c r="BA82" s="3"/>
      <c r="BC82" s="3"/>
      <c r="BE82" s="3"/>
      <c r="BG82" s="3"/>
      <c r="BI82" s="3"/>
      <c r="BK82" s="3"/>
      <c r="BM82" s="3"/>
      <c r="BO82" s="3"/>
      <c r="BQ82" s="3"/>
      <c r="BS82" s="3"/>
      <c r="BU82" s="3"/>
      <c r="BW82" s="3"/>
      <c r="BY82" s="3"/>
      <c r="CA82" s="3"/>
      <c r="CC82" s="3"/>
      <c r="CE82" s="3"/>
      <c r="CG82" s="3"/>
      <c r="CI82" s="3"/>
      <c r="CK82" s="3"/>
      <c r="CM82" s="3"/>
      <c r="CO82" s="3"/>
      <c r="CQ82" s="3"/>
      <c r="CR82">
        <v>15.75</v>
      </c>
      <c r="CS82" s="3">
        <v>28</v>
      </c>
    </row>
    <row r="83" spans="1:97" x14ac:dyDescent="0.55000000000000004">
      <c r="A83" t="s">
        <v>228</v>
      </c>
      <c r="B83" t="str">
        <f>LOOKUP(Table1[[#This Row],[Program]],'Program to Publisher detail'!A83:A401,'Program to Publisher detail'!C83:C401)</f>
        <v>Sirius Software</v>
      </c>
      <c r="C83" t="str">
        <f>LOOKUP(Table1[[#This Row],[Program]],'Program to Developer detail'!A83:A401,'Program to Developer detail'!C83:C401)</f>
        <v>Larry Miller</v>
      </c>
      <c r="E83" s="3"/>
      <c r="G83" s="3"/>
      <c r="I83" s="3"/>
      <c r="K83" s="3"/>
      <c r="M83" s="3"/>
      <c r="O83" s="3"/>
      <c r="Q83" s="3"/>
      <c r="S83" s="3"/>
      <c r="U83" s="3"/>
      <c r="W83" s="3"/>
      <c r="Y83" s="3"/>
      <c r="AA83" s="3"/>
      <c r="AB83">
        <v>11.68</v>
      </c>
      <c r="AC83" s="3">
        <v>29</v>
      </c>
      <c r="AD83">
        <v>17.11</v>
      </c>
      <c r="AE83" s="3">
        <v>10</v>
      </c>
      <c r="AF83">
        <v>29.02</v>
      </c>
      <c r="AG83" s="3">
        <v>4</v>
      </c>
      <c r="AH83">
        <v>24.6</v>
      </c>
      <c r="AI83" s="3">
        <v>27</v>
      </c>
      <c r="AK83" s="3"/>
      <c r="AM83" s="3"/>
      <c r="AO83" s="3"/>
      <c r="AQ83" s="3"/>
      <c r="AS83" s="3"/>
      <c r="AU83" s="3"/>
      <c r="AW83" s="3"/>
      <c r="AY83" s="3"/>
      <c r="BA83" s="3"/>
      <c r="BC83" s="3"/>
      <c r="BE83" s="3"/>
      <c r="BG83" s="3"/>
      <c r="BI83" s="3"/>
      <c r="BK83" s="3"/>
      <c r="BM83" s="3"/>
      <c r="BO83" s="3"/>
      <c r="BQ83" s="3"/>
      <c r="BS83" s="3"/>
      <c r="BU83" s="3"/>
      <c r="BW83" s="3"/>
      <c r="BY83" s="3"/>
      <c r="CA83" s="3"/>
      <c r="CC83" s="3"/>
      <c r="CE83" s="3"/>
      <c r="CG83" s="3"/>
      <c r="CI83" s="3"/>
      <c r="CK83" s="3"/>
      <c r="CM83" s="3"/>
      <c r="CO83" s="3"/>
      <c r="CQ83" s="3"/>
      <c r="CS83" s="3"/>
    </row>
    <row r="84" spans="1:97" x14ac:dyDescent="0.55000000000000004">
      <c r="A84" t="s">
        <v>350</v>
      </c>
      <c r="B84" t="str">
        <f>LOOKUP(Table1[[#This Row],[Program]],'Program to Publisher detail'!A84:A402,'Program to Publisher detail'!C84:C402)</f>
        <v>Apple Computer</v>
      </c>
      <c r="C84" t="str">
        <f>LOOKUP(Table1[[#This Row],[Program]],'Program to Developer detail'!A84:A402,'Program to Developer detail'!C84:C402)</f>
        <v>Children's Television Workshop</v>
      </c>
      <c r="E84" s="3"/>
      <c r="G84" s="3"/>
      <c r="I84" s="3"/>
      <c r="K84" s="3"/>
      <c r="M84" s="3"/>
      <c r="O84" s="3"/>
      <c r="Q84" s="3"/>
      <c r="S84" s="3"/>
      <c r="U84" s="3"/>
      <c r="W84" s="3"/>
      <c r="Y84" s="3"/>
      <c r="AA84" s="3"/>
      <c r="AC84" s="3"/>
      <c r="AE84" s="3"/>
      <c r="AG84" s="3"/>
      <c r="AI84" s="3"/>
      <c r="AK84" s="3"/>
      <c r="AM84" s="3"/>
      <c r="AO84" s="3"/>
      <c r="AQ84" s="3"/>
      <c r="AS84" s="3"/>
      <c r="AU84" s="3"/>
      <c r="AW84" s="3"/>
      <c r="AY84" s="3"/>
      <c r="BA84" s="3"/>
      <c r="BC84" s="3"/>
      <c r="BE84" s="3"/>
      <c r="BG84" s="3"/>
      <c r="BH84">
        <v>24.05</v>
      </c>
      <c r="BI84" s="3">
        <v>26</v>
      </c>
      <c r="BK84" s="3"/>
      <c r="BM84" s="3"/>
      <c r="BO84" s="3"/>
      <c r="BQ84" s="3"/>
      <c r="BR84">
        <v>18.93</v>
      </c>
      <c r="BS84" s="3">
        <v>25</v>
      </c>
      <c r="BT84">
        <v>13.02</v>
      </c>
      <c r="BU84" s="3">
        <v>24</v>
      </c>
      <c r="BW84" s="3"/>
      <c r="BY84" s="3"/>
      <c r="CA84" s="3"/>
      <c r="CC84" s="3"/>
      <c r="CE84" s="3"/>
      <c r="CG84" s="3"/>
      <c r="CI84" s="3"/>
      <c r="CK84" s="3"/>
      <c r="CM84" s="3"/>
      <c r="CO84" s="3"/>
      <c r="CQ84" s="3"/>
      <c r="CS84" s="3"/>
    </row>
    <row r="85" spans="1:97" x14ac:dyDescent="0.55000000000000004">
      <c r="A85" t="s">
        <v>312</v>
      </c>
      <c r="B85" t="str">
        <f>LOOKUP(Table1[[#This Row],[Program]],'Program to Publisher detail'!A85:A403,'Program to Publisher detail'!C85:C403)</f>
        <v>Sirius Software</v>
      </c>
      <c r="C85" t="str">
        <f>LOOKUP(Table1[[#This Row],[Program]],'Program to Developer detail'!A85:A403,'Program to Developer detail'!C85:C403)</f>
        <v>Bob Blauschild</v>
      </c>
      <c r="E85" s="3"/>
      <c r="G85" s="3"/>
      <c r="I85" s="3"/>
      <c r="K85" s="3"/>
      <c r="M85" s="3"/>
      <c r="O85" s="3"/>
      <c r="Q85" s="3"/>
      <c r="S85" s="3"/>
      <c r="U85" s="3"/>
      <c r="W85" s="3"/>
      <c r="Y85" s="3"/>
      <c r="AA85" s="3"/>
      <c r="AC85" s="3"/>
      <c r="AE85" s="3"/>
      <c r="AG85" s="3"/>
      <c r="AI85" s="3"/>
      <c r="AK85" s="3"/>
      <c r="AM85" s="3"/>
      <c r="AO85" s="3"/>
      <c r="AQ85" s="3"/>
      <c r="AS85" s="3"/>
      <c r="AU85" s="3"/>
      <c r="AW85" s="3"/>
      <c r="AY85" s="3"/>
      <c r="AZ85">
        <v>39.35</v>
      </c>
      <c r="BA85" s="3">
        <v>14</v>
      </c>
      <c r="BC85" s="3"/>
      <c r="BE85" s="3"/>
      <c r="BG85" s="3"/>
      <c r="BI85" s="3"/>
      <c r="BK85" s="3"/>
      <c r="BM85" s="3"/>
      <c r="BO85" s="3"/>
      <c r="BQ85" s="3"/>
      <c r="BS85" s="3"/>
      <c r="BU85" s="3"/>
      <c r="BW85" s="3"/>
      <c r="BY85" s="3"/>
      <c r="CA85" s="3"/>
      <c r="CC85" s="3"/>
      <c r="CE85" s="3"/>
      <c r="CG85" s="3"/>
      <c r="CI85" s="3"/>
      <c r="CK85" s="3"/>
      <c r="CM85" s="3"/>
      <c r="CO85" s="3"/>
      <c r="CQ85" s="3"/>
      <c r="CS85" s="3"/>
    </row>
    <row r="86" spans="1:97" x14ac:dyDescent="0.55000000000000004">
      <c r="A86" t="s">
        <v>398</v>
      </c>
      <c r="B86" t="str">
        <f>LOOKUP(Table1[[#This Row],[Program]],'Program to Publisher detail'!A86:A404,'Program to Publisher detail'!C86:C404)</f>
        <v>Origin Systems</v>
      </c>
      <c r="C86" t="str">
        <f>LOOKUP(Table1[[#This Row],[Program]],'Program to Developer detail'!A86:A404,'Program to Developer detail'!C86:C404)</f>
        <v>uncredited</v>
      </c>
      <c r="E86" s="3"/>
      <c r="G86" s="3"/>
      <c r="I86" s="3"/>
      <c r="K86" s="3"/>
      <c r="M86" s="3"/>
      <c r="O86" s="3"/>
      <c r="Q86" s="3"/>
      <c r="S86" s="3"/>
      <c r="U86" s="3"/>
      <c r="W86" s="3"/>
      <c r="Y86" s="3"/>
      <c r="AA86" s="3"/>
      <c r="AC86" s="3"/>
      <c r="AE86" s="3"/>
      <c r="AG86" s="3"/>
      <c r="AI86" s="3"/>
      <c r="AK86" s="3"/>
      <c r="AM86" s="3"/>
      <c r="AO86" s="3"/>
      <c r="AQ86" s="3"/>
      <c r="AS86" s="3"/>
      <c r="AU86" s="3"/>
      <c r="AW86" s="3"/>
      <c r="AY86" s="3"/>
      <c r="BA86" s="3"/>
      <c r="BC86" s="3"/>
      <c r="BE86" s="3"/>
      <c r="BG86" s="3"/>
      <c r="BI86" s="3"/>
      <c r="BK86" s="3"/>
      <c r="BM86" s="3"/>
      <c r="BO86" s="3"/>
      <c r="BQ86" s="3"/>
      <c r="BS86" s="3"/>
      <c r="BU86" s="3"/>
      <c r="BW86" s="3"/>
      <c r="BX86">
        <v>14.16</v>
      </c>
      <c r="BY86" s="3">
        <v>29</v>
      </c>
      <c r="BZ86">
        <v>63.24</v>
      </c>
      <c r="CA86" s="3">
        <v>6</v>
      </c>
      <c r="CB86">
        <v>38.880000000000003</v>
      </c>
      <c r="CC86" s="3">
        <v>13</v>
      </c>
      <c r="CD86">
        <v>64.47</v>
      </c>
      <c r="CE86" s="3">
        <v>9</v>
      </c>
      <c r="CF86">
        <v>25.36</v>
      </c>
      <c r="CG86" s="3">
        <v>24</v>
      </c>
      <c r="CH86">
        <v>26.77</v>
      </c>
      <c r="CI86" s="3">
        <v>25</v>
      </c>
      <c r="CJ86">
        <v>35.08</v>
      </c>
      <c r="CK86" s="3">
        <v>21</v>
      </c>
      <c r="CL86">
        <v>18.690000000000001</v>
      </c>
      <c r="CM86" s="3">
        <v>28</v>
      </c>
      <c r="CN86">
        <v>19.53</v>
      </c>
      <c r="CO86" s="3">
        <v>26</v>
      </c>
      <c r="CP86">
        <v>13</v>
      </c>
      <c r="CQ86" s="3">
        <v>30</v>
      </c>
      <c r="CS86" s="3"/>
    </row>
    <row r="87" spans="1:97" x14ac:dyDescent="0.55000000000000004">
      <c r="A87" t="s">
        <v>206</v>
      </c>
      <c r="B87" t="str">
        <f>LOOKUP(Table1[[#This Row],[Program]],'Program to Publisher detail'!A87:A405,'Program to Publisher detail'!C87:C405)</f>
        <v>On-Line Systems</v>
      </c>
      <c r="C87" t="str">
        <f>LOOKUP(Table1[[#This Row],[Program]],'Program to Developer detail'!A87:A405,'Program to Developer detail'!C87:C405)</f>
        <v>Dennis Goodrow, Stewart Einstein</v>
      </c>
      <c r="E87" s="3"/>
      <c r="G87" s="3"/>
      <c r="I87" s="3"/>
      <c r="K87" s="3"/>
      <c r="M87" s="3"/>
      <c r="O87" s="3"/>
      <c r="Q87" s="3"/>
      <c r="S87" s="3"/>
      <c r="U87" s="3"/>
      <c r="W87" s="3"/>
      <c r="Y87" s="3"/>
      <c r="Z87">
        <v>76.77</v>
      </c>
      <c r="AA87" s="3">
        <v>5</v>
      </c>
      <c r="AB87">
        <v>11.68</v>
      </c>
      <c r="AC87" s="3">
        <v>29</v>
      </c>
      <c r="AE87" s="3"/>
      <c r="AG87" s="3"/>
      <c r="AI87" s="3"/>
      <c r="AK87" s="3"/>
      <c r="AM87" s="3"/>
      <c r="AO87" s="3"/>
      <c r="AQ87" s="3"/>
      <c r="AS87" s="3"/>
      <c r="AU87" s="3"/>
      <c r="AW87" s="3"/>
      <c r="AY87" s="3"/>
      <c r="BA87" s="3"/>
      <c r="BC87" s="3"/>
      <c r="BE87" s="3"/>
      <c r="BG87" s="3"/>
      <c r="BI87" s="3"/>
      <c r="BK87" s="3"/>
      <c r="BM87" s="3"/>
      <c r="BO87" s="3"/>
      <c r="BQ87" s="3"/>
      <c r="BS87" s="3"/>
      <c r="BU87" s="3"/>
      <c r="BW87" s="3"/>
      <c r="BY87" s="3"/>
      <c r="CA87" s="3"/>
      <c r="CC87" s="3"/>
      <c r="CE87" s="3"/>
      <c r="CG87" s="3"/>
      <c r="CI87" s="3"/>
      <c r="CK87" s="3"/>
      <c r="CM87" s="3"/>
      <c r="CO87" s="3"/>
      <c r="CQ87" s="3"/>
      <c r="CS87" s="3"/>
    </row>
    <row r="88" spans="1:97" x14ac:dyDescent="0.55000000000000004">
      <c r="A88" t="s">
        <v>365</v>
      </c>
      <c r="B88" t="str">
        <f>LOOKUP(Table1[[#This Row],[Program]],'Program to Publisher detail'!A88:A406,'Program to Publisher detail'!C88:C406)</f>
        <v>Spinnaker Software</v>
      </c>
      <c r="C88" t="str">
        <f>LOOKUP(Table1[[#This Row],[Program]],'Program to Developer detail'!A88:A406,'Program to Developer detail'!C88:C406)</f>
        <v>DesignWare</v>
      </c>
      <c r="E88" s="3"/>
      <c r="G88" s="3"/>
      <c r="I88" s="3"/>
      <c r="K88" s="3"/>
      <c r="M88" s="3"/>
      <c r="O88" s="3"/>
      <c r="Q88" s="3"/>
      <c r="S88" s="3"/>
      <c r="U88" s="3"/>
      <c r="W88" s="3"/>
      <c r="Y88" s="3"/>
      <c r="AA88" s="3"/>
      <c r="AC88" s="3"/>
      <c r="AE88" s="3"/>
      <c r="AG88" s="3"/>
      <c r="AI88" s="3"/>
      <c r="AK88" s="3"/>
      <c r="AM88" s="3"/>
      <c r="AO88" s="3"/>
      <c r="AQ88" s="3"/>
      <c r="AS88" s="3"/>
      <c r="AU88" s="3"/>
      <c r="AW88" s="3"/>
      <c r="AY88" s="3"/>
      <c r="BA88" s="3"/>
      <c r="BC88" s="3"/>
      <c r="BE88" s="3"/>
      <c r="BG88" s="3"/>
      <c r="BI88" s="3"/>
      <c r="BK88" s="3"/>
      <c r="BM88" s="3"/>
      <c r="BN88">
        <v>16.010000000000002</v>
      </c>
      <c r="BO88" s="3">
        <v>30</v>
      </c>
      <c r="BQ88" s="3"/>
      <c r="BR88">
        <v>20.43</v>
      </c>
      <c r="BS88" s="3">
        <v>21</v>
      </c>
      <c r="BU88" s="3"/>
      <c r="BW88" s="3"/>
      <c r="BX88">
        <v>15.84</v>
      </c>
      <c r="BY88" s="3">
        <v>23</v>
      </c>
      <c r="CA88" s="3"/>
      <c r="CC88" s="3"/>
      <c r="CD88">
        <v>19.16</v>
      </c>
      <c r="CE88" s="3">
        <v>30</v>
      </c>
      <c r="CG88" s="3"/>
      <c r="CI88" s="3"/>
      <c r="CK88" s="3"/>
      <c r="CM88" s="3"/>
      <c r="CO88" s="3"/>
      <c r="CQ88" s="3"/>
      <c r="CS88" s="3"/>
    </row>
    <row r="89" spans="1:97" x14ac:dyDescent="0.55000000000000004">
      <c r="A89" t="s">
        <v>242</v>
      </c>
      <c r="B89" t="str">
        <f>LOOKUP(Table1[[#This Row],[Program]],'Program to Publisher detail'!A89:A407,'Program to Publisher detail'!C89:C407)</f>
        <v>Picadilly Software</v>
      </c>
      <c r="C89" t="str">
        <f>LOOKUP(Table1[[#This Row],[Program]],'Program to Developer detail'!A89:A407,'Program to Developer detail'!C89:C407)</f>
        <v>Eric Varsanyl, Thomas Ball</v>
      </c>
      <c r="E89" s="3"/>
      <c r="G89" s="3"/>
      <c r="I89" s="3"/>
      <c r="K89" s="3"/>
      <c r="M89" s="3"/>
      <c r="O89" s="3"/>
      <c r="Q89" s="3"/>
      <c r="S89" s="3"/>
      <c r="U89" s="3"/>
      <c r="W89" s="3"/>
      <c r="Y89" s="3"/>
      <c r="AA89" s="3"/>
      <c r="AC89" s="3"/>
      <c r="AE89" s="3"/>
      <c r="AF89">
        <v>12.24</v>
      </c>
      <c r="AG89" s="3">
        <v>28</v>
      </c>
      <c r="AI89" s="3"/>
      <c r="AK89" s="3"/>
      <c r="AL89">
        <v>28.77</v>
      </c>
      <c r="AM89" s="3">
        <v>25</v>
      </c>
      <c r="AO89" s="3"/>
      <c r="AQ89" s="3"/>
      <c r="AS89" s="3"/>
      <c r="AU89" s="3"/>
      <c r="AW89" s="3"/>
      <c r="AY89" s="3"/>
      <c r="BA89" s="3"/>
      <c r="BC89" s="3"/>
      <c r="BE89" s="3"/>
      <c r="BG89" s="3"/>
      <c r="BI89" s="3"/>
      <c r="BK89" s="3"/>
      <c r="BM89" s="3"/>
      <c r="BO89" s="3"/>
      <c r="BQ89" s="3"/>
      <c r="BS89" s="3"/>
      <c r="BU89" s="3"/>
      <c r="BW89" s="3"/>
      <c r="BY89" s="3"/>
      <c r="CA89" s="3"/>
      <c r="CC89" s="3"/>
      <c r="CE89" s="3"/>
      <c r="CG89" s="3"/>
      <c r="CI89" s="3"/>
      <c r="CK89" s="3"/>
      <c r="CM89" s="3"/>
      <c r="CO89" s="3"/>
      <c r="CQ89" s="3"/>
      <c r="CS89" s="3"/>
    </row>
    <row r="90" spans="1:97" x14ac:dyDescent="0.55000000000000004">
      <c r="A90" t="s">
        <v>439</v>
      </c>
      <c r="B90" t="str">
        <f>LOOKUP(Table1[[#This Row],[Program]],'Program to Publisher detail'!A90:A408,'Program to Publisher detail'!C90:C408)</f>
        <v>VisiCorp</v>
      </c>
      <c r="C90" t="str">
        <f>LOOKUP(Table1[[#This Row],[Program]],'Program to Developer detail'!A90:A408,'Program to Developer detail'!C90:C408)</f>
        <v>Bill Graves, Neried</v>
      </c>
      <c r="E90" s="3"/>
      <c r="G90" s="3"/>
      <c r="I90" s="3"/>
      <c r="K90" s="3"/>
      <c r="M90" s="3"/>
      <c r="O90" s="3"/>
      <c r="Q90" s="3"/>
      <c r="S90" s="3"/>
      <c r="U90" s="3"/>
      <c r="W90" s="3"/>
      <c r="Y90" s="3"/>
      <c r="AA90" s="3"/>
      <c r="AC90" s="3"/>
      <c r="AE90" s="3"/>
      <c r="AG90" s="3"/>
      <c r="AI90" s="3"/>
      <c r="AK90" s="3"/>
      <c r="AM90" s="3"/>
      <c r="AO90" s="3"/>
      <c r="AQ90" s="3"/>
      <c r="AS90" s="3"/>
      <c r="AU90" s="3"/>
      <c r="AW90" s="3"/>
      <c r="AY90" s="3"/>
      <c r="BA90" s="3"/>
      <c r="BC90" s="3"/>
      <c r="BE90" s="3"/>
      <c r="BG90" s="3"/>
      <c r="BI90" s="3"/>
      <c r="BK90" s="3"/>
      <c r="BM90" s="3"/>
      <c r="BO90" s="3"/>
      <c r="BQ90" s="3"/>
      <c r="BS90" s="3"/>
      <c r="BU90" s="3"/>
      <c r="BW90" s="3"/>
      <c r="BY90" s="3"/>
      <c r="CA90" s="3"/>
      <c r="CC90" s="3"/>
      <c r="CE90" s="3"/>
      <c r="CG90" s="3"/>
      <c r="CI90" s="3"/>
      <c r="CK90" s="3"/>
      <c r="CM90" s="3"/>
      <c r="CO90" s="3"/>
      <c r="CQ90" s="3"/>
      <c r="CR90">
        <v>22.11</v>
      </c>
      <c r="CS90" s="3">
        <v>18</v>
      </c>
    </row>
    <row r="91" spans="1:97" x14ac:dyDescent="0.55000000000000004">
      <c r="A91" t="s">
        <v>5</v>
      </c>
      <c r="B91" t="str">
        <f>LOOKUP(Table1[[#This Row],[Program]],'Program to Publisher detail'!A91:A409,'Program to Publisher detail'!C91:C409)</f>
        <v>SubLogic</v>
      </c>
      <c r="C91" t="str">
        <f>LOOKUP(Table1[[#This Row],[Program]],'Program to Developer detail'!A91:A409,'Program to Developer detail'!C91:C409)</f>
        <v>Bruce Artwick</v>
      </c>
      <c r="D91">
        <v>87.5</v>
      </c>
      <c r="E91" s="3">
        <v>2</v>
      </c>
      <c r="F91">
        <v>70.739999999999995</v>
      </c>
      <c r="G91" s="3">
        <v>4</v>
      </c>
      <c r="H91">
        <v>50.01</v>
      </c>
      <c r="I91" s="3">
        <v>4</v>
      </c>
      <c r="J91">
        <v>50.88</v>
      </c>
      <c r="K91" s="3">
        <v>5</v>
      </c>
      <c r="L91">
        <v>53.42</v>
      </c>
      <c r="M91" s="3">
        <v>3</v>
      </c>
      <c r="N91">
        <v>45.63</v>
      </c>
      <c r="O91" s="3">
        <v>3</v>
      </c>
      <c r="P91">
        <v>34.659999999999997</v>
      </c>
      <c r="Q91" s="3">
        <v>6</v>
      </c>
      <c r="R91">
        <v>41.54</v>
      </c>
      <c r="S91" s="3">
        <v>6</v>
      </c>
      <c r="T91">
        <v>49.05</v>
      </c>
      <c r="U91" s="3">
        <v>7</v>
      </c>
      <c r="V91">
        <v>35.83</v>
      </c>
      <c r="W91" s="3">
        <v>12</v>
      </c>
      <c r="X91">
        <v>38.520000000000003</v>
      </c>
      <c r="Y91" s="3">
        <v>5</v>
      </c>
      <c r="Z91">
        <v>40.950000000000003</v>
      </c>
      <c r="AA91" s="3">
        <v>16</v>
      </c>
      <c r="AB91">
        <v>23.85</v>
      </c>
      <c r="AC91" s="3">
        <v>14</v>
      </c>
      <c r="AD91">
        <v>9.0500000000000007</v>
      </c>
      <c r="AE91" s="3">
        <v>26</v>
      </c>
      <c r="AF91">
        <v>16.32</v>
      </c>
      <c r="AG91" s="3">
        <v>19</v>
      </c>
      <c r="AH91">
        <v>25.9</v>
      </c>
      <c r="AI91" s="3">
        <v>25</v>
      </c>
      <c r="AK91" s="3"/>
      <c r="AL91">
        <v>38.04</v>
      </c>
      <c r="AM91" s="3">
        <v>17</v>
      </c>
      <c r="AO91" s="3"/>
      <c r="AP91">
        <v>23.83</v>
      </c>
      <c r="AQ91" s="3">
        <v>27</v>
      </c>
      <c r="AS91" s="3"/>
      <c r="AU91" s="3"/>
      <c r="AW91" s="3"/>
      <c r="AY91" s="3"/>
      <c r="BA91" s="3"/>
      <c r="BC91" s="3"/>
      <c r="BE91" s="3"/>
      <c r="BG91" s="3"/>
      <c r="BI91" s="3"/>
      <c r="BK91" s="3"/>
      <c r="BL91">
        <v>13.71</v>
      </c>
      <c r="BM91" s="3">
        <v>27</v>
      </c>
      <c r="BN91">
        <v>18.010000000000002</v>
      </c>
      <c r="BO91" s="3">
        <v>28</v>
      </c>
      <c r="BP91">
        <v>26.71</v>
      </c>
      <c r="BQ91" s="3">
        <v>14</v>
      </c>
      <c r="BS91" s="3"/>
      <c r="BT91">
        <v>11.16</v>
      </c>
      <c r="BU91" s="3">
        <v>30</v>
      </c>
      <c r="BW91" s="3"/>
      <c r="BY91" s="3"/>
      <c r="CA91" s="3"/>
      <c r="CC91" s="3"/>
      <c r="CE91" s="3"/>
      <c r="CG91" s="3"/>
      <c r="CI91" s="3"/>
      <c r="CK91" s="3"/>
      <c r="CM91" s="3"/>
      <c r="CO91" s="3"/>
      <c r="CQ91" s="3"/>
      <c r="CS91" s="3"/>
    </row>
    <row r="92" spans="1:97" x14ac:dyDescent="0.55000000000000004">
      <c r="A92" t="s">
        <v>419</v>
      </c>
      <c r="B92" t="str">
        <f>LOOKUP(Table1[[#This Row],[Program]],'Program to Publisher detail'!A92:A410,'Program to Publisher detail'!C92:C410)</f>
        <v>SubLogic</v>
      </c>
      <c r="C92" t="str">
        <f>LOOKUP(Table1[[#This Row],[Program]],'Program to Developer detail'!A92:A410,'Program to Developer detail'!C92:C410)</f>
        <v>Bruce Artwick</v>
      </c>
      <c r="E92" s="3"/>
      <c r="G92" s="3"/>
      <c r="I92" s="3"/>
      <c r="K92" s="3"/>
      <c r="M92" s="3"/>
      <c r="O92" s="3"/>
      <c r="Q92" s="3"/>
      <c r="S92" s="3"/>
      <c r="U92" s="3"/>
      <c r="W92" s="3"/>
      <c r="Y92" s="3"/>
      <c r="AA92" s="3"/>
      <c r="AC92" s="3"/>
      <c r="AE92" s="3"/>
      <c r="AG92" s="3"/>
      <c r="AI92" s="3"/>
      <c r="AK92" s="3"/>
      <c r="AM92" s="3"/>
      <c r="AO92" s="3"/>
      <c r="AQ92" s="3"/>
      <c r="AS92" s="3"/>
      <c r="AU92" s="3"/>
      <c r="AW92" s="3"/>
      <c r="AY92" s="3"/>
      <c r="BA92" s="3"/>
      <c r="BC92" s="3"/>
      <c r="BE92" s="3"/>
      <c r="BG92" s="3"/>
      <c r="BI92" s="3"/>
      <c r="BK92" s="3"/>
      <c r="BM92" s="3"/>
      <c r="BO92" s="3"/>
      <c r="BQ92" s="3"/>
      <c r="BS92" s="3"/>
      <c r="BU92" s="3"/>
      <c r="BW92" s="3"/>
      <c r="BY92" s="3"/>
      <c r="CA92" s="3"/>
      <c r="CC92" s="3"/>
      <c r="CE92" s="3"/>
      <c r="CF92">
        <v>35.909999999999997</v>
      </c>
      <c r="CG92" s="3">
        <v>10</v>
      </c>
      <c r="CH92">
        <v>97.39</v>
      </c>
      <c r="CI92" s="3">
        <v>2</v>
      </c>
      <c r="CJ92">
        <v>96.73</v>
      </c>
      <c r="CK92" s="3">
        <v>2</v>
      </c>
      <c r="CL92">
        <v>73.84</v>
      </c>
      <c r="CM92" s="3">
        <v>6</v>
      </c>
      <c r="CN92">
        <v>98.88</v>
      </c>
      <c r="CO92" s="3">
        <v>1</v>
      </c>
      <c r="CP92">
        <v>98.27</v>
      </c>
      <c r="CQ92" s="3">
        <v>2</v>
      </c>
      <c r="CR92">
        <v>96.37</v>
      </c>
      <c r="CS92" s="3">
        <v>2</v>
      </c>
    </row>
    <row r="93" spans="1:97" x14ac:dyDescent="0.55000000000000004">
      <c r="A93" t="s">
        <v>322</v>
      </c>
      <c r="B93" t="str">
        <f>LOOKUP(Table1[[#This Row],[Program]],'Program to Publisher detail'!A93:A411,'Program to Publisher detail'!C93:C411)</f>
        <v>Sierra On-Line</v>
      </c>
      <c r="C93" t="str">
        <f>LOOKUP(Table1[[#This Row],[Program]],'Program to Developer detail'!A93:A411,'Program to Developer detail'!C93:C411)</f>
        <v>Olaf Lubeck</v>
      </c>
      <c r="E93" s="3"/>
      <c r="G93" s="3"/>
      <c r="I93" s="3"/>
      <c r="K93" s="3"/>
      <c r="M93" s="3"/>
      <c r="O93" s="3"/>
      <c r="Q93" s="3"/>
      <c r="S93" s="3"/>
      <c r="U93" s="3"/>
      <c r="W93" s="3"/>
      <c r="Y93" s="3"/>
      <c r="AA93" s="3"/>
      <c r="AC93" s="3"/>
      <c r="AE93" s="3"/>
      <c r="AG93" s="3"/>
      <c r="AI93" s="3"/>
      <c r="AK93" s="3"/>
      <c r="AM93" s="3"/>
      <c r="AO93" s="3"/>
      <c r="AQ93" s="3"/>
      <c r="AS93" s="3"/>
      <c r="AU93" s="3"/>
      <c r="AW93" s="3"/>
      <c r="AY93" s="3"/>
      <c r="BA93" s="3"/>
      <c r="BC93" s="3"/>
      <c r="BD93">
        <v>21.64</v>
      </c>
      <c r="BE93" s="3">
        <v>16</v>
      </c>
      <c r="BF93">
        <v>82.29</v>
      </c>
      <c r="BG93" s="3">
        <v>5</v>
      </c>
      <c r="BH93">
        <v>95.14</v>
      </c>
      <c r="BI93" s="3">
        <v>4</v>
      </c>
      <c r="BJ93">
        <v>67.17</v>
      </c>
      <c r="BK93" s="3">
        <v>7</v>
      </c>
      <c r="BL93">
        <v>48.2</v>
      </c>
      <c r="BM93" s="3">
        <v>7</v>
      </c>
      <c r="BN93">
        <v>36.68</v>
      </c>
      <c r="BO93" s="3">
        <v>11</v>
      </c>
      <c r="BP93">
        <v>28.47</v>
      </c>
      <c r="BQ93" s="3">
        <v>12</v>
      </c>
      <c r="BS93" s="3"/>
      <c r="BT93">
        <v>18.37</v>
      </c>
      <c r="BU93" s="3">
        <v>17</v>
      </c>
      <c r="BW93" s="3"/>
      <c r="BY93" s="3"/>
      <c r="CA93" s="3"/>
      <c r="CC93" s="3"/>
      <c r="CD93">
        <v>19.670000000000002</v>
      </c>
      <c r="CE93" s="3">
        <v>29</v>
      </c>
      <c r="CG93" s="3"/>
      <c r="CI93" s="3"/>
      <c r="CK93" s="3"/>
      <c r="CL93">
        <v>19.940000000000001</v>
      </c>
      <c r="CM93" s="3">
        <v>27</v>
      </c>
      <c r="CO93" s="3"/>
      <c r="CQ93" s="3"/>
      <c r="CS93" s="3"/>
    </row>
    <row r="94" spans="1:97" x14ac:dyDescent="0.55000000000000004">
      <c r="A94" t="s">
        <v>91</v>
      </c>
      <c r="B94" t="str">
        <f>LOOKUP(Table1[[#This Row],[Program]],'Program to Publisher detail'!A94:A412,'Program to Publisher detail'!C94:C412)</f>
        <v>Broderbund Software</v>
      </c>
      <c r="C94" t="str">
        <f>LOOKUP(Table1[[#This Row],[Program]],'Program to Developer detail'!A94:A412,'Program to Developer detail'!C94:C412)</f>
        <v>Doug Carlston</v>
      </c>
      <c r="E94" s="3"/>
      <c r="F94">
        <v>27.68</v>
      </c>
      <c r="G94" s="3">
        <v>11</v>
      </c>
      <c r="H94">
        <v>24.11</v>
      </c>
      <c r="I94" s="3">
        <v>13</v>
      </c>
      <c r="K94" s="3"/>
      <c r="M94" s="3"/>
      <c r="O94" s="3"/>
      <c r="Q94" s="3"/>
      <c r="S94" s="3"/>
      <c r="U94" s="3"/>
      <c r="W94" s="3"/>
      <c r="Y94" s="3"/>
      <c r="AA94" s="3"/>
      <c r="AC94" s="3"/>
      <c r="AE94" s="3"/>
      <c r="AG94" s="3"/>
      <c r="AI94" s="3"/>
      <c r="AK94" s="3"/>
      <c r="AM94" s="3"/>
      <c r="AO94" s="3"/>
      <c r="AQ94" s="3"/>
      <c r="AS94" s="3"/>
      <c r="AU94" s="3"/>
      <c r="AW94" s="3"/>
      <c r="AY94" s="3"/>
      <c r="BA94" s="3"/>
      <c r="BC94" s="3"/>
      <c r="BE94" s="3"/>
      <c r="BG94" s="3"/>
      <c r="BI94" s="3"/>
      <c r="BK94" s="3"/>
      <c r="BM94" s="3"/>
      <c r="BO94" s="3"/>
      <c r="BQ94" s="3"/>
      <c r="BS94" s="3"/>
      <c r="BU94" s="3"/>
      <c r="BW94" s="3"/>
      <c r="BY94" s="3"/>
      <c r="CA94" s="3"/>
      <c r="CC94" s="3"/>
      <c r="CE94" s="3"/>
      <c r="CG94" s="3"/>
      <c r="CI94" s="3"/>
      <c r="CK94" s="3"/>
      <c r="CM94" s="3"/>
      <c r="CO94" s="3"/>
      <c r="CQ94" s="3"/>
      <c r="CS94" s="3"/>
    </row>
    <row r="95" spans="1:97" x14ac:dyDescent="0.55000000000000004">
      <c r="A95" t="s">
        <v>96</v>
      </c>
      <c r="B95" t="str">
        <f>LOOKUP(Table1[[#This Row],[Program]],'Program to Publisher detail'!A95:A413,'Program to Publisher detail'!C95:C413)</f>
        <v>Broderbund Software</v>
      </c>
      <c r="C95" t="str">
        <f>LOOKUP(Table1[[#This Row],[Program]],'Program to Developer detail'!A95:A413,'Program to Developer detail'!C95:C413)</f>
        <v>Doug Carlston</v>
      </c>
      <c r="E95" s="3"/>
      <c r="F95">
        <v>20.5</v>
      </c>
      <c r="G95" s="3">
        <v>21</v>
      </c>
      <c r="H95">
        <v>16.670000000000002</v>
      </c>
      <c r="I95" s="3">
        <v>26</v>
      </c>
      <c r="K95" s="3"/>
      <c r="M95" s="3"/>
      <c r="O95" s="3"/>
      <c r="Q95" s="3"/>
      <c r="S95" s="3"/>
      <c r="U95" s="3"/>
      <c r="W95" s="3"/>
      <c r="Y95" s="3"/>
      <c r="AA95" s="3"/>
      <c r="AC95" s="3"/>
      <c r="AE95" s="3"/>
      <c r="AG95" s="3"/>
      <c r="AI95" s="3"/>
      <c r="AK95" s="3"/>
      <c r="AM95" s="3"/>
      <c r="AO95" s="3"/>
      <c r="AQ95" s="3"/>
      <c r="AS95" s="3"/>
      <c r="AU95" s="3"/>
      <c r="AW95" s="3"/>
      <c r="AY95" s="3"/>
      <c r="BA95" s="3"/>
      <c r="BC95" s="3"/>
      <c r="BE95" s="3"/>
      <c r="BG95" s="3"/>
      <c r="BI95" s="3"/>
      <c r="BK95" s="3"/>
      <c r="BM95" s="3"/>
      <c r="BO95" s="3"/>
      <c r="BQ95" s="3"/>
      <c r="BS95" s="3"/>
      <c r="BU95" s="3"/>
      <c r="BW95" s="3"/>
      <c r="BY95" s="3"/>
      <c r="CA95" s="3"/>
      <c r="CC95" s="3"/>
      <c r="CE95" s="3"/>
      <c r="CG95" s="3"/>
      <c r="CI95" s="3"/>
      <c r="CK95" s="3"/>
      <c r="CM95" s="3"/>
      <c r="CO95" s="3"/>
      <c r="CQ95" s="3"/>
      <c r="CS95" s="3"/>
    </row>
    <row r="96" spans="1:97" x14ac:dyDescent="0.55000000000000004">
      <c r="A96" t="s">
        <v>119</v>
      </c>
      <c r="B96" t="str">
        <f>LOOKUP(Table1[[#This Row],[Program]],'Program to Publisher detail'!A96:A414,'Program to Publisher detail'!C96:C414)</f>
        <v>Broderbund Software</v>
      </c>
      <c r="C96" t="str">
        <f>LOOKUP(Table1[[#This Row],[Program]],'Program to Developer detail'!A96:A414,'Program to Developer detail'!C96:C414)</f>
        <v>Doug Carlston</v>
      </c>
      <c r="E96" s="3"/>
      <c r="G96" s="3"/>
      <c r="H96">
        <v>20.239999999999998</v>
      </c>
      <c r="I96" s="3">
        <v>22</v>
      </c>
      <c r="K96" s="3"/>
      <c r="M96" s="3"/>
      <c r="O96" s="3"/>
      <c r="Q96" s="3"/>
      <c r="S96" s="3"/>
      <c r="U96" s="3"/>
      <c r="W96" s="3"/>
      <c r="Y96" s="3"/>
      <c r="AA96" s="3"/>
      <c r="AC96" s="3"/>
      <c r="AE96" s="3"/>
      <c r="AG96" s="3"/>
      <c r="AI96" s="3"/>
      <c r="AK96" s="3"/>
      <c r="AM96" s="3"/>
      <c r="AO96" s="3"/>
      <c r="AQ96" s="3"/>
      <c r="AS96" s="3"/>
      <c r="AU96" s="3"/>
      <c r="AW96" s="3"/>
      <c r="AY96" s="3"/>
      <c r="BA96" s="3"/>
      <c r="BC96" s="3"/>
      <c r="BE96" s="3"/>
      <c r="BG96" s="3"/>
      <c r="BI96" s="3"/>
      <c r="BK96" s="3"/>
      <c r="BM96" s="3"/>
      <c r="BO96" s="3"/>
      <c r="BQ96" s="3"/>
      <c r="BS96" s="3"/>
      <c r="BU96" s="3"/>
      <c r="BW96" s="3"/>
      <c r="BY96" s="3"/>
      <c r="CA96" s="3"/>
      <c r="CC96" s="3"/>
      <c r="CE96" s="3"/>
      <c r="CG96" s="3"/>
      <c r="CI96" s="3"/>
      <c r="CK96" s="3"/>
      <c r="CM96" s="3"/>
      <c r="CO96" s="3"/>
      <c r="CQ96" s="3"/>
      <c r="CS96" s="3"/>
    </row>
    <row r="97" spans="1:97" x14ac:dyDescent="0.55000000000000004">
      <c r="A97" t="s">
        <v>201</v>
      </c>
      <c r="B97" t="str">
        <f>LOOKUP(Table1[[#This Row],[Program]],'Program to Publisher detail'!A97:A415,'Program to Publisher detail'!C97:C415)</f>
        <v>Sirius Software</v>
      </c>
      <c r="C97" t="str">
        <f>LOOKUP(Table1[[#This Row],[Program]],'Program to Developer detail'!A97:A415,'Program to Developer detail'!C97:C415)</f>
        <v>Benny Gno, Tony Gno</v>
      </c>
      <c r="E97" s="3"/>
      <c r="G97" s="3"/>
      <c r="I97" s="3"/>
      <c r="K97" s="3"/>
      <c r="M97" s="3"/>
      <c r="O97" s="3"/>
      <c r="Q97" s="3"/>
      <c r="S97" s="3"/>
      <c r="U97" s="3"/>
      <c r="W97" s="3"/>
      <c r="X97">
        <v>14.32</v>
      </c>
      <c r="Y97" s="3">
        <v>26</v>
      </c>
      <c r="AA97" s="3"/>
      <c r="AC97" s="3"/>
      <c r="AE97" s="3"/>
      <c r="AG97" s="3"/>
      <c r="AI97" s="3"/>
      <c r="AK97" s="3"/>
      <c r="AM97" s="3"/>
      <c r="AO97" s="3"/>
      <c r="AQ97" s="3"/>
      <c r="AS97" s="3"/>
      <c r="AU97" s="3"/>
      <c r="AW97" s="3"/>
      <c r="AY97" s="3"/>
      <c r="BA97" s="3"/>
      <c r="BC97" s="3"/>
      <c r="BE97" s="3"/>
      <c r="BG97" s="3"/>
      <c r="BI97" s="3"/>
      <c r="BK97" s="3"/>
      <c r="BM97" s="3"/>
      <c r="BO97" s="3"/>
      <c r="BQ97" s="3"/>
      <c r="BS97" s="3"/>
      <c r="BU97" s="3"/>
      <c r="BW97" s="3"/>
      <c r="BY97" s="3"/>
      <c r="CA97" s="3"/>
      <c r="CC97" s="3"/>
      <c r="CE97" s="3"/>
      <c r="CG97" s="3"/>
      <c r="CI97" s="3"/>
      <c r="CK97" s="3"/>
      <c r="CM97" s="3"/>
      <c r="CO97" s="3"/>
      <c r="CQ97" s="3"/>
      <c r="CS97" s="3"/>
    </row>
    <row r="98" spans="1:97" x14ac:dyDescent="0.55000000000000004">
      <c r="A98" t="s">
        <v>33</v>
      </c>
      <c r="B98" t="str">
        <f>LOOKUP(Table1[[#This Row],[Program]],'Program to Publisher detail'!A98:A416,'Program to Publisher detail'!C98:C416)</f>
        <v>Personal Software</v>
      </c>
      <c r="C98" t="str">
        <f>LOOKUP(Table1[[#This Row],[Program]],'Program to Developer detail'!A98:A416,'Program to Developer detail'!C98:C416)</f>
        <v>uncredited</v>
      </c>
      <c r="D98">
        <v>31.88</v>
      </c>
      <c r="E98" s="3">
        <v>23</v>
      </c>
      <c r="G98" s="3"/>
      <c r="I98" s="3"/>
      <c r="K98" s="3"/>
      <c r="M98" s="3"/>
      <c r="O98" s="3"/>
      <c r="Q98" s="3"/>
      <c r="S98" s="3"/>
      <c r="U98" s="3"/>
      <c r="W98" s="3"/>
      <c r="Y98" s="3"/>
      <c r="AA98" s="3"/>
      <c r="AC98" s="3"/>
      <c r="AE98" s="3"/>
      <c r="AG98" s="3"/>
      <c r="AI98" s="3"/>
      <c r="AK98" s="3"/>
      <c r="AM98" s="3"/>
      <c r="AO98" s="3"/>
      <c r="AQ98" s="3"/>
      <c r="AS98" s="3"/>
      <c r="AU98" s="3"/>
      <c r="AW98" s="3"/>
      <c r="AY98" s="3"/>
      <c r="BA98" s="3"/>
      <c r="BC98" s="3"/>
      <c r="BE98" s="3"/>
      <c r="BG98" s="3"/>
      <c r="BI98" s="3"/>
      <c r="BK98" s="3"/>
      <c r="BM98" s="3"/>
      <c r="BO98" s="3"/>
      <c r="BQ98" s="3"/>
      <c r="BS98" s="3"/>
      <c r="BU98" s="3"/>
      <c r="BW98" s="3"/>
      <c r="BY98" s="3"/>
      <c r="CA98" s="3"/>
      <c r="CC98" s="3"/>
      <c r="CE98" s="3"/>
      <c r="CG98" s="3"/>
      <c r="CI98" s="3"/>
      <c r="CK98" s="3"/>
      <c r="CM98" s="3"/>
      <c r="CO98" s="3"/>
      <c r="CQ98" s="3"/>
      <c r="CS98" s="3"/>
    </row>
    <row r="99" spans="1:97" x14ac:dyDescent="0.55000000000000004">
      <c r="A99" t="s">
        <v>337</v>
      </c>
      <c r="B99" t="str">
        <f>LOOKUP(Table1[[#This Row],[Program]],'Program to Publisher detail'!A99:A417,'Program to Publisher detail'!C99:C417)</f>
        <v>State of the Art Inc.</v>
      </c>
      <c r="C99" t="str">
        <f>LOOKUP(Table1[[#This Row],[Program]],'Program to Developer detail'!A99:A417,'Program to Developer detail'!C99:C417)</f>
        <v>George Shackelford</v>
      </c>
      <c r="E99" s="3"/>
      <c r="G99" s="3"/>
      <c r="I99" s="3"/>
      <c r="K99" s="3"/>
      <c r="M99" s="3"/>
      <c r="O99" s="3"/>
      <c r="Q99" s="3"/>
      <c r="S99" s="3"/>
      <c r="U99" s="3"/>
      <c r="W99" s="3"/>
      <c r="Y99" s="3"/>
      <c r="AA99" s="3"/>
      <c r="AC99" s="3"/>
      <c r="AE99" s="3"/>
      <c r="AG99" s="3"/>
      <c r="AI99" s="3"/>
      <c r="AK99" s="3"/>
      <c r="AM99" s="3"/>
      <c r="AO99" s="3"/>
      <c r="AQ99" s="3"/>
      <c r="AS99" s="3"/>
      <c r="AU99" s="3"/>
      <c r="AW99" s="3"/>
      <c r="AY99" s="3"/>
      <c r="BA99" s="3"/>
      <c r="BC99" s="3"/>
      <c r="BE99" s="3"/>
      <c r="BF99">
        <v>17.559999999999999</v>
      </c>
      <c r="BG99" s="3">
        <v>26</v>
      </c>
      <c r="BI99" s="3"/>
      <c r="BJ99">
        <v>14.56</v>
      </c>
      <c r="BK99" s="3">
        <v>29</v>
      </c>
      <c r="BL99">
        <v>18.7</v>
      </c>
      <c r="BM99" s="3">
        <v>23</v>
      </c>
      <c r="BO99" s="3"/>
      <c r="BQ99" s="3"/>
      <c r="BS99" s="3"/>
      <c r="BU99" s="3"/>
      <c r="BW99" s="3"/>
      <c r="BY99" s="3"/>
      <c r="CA99" s="3"/>
      <c r="CC99" s="3"/>
      <c r="CE99" s="3"/>
      <c r="CG99" s="3"/>
      <c r="CI99" s="3"/>
      <c r="CK99" s="3"/>
      <c r="CM99" s="3"/>
      <c r="CO99" s="3"/>
      <c r="CQ99" s="3"/>
      <c r="CS99" s="3"/>
    </row>
    <row r="100" spans="1:97" x14ac:dyDescent="0.55000000000000004">
      <c r="A100" t="s">
        <v>120</v>
      </c>
      <c r="B100" t="str">
        <f>LOOKUP(Table1[[#This Row],[Program]],'Program to Publisher detail'!A100:A418,'Program to Publisher detail'!C100:C418)</f>
        <v>Adventure International</v>
      </c>
      <c r="C100" t="str">
        <f>LOOKUP(Table1[[#This Row],[Program]],'Program to Developer detail'!A100:A418,'Program to Developer detail'!C100:C418)</f>
        <v>Scott Adams</v>
      </c>
      <c r="E100" s="3"/>
      <c r="G100" s="3"/>
      <c r="H100">
        <v>17.260000000000002</v>
      </c>
      <c r="I100" s="3">
        <v>24</v>
      </c>
      <c r="K100" s="3"/>
      <c r="M100" s="3"/>
      <c r="O100" s="3"/>
      <c r="Q100" s="3"/>
      <c r="S100" s="3"/>
      <c r="U100" s="3"/>
      <c r="W100" s="3"/>
      <c r="Y100" s="3"/>
      <c r="AA100" s="3"/>
      <c r="AC100" s="3"/>
      <c r="AE100" s="3"/>
      <c r="AG100" s="3"/>
      <c r="AI100" s="3"/>
      <c r="AK100" s="3"/>
      <c r="AM100" s="3"/>
      <c r="AO100" s="3"/>
      <c r="AQ100" s="3"/>
      <c r="AS100" s="3"/>
      <c r="AU100" s="3"/>
      <c r="AW100" s="3"/>
      <c r="AY100" s="3"/>
      <c r="BA100" s="3"/>
      <c r="BC100" s="3"/>
      <c r="BE100" s="3"/>
      <c r="BG100" s="3"/>
      <c r="BI100" s="3"/>
      <c r="BK100" s="3"/>
      <c r="BM100" s="3"/>
      <c r="BO100" s="3"/>
      <c r="BQ100" s="3"/>
      <c r="BS100" s="3"/>
      <c r="BU100" s="3"/>
      <c r="BW100" s="3"/>
      <c r="BY100" s="3"/>
      <c r="CA100" s="3"/>
      <c r="CC100" s="3"/>
      <c r="CE100" s="3"/>
      <c r="CG100" s="3"/>
      <c r="CI100" s="3"/>
      <c r="CK100" s="3"/>
      <c r="CM100" s="3"/>
      <c r="CO100" s="3"/>
      <c r="CQ100" s="3"/>
      <c r="CS100" s="3"/>
    </row>
    <row r="101" spans="1:97" x14ac:dyDescent="0.55000000000000004">
      <c r="A101" t="s">
        <v>425</v>
      </c>
      <c r="B101" t="str">
        <f>LOOKUP(Table1[[#This Row],[Program]],'Program to Publisher detail'!A101:A419,'Program to Publisher detail'!C101:C419)</f>
        <v>Beagle Brothers</v>
      </c>
      <c r="C101" t="str">
        <f>LOOKUP(Table1[[#This Row],[Program]],'Program to Developer detail'!A101:A419,'Program to Developer detail'!C101:C419)</f>
        <v>Neil Konzen</v>
      </c>
      <c r="E101" s="3"/>
      <c r="G101" s="3"/>
      <c r="I101" s="3"/>
      <c r="K101" s="3"/>
      <c r="M101" s="3"/>
      <c r="O101" s="3"/>
      <c r="Q101" s="3"/>
      <c r="S101" s="3"/>
      <c r="U101" s="3"/>
      <c r="W101" s="3"/>
      <c r="Y101" s="3"/>
      <c r="AA101" s="3"/>
      <c r="AC101" s="3"/>
      <c r="AE101" s="3"/>
      <c r="AG101" s="3"/>
      <c r="AI101" s="3"/>
      <c r="AK101" s="3"/>
      <c r="AM101" s="3"/>
      <c r="AO101" s="3"/>
      <c r="AQ101" s="3"/>
      <c r="AS101" s="3"/>
      <c r="AU101" s="3"/>
      <c r="AW101" s="3"/>
      <c r="AY101" s="3"/>
      <c r="BA101" s="3"/>
      <c r="BC101" s="3"/>
      <c r="BE101" s="3"/>
      <c r="BG101" s="3"/>
      <c r="BI101" s="3"/>
      <c r="BK101" s="3"/>
      <c r="BM101" s="3"/>
      <c r="BO101" s="3"/>
      <c r="BQ101" s="3"/>
      <c r="BS101" s="3"/>
      <c r="BU101" s="3"/>
      <c r="BW101" s="3"/>
      <c r="BY101" s="3"/>
      <c r="CA101" s="3"/>
      <c r="CC101" s="3"/>
      <c r="CE101" s="3"/>
      <c r="CG101" s="3"/>
      <c r="CI101" s="3"/>
      <c r="CJ101">
        <v>32.950000000000003</v>
      </c>
      <c r="CK101" s="3">
        <v>23</v>
      </c>
      <c r="CM101" s="3"/>
      <c r="CO101" s="3"/>
      <c r="CQ101" s="3"/>
      <c r="CS101" s="3"/>
    </row>
    <row r="102" spans="1:97" x14ac:dyDescent="0.55000000000000004">
      <c r="A102" t="s">
        <v>199</v>
      </c>
      <c r="B102" t="str">
        <f>LOOKUP(Table1[[#This Row],[Program]],'Program to Publisher detail'!A102:A420,'Program to Publisher detail'!C102:C420)</f>
        <v>On-Line Systems</v>
      </c>
      <c r="C102" t="str">
        <f>LOOKUP(Table1[[#This Row],[Program]],'Program to Developer detail'!A102:A420,'Program to Developer detail'!C102:C420)</f>
        <v>Olaf Lubeck</v>
      </c>
      <c r="E102" s="3"/>
      <c r="G102" s="3"/>
      <c r="I102" s="3"/>
      <c r="K102" s="3"/>
      <c r="M102" s="3"/>
      <c r="O102" s="3"/>
      <c r="Q102" s="3"/>
      <c r="S102" s="3"/>
      <c r="U102" s="3"/>
      <c r="W102" s="3"/>
      <c r="X102">
        <v>17.53</v>
      </c>
      <c r="Y102" s="3">
        <v>19</v>
      </c>
      <c r="Z102">
        <v>40.380000000000003</v>
      </c>
      <c r="AA102" s="3">
        <v>17</v>
      </c>
      <c r="AB102">
        <v>23.36</v>
      </c>
      <c r="AC102" s="3">
        <v>15</v>
      </c>
      <c r="AD102">
        <v>10.62</v>
      </c>
      <c r="AE102" s="3">
        <v>21</v>
      </c>
      <c r="AF102">
        <v>19.27</v>
      </c>
      <c r="AG102" s="3">
        <v>15</v>
      </c>
      <c r="AI102" s="3"/>
      <c r="AK102" s="3"/>
      <c r="AM102" s="3"/>
      <c r="AO102" s="3"/>
      <c r="AQ102" s="3"/>
      <c r="AS102" s="3"/>
      <c r="AU102" s="3"/>
      <c r="AW102" s="3"/>
      <c r="AY102" s="3"/>
      <c r="BA102" s="3"/>
      <c r="BC102" s="3"/>
      <c r="BE102" s="3"/>
      <c r="BG102" s="3"/>
      <c r="BI102" s="3"/>
      <c r="BK102" s="3"/>
      <c r="BM102" s="3"/>
      <c r="BO102" s="3"/>
      <c r="BQ102" s="3"/>
      <c r="BS102" s="3"/>
      <c r="BU102" s="3"/>
      <c r="BW102" s="3"/>
      <c r="BY102" s="3"/>
      <c r="CA102" s="3"/>
      <c r="CC102" s="3"/>
      <c r="CE102" s="3"/>
      <c r="CG102" s="3"/>
      <c r="CI102" s="3"/>
      <c r="CK102" s="3"/>
      <c r="CM102" s="3"/>
      <c r="CO102" s="3"/>
      <c r="CQ102" s="3"/>
      <c r="CS102" s="3"/>
    </row>
    <row r="103" spans="1:97" x14ac:dyDescent="0.55000000000000004">
      <c r="A103" t="s">
        <v>194</v>
      </c>
      <c r="B103" t="str">
        <f>LOOKUP(Table1[[#This Row],[Program]],'Program to Publisher detail'!A103:A421,'Program to Publisher detail'!C103:C421)</f>
        <v>Sirius Software</v>
      </c>
      <c r="C103" t="str">
        <f>LOOKUP(Table1[[#This Row],[Program]],'Program to Developer detail'!A103:A421,'Program to Developer detail'!C103:C421)</f>
        <v>Nasir</v>
      </c>
      <c r="E103" s="3"/>
      <c r="G103" s="3"/>
      <c r="I103" s="3"/>
      <c r="K103" s="3"/>
      <c r="M103" s="3"/>
      <c r="O103" s="3"/>
      <c r="Q103" s="3"/>
      <c r="S103" s="3"/>
      <c r="U103" s="3"/>
      <c r="W103" s="3"/>
      <c r="X103">
        <v>50.12</v>
      </c>
      <c r="Y103" s="3">
        <v>3</v>
      </c>
      <c r="Z103">
        <v>89.29</v>
      </c>
      <c r="AA103" s="3">
        <v>2</v>
      </c>
      <c r="AB103">
        <v>70.08</v>
      </c>
      <c r="AC103" s="3">
        <v>2</v>
      </c>
      <c r="AD103">
        <v>24.19</v>
      </c>
      <c r="AE103" s="3">
        <v>6</v>
      </c>
      <c r="AF103">
        <v>17</v>
      </c>
      <c r="AG103" s="3">
        <v>17</v>
      </c>
      <c r="AH103">
        <v>62.47</v>
      </c>
      <c r="AI103" s="3">
        <v>4</v>
      </c>
      <c r="AJ103">
        <v>84.52</v>
      </c>
      <c r="AK103" s="3">
        <v>5</v>
      </c>
      <c r="AL103">
        <v>35.6</v>
      </c>
      <c r="AM103" s="3">
        <v>18</v>
      </c>
      <c r="AN103">
        <v>38.67</v>
      </c>
      <c r="AO103" s="3">
        <v>13</v>
      </c>
      <c r="AP103">
        <v>30.86</v>
      </c>
      <c r="AQ103" s="3">
        <v>18</v>
      </c>
      <c r="AR103">
        <v>27.07</v>
      </c>
      <c r="AS103" s="3">
        <v>21</v>
      </c>
      <c r="AU103" s="3"/>
      <c r="AW103" s="3"/>
      <c r="AY103" s="3"/>
      <c r="BA103" s="3"/>
      <c r="BC103" s="3"/>
      <c r="BE103" s="3"/>
      <c r="BG103" s="3"/>
      <c r="BI103" s="3"/>
      <c r="BK103" s="3"/>
      <c r="BM103" s="3"/>
      <c r="BO103" s="3"/>
      <c r="BQ103" s="3"/>
      <c r="BS103" s="3"/>
      <c r="BU103" s="3"/>
      <c r="BW103" s="3"/>
      <c r="BY103" s="3"/>
      <c r="CA103" s="3"/>
      <c r="CC103" s="3"/>
      <c r="CE103" s="3"/>
      <c r="CG103" s="3"/>
      <c r="CI103" s="3"/>
      <c r="CK103" s="3"/>
      <c r="CM103" s="3"/>
      <c r="CO103" s="3"/>
      <c r="CQ103" s="3"/>
      <c r="CS103" s="3"/>
    </row>
    <row r="104" spans="1:97" x14ac:dyDescent="0.55000000000000004">
      <c r="A104" t="s">
        <v>324</v>
      </c>
      <c r="B104" t="str">
        <f>LOOKUP(Table1[[#This Row],[Program]],'Program to Publisher detail'!A104:A422,'Program to Publisher detail'!C104:C422)</f>
        <v>Penguin Software</v>
      </c>
      <c r="C104" t="str">
        <f>LOOKUP(Table1[[#This Row],[Program]],'Program to Developer detail'!A104:A422,'Program to Developer detail'!C104:C422)</f>
        <v>Chris Jochumson, David Lubar, Mark Pelczarski</v>
      </c>
      <c r="E104" s="3"/>
      <c r="G104" s="3"/>
      <c r="I104" s="3"/>
      <c r="K104" s="3"/>
      <c r="M104" s="3"/>
      <c r="O104" s="3"/>
      <c r="Q104" s="3"/>
      <c r="S104" s="3"/>
      <c r="U104" s="3"/>
      <c r="W104" s="3"/>
      <c r="Y104" s="3"/>
      <c r="AA104" s="3"/>
      <c r="AC104" s="3"/>
      <c r="AE104" s="3"/>
      <c r="AG104" s="3"/>
      <c r="AI104" s="3"/>
      <c r="AK104" s="3"/>
      <c r="AM104" s="3"/>
      <c r="AO104" s="3"/>
      <c r="AQ104" s="3"/>
      <c r="AS104" s="3"/>
      <c r="AU104" s="3"/>
      <c r="AW104" s="3"/>
      <c r="AY104" s="3"/>
      <c r="BA104" s="3"/>
      <c r="BC104" s="3"/>
      <c r="BD104" s="5">
        <v>20.68</v>
      </c>
      <c r="BE104" s="3">
        <v>18</v>
      </c>
      <c r="BG104" s="3"/>
      <c r="BI104" s="3"/>
      <c r="BK104" s="3"/>
      <c r="BM104" s="3"/>
      <c r="BN104">
        <v>20.010000000000002</v>
      </c>
      <c r="BO104" s="3">
        <v>24</v>
      </c>
      <c r="BP104">
        <v>16.12</v>
      </c>
      <c r="BQ104" s="3">
        <v>28</v>
      </c>
      <c r="BS104" s="3"/>
      <c r="BU104" s="3"/>
      <c r="BW104" s="3"/>
      <c r="BY104" s="3"/>
      <c r="CA104" s="3"/>
      <c r="CC104" s="3"/>
      <c r="CE104" s="3"/>
      <c r="CG104" s="3"/>
      <c r="CI104" s="3"/>
      <c r="CK104" s="3"/>
      <c r="CM104" s="3"/>
      <c r="CO104" s="3"/>
      <c r="CP104">
        <v>13.06</v>
      </c>
      <c r="CQ104" s="3">
        <v>28</v>
      </c>
      <c r="CR104">
        <v>17.37</v>
      </c>
      <c r="CS104" s="3">
        <v>25</v>
      </c>
    </row>
    <row r="105" spans="1:97" x14ac:dyDescent="0.55000000000000004">
      <c r="A105" t="s">
        <v>225</v>
      </c>
      <c r="B105" t="str">
        <f>LOOKUP(Table1[[#This Row],[Program]],'Program to Publisher detail'!A105:A423,'Program to Publisher detail'!C105:C423)</f>
        <v>Data Transforms</v>
      </c>
      <c r="C105" t="str">
        <f>LOOKUP(Table1[[#This Row],[Program]],'Program to Developer detail'!A105:A423,'Program to Developer detail'!C105:C423)</f>
        <v>Steve Boker</v>
      </c>
      <c r="E105" s="3"/>
      <c r="G105" s="3"/>
      <c r="I105" s="3"/>
      <c r="K105" s="3"/>
      <c r="M105" s="3"/>
      <c r="O105" s="3"/>
      <c r="Q105" s="3"/>
      <c r="S105" s="3"/>
      <c r="U105" s="3"/>
      <c r="W105" s="3"/>
      <c r="Y105" s="3"/>
      <c r="AA105" s="3"/>
      <c r="AB105">
        <v>13.14</v>
      </c>
      <c r="AC105" s="3">
        <v>24</v>
      </c>
      <c r="AD105">
        <v>7.08</v>
      </c>
      <c r="AE105" s="3">
        <v>29</v>
      </c>
      <c r="AF105">
        <v>14.06</v>
      </c>
      <c r="AG105" s="3">
        <v>23</v>
      </c>
      <c r="AH105">
        <v>37.229999999999997</v>
      </c>
      <c r="AI105" s="3">
        <v>15</v>
      </c>
      <c r="AK105" s="3"/>
      <c r="AM105" s="3"/>
      <c r="AO105" s="3"/>
      <c r="AQ105" s="3"/>
      <c r="AS105" s="3"/>
      <c r="AU105" s="3"/>
      <c r="AW105" s="3"/>
      <c r="AY105" s="3"/>
      <c r="BA105" s="3"/>
      <c r="BC105" s="3"/>
      <c r="BE105" s="3"/>
      <c r="BG105" s="3"/>
      <c r="BI105" s="3"/>
      <c r="BK105" s="3"/>
      <c r="BM105" s="3"/>
      <c r="BO105" s="3"/>
      <c r="BQ105" s="3"/>
      <c r="BS105" s="3"/>
      <c r="BU105" s="3"/>
      <c r="BW105" s="3"/>
      <c r="BY105" s="3"/>
      <c r="CA105" s="3"/>
      <c r="CC105" s="3"/>
      <c r="CE105" s="3"/>
      <c r="CG105" s="3"/>
      <c r="CI105" s="3"/>
      <c r="CK105" s="3"/>
      <c r="CM105" s="3"/>
      <c r="CO105" s="3"/>
      <c r="CQ105" s="3"/>
      <c r="CS105" s="3"/>
    </row>
    <row r="106" spans="1:97" x14ac:dyDescent="0.55000000000000004">
      <c r="A106" t="s">
        <v>379</v>
      </c>
      <c r="B106" t="str">
        <f>LOOKUP(Table1[[#This Row],[Program]],'Program to Publisher detail'!A106:A424,'Program to Publisher detail'!C106:C424)</f>
        <v>Electronic Arts</v>
      </c>
      <c r="C106" t="str">
        <f>LOOKUP(Table1[[#This Row],[Program]],'Program to Developer detail'!A106:A424,'Program to Developer detail'!C106:C424)</f>
        <v>Matthew Alexander, Mike Abbott</v>
      </c>
      <c r="E106" s="3"/>
      <c r="G106" s="3"/>
      <c r="I106" s="3"/>
      <c r="K106" s="3"/>
      <c r="M106" s="3"/>
      <c r="O106" s="3"/>
      <c r="Q106" s="3"/>
      <c r="S106" s="3"/>
      <c r="U106" s="3"/>
      <c r="W106" s="3"/>
      <c r="Y106" s="3"/>
      <c r="AA106" s="3"/>
      <c r="AC106" s="3"/>
      <c r="AE106" s="3"/>
      <c r="AG106" s="3"/>
      <c r="AI106" s="3"/>
      <c r="AK106" s="3"/>
      <c r="AM106" s="3"/>
      <c r="AO106" s="3"/>
      <c r="AQ106" s="3"/>
      <c r="AS106" s="3"/>
      <c r="AU106" s="3"/>
      <c r="AW106" s="3"/>
      <c r="AY106" s="3"/>
      <c r="BA106" s="3"/>
      <c r="BC106" s="3"/>
      <c r="BE106" s="3"/>
      <c r="BG106" s="3"/>
      <c r="BI106" s="3"/>
      <c r="BK106" s="3"/>
      <c r="BM106" s="3"/>
      <c r="BO106" s="3"/>
      <c r="BQ106" s="3"/>
      <c r="BS106" s="3"/>
      <c r="BT106">
        <v>17.670000000000002</v>
      </c>
      <c r="BU106" s="3">
        <v>18</v>
      </c>
      <c r="BV106">
        <v>31.24</v>
      </c>
      <c r="BW106" s="3">
        <v>14</v>
      </c>
      <c r="BX106">
        <v>14.83</v>
      </c>
      <c r="BY106" s="3">
        <v>25</v>
      </c>
      <c r="CA106" s="3"/>
      <c r="CC106" s="3"/>
      <c r="CE106" s="3"/>
      <c r="CF106">
        <v>22.96</v>
      </c>
      <c r="CG106" s="3">
        <v>28</v>
      </c>
      <c r="CI106" s="3"/>
      <c r="CK106" s="3"/>
      <c r="CM106" s="3"/>
      <c r="CO106" s="3"/>
      <c r="CQ106" s="3"/>
      <c r="CS106" s="3"/>
    </row>
    <row r="107" spans="1:97" x14ac:dyDescent="0.55000000000000004">
      <c r="A107" t="s">
        <v>14</v>
      </c>
      <c r="B107" t="str">
        <f>LOOKUP(Table1[[#This Row],[Program]],'Program to Publisher detail'!A107:A425,'Program to Publisher detail'!C107:C425)</f>
        <v>California Pacific</v>
      </c>
      <c r="C107" t="str">
        <f>LOOKUP(Table1[[#This Row],[Program]],'Program to Developer detail'!A107:A425,'Program to Developer detail'!C107:C425)</f>
        <v>uncredited</v>
      </c>
      <c r="D107">
        <v>43.44</v>
      </c>
      <c r="E107" s="3">
        <v>12</v>
      </c>
      <c r="F107">
        <v>20.5</v>
      </c>
      <c r="G107" s="3">
        <v>21</v>
      </c>
      <c r="I107" s="3"/>
      <c r="K107" s="3"/>
      <c r="M107" s="3"/>
      <c r="O107" s="3"/>
      <c r="Q107" s="3"/>
      <c r="S107" s="3"/>
      <c r="U107" s="3"/>
      <c r="W107" s="3"/>
      <c r="Y107" s="3"/>
      <c r="AA107" s="3"/>
      <c r="AC107" s="3"/>
      <c r="AE107" s="3"/>
      <c r="AG107" s="3"/>
      <c r="AI107" s="3"/>
      <c r="AK107" s="3"/>
      <c r="AM107" s="3"/>
      <c r="AO107" s="3"/>
      <c r="AQ107" s="3"/>
      <c r="AS107" s="3"/>
      <c r="AU107" s="3"/>
      <c r="AW107" s="3"/>
      <c r="AY107" s="3"/>
      <c r="BA107" s="3"/>
      <c r="BC107" s="3"/>
      <c r="BE107" s="3"/>
      <c r="BG107" s="3"/>
      <c r="BI107" s="3"/>
      <c r="BK107" s="3"/>
      <c r="BM107" s="3"/>
      <c r="BO107" s="3"/>
      <c r="BQ107" s="3"/>
      <c r="BS107" s="3"/>
      <c r="BU107" s="3"/>
      <c r="BW107" s="3"/>
      <c r="BY107" s="3"/>
      <c r="CA107" s="3"/>
      <c r="CC107" s="3"/>
      <c r="CE107" s="3"/>
      <c r="CG107" s="3"/>
      <c r="CI107" s="3"/>
      <c r="CK107" s="3"/>
      <c r="CM107" s="3"/>
      <c r="CO107" s="3"/>
      <c r="CQ107" s="3"/>
      <c r="CS107" s="3"/>
    </row>
    <row r="108" spans="1:97" x14ac:dyDescent="0.55000000000000004">
      <c r="A108" t="s">
        <v>129</v>
      </c>
      <c r="B108" t="str">
        <f>LOOKUP(Table1[[#This Row],[Program]],'Program to Publisher detail'!A108:A426,'Program to Publisher detail'!C108:C426)</f>
        <v>Automated Simulations</v>
      </c>
      <c r="C108" t="str">
        <f>LOOKUP(Table1[[#This Row],[Program]],'Program to Developer detail'!A108:A426,'Program to Developer detail'!C108:C426)</f>
        <v>uncredited</v>
      </c>
      <c r="E108" s="3"/>
      <c r="G108" s="3"/>
      <c r="H108">
        <v>31.26</v>
      </c>
      <c r="I108" s="3">
        <v>9</v>
      </c>
      <c r="J108">
        <v>37.97</v>
      </c>
      <c r="K108" s="3">
        <v>11</v>
      </c>
      <c r="L108">
        <v>26.35</v>
      </c>
      <c r="M108" s="3">
        <v>15</v>
      </c>
      <c r="N108">
        <v>15.37</v>
      </c>
      <c r="O108" s="3">
        <v>17</v>
      </c>
      <c r="P108">
        <v>20.28</v>
      </c>
      <c r="Q108" s="3">
        <v>17</v>
      </c>
      <c r="R108">
        <v>17.47</v>
      </c>
      <c r="S108" s="3">
        <v>20</v>
      </c>
      <c r="U108" s="3"/>
      <c r="W108" s="3"/>
      <c r="Y108" s="3"/>
      <c r="AA108" s="3"/>
      <c r="AC108" s="3"/>
      <c r="AE108" s="3"/>
      <c r="AG108" s="3"/>
      <c r="AI108" s="3"/>
      <c r="AK108" s="3"/>
      <c r="AM108" s="3"/>
      <c r="AO108" s="3"/>
      <c r="AQ108" s="3"/>
      <c r="AS108" s="3"/>
      <c r="AU108" s="3"/>
      <c r="AW108" s="3"/>
      <c r="AY108" s="3"/>
      <c r="BA108" s="3"/>
      <c r="BC108" s="3"/>
      <c r="BE108" s="3"/>
      <c r="BG108" s="3"/>
      <c r="BI108" s="3"/>
      <c r="BK108" s="3"/>
      <c r="BM108" s="3"/>
      <c r="BO108" s="3"/>
      <c r="BQ108" s="3"/>
      <c r="BS108" s="3"/>
      <c r="BU108" s="3"/>
      <c r="BW108" s="3"/>
      <c r="BY108" s="3"/>
      <c r="CA108" s="3"/>
      <c r="CC108" s="3"/>
      <c r="CE108" s="3"/>
      <c r="CG108" s="3"/>
      <c r="CI108" s="3"/>
      <c r="CK108" s="3"/>
      <c r="CM108" s="3"/>
      <c r="CO108" s="3"/>
      <c r="CQ108" s="3"/>
      <c r="CS108" s="3"/>
    </row>
    <row r="109" spans="1:97" x14ac:dyDescent="0.55000000000000004">
      <c r="A109" t="s">
        <v>140</v>
      </c>
      <c r="B109" t="str">
        <f>LOOKUP(Table1[[#This Row],[Program]],'Program to Publisher detail'!A109:A427,'Program to Publisher detail'!C109:C427)</f>
        <v>On-Line Systems</v>
      </c>
      <c r="C109" t="str">
        <f>LOOKUP(Table1[[#This Row],[Program]],'Program to Developer detail'!A109:A427,'Program to Developer detail'!C109:C427)</f>
        <v>Ken Williams, Roberta Williams</v>
      </c>
      <c r="E109" s="3"/>
      <c r="G109" s="3"/>
      <c r="I109" s="3"/>
      <c r="K109" s="3"/>
      <c r="M109" s="3"/>
      <c r="N109">
        <v>31.45</v>
      </c>
      <c r="O109" s="3">
        <v>6</v>
      </c>
      <c r="P109">
        <v>33.93</v>
      </c>
      <c r="Q109" s="3">
        <v>8</v>
      </c>
      <c r="S109" s="3"/>
      <c r="T109">
        <v>26.43</v>
      </c>
      <c r="U109" s="3">
        <v>16</v>
      </c>
      <c r="V109">
        <v>17.32</v>
      </c>
      <c r="W109" s="3">
        <v>24</v>
      </c>
      <c r="Y109" s="3"/>
      <c r="AA109" s="3"/>
      <c r="AC109" s="3"/>
      <c r="AE109" s="3"/>
      <c r="AG109" s="3"/>
      <c r="AI109" s="3"/>
      <c r="AK109" s="3"/>
      <c r="AM109" s="3"/>
      <c r="AO109" s="3"/>
      <c r="AQ109" s="3"/>
      <c r="AS109" s="3"/>
      <c r="AU109" s="3"/>
      <c r="AW109" s="3"/>
      <c r="AY109" s="3"/>
      <c r="BA109" s="3"/>
      <c r="BC109" s="3"/>
      <c r="BE109" s="3"/>
      <c r="BG109" s="3"/>
      <c r="BI109" s="3"/>
      <c r="BK109" s="3"/>
      <c r="BM109" s="3"/>
      <c r="BO109" s="3"/>
      <c r="BQ109" s="3"/>
      <c r="BS109" s="3"/>
      <c r="BU109" s="3"/>
      <c r="BW109" s="3"/>
      <c r="BY109" s="3"/>
      <c r="CA109" s="3"/>
      <c r="CC109" s="3"/>
      <c r="CE109" s="3"/>
      <c r="CG109" s="3"/>
      <c r="CI109" s="3"/>
      <c r="CK109" s="3"/>
      <c r="CM109" s="3"/>
      <c r="CO109" s="3"/>
      <c r="CQ109" s="3"/>
      <c r="CS109" s="3"/>
    </row>
    <row r="110" spans="1:97" x14ac:dyDescent="0.55000000000000004">
      <c r="A110" t="s">
        <v>142</v>
      </c>
      <c r="B110" t="str">
        <f>LOOKUP(Table1[[#This Row],[Program]],'Program to Publisher detail'!A110:A428,'Program to Publisher detail'!C110:C428)</f>
        <v>On-Line Systems</v>
      </c>
      <c r="C110" t="str">
        <f>LOOKUP(Table1[[#This Row],[Program]],'Program to Developer detail'!A110:A428,'Program to Developer detail'!C110:C428)</f>
        <v>Ken Williams, Roberta Williams</v>
      </c>
      <c r="D110">
        <v>56.25</v>
      </c>
      <c r="E110" s="3">
        <v>7</v>
      </c>
      <c r="F110">
        <v>29.73</v>
      </c>
      <c r="G110" s="3">
        <v>10</v>
      </c>
      <c r="H110">
        <v>19.940000000000001</v>
      </c>
      <c r="I110" s="3">
        <v>23</v>
      </c>
      <c r="K110" s="3"/>
      <c r="L110">
        <v>18.16</v>
      </c>
      <c r="M110" s="3">
        <v>24</v>
      </c>
      <c r="N110">
        <v>20.329999999999998</v>
      </c>
      <c r="O110" s="3">
        <v>11</v>
      </c>
      <c r="P110">
        <v>21.01</v>
      </c>
      <c r="Q110" s="3">
        <v>14</v>
      </c>
      <c r="S110" s="3"/>
      <c r="T110">
        <v>17.920000000000002</v>
      </c>
      <c r="U110" s="3">
        <v>26</v>
      </c>
      <c r="V110">
        <v>17.62</v>
      </c>
      <c r="W110" s="3">
        <v>23</v>
      </c>
      <c r="X110">
        <v>16.3</v>
      </c>
      <c r="Y110" s="3">
        <v>23</v>
      </c>
      <c r="AA110" s="3"/>
      <c r="AC110" s="3"/>
      <c r="AE110" s="3"/>
      <c r="AG110" s="3"/>
      <c r="AI110" s="3"/>
      <c r="AK110" s="3"/>
      <c r="AM110" s="3"/>
      <c r="AO110" s="3"/>
      <c r="AQ110" s="3"/>
      <c r="AS110" s="3"/>
      <c r="AU110" s="3"/>
      <c r="AW110" s="3"/>
      <c r="AY110" s="3"/>
      <c r="BA110" s="3"/>
      <c r="BC110" s="3"/>
      <c r="BE110" s="3"/>
      <c r="BG110" s="3"/>
      <c r="BI110" s="3"/>
      <c r="BK110" s="3"/>
      <c r="BM110" s="3"/>
      <c r="BO110" s="3"/>
      <c r="BQ110" s="3"/>
      <c r="BS110" s="3"/>
      <c r="BU110" s="3"/>
      <c r="BW110" s="3"/>
      <c r="BY110" s="3"/>
      <c r="CA110" s="3"/>
      <c r="CC110" s="3"/>
      <c r="CE110" s="3"/>
      <c r="CG110" s="3"/>
      <c r="CI110" s="3"/>
      <c r="CK110" s="3"/>
      <c r="CM110" s="3"/>
      <c r="CO110" s="3"/>
      <c r="CQ110" s="3"/>
      <c r="CS110" s="3"/>
    </row>
    <row r="111" spans="1:97" x14ac:dyDescent="0.55000000000000004">
      <c r="A111" t="s">
        <v>90</v>
      </c>
      <c r="B111" t="str">
        <f>LOOKUP(Table1[[#This Row],[Program]],'Program to Publisher detail'!A111:A429,'Program to Publisher detail'!C111:C429)</f>
        <v>On-Line Systems</v>
      </c>
      <c r="C111" t="str">
        <f>LOOKUP(Table1[[#This Row],[Program]],'Program to Developer detail'!A111:A429,'Program to Developer detail'!C111:C429)</f>
        <v>Ken Williams, Roberta Williams</v>
      </c>
      <c r="E111" s="3"/>
      <c r="F111">
        <v>82.53</v>
      </c>
      <c r="G111" s="3">
        <v>2</v>
      </c>
      <c r="H111">
        <v>60.43</v>
      </c>
      <c r="I111" s="3">
        <v>2</v>
      </c>
      <c r="J111">
        <v>59.36</v>
      </c>
      <c r="K111" s="3">
        <v>4</v>
      </c>
      <c r="L111">
        <v>45.58</v>
      </c>
      <c r="M111" s="3">
        <v>4</v>
      </c>
      <c r="N111">
        <v>39.96</v>
      </c>
      <c r="O111" s="3">
        <v>5</v>
      </c>
      <c r="P111">
        <v>47.56</v>
      </c>
      <c r="Q111" s="3">
        <v>3</v>
      </c>
      <c r="R111">
        <v>36.67</v>
      </c>
      <c r="S111" s="3">
        <v>10</v>
      </c>
      <c r="T111">
        <v>42.88</v>
      </c>
      <c r="U111" s="3">
        <v>8</v>
      </c>
      <c r="V111">
        <v>45.69</v>
      </c>
      <c r="W111" s="3">
        <v>6</v>
      </c>
      <c r="X111">
        <v>29.13</v>
      </c>
      <c r="Y111" s="3">
        <v>8</v>
      </c>
      <c r="Z111">
        <v>42.65</v>
      </c>
      <c r="AA111" s="3">
        <v>15</v>
      </c>
      <c r="AB111">
        <v>16.059999999999999</v>
      </c>
      <c r="AC111" s="3">
        <v>22</v>
      </c>
      <c r="AE111" s="3"/>
      <c r="AG111" s="3"/>
      <c r="AI111" s="3"/>
      <c r="AK111" s="3"/>
      <c r="AM111" s="3"/>
      <c r="AO111" s="3"/>
      <c r="AQ111" s="3"/>
      <c r="AS111" s="3"/>
      <c r="AU111" s="3"/>
      <c r="AW111" s="3"/>
      <c r="AY111" s="3"/>
      <c r="BA111" s="3"/>
      <c r="BC111" s="3"/>
      <c r="BE111" s="3"/>
      <c r="BG111" s="3"/>
      <c r="BI111" s="3"/>
      <c r="BK111" s="3"/>
      <c r="BM111" s="3"/>
      <c r="BO111" s="3"/>
      <c r="BQ111" s="3"/>
      <c r="BS111" s="3"/>
      <c r="BU111" s="3"/>
      <c r="BW111" s="3"/>
      <c r="BY111" s="3"/>
      <c r="CA111" s="3"/>
      <c r="CC111" s="3"/>
      <c r="CE111" s="3"/>
      <c r="CG111" s="3"/>
      <c r="CI111" s="3"/>
      <c r="CK111" s="3"/>
      <c r="CM111" s="3"/>
      <c r="CO111" s="3"/>
      <c r="CQ111" s="3"/>
      <c r="CS111" s="3"/>
    </row>
    <row r="112" spans="1:97" x14ac:dyDescent="0.55000000000000004">
      <c r="A112" t="s">
        <v>209</v>
      </c>
      <c r="B112" t="str">
        <f>LOOKUP(Table1[[#This Row],[Program]],'Program to Publisher detail'!A112:A430,'Program to Publisher detail'!C112:C430)</f>
        <v>On-Line Systems</v>
      </c>
      <c r="C112" t="str">
        <f>LOOKUP(Table1[[#This Row],[Program]],'Program to Developer detail'!A112:A430,'Program to Developer detail'!C112:C430)</f>
        <v>Harold DeWitz, Ken Williams</v>
      </c>
      <c r="E112" s="3"/>
      <c r="G112" s="3"/>
      <c r="I112" s="3"/>
      <c r="K112" s="3"/>
      <c r="M112" s="3"/>
      <c r="O112" s="3"/>
      <c r="Q112" s="3"/>
      <c r="S112" s="3"/>
      <c r="U112" s="3"/>
      <c r="W112" s="3"/>
      <c r="Y112" s="3"/>
      <c r="Z112">
        <v>47.2</v>
      </c>
      <c r="AA112" s="3">
        <v>9</v>
      </c>
      <c r="AB112">
        <v>56.94</v>
      </c>
      <c r="AC112" s="3">
        <v>3</v>
      </c>
      <c r="AD112">
        <v>17.11</v>
      </c>
      <c r="AE112" s="3">
        <v>10</v>
      </c>
      <c r="AF112">
        <v>18.82</v>
      </c>
      <c r="AG112" s="3">
        <v>16</v>
      </c>
      <c r="AH112">
        <v>23.63</v>
      </c>
      <c r="AI112" s="3">
        <v>30</v>
      </c>
      <c r="AK112" s="3"/>
      <c r="AM112" s="3"/>
      <c r="AO112" s="3"/>
      <c r="AQ112" s="3"/>
      <c r="AS112" s="3"/>
      <c r="AU112" s="3"/>
      <c r="AW112" s="3"/>
      <c r="AY112" s="3"/>
      <c r="BA112" s="3"/>
      <c r="BC112" s="3"/>
      <c r="BE112" s="3"/>
      <c r="BG112" s="3"/>
      <c r="BI112" s="3"/>
      <c r="BK112" s="3"/>
      <c r="BM112" s="3"/>
      <c r="BO112" s="3"/>
      <c r="BQ112" s="3"/>
      <c r="BS112" s="3"/>
      <c r="BU112" s="3"/>
      <c r="BW112" s="3"/>
      <c r="BY112" s="3"/>
      <c r="CA112" s="3"/>
      <c r="CC112" s="3"/>
      <c r="CE112" s="3"/>
      <c r="CG112" s="3"/>
      <c r="CI112" s="3"/>
      <c r="CK112" s="3"/>
      <c r="CM112" s="3"/>
      <c r="CO112" s="3"/>
      <c r="CQ112" s="3"/>
      <c r="CS112" s="3"/>
    </row>
    <row r="113" spans="1:97" x14ac:dyDescent="0.55000000000000004">
      <c r="A113" t="s">
        <v>262</v>
      </c>
      <c r="B113" t="str">
        <f>LOOKUP(Table1[[#This Row],[Program]],'Program to Publisher detail'!A113:A431,'Program to Publisher detail'!C113:C431)</f>
        <v>On-Line Systems</v>
      </c>
      <c r="C113" t="str">
        <f>LOOKUP(Table1[[#This Row],[Program]],'Program to Developer detail'!A113:A431,'Program to Developer detail'!C113:C431)</f>
        <v>Bob Davis, Ken Williams</v>
      </c>
      <c r="E113" s="3"/>
      <c r="G113" s="3"/>
      <c r="I113" s="3"/>
      <c r="K113" s="3"/>
      <c r="M113" s="3"/>
      <c r="O113" s="3"/>
      <c r="Q113" s="3"/>
      <c r="S113" s="3"/>
      <c r="U113" s="3"/>
      <c r="W113" s="3"/>
      <c r="Y113" s="3"/>
      <c r="AA113" s="3"/>
      <c r="AC113" s="3"/>
      <c r="AE113" s="3"/>
      <c r="AG113" s="3"/>
      <c r="AI113" s="3"/>
      <c r="AK113" s="3"/>
      <c r="AL113">
        <v>33.159999999999997</v>
      </c>
      <c r="AM113" s="3">
        <v>21</v>
      </c>
      <c r="AO113" s="3"/>
      <c r="AQ113" s="3"/>
      <c r="AS113" s="3"/>
      <c r="AU113" s="3"/>
      <c r="AW113" s="3"/>
      <c r="AY113" s="3"/>
      <c r="BA113" s="3"/>
      <c r="BC113" s="3"/>
      <c r="BE113" s="3"/>
      <c r="BG113" s="3"/>
      <c r="BI113" s="3"/>
      <c r="BK113" s="3"/>
      <c r="BM113" s="3"/>
      <c r="BO113" s="3"/>
      <c r="BQ113" s="3"/>
      <c r="BS113" s="3"/>
      <c r="BU113" s="3"/>
      <c r="BW113" s="3"/>
      <c r="BY113" s="3"/>
      <c r="CA113" s="3"/>
      <c r="CC113" s="3"/>
      <c r="CE113" s="3"/>
      <c r="CG113" s="3"/>
      <c r="CI113" s="3"/>
      <c r="CK113" s="3"/>
      <c r="CM113" s="3"/>
      <c r="CO113" s="3"/>
      <c r="CQ113" s="3"/>
      <c r="CS113" s="3"/>
    </row>
    <row r="114" spans="1:97" x14ac:dyDescent="0.55000000000000004">
      <c r="A114" t="s">
        <v>165</v>
      </c>
      <c r="B114" t="str">
        <f>LOOKUP(Table1[[#This Row],[Program]],'Program to Publisher detail'!A114:A432,'Program to Publisher detail'!C114:C432)</f>
        <v>On-Line Systems</v>
      </c>
      <c r="C114" t="str">
        <f>LOOKUP(Table1[[#This Row],[Program]],'Program to Developer detail'!A114:A432,'Program to Developer detail'!C114:C432)</f>
        <v>Warren Schwader</v>
      </c>
      <c r="E114" s="3"/>
      <c r="G114" s="3"/>
      <c r="I114" s="3"/>
      <c r="K114" s="3"/>
      <c r="M114" s="3"/>
      <c r="O114" s="3"/>
      <c r="Q114" s="3"/>
      <c r="R114">
        <v>14.61</v>
      </c>
      <c r="S114" s="3">
        <v>26</v>
      </c>
      <c r="U114" s="3"/>
      <c r="W114" s="3"/>
      <c r="Y114" s="3"/>
      <c r="AA114" s="3"/>
      <c r="AC114" s="3"/>
      <c r="AE114" s="3"/>
      <c r="AG114" s="3"/>
      <c r="AI114" s="3"/>
      <c r="AK114" s="3"/>
      <c r="AM114" s="3"/>
      <c r="AO114" s="3"/>
      <c r="AQ114" s="3"/>
      <c r="AS114" s="3"/>
      <c r="AU114" s="3"/>
      <c r="AW114" s="3"/>
      <c r="AY114" s="3"/>
      <c r="BA114" s="3"/>
      <c r="BC114" s="3"/>
      <c r="BE114" s="3"/>
      <c r="BG114" s="3"/>
      <c r="BI114" s="3"/>
      <c r="BK114" s="3"/>
      <c r="BM114" s="3"/>
      <c r="BO114" s="3"/>
      <c r="BQ114" s="3"/>
      <c r="BS114" s="3"/>
      <c r="BU114" s="3"/>
      <c r="BW114" s="3"/>
      <c r="BY114" s="3"/>
      <c r="CA114" s="3"/>
      <c r="CC114" s="3"/>
      <c r="CE114" s="3"/>
      <c r="CG114" s="3"/>
      <c r="CI114" s="3"/>
      <c r="CK114" s="3"/>
      <c r="CM114" s="3"/>
      <c r="CO114" s="3"/>
      <c r="CQ114" s="3"/>
      <c r="CS114" s="3"/>
    </row>
    <row r="115" spans="1:97" x14ac:dyDescent="0.55000000000000004">
      <c r="A115" t="s">
        <v>130</v>
      </c>
      <c r="B115" s="12" t="str">
        <f>LOOKUP(Table1[[#This Row],[Program]],'Program to Publisher detail'!A115:A433,'Program to Publisher detail'!C115:C433)</f>
        <v>On-Line Systems</v>
      </c>
      <c r="C115" s="12" t="str">
        <f>LOOKUP(Table1[[#This Row],[Program]],'Program to Developer detail'!A115:A433,'Program to Developer detail'!C115:C433)</f>
        <v>Jay Sullivan, Ken Williams</v>
      </c>
      <c r="E115" s="3"/>
      <c r="G115" s="3"/>
      <c r="I115" s="3"/>
      <c r="J115">
        <v>32.450000000000003</v>
      </c>
      <c r="K115" s="3">
        <v>14</v>
      </c>
      <c r="L115">
        <v>37.03</v>
      </c>
      <c r="M115" s="3">
        <v>7</v>
      </c>
      <c r="N115">
        <v>26.72</v>
      </c>
      <c r="O115" s="3">
        <v>7</v>
      </c>
      <c r="P115">
        <v>28.02</v>
      </c>
      <c r="Q115" s="3">
        <v>10</v>
      </c>
      <c r="S115" s="3"/>
      <c r="U115" s="3"/>
      <c r="W115" s="3"/>
      <c r="Y115" s="3"/>
      <c r="AA115" s="3"/>
      <c r="AC115" s="3"/>
      <c r="AE115" s="3"/>
      <c r="AG115" s="3"/>
      <c r="AI115" s="3"/>
      <c r="AK115" s="3"/>
      <c r="AM115" s="3"/>
      <c r="AO115" s="3"/>
      <c r="AQ115" s="3"/>
      <c r="AS115" s="3"/>
      <c r="AU115" s="3"/>
      <c r="AW115" s="3"/>
      <c r="AY115" s="3"/>
      <c r="BA115" s="3"/>
      <c r="BC115" s="3"/>
      <c r="BE115" s="3"/>
      <c r="BG115" s="3"/>
      <c r="BI115" s="3"/>
      <c r="BK115" s="3"/>
      <c r="BM115" s="3"/>
      <c r="BO115" s="3"/>
      <c r="BQ115" s="3"/>
      <c r="BS115" s="3"/>
      <c r="BU115" s="3"/>
      <c r="BW115" s="3"/>
      <c r="BY115" s="3"/>
      <c r="CA115" s="3"/>
      <c r="CC115" s="3"/>
      <c r="CE115" s="3"/>
      <c r="CG115" s="3"/>
      <c r="CI115" s="3"/>
      <c r="CK115" s="3"/>
      <c r="CM115" s="3"/>
      <c r="CO115" s="3"/>
      <c r="CQ115" s="3"/>
      <c r="CS115" s="3"/>
    </row>
    <row r="116" spans="1:97" x14ac:dyDescent="0.55000000000000004">
      <c r="A116" t="s">
        <v>261</v>
      </c>
      <c r="B116" t="str">
        <f>LOOKUP(Table1[[#This Row],[Program]],'Program to Publisher detail'!A116:A434,'Program to Publisher detail'!C116:C434)</f>
        <v>Continental Software</v>
      </c>
      <c r="C116" t="str">
        <f>LOOKUP(Table1[[#This Row],[Program]],'Program to Developer detail'!A116:A434,'Program to Developer detail'!C116:C434)</f>
        <v>Bob Schoenburg, Larry Grodin, Steve Pollack</v>
      </c>
      <c r="E116" s="3"/>
      <c r="G116" s="3"/>
      <c r="I116" s="3"/>
      <c r="K116" s="3"/>
      <c r="M116" s="3"/>
      <c r="O116" s="3"/>
      <c r="Q116" s="3"/>
      <c r="S116" s="3"/>
      <c r="U116" s="3"/>
      <c r="W116" s="3"/>
      <c r="Y116" s="3"/>
      <c r="AA116" s="3"/>
      <c r="AC116" s="3"/>
      <c r="AE116" s="3"/>
      <c r="AG116" s="3"/>
      <c r="AI116" s="3"/>
      <c r="AK116" s="3"/>
      <c r="AL116">
        <v>68.28</v>
      </c>
      <c r="AM116" s="3">
        <v>8</v>
      </c>
      <c r="AN116">
        <v>58.91</v>
      </c>
      <c r="AO116" s="3">
        <v>6</v>
      </c>
      <c r="AP116">
        <v>87.51</v>
      </c>
      <c r="AQ116" s="3">
        <v>3</v>
      </c>
      <c r="AR116">
        <v>96.49</v>
      </c>
      <c r="AS116" s="3">
        <v>2</v>
      </c>
      <c r="AT116">
        <v>45.24</v>
      </c>
      <c r="AU116" s="3">
        <v>10</v>
      </c>
      <c r="AV116">
        <v>78.78</v>
      </c>
      <c r="AW116" s="3">
        <v>6</v>
      </c>
      <c r="AX116">
        <v>68.8</v>
      </c>
      <c r="AY116" s="3">
        <v>7</v>
      </c>
      <c r="AZ116">
        <v>66.52</v>
      </c>
      <c r="BA116" s="3">
        <v>7</v>
      </c>
      <c r="BB116">
        <v>50.54</v>
      </c>
      <c r="BC116" s="3">
        <v>7</v>
      </c>
      <c r="BD116">
        <v>87.04</v>
      </c>
      <c r="BE116" s="3">
        <v>4</v>
      </c>
      <c r="BF116">
        <v>99.17</v>
      </c>
      <c r="BG116" s="3">
        <v>3</v>
      </c>
      <c r="BH116">
        <v>82.59</v>
      </c>
      <c r="BI116" s="3">
        <v>5</v>
      </c>
      <c r="BJ116">
        <v>92.53</v>
      </c>
      <c r="BK116" s="3">
        <v>4</v>
      </c>
      <c r="BL116">
        <v>81.86</v>
      </c>
      <c r="BM116" s="3">
        <v>4</v>
      </c>
      <c r="BN116">
        <v>97.38</v>
      </c>
      <c r="BO116" s="3">
        <v>3</v>
      </c>
      <c r="BP116">
        <v>81.13</v>
      </c>
      <c r="BQ116" s="3">
        <v>3</v>
      </c>
      <c r="BR116">
        <v>98.65</v>
      </c>
      <c r="BS116" s="3">
        <v>2</v>
      </c>
      <c r="BT116">
        <v>50.7</v>
      </c>
      <c r="BU116" s="3">
        <v>7</v>
      </c>
      <c r="BV116">
        <v>59.43</v>
      </c>
      <c r="BW116" s="3">
        <v>7</v>
      </c>
      <c r="BX116">
        <v>56.31</v>
      </c>
      <c r="BY116" s="3">
        <v>8</v>
      </c>
      <c r="BZ116">
        <v>44.31</v>
      </c>
      <c r="CA116" s="3">
        <v>11</v>
      </c>
      <c r="CB116">
        <v>47</v>
      </c>
      <c r="CC116" s="3">
        <v>10</v>
      </c>
      <c r="CD116">
        <v>55.67</v>
      </c>
      <c r="CE116" s="3">
        <v>10</v>
      </c>
      <c r="CF116">
        <v>46.19</v>
      </c>
      <c r="CG116" s="3">
        <v>5</v>
      </c>
      <c r="CH116">
        <v>54.97</v>
      </c>
      <c r="CI116" s="3">
        <v>10</v>
      </c>
      <c r="CJ116">
        <v>52.44</v>
      </c>
      <c r="CK116" s="3">
        <v>10</v>
      </c>
      <c r="CL116">
        <v>92.85</v>
      </c>
      <c r="CM116" s="3">
        <v>3</v>
      </c>
      <c r="CN116">
        <v>28.7</v>
      </c>
      <c r="CO116" s="3">
        <v>14</v>
      </c>
      <c r="CP116">
        <v>21.58</v>
      </c>
      <c r="CQ116" s="3">
        <v>13</v>
      </c>
      <c r="CR116">
        <v>40.020000000000003</v>
      </c>
      <c r="CS116" s="3">
        <v>10</v>
      </c>
    </row>
    <row r="117" spans="1:97" x14ac:dyDescent="0.55000000000000004">
      <c r="A117" t="s">
        <v>231</v>
      </c>
      <c r="B117" t="str">
        <f>LOOKUP(Table1[[#This Row],[Program]],'Program to Publisher detail'!A117:A435,'Program to Publisher detail'!C117:C435)</f>
        <v>Continental Software</v>
      </c>
      <c r="C117" t="str">
        <f>LOOKUP(Table1[[#This Row],[Program]],'Program to Developer detail'!A117:A435,'Program to Developer detail'!C117:C435)</f>
        <v>Bob Schoenburg, Steve Pollack</v>
      </c>
      <c r="E117" s="3"/>
      <c r="G117" s="3"/>
      <c r="I117" s="3"/>
      <c r="K117" s="3"/>
      <c r="M117" s="3"/>
      <c r="O117" s="3"/>
      <c r="Q117" s="3"/>
      <c r="S117" s="3"/>
      <c r="U117" s="3"/>
      <c r="W117" s="3"/>
      <c r="Y117" s="3"/>
      <c r="AA117" s="3"/>
      <c r="AC117" s="3"/>
      <c r="AD117">
        <v>12.79</v>
      </c>
      <c r="AE117" s="3">
        <v>17</v>
      </c>
      <c r="AF117">
        <v>13.15</v>
      </c>
      <c r="AG117" s="3">
        <v>24</v>
      </c>
      <c r="AI117" s="3"/>
      <c r="AJ117">
        <v>39.6</v>
      </c>
      <c r="AK117" s="3">
        <v>22</v>
      </c>
      <c r="AM117" s="3"/>
      <c r="AO117" s="3"/>
      <c r="AQ117" s="3"/>
      <c r="AS117" s="3"/>
      <c r="AU117" s="3"/>
      <c r="AW117" s="3"/>
      <c r="AY117" s="3"/>
      <c r="BA117" s="3"/>
      <c r="BC117" s="3"/>
      <c r="BE117" s="3"/>
      <c r="BG117" s="3"/>
      <c r="BI117" s="3"/>
      <c r="BK117" s="3"/>
      <c r="BM117" s="3"/>
      <c r="BO117" s="3"/>
      <c r="BQ117" s="3"/>
      <c r="BS117" s="3"/>
      <c r="BU117" s="3"/>
      <c r="BW117" s="3"/>
      <c r="BY117" s="3"/>
      <c r="CA117" s="3"/>
      <c r="CC117" s="3"/>
      <c r="CE117" s="3"/>
      <c r="CG117" s="3"/>
      <c r="CI117" s="3"/>
      <c r="CK117" s="3"/>
      <c r="CM117" s="3"/>
      <c r="CO117" s="3"/>
      <c r="CQ117" s="3"/>
      <c r="CS117" s="3"/>
    </row>
    <row r="118" spans="1:97" x14ac:dyDescent="0.55000000000000004">
      <c r="A118" t="s">
        <v>421</v>
      </c>
      <c r="B118" t="str">
        <f>LOOKUP(Table1[[#This Row],[Program]],'Program to Publisher detail'!A118:A436,'Program to Publisher detail'!C118:C436)</f>
        <v>Sierra On-Line</v>
      </c>
      <c r="C118" t="str">
        <f>LOOKUP(Table1[[#This Row],[Program]],'Program to Developer detail'!A118:A436,'Program to Developer detail'!C118:C436)</f>
        <v>Jeff Stephenson, Ken Wiliams</v>
      </c>
      <c r="E118" s="3"/>
      <c r="G118" s="3"/>
      <c r="I118" s="3"/>
      <c r="K118" s="3"/>
      <c r="M118" s="3"/>
      <c r="O118" s="3"/>
      <c r="Q118" s="3"/>
      <c r="S118" s="3"/>
      <c r="U118" s="3"/>
      <c r="W118" s="3"/>
      <c r="Y118" s="3"/>
      <c r="AA118" s="3"/>
      <c r="AC118" s="3"/>
      <c r="AE118" s="3"/>
      <c r="AG118" s="3"/>
      <c r="AI118" s="3"/>
      <c r="AK118" s="3"/>
      <c r="AM118" s="3"/>
      <c r="AO118" s="3"/>
      <c r="AQ118" s="3"/>
      <c r="AS118" s="3"/>
      <c r="AU118" s="3"/>
      <c r="AW118" s="3"/>
      <c r="AY118" s="3"/>
      <c r="BA118" s="3"/>
      <c r="BC118" s="3"/>
      <c r="BE118" s="3"/>
      <c r="BG118" s="3"/>
      <c r="BI118" s="3"/>
      <c r="BK118" s="3"/>
      <c r="BM118" s="3"/>
      <c r="BO118" s="3"/>
      <c r="BQ118" s="3"/>
      <c r="BS118" s="3"/>
      <c r="BU118" s="3"/>
      <c r="BW118" s="3"/>
      <c r="BY118" s="3"/>
      <c r="CA118" s="3"/>
      <c r="CC118" s="3"/>
      <c r="CE118" s="3"/>
      <c r="CF118">
        <v>21.36</v>
      </c>
      <c r="CG118" s="3">
        <v>29</v>
      </c>
      <c r="CI118" s="3"/>
      <c r="CJ118">
        <v>44.64</v>
      </c>
      <c r="CK118" s="3">
        <v>14</v>
      </c>
      <c r="CL118">
        <v>28.66</v>
      </c>
      <c r="CM118" s="3">
        <v>20</v>
      </c>
      <c r="CN118">
        <v>25.51</v>
      </c>
      <c r="CO118" s="3">
        <v>18</v>
      </c>
      <c r="CP118">
        <v>14.76</v>
      </c>
      <c r="CQ118" s="3">
        <v>25</v>
      </c>
      <c r="CR118">
        <v>22.99</v>
      </c>
      <c r="CS118" s="3">
        <v>17</v>
      </c>
    </row>
    <row r="119" spans="1:97" x14ac:dyDescent="0.55000000000000004">
      <c r="A119" t="s">
        <v>269</v>
      </c>
      <c r="B119" s="12" t="str">
        <f>LOOKUP(Table1[[#This Row],[Program]],'Program to Publisher detail'!A119:A437,'Program to Publisher detail'!C119:C437)</f>
        <v>Gebelli Software</v>
      </c>
      <c r="C119" s="12" t="str">
        <f>LOOKUP(Table1[[#This Row],[Program]],'Program to Developer detail'!A119:A437,'Program to Developer detail'!C119:C437)</f>
        <v>Nasir</v>
      </c>
      <c r="E119" s="3"/>
      <c r="G119" s="3"/>
      <c r="I119" s="3"/>
      <c r="K119" s="3"/>
      <c r="M119" s="3"/>
      <c r="O119" s="3"/>
      <c r="Q119" s="3"/>
      <c r="S119" s="3"/>
      <c r="U119" s="3"/>
      <c r="W119" s="3"/>
      <c r="Y119" s="3"/>
      <c r="AA119" s="3"/>
      <c r="AC119" s="3"/>
      <c r="AE119" s="3"/>
      <c r="AG119" s="3"/>
      <c r="AI119" s="3"/>
      <c r="AK119" s="3"/>
      <c r="AM119" s="3"/>
      <c r="AN119">
        <v>27.88</v>
      </c>
      <c r="AO119" s="3">
        <v>18</v>
      </c>
      <c r="AQ119" s="3"/>
      <c r="AS119" s="3"/>
      <c r="AU119" s="3"/>
      <c r="AW119" s="3"/>
      <c r="AY119" s="3"/>
      <c r="BA119" s="3"/>
      <c r="BC119" s="3"/>
      <c r="BE119" s="3"/>
      <c r="BG119" s="3"/>
      <c r="BI119" s="3"/>
      <c r="BK119" s="3"/>
      <c r="BM119" s="3"/>
      <c r="BO119" s="3"/>
      <c r="BQ119" s="3"/>
      <c r="BS119" s="3"/>
      <c r="BU119" s="3"/>
      <c r="BW119" s="3"/>
      <c r="BY119" s="3"/>
      <c r="CA119" s="3"/>
      <c r="CC119" s="3"/>
      <c r="CE119" s="3"/>
      <c r="CG119" s="3"/>
      <c r="CI119" s="3"/>
      <c r="CK119" s="3"/>
      <c r="CM119" s="3"/>
      <c r="CO119" s="3"/>
      <c r="CQ119" s="3"/>
      <c r="CS119" s="3"/>
    </row>
    <row r="120" spans="1:97" x14ac:dyDescent="0.55000000000000004">
      <c r="A120" t="s">
        <v>389</v>
      </c>
      <c r="B120" t="str">
        <f>LOOKUP(Table1[[#This Row],[Program]],'Program to Publisher detail'!A120:A438,'Program to Publisher detail'!C120:C438)</f>
        <v>Spinnaker Software</v>
      </c>
      <c r="C120" t="str">
        <f>LOOKUP(Table1[[#This Row],[Program]],'Program to Developer detail'!A120:A438,'Program to Developer detail'!C120:C438)</f>
        <v>Tom Snyder</v>
      </c>
      <c r="E120" s="3"/>
      <c r="G120" s="3"/>
      <c r="I120" s="3"/>
      <c r="K120" s="3"/>
      <c r="M120" s="3"/>
      <c r="O120" s="3"/>
      <c r="Q120" s="3"/>
      <c r="S120" s="3"/>
      <c r="U120" s="3"/>
      <c r="W120" s="3"/>
      <c r="Y120" s="3"/>
      <c r="AA120" s="3"/>
      <c r="AC120" s="3"/>
      <c r="AE120" s="3"/>
      <c r="AG120" s="3"/>
      <c r="AI120" s="3"/>
      <c r="AK120" s="3"/>
      <c r="AM120" s="3"/>
      <c r="AO120" s="3"/>
      <c r="AQ120" s="3"/>
      <c r="AS120" s="3"/>
      <c r="AU120" s="3"/>
      <c r="AW120" s="3"/>
      <c r="AY120" s="3"/>
      <c r="BA120" s="3"/>
      <c r="BC120" s="3"/>
      <c r="BE120" s="3"/>
      <c r="BG120" s="3"/>
      <c r="BI120" s="3"/>
      <c r="BK120" s="3"/>
      <c r="BM120" s="3"/>
      <c r="BO120" s="3"/>
      <c r="BQ120" s="3"/>
      <c r="BS120" s="3"/>
      <c r="BU120" s="3"/>
      <c r="BV120">
        <v>15.62</v>
      </c>
      <c r="BW120" s="3">
        <v>28</v>
      </c>
      <c r="BY120" s="3"/>
      <c r="CA120" s="3"/>
      <c r="CC120" s="3"/>
      <c r="CE120" s="3"/>
      <c r="CG120" s="3"/>
      <c r="CI120" s="3"/>
      <c r="CK120" s="3"/>
      <c r="CM120" s="3"/>
      <c r="CO120" s="3"/>
      <c r="CQ120" s="3"/>
      <c r="CS120" s="3"/>
    </row>
    <row r="121" spans="1:97" x14ac:dyDescent="0.55000000000000004">
      <c r="A121" t="s">
        <v>281</v>
      </c>
      <c r="B121" t="str">
        <f>LOOKUP(Table1[[#This Row],[Program]],'Program to Publisher detail'!A121:A439,'Program to Publisher detail'!C121:C439)</f>
        <v>On-Line Systems</v>
      </c>
      <c r="C121" t="str">
        <f>LOOKUP(Table1[[#This Row],[Program]],'Program to Developer detail'!A121:A439,'Program to Developer detail'!C121:C439)</f>
        <v>Olaf Lubeck</v>
      </c>
      <c r="E121" s="3"/>
      <c r="G121" s="3"/>
      <c r="I121" s="3"/>
      <c r="K121" s="3"/>
      <c r="M121" s="3"/>
      <c r="O121" s="3"/>
      <c r="Q121" s="3"/>
      <c r="S121" s="3"/>
      <c r="U121" s="3"/>
      <c r="W121" s="3"/>
      <c r="Y121" s="3"/>
      <c r="AA121" s="3"/>
      <c r="AC121" s="3"/>
      <c r="AE121" s="3"/>
      <c r="AG121" s="3"/>
      <c r="AI121" s="3"/>
      <c r="AK121" s="3"/>
      <c r="AM121" s="3"/>
      <c r="AO121" s="3"/>
      <c r="AP121">
        <v>25</v>
      </c>
      <c r="AQ121" s="3">
        <v>23</v>
      </c>
      <c r="AS121" s="3"/>
      <c r="AT121">
        <v>16.39</v>
      </c>
      <c r="AU121" s="3">
        <v>26</v>
      </c>
      <c r="AW121" s="3"/>
      <c r="AY121" s="3"/>
      <c r="BA121" s="3"/>
      <c r="BC121" s="3"/>
      <c r="BE121" s="3"/>
      <c r="BG121" s="3"/>
      <c r="BI121" s="3"/>
      <c r="BK121" s="3"/>
      <c r="BM121" s="3"/>
      <c r="BO121" s="3"/>
      <c r="BQ121" s="3"/>
      <c r="BS121" s="3"/>
      <c r="BU121" s="3"/>
      <c r="BW121" s="3"/>
      <c r="BY121" s="3"/>
      <c r="CA121" s="3"/>
      <c r="CC121" s="3"/>
      <c r="CE121" s="3"/>
      <c r="CG121" s="3"/>
      <c r="CI121" s="3"/>
      <c r="CK121" s="3"/>
      <c r="CM121" s="3"/>
      <c r="CO121" s="3"/>
      <c r="CQ121" s="3"/>
      <c r="CS121" s="3"/>
    </row>
    <row r="122" spans="1:97" x14ac:dyDescent="0.55000000000000004">
      <c r="A122" t="s">
        <v>420</v>
      </c>
      <c r="B122" t="str">
        <f>LOOKUP(Table1[[#This Row],[Program]],'Program to Publisher detail'!A122:A440,'Program to Publisher detail'!C122:C440)</f>
        <v>Electronic Arts</v>
      </c>
      <c r="C122" t="str">
        <f>LOOKUP(Table1[[#This Row],[Program]],'Program to Developer detail'!A122:A440,'Program to Developer detail'!C122:C440)</f>
        <v>Eric Hammond, Julius Erving, Larry Bird</v>
      </c>
      <c r="E122" s="3"/>
      <c r="G122" s="3"/>
      <c r="I122" s="3"/>
      <c r="K122" s="3"/>
      <c r="M122" s="3"/>
      <c r="O122" s="3"/>
      <c r="Q122" s="3"/>
      <c r="S122" s="3"/>
      <c r="U122" s="3"/>
      <c r="W122" s="3"/>
      <c r="Y122" s="3"/>
      <c r="AA122" s="3"/>
      <c r="AC122" s="3"/>
      <c r="AE122" s="3"/>
      <c r="AG122" s="3"/>
      <c r="AI122" s="3"/>
      <c r="AK122" s="3"/>
      <c r="AM122" s="3"/>
      <c r="AO122" s="3"/>
      <c r="AQ122" s="3"/>
      <c r="AS122" s="3"/>
      <c r="AU122" s="3"/>
      <c r="AW122" s="3"/>
      <c r="AY122" s="3"/>
      <c r="BA122" s="3"/>
      <c r="BC122" s="3"/>
      <c r="BE122" s="3"/>
      <c r="BG122" s="3"/>
      <c r="BI122" s="3"/>
      <c r="BK122" s="3"/>
      <c r="BM122" s="3"/>
      <c r="BO122" s="3"/>
      <c r="BQ122" s="3"/>
      <c r="BS122" s="3"/>
      <c r="BU122" s="3"/>
      <c r="BW122" s="3"/>
      <c r="BY122" s="3"/>
      <c r="CA122" s="3"/>
      <c r="CC122" s="3"/>
      <c r="CE122" s="3"/>
      <c r="CG122" s="3"/>
      <c r="CH122">
        <v>42.89</v>
      </c>
      <c r="CI122" s="3">
        <v>14</v>
      </c>
      <c r="CJ122">
        <v>48.19</v>
      </c>
      <c r="CK122" s="3">
        <v>12</v>
      </c>
      <c r="CL122">
        <v>24.92</v>
      </c>
      <c r="CM122" s="3">
        <v>23</v>
      </c>
      <c r="CN122">
        <v>50.24</v>
      </c>
      <c r="CO122" s="3">
        <v>8</v>
      </c>
      <c r="CP122">
        <v>30.67</v>
      </c>
      <c r="CQ122" s="3">
        <v>8</v>
      </c>
      <c r="CR122">
        <v>38.97</v>
      </c>
      <c r="CS122" s="3">
        <v>11</v>
      </c>
    </row>
    <row r="123" spans="1:97" x14ac:dyDescent="0.55000000000000004">
      <c r="A123" t="s">
        <v>294</v>
      </c>
      <c r="B123" t="str">
        <f>LOOKUP(Table1[[#This Row],[Program]],'Program to Publisher detail'!A123:A441,'Program to Publisher detail'!C123:C441)</f>
        <v>Sirius Software</v>
      </c>
      <c r="C123" t="str">
        <f>LOOKUP(Table1[[#This Row],[Program]],'Program to Developer detail'!A123:A441,'Program to Developer detail'!C123:C441)</f>
        <v>Tim Wilson</v>
      </c>
      <c r="E123" s="3"/>
      <c r="G123" s="3"/>
      <c r="I123" s="3"/>
      <c r="K123" s="3"/>
      <c r="M123" s="3"/>
      <c r="O123" s="3"/>
      <c r="Q123" s="3"/>
      <c r="S123" s="3"/>
      <c r="U123" s="3"/>
      <c r="W123" s="3"/>
      <c r="Y123" s="3"/>
      <c r="AA123" s="3"/>
      <c r="AC123" s="3"/>
      <c r="AE123" s="3"/>
      <c r="AG123" s="3"/>
      <c r="AI123" s="3"/>
      <c r="AK123" s="3"/>
      <c r="AM123" s="3"/>
      <c r="AO123" s="3"/>
      <c r="AQ123" s="3"/>
      <c r="AR123">
        <v>21.52</v>
      </c>
      <c r="AS123" s="3">
        <v>25</v>
      </c>
      <c r="AT123">
        <v>16.96</v>
      </c>
      <c r="AU123" s="3">
        <v>25</v>
      </c>
      <c r="AW123" s="3"/>
      <c r="AY123" s="3"/>
      <c r="BA123" s="3"/>
      <c r="BC123" s="3"/>
      <c r="BE123" s="3"/>
      <c r="BG123" s="3"/>
      <c r="BI123" s="3"/>
      <c r="BK123" s="3"/>
      <c r="BM123" s="3"/>
      <c r="BO123" s="3"/>
      <c r="BQ123" s="3"/>
      <c r="BS123" s="3"/>
      <c r="BU123" s="3"/>
      <c r="BW123" s="3"/>
      <c r="BY123" s="3"/>
      <c r="CA123" s="3"/>
      <c r="CC123" s="3"/>
      <c r="CE123" s="3"/>
      <c r="CG123" s="3"/>
      <c r="CI123" s="3"/>
      <c r="CK123" s="3"/>
      <c r="CM123" s="3"/>
      <c r="CO123" s="3"/>
      <c r="CQ123" s="3"/>
      <c r="CS123" s="3"/>
    </row>
    <row r="124" spans="1:97" x14ac:dyDescent="0.55000000000000004">
      <c r="A124" t="s">
        <v>296</v>
      </c>
      <c r="B124" t="str">
        <f>LOOKUP(Table1[[#This Row],[Program]],'Program to Publisher detail'!A124:A442,'Program to Publisher detail'!C124:C442)</f>
        <v>Sir-tech</v>
      </c>
      <c r="C124" t="str">
        <f>LOOKUP(Table1[[#This Row],[Program]],'Program to Developer detail'!A124:A442,'Program to Developer detail'!C124:C442)</f>
        <v>Andrew Greenberg, Robert Woodhead</v>
      </c>
      <c r="E124" s="3"/>
      <c r="G124" s="3"/>
      <c r="I124" s="3"/>
      <c r="K124" s="3"/>
      <c r="M124" s="3"/>
      <c r="O124" s="3"/>
      <c r="Q124" s="3"/>
      <c r="S124" s="3"/>
      <c r="U124" s="3"/>
      <c r="W124" s="3"/>
      <c r="Y124" s="3"/>
      <c r="AA124" s="3"/>
      <c r="AC124" s="3"/>
      <c r="AE124" s="3"/>
      <c r="AG124" s="3"/>
      <c r="AI124" s="3"/>
      <c r="AK124" s="3"/>
      <c r="AM124" s="3"/>
      <c r="AO124" s="3"/>
      <c r="AQ124" s="3"/>
      <c r="AS124" s="3"/>
      <c r="AT124">
        <v>99.7</v>
      </c>
      <c r="AU124" s="3">
        <v>2</v>
      </c>
      <c r="AV124">
        <v>88.84</v>
      </c>
      <c r="AW124" s="3">
        <v>4</v>
      </c>
      <c r="AX124">
        <v>62.19</v>
      </c>
      <c r="AY124" s="3">
        <v>9</v>
      </c>
      <c r="AZ124">
        <v>56.78</v>
      </c>
      <c r="BA124" s="3">
        <v>10</v>
      </c>
      <c r="BB124">
        <v>34.65</v>
      </c>
      <c r="BC124" s="3">
        <v>11</v>
      </c>
      <c r="BD124">
        <v>21.64</v>
      </c>
      <c r="BE124" s="3">
        <v>16</v>
      </c>
      <c r="BF124">
        <v>21.69</v>
      </c>
      <c r="BG124" s="3">
        <v>19</v>
      </c>
      <c r="BH124">
        <v>29.97</v>
      </c>
      <c r="BI124" s="3">
        <v>21</v>
      </c>
      <c r="BJ124">
        <v>29.59</v>
      </c>
      <c r="BK124" s="3">
        <v>16</v>
      </c>
      <c r="BM124" s="3"/>
      <c r="BN124">
        <v>20.010000000000002</v>
      </c>
      <c r="BO124" s="3">
        <v>24</v>
      </c>
      <c r="BQ124" s="3"/>
      <c r="BR124">
        <v>19.43</v>
      </c>
      <c r="BS124" s="3">
        <v>24</v>
      </c>
      <c r="BU124" s="3"/>
      <c r="BV124">
        <v>14.7</v>
      </c>
      <c r="BW124" s="3">
        <v>29</v>
      </c>
      <c r="BY124" s="3"/>
      <c r="CA124" s="3"/>
      <c r="CB124">
        <v>18.37</v>
      </c>
      <c r="CC124" s="3">
        <v>27</v>
      </c>
      <c r="CD124">
        <v>41.42</v>
      </c>
      <c r="CE124" s="3">
        <v>14</v>
      </c>
      <c r="CF124">
        <v>31.24</v>
      </c>
      <c r="CG124" s="3">
        <v>14</v>
      </c>
      <c r="CH124">
        <v>33.17</v>
      </c>
      <c r="CI124" s="3">
        <v>22</v>
      </c>
      <c r="CK124" s="3"/>
      <c r="CM124" s="3"/>
      <c r="CO124" s="3"/>
      <c r="CQ124" s="3"/>
      <c r="CS124" s="3"/>
    </row>
    <row r="125" spans="1:97" x14ac:dyDescent="0.55000000000000004">
      <c r="A125" t="s">
        <v>400</v>
      </c>
      <c r="B125" t="str">
        <f>LOOKUP(Table1[[#This Row],[Program]],'Program to Publisher detail'!A125:A443,'Program to Publisher detail'!C125:C443)</f>
        <v>Sir-tech</v>
      </c>
      <c r="C125" t="str">
        <f>LOOKUP(Table1[[#This Row],[Program]],'Program to Developer detail'!A125:A443,'Program to Developer detail'!C125:C443)</f>
        <v>Andrew Greenberg, Robert Woodhead</v>
      </c>
      <c r="E125" s="3"/>
      <c r="G125" s="3"/>
      <c r="I125" s="3"/>
      <c r="K125" s="3"/>
      <c r="M125" s="3"/>
      <c r="O125" s="3"/>
      <c r="Q125" s="3"/>
      <c r="S125" s="3"/>
      <c r="U125" s="3"/>
      <c r="W125" s="3"/>
      <c r="Y125" s="3"/>
      <c r="AA125" s="3"/>
      <c r="AC125" s="3"/>
      <c r="AE125" s="3"/>
      <c r="AG125" s="3"/>
      <c r="AI125" s="3"/>
      <c r="AK125" s="3"/>
      <c r="AM125" s="3"/>
      <c r="AO125" s="3"/>
      <c r="AQ125" s="3"/>
      <c r="AS125" s="3"/>
      <c r="AU125" s="3"/>
      <c r="AW125" s="3"/>
      <c r="AY125" s="3"/>
      <c r="BA125" s="3"/>
      <c r="BC125" s="3"/>
      <c r="BE125" s="3"/>
      <c r="BG125" s="3"/>
      <c r="BI125" s="3"/>
      <c r="BK125" s="3"/>
      <c r="BM125" s="3"/>
      <c r="BO125" s="3"/>
      <c r="BQ125" s="3"/>
      <c r="BS125" s="3"/>
      <c r="BU125" s="3"/>
      <c r="BW125" s="3"/>
      <c r="BY125" s="3"/>
      <c r="BZ125">
        <v>96.37</v>
      </c>
      <c r="CA125" s="3">
        <v>2</v>
      </c>
      <c r="CB125">
        <v>62.81</v>
      </c>
      <c r="CC125" s="3">
        <v>7</v>
      </c>
      <c r="CD125">
        <v>68.87</v>
      </c>
      <c r="CE125" s="3">
        <v>8</v>
      </c>
      <c r="CF125">
        <v>30.84</v>
      </c>
      <c r="CG125" s="3">
        <v>15</v>
      </c>
      <c r="CH125">
        <v>41.94</v>
      </c>
      <c r="CI125" s="3">
        <v>16</v>
      </c>
      <c r="CJ125">
        <v>30.82</v>
      </c>
      <c r="CK125" s="3">
        <v>27</v>
      </c>
      <c r="CL125">
        <v>33.340000000000003</v>
      </c>
      <c r="CM125" s="3">
        <v>19</v>
      </c>
      <c r="CN125">
        <v>19.13</v>
      </c>
      <c r="CO125" s="3">
        <v>27</v>
      </c>
      <c r="CQ125" s="3"/>
      <c r="CR125">
        <v>21.06</v>
      </c>
      <c r="CS125" s="3">
        <v>19</v>
      </c>
    </row>
    <row r="126" spans="1:97" x14ac:dyDescent="0.55000000000000004">
      <c r="A126" t="s">
        <v>384</v>
      </c>
      <c r="B126" t="str">
        <f>LOOKUP(Table1[[#This Row],[Program]],'Program to Publisher detail'!A126:A444,'Program to Publisher detail'!C126:C444)</f>
        <v>Broderbund Software</v>
      </c>
      <c r="C126" t="str">
        <f>LOOKUP(Table1[[#This Row],[Program]],'Program to Developer detail'!A126:A444,'Program to Developer detail'!C126:C444)</f>
        <v>Doug Smith</v>
      </c>
      <c r="E126" s="3"/>
      <c r="G126" s="3"/>
      <c r="I126" s="3"/>
      <c r="K126" s="3"/>
      <c r="M126" s="3"/>
      <c r="O126" s="3"/>
      <c r="Q126" s="3"/>
      <c r="S126" s="3"/>
      <c r="U126" s="3"/>
      <c r="W126" s="3"/>
      <c r="Y126" s="3"/>
      <c r="AA126" s="3"/>
      <c r="AC126" s="3"/>
      <c r="AE126" s="3"/>
      <c r="AG126" s="3"/>
      <c r="AI126" s="3"/>
      <c r="AK126" s="3"/>
      <c r="AM126" s="3"/>
      <c r="AO126" s="3"/>
      <c r="AQ126" s="3"/>
      <c r="AS126" s="3"/>
      <c r="AU126" s="3"/>
      <c r="AW126" s="3"/>
      <c r="AY126" s="3"/>
      <c r="BA126" s="3"/>
      <c r="BC126" s="3"/>
      <c r="BE126" s="3"/>
      <c r="BG126" s="3"/>
      <c r="BI126" s="3"/>
      <c r="BK126" s="3"/>
      <c r="BM126" s="3"/>
      <c r="BO126" s="3"/>
      <c r="BQ126" s="3"/>
      <c r="BS126" s="3"/>
      <c r="BU126" s="3"/>
      <c r="BV126">
        <v>56.06</v>
      </c>
      <c r="BW126" s="3">
        <v>10</v>
      </c>
      <c r="BX126">
        <v>72.16</v>
      </c>
      <c r="BY126" s="3">
        <v>5</v>
      </c>
      <c r="BZ126">
        <v>86.04</v>
      </c>
      <c r="CA126" s="3">
        <v>3</v>
      </c>
      <c r="CB126">
        <v>47.86</v>
      </c>
      <c r="CC126" s="3">
        <v>9</v>
      </c>
      <c r="CD126">
        <v>76.900000000000006</v>
      </c>
      <c r="CE126" s="3">
        <v>6</v>
      </c>
      <c r="CF126">
        <v>97.73</v>
      </c>
      <c r="CG126" s="3">
        <v>2</v>
      </c>
      <c r="CH126">
        <v>71.8</v>
      </c>
      <c r="CI126" s="3">
        <v>6</v>
      </c>
      <c r="CJ126">
        <v>68.38</v>
      </c>
      <c r="CK126" s="3">
        <v>5</v>
      </c>
      <c r="CL126">
        <v>56.71</v>
      </c>
      <c r="CM126" s="3">
        <v>9</v>
      </c>
      <c r="CN126">
        <v>48.64</v>
      </c>
      <c r="CO126" s="3">
        <v>9</v>
      </c>
      <c r="CP126">
        <v>23.29</v>
      </c>
      <c r="CQ126" s="3">
        <v>11</v>
      </c>
      <c r="CR126">
        <v>29.49</v>
      </c>
      <c r="CS126" s="3">
        <v>13</v>
      </c>
    </row>
    <row r="127" spans="1:97" x14ac:dyDescent="0.55000000000000004">
      <c r="A127" t="s">
        <v>144</v>
      </c>
      <c r="B127" t="str">
        <f>LOOKUP(Table1[[#This Row],[Program]],'Program to Publisher detail'!A127:A445,'Program to Publisher detail'!C127:C445)</f>
        <v>Avalon Hill</v>
      </c>
      <c r="C127" t="str">
        <f>LOOKUP(Table1[[#This Row],[Program]],'Program to Developer detail'!A127:A445,'Program to Developer detail'!C127:C445)</f>
        <v>National Microcomputer Associates</v>
      </c>
      <c r="E127" s="3"/>
      <c r="G127" s="3"/>
      <c r="I127" s="3"/>
      <c r="K127" s="3"/>
      <c r="M127" s="3"/>
      <c r="N127">
        <v>12.77</v>
      </c>
      <c r="O127" s="3">
        <v>23</v>
      </c>
      <c r="Q127" s="3"/>
      <c r="S127" s="3"/>
      <c r="U127" s="3"/>
      <c r="W127" s="3"/>
      <c r="Y127" s="3"/>
      <c r="AA127" s="3"/>
      <c r="AC127" s="3"/>
      <c r="AE127" s="3"/>
      <c r="AG127" s="3"/>
      <c r="AI127" s="3"/>
      <c r="AK127" s="3"/>
      <c r="AM127" s="3"/>
      <c r="AO127" s="3"/>
      <c r="AQ127" s="3"/>
      <c r="AS127" s="3"/>
      <c r="AU127" s="3"/>
      <c r="AW127" s="3"/>
      <c r="AY127" s="3"/>
      <c r="BA127" s="3"/>
      <c r="BC127" s="3"/>
      <c r="BE127" s="3"/>
      <c r="BG127" s="3"/>
      <c r="BI127" s="3"/>
      <c r="BK127" s="3"/>
      <c r="BM127" s="3"/>
      <c r="BO127" s="3"/>
      <c r="BQ127" s="3"/>
      <c r="BS127" s="3"/>
      <c r="BU127" s="3"/>
      <c r="BW127" s="3"/>
      <c r="BY127" s="3"/>
      <c r="CA127" s="3"/>
      <c r="CC127" s="3"/>
      <c r="CE127" s="3"/>
      <c r="CG127" s="3"/>
      <c r="CI127" s="3"/>
      <c r="CK127" s="3"/>
      <c r="CM127" s="3"/>
      <c r="CO127" s="3"/>
      <c r="CQ127" s="3"/>
      <c r="CS127" s="3"/>
    </row>
    <row r="128" spans="1:97" x14ac:dyDescent="0.55000000000000004">
      <c r="A128" t="s">
        <v>235</v>
      </c>
      <c r="B128" t="str">
        <f>LOOKUP(Table1[[#This Row],[Program]],'Program to Publisher detail'!A128:A446,'Program to Publisher detail'!C128:C446)</f>
        <v>Artsci</v>
      </c>
      <c r="C128" t="str">
        <f>LOOKUP(Table1[[#This Row],[Program]],'Program to Developer detail'!A128:A446,'Program to Developer detail'!C128:C446)</f>
        <v>Bill Depew, Gary Shannon</v>
      </c>
      <c r="E128" s="3"/>
      <c r="G128" s="3"/>
      <c r="I128" s="3"/>
      <c r="K128" s="3"/>
      <c r="M128" s="3"/>
      <c r="O128" s="3"/>
      <c r="Q128" s="3"/>
      <c r="S128" s="3"/>
      <c r="U128" s="3"/>
      <c r="W128" s="3"/>
      <c r="Y128" s="3"/>
      <c r="AA128" s="3"/>
      <c r="AC128" s="3"/>
      <c r="AD128">
        <v>10.029999999999999</v>
      </c>
      <c r="AE128" s="3">
        <v>23</v>
      </c>
      <c r="AF128">
        <v>11.11</v>
      </c>
      <c r="AG128" s="3">
        <v>30</v>
      </c>
      <c r="AI128" s="3"/>
      <c r="AJ128">
        <v>40.32</v>
      </c>
      <c r="AK128" s="3">
        <v>20</v>
      </c>
      <c r="AM128" s="3"/>
      <c r="AN128">
        <v>27.43</v>
      </c>
      <c r="AO128" s="3">
        <v>20</v>
      </c>
      <c r="AP128">
        <v>28.91</v>
      </c>
      <c r="AQ128" s="3">
        <v>20</v>
      </c>
      <c r="AS128" s="3"/>
      <c r="AT128">
        <v>15.48</v>
      </c>
      <c r="AU128" s="3">
        <v>29</v>
      </c>
      <c r="AV128">
        <v>22.91</v>
      </c>
      <c r="AW128" s="3">
        <v>24</v>
      </c>
      <c r="AY128" s="3"/>
      <c r="BA128" s="3"/>
      <c r="BB128">
        <v>22.62</v>
      </c>
      <c r="BC128" s="3">
        <v>22</v>
      </c>
      <c r="BE128" s="3"/>
      <c r="BG128" s="3"/>
      <c r="BI128" s="3"/>
      <c r="BK128" s="3"/>
      <c r="BM128" s="3"/>
      <c r="BO128" s="3"/>
      <c r="BQ128" s="3"/>
      <c r="BS128" s="3"/>
      <c r="BU128" s="3"/>
      <c r="BW128" s="3"/>
      <c r="BY128" s="3"/>
      <c r="CA128" s="3"/>
      <c r="CC128" s="3"/>
      <c r="CE128" s="3"/>
      <c r="CG128" s="3"/>
      <c r="CI128" s="3"/>
      <c r="CK128" s="3"/>
      <c r="CM128" s="3"/>
      <c r="CO128" s="3"/>
      <c r="CQ128" s="3"/>
      <c r="CS128" s="3"/>
    </row>
    <row r="129" spans="1:97" x14ac:dyDescent="0.55000000000000004">
      <c r="A129" t="s">
        <v>401</v>
      </c>
      <c r="B129" t="str">
        <f>LOOKUP(Table1[[#This Row],[Program]],'Program to Publisher detail'!A129:A447,'Program to Publisher detail'!C129:C447)</f>
        <v>Artsci</v>
      </c>
      <c r="C129" t="str">
        <f>LOOKUP(Table1[[#This Row],[Program]],'Program to Developer detail'!A129:A447,'Program to Developer detail'!C129:C447)</f>
        <v>Bill Depew</v>
      </c>
      <c r="E129" s="3"/>
      <c r="G129" s="3"/>
      <c r="I129" s="3"/>
      <c r="K129" s="3"/>
      <c r="M129" s="3"/>
      <c r="O129" s="3"/>
      <c r="Q129" s="3"/>
      <c r="S129" s="3"/>
      <c r="U129" s="3"/>
      <c r="W129" s="3"/>
      <c r="Y129" s="3"/>
      <c r="AA129" s="3"/>
      <c r="AC129" s="3"/>
      <c r="AE129" s="3"/>
      <c r="AG129" s="3"/>
      <c r="AI129" s="3"/>
      <c r="AK129" s="3"/>
      <c r="AM129" s="3"/>
      <c r="AO129" s="3"/>
      <c r="AQ129" s="3"/>
      <c r="AS129" s="3"/>
      <c r="AU129" s="3"/>
      <c r="AW129" s="3"/>
      <c r="AY129" s="3"/>
      <c r="BA129" s="3"/>
      <c r="BC129" s="3"/>
      <c r="BE129" s="3"/>
      <c r="BG129" s="3"/>
      <c r="BI129" s="3"/>
      <c r="BK129" s="3"/>
      <c r="BM129" s="3"/>
      <c r="BO129" s="3"/>
      <c r="BQ129" s="3"/>
      <c r="BS129" s="3"/>
      <c r="BU129" s="3"/>
      <c r="BW129" s="3"/>
      <c r="BY129" s="3"/>
      <c r="BZ129">
        <v>24.52</v>
      </c>
      <c r="CA129" s="3">
        <v>18</v>
      </c>
      <c r="CC129" s="3"/>
      <c r="CE129" s="3"/>
      <c r="CG129" s="3"/>
      <c r="CI129" s="3"/>
      <c r="CK129" s="3"/>
      <c r="CM129" s="3"/>
      <c r="CO129" s="3"/>
      <c r="CQ129" s="3"/>
      <c r="CS129" s="3"/>
    </row>
    <row r="130" spans="1:97" x14ac:dyDescent="0.55000000000000004">
      <c r="A130" t="s">
        <v>304</v>
      </c>
      <c r="B130" t="str">
        <f>LOOKUP(Table1[[#This Row],[Program]],'Program to Publisher detail'!A130:A448,'Program to Publisher detail'!C130:C448)</f>
        <v>On-Line Systems</v>
      </c>
      <c r="C130" t="str">
        <f>LOOKUP(Table1[[#This Row],[Program]],'Program to Developer detail'!A130:A448,'Program to Developer detail'!C130:C448)</f>
        <v>Eric Hammond, Rorke Weigandt</v>
      </c>
      <c r="E130" s="3"/>
      <c r="G130" s="3"/>
      <c r="I130" s="3"/>
      <c r="K130" s="3"/>
      <c r="M130" s="3"/>
      <c r="O130" s="3"/>
      <c r="Q130" s="3"/>
      <c r="S130" s="3"/>
      <c r="U130" s="3"/>
      <c r="W130" s="3"/>
      <c r="Y130" s="3"/>
      <c r="AA130" s="3"/>
      <c r="AC130" s="3"/>
      <c r="AE130" s="3"/>
      <c r="AG130" s="3"/>
      <c r="AI130" s="3"/>
      <c r="AK130" s="3"/>
      <c r="AM130" s="3"/>
      <c r="AO130" s="3"/>
      <c r="AQ130" s="3"/>
      <c r="AS130" s="3"/>
      <c r="AU130" s="3"/>
      <c r="AV130">
        <v>36.04</v>
      </c>
      <c r="AW130" s="3">
        <v>12</v>
      </c>
      <c r="AX130">
        <v>18.66</v>
      </c>
      <c r="AY130" s="3">
        <v>30</v>
      </c>
      <c r="AZ130">
        <v>15.82</v>
      </c>
      <c r="BA130" s="3">
        <v>27</v>
      </c>
      <c r="BC130" s="3"/>
      <c r="BE130" s="3"/>
      <c r="BG130" s="3"/>
      <c r="BI130" s="3"/>
      <c r="BK130" s="3"/>
      <c r="BM130" s="3"/>
      <c r="BO130" s="3"/>
      <c r="BQ130" s="3"/>
      <c r="BS130" s="3"/>
      <c r="BU130" s="3"/>
      <c r="BW130" s="3"/>
      <c r="BY130" s="3"/>
      <c r="CA130" s="3"/>
      <c r="CC130" s="3"/>
      <c r="CE130" s="3"/>
      <c r="CG130" s="3"/>
      <c r="CI130" s="3"/>
      <c r="CK130" s="3"/>
      <c r="CM130" s="3"/>
      <c r="CO130" s="3"/>
      <c r="CQ130" s="3"/>
      <c r="CS130" s="3"/>
    </row>
    <row r="131" spans="1:97" x14ac:dyDescent="0.55000000000000004">
      <c r="A131" t="s">
        <v>287</v>
      </c>
      <c r="B131" t="str">
        <f>LOOKUP(Table1[[#This Row],[Program]],'Program to Publisher detail'!A131:A449,'Program to Publisher detail'!C131:C449)</f>
        <v>Lightning Software</v>
      </c>
      <c r="C131" t="str">
        <f>LOOKUP(Table1[[#This Row],[Program]],'Program to Developer detail'!A131:A449,'Program to Developer detail'!C131:C449)</f>
        <v>Bruce Zweig</v>
      </c>
      <c r="E131" s="3"/>
      <c r="G131" s="3"/>
      <c r="I131" s="3"/>
      <c r="K131" s="3"/>
      <c r="M131" s="3"/>
      <c r="O131" s="3"/>
      <c r="Q131" s="3"/>
      <c r="S131" s="3"/>
      <c r="U131" s="3"/>
      <c r="W131" s="3"/>
      <c r="Y131" s="3"/>
      <c r="AA131" s="3"/>
      <c r="AC131" s="3"/>
      <c r="AE131" s="3"/>
      <c r="AG131" s="3"/>
      <c r="AI131" s="3"/>
      <c r="AK131" s="3"/>
      <c r="AM131" s="3"/>
      <c r="AO131" s="3"/>
      <c r="AP131">
        <v>23.83</v>
      </c>
      <c r="AQ131" s="3">
        <v>27</v>
      </c>
      <c r="AR131">
        <v>31.93</v>
      </c>
      <c r="AS131" s="3">
        <v>17</v>
      </c>
      <c r="AT131">
        <v>19.34</v>
      </c>
      <c r="AU131" s="3">
        <v>21</v>
      </c>
      <c r="AV131">
        <v>24.02</v>
      </c>
      <c r="AW131" s="3">
        <v>22</v>
      </c>
      <c r="AX131">
        <v>24.1</v>
      </c>
      <c r="AY131" s="3">
        <v>21</v>
      </c>
      <c r="AZ131">
        <v>42.99</v>
      </c>
      <c r="BA131" s="3">
        <v>12</v>
      </c>
      <c r="BB131">
        <v>23.1</v>
      </c>
      <c r="BC131" s="3">
        <v>19</v>
      </c>
      <c r="BD131">
        <v>17.309999999999999</v>
      </c>
      <c r="BE131" s="3">
        <v>22</v>
      </c>
      <c r="BF131">
        <v>18.25</v>
      </c>
      <c r="BG131" s="3">
        <v>23</v>
      </c>
      <c r="BH131">
        <v>33.450000000000003</v>
      </c>
      <c r="BI131" s="3">
        <v>14</v>
      </c>
      <c r="BJ131">
        <v>31</v>
      </c>
      <c r="BK131" s="3">
        <v>15</v>
      </c>
      <c r="BL131">
        <v>23.69</v>
      </c>
      <c r="BM131" s="3">
        <v>17</v>
      </c>
      <c r="BN131">
        <v>51.36</v>
      </c>
      <c r="BO131" s="3">
        <v>7</v>
      </c>
      <c r="BP131">
        <v>36.28</v>
      </c>
      <c r="BQ131" s="3">
        <v>10</v>
      </c>
      <c r="BR131">
        <v>82.71</v>
      </c>
      <c r="BS131" s="3">
        <v>4</v>
      </c>
      <c r="BT131">
        <v>56.51</v>
      </c>
      <c r="BU131" s="3">
        <v>5</v>
      </c>
      <c r="BV131">
        <v>56.98</v>
      </c>
      <c r="BW131" s="3">
        <v>9</v>
      </c>
      <c r="BX131">
        <v>50.24</v>
      </c>
      <c r="BY131" s="3">
        <v>10</v>
      </c>
      <c r="BZ131">
        <v>63.67</v>
      </c>
      <c r="CA131" s="3">
        <v>5</v>
      </c>
      <c r="CB131">
        <v>68.790000000000006</v>
      </c>
      <c r="CC131" s="3">
        <v>5</v>
      </c>
      <c r="CD131">
        <v>83.63</v>
      </c>
      <c r="CE131" s="3">
        <v>3</v>
      </c>
      <c r="CF131">
        <v>65.290000000000006</v>
      </c>
      <c r="CG131" s="3">
        <v>3</v>
      </c>
      <c r="CH131">
        <v>78.2</v>
      </c>
      <c r="CI131" s="3">
        <v>4</v>
      </c>
      <c r="CJ131">
        <v>76.89</v>
      </c>
      <c r="CK131" s="3">
        <v>3</v>
      </c>
      <c r="CL131">
        <v>98.77</v>
      </c>
      <c r="CM131" s="3">
        <v>2</v>
      </c>
      <c r="CN131">
        <v>82.14</v>
      </c>
      <c r="CO131" s="3">
        <v>3</v>
      </c>
      <c r="CP131">
        <v>33.51</v>
      </c>
      <c r="CQ131" s="3">
        <v>7</v>
      </c>
      <c r="CR131">
        <v>46.34</v>
      </c>
      <c r="CS131" s="3">
        <v>8</v>
      </c>
    </row>
    <row r="132" spans="1:97" x14ac:dyDescent="0.55000000000000004">
      <c r="A132" t="s">
        <v>429</v>
      </c>
      <c r="B132" t="str">
        <f>LOOKUP(Table1[[#This Row],[Program]],'Program to Publisher detail'!A132:A450,'Program to Publisher detail'!C132:C450)</f>
        <v>Davidson and Associates</v>
      </c>
      <c r="C132" t="str">
        <f>LOOKUP(Table1[[#This Row],[Program]],'Program to Developer detail'!A132:A450,'Program to Developer detail'!C132:C450)</f>
        <v>Janice Davidson, Richard Eckert</v>
      </c>
      <c r="E132" s="3"/>
      <c r="G132" s="3"/>
      <c r="I132" s="3"/>
      <c r="K132" s="3"/>
      <c r="M132" s="3"/>
      <c r="O132" s="3"/>
      <c r="Q132" s="3"/>
      <c r="S132" s="3"/>
      <c r="U132" s="3"/>
      <c r="W132" s="3"/>
      <c r="Y132" s="3"/>
      <c r="AA132" s="3"/>
      <c r="AC132" s="3"/>
      <c r="AE132" s="3"/>
      <c r="AG132" s="3"/>
      <c r="AI132" s="3"/>
      <c r="AK132" s="3"/>
      <c r="AM132" s="3"/>
      <c r="AO132" s="3"/>
      <c r="AQ132" s="3"/>
      <c r="AS132" s="3"/>
      <c r="AU132" s="3"/>
      <c r="AW132" s="3"/>
      <c r="AY132" s="3"/>
      <c r="BA132" s="3"/>
      <c r="BC132" s="3"/>
      <c r="BE132" s="3"/>
      <c r="BG132" s="3"/>
      <c r="BI132" s="3"/>
      <c r="BK132" s="3"/>
      <c r="BM132" s="3"/>
      <c r="BO132" s="3"/>
      <c r="BQ132" s="3"/>
      <c r="BS132" s="3"/>
      <c r="BU132" s="3"/>
      <c r="BW132" s="3"/>
      <c r="BY132" s="3"/>
      <c r="CA132" s="3"/>
      <c r="CC132" s="3"/>
      <c r="CE132" s="3"/>
      <c r="CG132" s="3"/>
      <c r="CI132" s="3"/>
      <c r="CK132" s="3"/>
      <c r="CL132">
        <v>20.25</v>
      </c>
      <c r="CM132" s="3">
        <v>26</v>
      </c>
      <c r="CO132" s="3"/>
      <c r="CQ132" s="3"/>
      <c r="CS132" s="3"/>
    </row>
    <row r="133" spans="1:97" x14ac:dyDescent="0.55000000000000004">
      <c r="A133" t="s">
        <v>292</v>
      </c>
      <c r="B133" t="str">
        <f>LOOKUP(Table1[[#This Row],[Program]],'Program to Publisher detail'!A133:A451,'Program to Publisher detail'!C133:C451)</f>
        <v>Cavalier Computer</v>
      </c>
      <c r="C133" t="str">
        <f>LOOKUP(Table1[[#This Row],[Program]],'Program to Developer detail'!A133:A451,'Program to Developer detail'!C133:C451)</f>
        <v>Jay Zimmermann, Jim Nitchals</v>
      </c>
      <c r="E133" s="3"/>
      <c r="G133" s="3"/>
      <c r="I133" s="3"/>
      <c r="K133" s="3"/>
      <c r="M133" s="3"/>
      <c r="O133" s="3"/>
      <c r="Q133" s="3"/>
      <c r="S133" s="3"/>
      <c r="U133" s="3"/>
      <c r="W133" s="3"/>
      <c r="Y133" s="3"/>
      <c r="AA133" s="3"/>
      <c r="AC133" s="3"/>
      <c r="AE133" s="3"/>
      <c r="AG133" s="3"/>
      <c r="AI133" s="3"/>
      <c r="AK133" s="3"/>
      <c r="AM133" s="3"/>
      <c r="AO133" s="3"/>
      <c r="AQ133" s="3"/>
      <c r="AR133">
        <v>25.69</v>
      </c>
      <c r="AS133" s="3">
        <v>22</v>
      </c>
      <c r="AU133" s="3"/>
      <c r="AW133" s="3"/>
      <c r="AY133" s="3"/>
      <c r="BA133" s="3"/>
      <c r="BC133" s="3"/>
      <c r="BE133" s="3"/>
      <c r="BG133" s="3"/>
      <c r="BI133" s="3"/>
      <c r="BK133" s="3"/>
      <c r="BM133" s="3"/>
      <c r="BO133" s="3"/>
      <c r="BQ133" s="3"/>
      <c r="BS133" s="3"/>
      <c r="BU133" s="3"/>
      <c r="BW133" s="3"/>
      <c r="BY133" s="3"/>
      <c r="CA133" s="3"/>
      <c r="CC133" s="3"/>
      <c r="CE133" s="3"/>
      <c r="CG133" s="3"/>
      <c r="CI133" s="3"/>
      <c r="CK133" s="3"/>
      <c r="CM133" s="3"/>
      <c r="CO133" s="3"/>
      <c r="CQ133" s="3"/>
      <c r="CS133" s="3"/>
    </row>
    <row r="134" spans="1:97" x14ac:dyDescent="0.55000000000000004">
      <c r="A134" t="s">
        <v>101</v>
      </c>
      <c r="B134" t="str">
        <f>LOOKUP(Table1[[#This Row],[Program]],'Program to Publisher detail'!A134:A452,'Program to Publisher detail'!C134:C452)</f>
        <v>Avalon Hill</v>
      </c>
      <c r="C134" t="str">
        <f>LOOKUP(Table1[[#This Row],[Program]],'Program to Developer detail'!A134:A452,'Program to Developer detail'!C134:C452)</f>
        <v>uncredited</v>
      </c>
      <c r="E134" s="3"/>
      <c r="F134">
        <v>17.43</v>
      </c>
      <c r="G134" s="3">
        <v>29</v>
      </c>
      <c r="I134" s="3"/>
      <c r="K134" s="3"/>
      <c r="M134" s="3"/>
      <c r="O134" s="3"/>
      <c r="Q134" s="3"/>
      <c r="S134" s="3"/>
      <c r="U134" s="3"/>
      <c r="W134" s="3"/>
      <c r="Y134" s="3"/>
      <c r="AA134" s="3"/>
      <c r="AC134" s="3"/>
      <c r="AE134" s="3"/>
      <c r="AG134" s="3"/>
      <c r="AI134" s="3"/>
      <c r="AK134" s="3"/>
      <c r="AM134" s="3"/>
      <c r="AO134" s="3"/>
      <c r="AQ134" s="3"/>
      <c r="AS134" s="3"/>
      <c r="AU134" s="3"/>
      <c r="AW134" s="3"/>
      <c r="AY134" s="3"/>
      <c r="BA134" s="3"/>
      <c r="BC134" s="3"/>
      <c r="BE134" s="3"/>
      <c r="BG134" s="3"/>
      <c r="BI134" s="3"/>
      <c r="BK134" s="3"/>
      <c r="BM134" s="3"/>
      <c r="BO134" s="3"/>
      <c r="BQ134" s="3"/>
      <c r="BS134" s="3"/>
      <c r="BU134" s="3"/>
      <c r="BW134" s="3"/>
      <c r="BY134" s="3"/>
      <c r="CA134" s="3"/>
      <c r="CC134" s="3"/>
      <c r="CE134" s="3"/>
      <c r="CG134" s="3"/>
      <c r="CI134" s="3"/>
      <c r="CK134" s="3"/>
      <c r="CM134" s="3"/>
      <c r="CO134" s="3"/>
      <c r="CQ134" s="3"/>
      <c r="CS134" s="3"/>
    </row>
    <row r="135" spans="1:97" x14ac:dyDescent="0.55000000000000004">
      <c r="A135" t="s">
        <v>343</v>
      </c>
      <c r="B135" t="str">
        <f>LOOKUP(Table1[[#This Row],[Program]],'Program to Publisher detail'!A135:A453,'Program to Publisher detail'!C135:C453)</f>
        <v>Micro Fun</v>
      </c>
      <c r="C135" t="str">
        <f>LOOKUP(Table1[[#This Row],[Program]],'Program to Developer detail'!A135:A453,'Program to Developer detail'!C135:C453)</f>
        <v>Bill Hogue, Mike Livesay</v>
      </c>
      <c r="E135" s="3"/>
      <c r="G135" s="3"/>
      <c r="I135" s="3"/>
      <c r="K135" s="3"/>
      <c r="M135" s="3"/>
      <c r="O135" s="3"/>
      <c r="Q135" s="3"/>
      <c r="S135" s="3"/>
      <c r="U135" s="3"/>
      <c r="W135" s="3"/>
      <c r="Y135" s="3"/>
      <c r="AA135" s="3"/>
      <c r="AC135" s="3"/>
      <c r="AE135" s="3"/>
      <c r="AG135" s="3"/>
      <c r="AI135" s="3"/>
      <c r="AK135" s="3"/>
      <c r="AM135" s="3"/>
      <c r="AO135" s="3"/>
      <c r="AQ135" s="3"/>
      <c r="AS135" s="3"/>
      <c r="AU135" s="3"/>
      <c r="AW135" s="3"/>
      <c r="AY135" s="3"/>
      <c r="BA135" s="3"/>
      <c r="BC135" s="3"/>
      <c r="BE135" s="3"/>
      <c r="BG135" s="3"/>
      <c r="BH135">
        <v>62.03</v>
      </c>
      <c r="BI135" s="3">
        <v>8</v>
      </c>
      <c r="BJ135">
        <v>99.11</v>
      </c>
      <c r="BK135" s="3">
        <v>3</v>
      </c>
      <c r="BL135">
        <v>71.47</v>
      </c>
      <c r="BM135" s="3">
        <v>6</v>
      </c>
      <c r="BN135">
        <v>76.040000000000006</v>
      </c>
      <c r="BO135" s="3">
        <v>4</v>
      </c>
      <c r="BP135">
        <v>61.22</v>
      </c>
      <c r="BQ135" s="3">
        <v>5</v>
      </c>
      <c r="BR135">
        <v>65.27</v>
      </c>
      <c r="BS135" s="3">
        <v>8</v>
      </c>
      <c r="BT135">
        <v>44.65</v>
      </c>
      <c r="BU135" s="3">
        <v>8</v>
      </c>
      <c r="BV135">
        <v>35.53</v>
      </c>
      <c r="BW135" s="3">
        <v>13</v>
      </c>
      <c r="BX135">
        <v>27.31</v>
      </c>
      <c r="BY135" s="3">
        <v>13</v>
      </c>
      <c r="BZ135">
        <v>20.22</v>
      </c>
      <c r="CA135" s="3">
        <v>25</v>
      </c>
      <c r="CC135" s="3"/>
      <c r="CD135">
        <v>22.78</v>
      </c>
      <c r="CE135" s="3">
        <v>25</v>
      </c>
      <c r="CF135">
        <v>28.04</v>
      </c>
      <c r="CG135" s="3">
        <v>19</v>
      </c>
      <c r="CH135" s="4">
        <v>36.25</v>
      </c>
      <c r="CI135" s="3">
        <v>20</v>
      </c>
      <c r="CK135" s="3"/>
      <c r="CL135">
        <v>23.99</v>
      </c>
      <c r="CM135" s="3">
        <v>24</v>
      </c>
      <c r="CO135" s="3"/>
      <c r="CQ135" s="3"/>
      <c r="CS135" s="3"/>
    </row>
    <row r="136" spans="1:97" x14ac:dyDescent="0.55000000000000004">
      <c r="A136" t="s">
        <v>155</v>
      </c>
      <c r="B136" t="str">
        <f>LOOKUP(Table1[[#This Row],[Program]],'Program to Publisher detail'!A136:A454,'Program to Publisher detail'!C136:C454)</f>
        <v>On-Line Systems</v>
      </c>
      <c r="C136" t="str">
        <f>LOOKUP(Table1[[#This Row],[Program]],'Program to Developer detail'!A136:A454,'Program to Developer detail'!C136:C454)</f>
        <v>Dave Clark</v>
      </c>
      <c r="E136" s="3"/>
      <c r="G136" s="3"/>
      <c r="I136" s="3"/>
      <c r="K136" s="3"/>
      <c r="M136" s="3"/>
      <c r="O136" s="3"/>
      <c r="Q136" s="3"/>
      <c r="R136">
        <v>23.2</v>
      </c>
      <c r="S136" s="3">
        <v>16</v>
      </c>
      <c r="U136" s="3"/>
      <c r="V136">
        <v>22.4</v>
      </c>
      <c r="W136" s="3">
        <v>20</v>
      </c>
      <c r="X136">
        <v>12.84</v>
      </c>
      <c r="Y136" s="3">
        <v>30</v>
      </c>
      <c r="AA136" s="3"/>
      <c r="AC136" s="3"/>
      <c r="AE136" s="3"/>
      <c r="AG136" s="3"/>
      <c r="AI136" s="3"/>
      <c r="AK136" s="3"/>
      <c r="AM136" s="3"/>
      <c r="AO136" s="3"/>
      <c r="AQ136" s="3"/>
      <c r="AS136" s="3"/>
      <c r="AU136" s="3"/>
      <c r="AW136" s="3"/>
      <c r="AY136" s="3"/>
      <c r="BA136" s="3"/>
      <c r="BC136" s="3"/>
      <c r="BE136" s="3"/>
      <c r="BG136" s="3"/>
      <c r="BI136" s="3"/>
      <c r="BK136" s="3"/>
      <c r="BM136" s="3"/>
      <c r="BO136" s="3"/>
      <c r="BQ136" s="3"/>
      <c r="BS136" s="3"/>
      <c r="BU136" s="3"/>
      <c r="BW136" s="3"/>
      <c r="BY136" s="3"/>
      <c r="CA136" s="3"/>
      <c r="CC136" s="3"/>
      <c r="CE136" s="3"/>
      <c r="CG136" s="3"/>
      <c r="CI136" s="3"/>
      <c r="CK136" s="3"/>
      <c r="CM136" s="3"/>
      <c r="CO136" s="3"/>
      <c r="CQ136" s="3"/>
      <c r="CS136" s="3"/>
    </row>
    <row r="137" spans="1:97" x14ac:dyDescent="0.55000000000000004">
      <c r="A137" t="s">
        <v>353</v>
      </c>
      <c r="B137" t="str">
        <f>LOOKUP(Table1[[#This Row],[Program]],'Program to Publisher detail'!A137:A455,'Program to Publisher detail'!C137:C455)</f>
        <v>Apple Computer</v>
      </c>
      <c r="C137" t="str">
        <f>LOOKUP(Table1[[#This Row],[Program]],'Program to Developer detail'!A137:A455,'Program to Developer detail'!C137:C455)</f>
        <v>Children's Television Workshop</v>
      </c>
      <c r="E137" s="3"/>
      <c r="G137" s="3"/>
      <c r="I137" s="3"/>
      <c r="K137" s="3"/>
      <c r="M137" s="3"/>
      <c r="O137" s="3"/>
      <c r="Q137" s="3"/>
      <c r="S137" s="3"/>
      <c r="U137" s="3"/>
      <c r="W137" s="3"/>
      <c r="Y137" s="3"/>
      <c r="AA137" s="3"/>
      <c r="AC137" s="3"/>
      <c r="AE137" s="3"/>
      <c r="AG137" s="3"/>
      <c r="AI137" s="3"/>
      <c r="AK137" s="3"/>
      <c r="AM137" s="3"/>
      <c r="AO137" s="3"/>
      <c r="AQ137" s="3"/>
      <c r="AS137" s="3"/>
      <c r="AU137" s="3"/>
      <c r="AW137" s="3"/>
      <c r="AY137" s="3"/>
      <c r="BA137" s="3"/>
      <c r="BC137" s="3"/>
      <c r="BE137" s="3"/>
      <c r="BG137" s="3"/>
      <c r="BH137">
        <v>19.510000000000002</v>
      </c>
      <c r="BI137" s="3">
        <v>31</v>
      </c>
      <c r="BJ137">
        <v>23.01</v>
      </c>
      <c r="BK137" s="3">
        <v>19</v>
      </c>
      <c r="BM137" s="3"/>
      <c r="BO137" s="3"/>
      <c r="BP137">
        <v>16.63</v>
      </c>
      <c r="BQ137" s="3">
        <v>26</v>
      </c>
      <c r="BR137">
        <v>19.93</v>
      </c>
      <c r="BS137" s="3">
        <v>23</v>
      </c>
      <c r="BU137" s="3"/>
      <c r="BW137" s="3"/>
      <c r="BY137" s="3"/>
      <c r="CA137" s="3"/>
      <c r="CC137" s="3"/>
      <c r="CE137" s="3"/>
      <c r="CG137" s="3"/>
      <c r="CI137" s="3"/>
      <c r="CK137" s="3"/>
      <c r="CM137" s="3"/>
      <c r="CO137" s="3"/>
      <c r="CQ137" s="3"/>
      <c r="CS137" s="3"/>
    </row>
    <row r="138" spans="1:97" x14ac:dyDescent="0.55000000000000004">
      <c r="A138" t="s">
        <v>13</v>
      </c>
      <c r="B138" t="str">
        <f>LOOKUP(Table1[[#This Row],[Program]],'Program to Publisher detail'!A138:A456,'Program to Publisher detail'!C138:C456)</f>
        <v>Automated Simulations</v>
      </c>
      <c r="C138" t="str">
        <f>LOOKUP(Table1[[#This Row],[Program]],'Program to Developer detail'!A138:A456,'Program to Developer detail'!C138:C456)</f>
        <v>uncredited</v>
      </c>
      <c r="D138">
        <v>44.06</v>
      </c>
      <c r="E138" s="3">
        <v>11</v>
      </c>
      <c r="F138">
        <v>19.989999999999998</v>
      </c>
      <c r="G138" s="3">
        <v>24</v>
      </c>
      <c r="I138" s="3"/>
      <c r="J138">
        <v>19.91</v>
      </c>
      <c r="K138" s="3">
        <v>24</v>
      </c>
      <c r="M138" s="3"/>
      <c r="O138" s="3"/>
      <c r="Q138" s="3"/>
      <c r="S138" s="3"/>
      <c r="U138" s="3"/>
      <c r="W138" s="3"/>
      <c r="Y138" s="3"/>
      <c r="AA138" s="3"/>
      <c r="AC138" s="3"/>
      <c r="AE138" s="3"/>
      <c r="AG138" s="3"/>
      <c r="AI138" s="3"/>
      <c r="AK138" s="3"/>
      <c r="AM138" s="3"/>
      <c r="AO138" s="3"/>
      <c r="AQ138" s="3"/>
      <c r="AS138" s="3"/>
      <c r="AU138" s="3"/>
      <c r="AW138" s="3"/>
      <c r="AY138" s="3"/>
      <c r="BA138" s="3"/>
      <c r="BC138" s="3"/>
      <c r="BE138" s="3"/>
      <c r="BG138" s="3"/>
      <c r="BI138" s="3"/>
      <c r="BK138" s="3"/>
      <c r="BM138" s="3"/>
      <c r="BO138" s="3"/>
      <c r="BQ138" s="3"/>
      <c r="BS138" s="3"/>
      <c r="BU138" s="3"/>
      <c r="BW138" s="3"/>
      <c r="BY138" s="3"/>
      <c r="CA138" s="3"/>
      <c r="CC138" s="3"/>
      <c r="CE138" s="3"/>
      <c r="CG138" s="3"/>
      <c r="CI138" s="3"/>
      <c r="CK138" s="3"/>
      <c r="CM138" s="3"/>
      <c r="CO138" s="3"/>
      <c r="CQ138" s="3"/>
      <c r="CS138" s="3"/>
    </row>
    <row r="139" spans="1:97" x14ac:dyDescent="0.55000000000000004">
      <c r="A139" t="s">
        <v>352</v>
      </c>
      <c r="B139" t="str">
        <f>LOOKUP(Table1[[#This Row],[Program]],'Program to Publisher detail'!A139:A457,'Program to Publisher detail'!C139:C457)</f>
        <v>Microsoft</v>
      </c>
      <c r="C139" t="str">
        <f>LOOKUP(Table1[[#This Row],[Program]],'Program to Developer detail'!A139:A457,'Program to Developer detail'!C139:C457)</f>
        <v>uncredited</v>
      </c>
      <c r="E139" s="3"/>
      <c r="G139" s="3"/>
      <c r="I139" s="3"/>
      <c r="K139" s="3"/>
      <c r="M139" s="3"/>
      <c r="O139" s="3"/>
      <c r="Q139" s="3"/>
      <c r="S139" s="3"/>
      <c r="U139" s="3"/>
      <c r="W139" s="3"/>
      <c r="Y139" s="3"/>
      <c r="AA139" s="3"/>
      <c r="AC139" s="3"/>
      <c r="AE139" s="3"/>
      <c r="AG139" s="3"/>
      <c r="AI139" s="3"/>
      <c r="AK139" s="3"/>
      <c r="AM139" s="3"/>
      <c r="AO139" s="3"/>
      <c r="AQ139" s="3"/>
      <c r="AS139" s="3"/>
      <c r="AU139" s="3"/>
      <c r="AW139" s="3"/>
      <c r="AY139" s="3"/>
      <c r="BA139" s="3"/>
      <c r="BC139" s="3"/>
      <c r="BE139" s="3"/>
      <c r="BG139" s="3"/>
      <c r="BH139">
        <v>20.21</v>
      </c>
      <c r="BI139" s="3">
        <v>29</v>
      </c>
      <c r="BJ139">
        <v>39.450000000000003</v>
      </c>
      <c r="BK139" s="3">
        <v>13</v>
      </c>
      <c r="BL139">
        <v>36.979999999999997</v>
      </c>
      <c r="BM139" s="3">
        <v>10</v>
      </c>
      <c r="BN139">
        <v>40.020000000000003</v>
      </c>
      <c r="BO139" s="3">
        <v>9</v>
      </c>
      <c r="BP139">
        <v>60.22</v>
      </c>
      <c r="BQ139" s="3">
        <v>7</v>
      </c>
      <c r="BR139">
        <v>53.31</v>
      </c>
      <c r="BS139" s="3">
        <v>10</v>
      </c>
      <c r="BT139">
        <v>55.81</v>
      </c>
      <c r="BU139" s="3">
        <v>6</v>
      </c>
      <c r="BV139">
        <v>59.74</v>
      </c>
      <c r="BW139" s="3">
        <v>6</v>
      </c>
      <c r="BX139">
        <v>51.93</v>
      </c>
      <c r="BY139" s="3">
        <v>9</v>
      </c>
      <c r="BZ139">
        <v>43.45</v>
      </c>
      <c r="CA139" s="3">
        <v>12</v>
      </c>
      <c r="CB139">
        <v>55.12</v>
      </c>
      <c r="CC139" s="3">
        <v>8</v>
      </c>
      <c r="CD139">
        <v>35.21</v>
      </c>
      <c r="CE139" s="3">
        <v>16</v>
      </c>
      <c r="CF139">
        <v>24.7</v>
      </c>
      <c r="CG139" s="3">
        <v>26</v>
      </c>
      <c r="CH139">
        <v>38.619999999999997</v>
      </c>
      <c r="CI139" s="3">
        <v>18</v>
      </c>
      <c r="CJ139">
        <v>49.96</v>
      </c>
      <c r="CK139" s="3">
        <v>11</v>
      </c>
      <c r="CL139">
        <v>42.06</v>
      </c>
      <c r="CM139" s="3">
        <v>15</v>
      </c>
      <c r="CN139">
        <v>21.93</v>
      </c>
      <c r="CO139" s="3">
        <v>21</v>
      </c>
      <c r="CP139">
        <v>15.9</v>
      </c>
      <c r="CQ139" s="3">
        <v>23</v>
      </c>
      <c r="CR139">
        <v>14.74</v>
      </c>
      <c r="CS139" s="3">
        <v>29</v>
      </c>
    </row>
    <row r="140" spans="1:97" x14ac:dyDescent="0.55000000000000004">
      <c r="A140" t="s">
        <v>407</v>
      </c>
      <c r="B140" t="str">
        <f>LOOKUP(Table1[[#This Row],[Program]],'Program to Publisher detail'!A140:A458,'Program to Publisher detail'!C140:C458)</f>
        <v>Electronic Arts</v>
      </c>
      <c r="C140" t="str">
        <f>LOOKUP(Table1[[#This Row],[Program]],'Program to Developer detail'!A140:A458,'Program to Developer detail'!C140:C458)</f>
        <v>Will Harvey</v>
      </c>
      <c r="E140" s="3"/>
      <c r="G140" s="3"/>
      <c r="I140" s="3"/>
      <c r="K140" s="3"/>
      <c r="M140" s="3"/>
      <c r="O140" s="3"/>
      <c r="Q140" s="3"/>
      <c r="S140" s="3"/>
      <c r="U140" s="3"/>
      <c r="W140" s="3"/>
      <c r="Y140" s="3"/>
      <c r="AA140" s="3"/>
      <c r="AC140" s="3"/>
      <c r="AE140" s="3"/>
      <c r="AG140" s="3"/>
      <c r="AI140" s="3"/>
      <c r="AK140" s="3"/>
      <c r="AM140" s="3"/>
      <c r="AO140" s="3"/>
      <c r="AQ140" s="3"/>
      <c r="AS140" s="3"/>
      <c r="AU140" s="3"/>
      <c r="AW140" s="3"/>
      <c r="AY140" s="3"/>
      <c r="BA140" s="3"/>
      <c r="BC140" s="3"/>
      <c r="BE140" s="3"/>
      <c r="BG140" s="3"/>
      <c r="BI140" s="3"/>
      <c r="BK140" s="3"/>
      <c r="BM140" s="3"/>
      <c r="BO140" s="3"/>
      <c r="BQ140" s="3"/>
      <c r="BS140" s="3"/>
      <c r="BU140" s="3"/>
      <c r="BW140" s="3"/>
      <c r="BY140" s="3"/>
      <c r="CA140" s="3"/>
      <c r="CB140">
        <v>22.22</v>
      </c>
      <c r="CC140" s="3">
        <v>23</v>
      </c>
      <c r="CE140" s="3"/>
      <c r="CF140">
        <v>25.63</v>
      </c>
      <c r="CG140" s="3">
        <v>23</v>
      </c>
      <c r="CI140" s="3"/>
      <c r="CJ140">
        <v>31.52</v>
      </c>
      <c r="CK140" s="3">
        <v>25</v>
      </c>
      <c r="CM140" s="3"/>
      <c r="CN140">
        <v>25.91</v>
      </c>
      <c r="CO140" s="3">
        <v>17</v>
      </c>
      <c r="CP140">
        <v>24.99</v>
      </c>
      <c r="CQ140" s="3">
        <v>10</v>
      </c>
      <c r="CR140">
        <v>16.32</v>
      </c>
      <c r="CS140" s="3">
        <v>26</v>
      </c>
    </row>
    <row r="141" spans="1:97" x14ac:dyDescent="0.55000000000000004">
      <c r="A141" t="s">
        <v>8</v>
      </c>
      <c r="B141" t="str">
        <f>LOOKUP(Table1[[#This Row],[Program]],'Program to Publisher detail'!A141:A459,'Program to Publisher detail'!C141:C459)</f>
        <v>Synergistic Software</v>
      </c>
      <c r="C141" t="str">
        <f>LOOKUP(Table1[[#This Row],[Program]],'Program to Developer detail'!A141:A459,'Program to Developer detail'!C141:C459)</f>
        <v>Bob Clardy</v>
      </c>
      <c r="D141">
        <v>61.56</v>
      </c>
      <c r="E141" s="3">
        <v>5</v>
      </c>
      <c r="F141">
        <v>30.24</v>
      </c>
      <c r="G141" s="3">
        <v>9</v>
      </c>
      <c r="H141">
        <v>23.81</v>
      </c>
      <c r="I141" s="3">
        <v>14</v>
      </c>
      <c r="J141">
        <v>30.6</v>
      </c>
      <c r="K141" s="3">
        <v>16</v>
      </c>
      <c r="L141">
        <v>23.5</v>
      </c>
      <c r="M141" s="3">
        <v>19</v>
      </c>
      <c r="N141">
        <v>17.260000000000002</v>
      </c>
      <c r="O141" s="3">
        <v>15</v>
      </c>
      <c r="P141">
        <v>12.54</v>
      </c>
      <c r="Q141" s="3">
        <v>27</v>
      </c>
      <c r="S141" s="3"/>
      <c r="U141" s="3"/>
      <c r="W141" s="3"/>
      <c r="Y141" s="3"/>
      <c r="AA141" s="3"/>
      <c r="AC141" s="3"/>
      <c r="AE141" s="3"/>
      <c r="AG141" s="3"/>
      <c r="AI141" s="3"/>
      <c r="AK141" s="3"/>
      <c r="AM141" s="3"/>
      <c r="AO141" s="3"/>
      <c r="AQ141" s="3"/>
      <c r="AS141" s="3"/>
      <c r="AU141" s="3"/>
      <c r="AW141" s="3"/>
      <c r="AY141" s="3"/>
      <c r="BA141" s="3"/>
      <c r="BC141" s="3"/>
      <c r="BE141" s="3"/>
      <c r="BG141" s="3"/>
      <c r="BI141" s="3"/>
      <c r="BK141" s="3"/>
      <c r="BM141" s="3"/>
      <c r="BO141" s="3"/>
      <c r="BQ141" s="3"/>
      <c r="BS141" s="3"/>
      <c r="BU141" s="3"/>
      <c r="BW141" s="3"/>
      <c r="BY141" s="3"/>
      <c r="CA141" s="3"/>
      <c r="CC141" s="3"/>
      <c r="CE141" s="3"/>
      <c r="CG141" s="3"/>
      <c r="CI141" s="3"/>
      <c r="CK141" s="3"/>
      <c r="CM141" s="3"/>
      <c r="CO141" s="3"/>
      <c r="CQ141" s="3"/>
      <c r="CS141" s="3"/>
    </row>
    <row r="142" spans="1:97" x14ac:dyDescent="0.55000000000000004">
      <c r="A142" t="s">
        <v>173</v>
      </c>
      <c r="B142" t="str">
        <f>LOOKUP(Table1[[#This Row],[Program]],'Program to Publisher detail'!A142:A460,'Program to Publisher detail'!C142:C460)</f>
        <v>Microsoft</v>
      </c>
      <c r="C142" t="str">
        <f>LOOKUP(Table1[[#This Row],[Program]],'Program to Developer detail'!A142:A460,'Program to Developer detail'!C142:C460)</f>
        <v>Tim Smith</v>
      </c>
      <c r="E142" s="3"/>
      <c r="G142" s="3"/>
      <c r="I142" s="3"/>
      <c r="K142" s="3"/>
      <c r="M142" s="3"/>
      <c r="O142" s="3"/>
      <c r="Q142" s="3"/>
      <c r="S142" s="3"/>
      <c r="T142">
        <v>23.79</v>
      </c>
      <c r="U142" s="3">
        <v>17</v>
      </c>
      <c r="V142">
        <v>33.14</v>
      </c>
      <c r="W142" s="3">
        <v>13</v>
      </c>
      <c r="X142">
        <v>23.46</v>
      </c>
      <c r="Y142" s="3">
        <v>12</v>
      </c>
      <c r="AA142" s="3"/>
      <c r="AB142">
        <v>16.55</v>
      </c>
      <c r="AC142" s="3">
        <v>21</v>
      </c>
      <c r="AD142">
        <v>14.56</v>
      </c>
      <c r="AE142" s="3">
        <v>14</v>
      </c>
      <c r="AF142">
        <v>12.47</v>
      </c>
      <c r="AG142" s="3">
        <v>27</v>
      </c>
      <c r="AH142">
        <v>42.4</v>
      </c>
      <c r="AI142" s="3">
        <v>10</v>
      </c>
      <c r="AJ142">
        <v>98.48</v>
      </c>
      <c r="AK142" s="3">
        <v>2</v>
      </c>
      <c r="AL142">
        <v>31.21</v>
      </c>
      <c r="AM142" s="3">
        <v>23</v>
      </c>
      <c r="AN142">
        <v>25.63</v>
      </c>
      <c r="AO142" s="3">
        <v>23</v>
      </c>
      <c r="AQ142" s="3"/>
      <c r="AS142" s="3"/>
      <c r="AU142" s="3"/>
      <c r="AW142" s="3"/>
      <c r="AY142" s="3"/>
      <c r="BA142" s="3"/>
      <c r="BC142" s="3"/>
      <c r="BE142" s="3"/>
      <c r="BG142" s="3"/>
      <c r="BI142" s="3"/>
      <c r="BK142" s="3"/>
      <c r="BM142" s="3"/>
      <c r="BO142" s="3"/>
      <c r="BQ142" s="3"/>
      <c r="BS142" s="3"/>
      <c r="BU142" s="3"/>
      <c r="BW142" s="3"/>
      <c r="BY142" s="3"/>
      <c r="CA142" s="3"/>
      <c r="CC142" s="3"/>
      <c r="CE142" s="3"/>
      <c r="CG142" s="3"/>
      <c r="CI142" s="3"/>
      <c r="CK142" s="3"/>
      <c r="CM142" s="3"/>
      <c r="CO142" s="3"/>
      <c r="CQ142" s="3"/>
      <c r="CS142" s="3"/>
    </row>
    <row r="143" spans="1:97" x14ac:dyDescent="0.55000000000000004">
      <c r="A143" t="s">
        <v>212</v>
      </c>
      <c r="B143" t="str">
        <f>LOOKUP(Table1[[#This Row],[Program]],'Program to Publisher detail'!A143:A461,'Program to Publisher detail'!C143:C461)</f>
        <v>Sentient Software</v>
      </c>
      <c r="C143" t="str">
        <f>LOOKUP(Table1[[#This Row],[Program]],'Program to Developer detail'!A143:A461,'Program to Developer detail'!C143:C461)</f>
        <v>Michael Berlin</v>
      </c>
      <c r="E143" s="3"/>
      <c r="G143" s="3"/>
      <c r="I143" s="3"/>
      <c r="K143" s="3"/>
      <c r="M143" s="3"/>
      <c r="O143" s="3"/>
      <c r="Q143" s="3"/>
      <c r="S143" s="3"/>
      <c r="U143" s="3"/>
      <c r="W143" s="3"/>
      <c r="Y143" s="3"/>
      <c r="Z143">
        <v>25.59</v>
      </c>
      <c r="AA143" s="3">
        <v>27</v>
      </c>
      <c r="AC143" s="3"/>
      <c r="AE143" s="3"/>
      <c r="AG143" s="3"/>
      <c r="AI143" s="3"/>
      <c r="AK143" s="3"/>
      <c r="AM143" s="3"/>
      <c r="AO143" s="3"/>
      <c r="AQ143" s="3"/>
      <c r="AS143" s="3"/>
      <c r="AU143" s="3"/>
      <c r="AW143" s="3"/>
      <c r="AY143" s="3"/>
      <c r="BA143" s="3"/>
      <c r="BC143" s="3"/>
      <c r="BE143" s="3"/>
      <c r="BG143" s="3"/>
      <c r="BI143" s="3"/>
      <c r="BK143" s="3"/>
      <c r="BM143" s="3"/>
      <c r="BO143" s="3"/>
      <c r="BQ143" s="3"/>
      <c r="BS143" s="3"/>
      <c r="BU143" s="3"/>
      <c r="BW143" s="3"/>
      <c r="BY143" s="3"/>
      <c r="CA143" s="3"/>
      <c r="CC143" s="3"/>
      <c r="CE143" s="3"/>
      <c r="CG143" s="3"/>
      <c r="CI143" s="3"/>
      <c r="CK143" s="3"/>
      <c r="CM143" s="3"/>
      <c r="CO143" s="3"/>
      <c r="CQ143" s="3"/>
      <c r="CS143" s="3"/>
    </row>
    <row r="144" spans="1:97" x14ac:dyDescent="0.55000000000000004">
      <c r="A144" t="s">
        <v>197</v>
      </c>
      <c r="B144" t="str">
        <f>LOOKUP(Table1[[#This Row],[Program]],'Program to Publisher detail'!A144:A462,'Program to Publisher detail'!C144:C462)</f>
        <v>Sirius Software</v>
      </c>
      <c r="C144" t="str">
        <f>LOOKUP(Table1[[#This Row],[Program]],'Program to Developer detail'!A144:A462,'Program to Developer detail'!C144:C462)</f>
        <v>Erik Knopp</v>
      </c>
      <c r="E144" s="3"/>
      <c r="G144" s="3"/>
      <c r="I144" s="3"/>
      <c r="K144" s="3"/>
      <c r="M144" s="3"/>
      <c r="O144" s="3"/>
      <c r="Q144" s="3"/>
      <c r="S144" s="3"/>
      <c r="U144" s="3"/>
      <c r="W144" s="3"/>
      <c r="X144">
        <v>17.78</v>
      </c>
      <c r="Y144" s="3">
        <v>18</v>
      </c>
      <c r="AA144" s="3"/>
      <c r="AC144" s="3"/>
      <c r="AE144" s="3"/>
      <c r="AG144" s="3"/>
      <c r="AI144" s="3"/>
      <c r="AK144" s="3"/>
      <c r="AM144" s="3"/>
      <c r="AO144" s="3"/>
      <c r="AQ144" s="3"/>
      <c r="AS144" s="3"/>
      <c r="AU144" s="3"/>
      <c r="AW144" s="3"/>
      <c r="AY144" s="3"/>
      <c r="BA144" s="3"/>
      <c r="BC144" s="3"/>
      <c r="BE144" s="3"/>
      <c r="BG144" s="3"/>
      <c r="BI144" s="3"/>
      <c r="BK144" s="3"/>
      <c r="BM144" s="3"/>
      <c r="BO144" s="3"/>
      <c r="BQ144" s="3"/>
      <c r="BS144" s="3"/>
      <c r="BU144" s="3"/>
      <c r="BW144" s="3"/>
      <c r="BY144" s="3"/>
      <c r="CA144" s="3"/>
      <c r="CC144" s="3"/>
      <c r="CE144" s="3"/>
      <c r="CG144" s="3"/>
      <c r="CI144" s="3"/>
      <c r="CK144" s="3"/>
      <c r="CM144" s="3"/>
      <c r="CO144" s="3"/>
      <c r="CQ144" s="3"/>
      <c r="CS144" s="3"/>
    </row>
    <row r="145" spans="1:97" x14ac:dyDescent="0.55000000000000004">
      <c r="A145" t="s">
        <v>230</v>
      </c>
      <c r="B145" t="str">
        <f>LOOKUP(Table1[[#This Row],[Program]],'Program to Publisher detail'!A145:A463,'Program to Publisher detail'!C145:C463)</f>
        <v>On-Line Systems</v>
      </c>
      <c r="C145" t="str">
        <f>LOOKUP(Table1[[#This Row],[Program]],'Program to Developer detail'!A145:A463,'Program to Developer detail'!C145:C463)</f>
        <v>Olaf Lubeck</v>
      </c>
      <c r="E145" s="3"/>
      <c r="G145" s="3"/>
      <c r="I145" s="3"/>
      <c r="K145" s="3"/>
      <c r="M145" s="3"/>
      <c r="O145" s="3"/>
      <c r="Q145" s="3"/>
      <c r="S145" s="3"/>
      <c r="U145" s="3"/>
      <c r="W145" s="3"/>
      <c r="Y145" s="3"/>
      <c r="AA145" s="3"/>
      <c r="AC145" s="3"/>
      <c r="AD145">
        <v>13.57</v>
      </c>
      <c r="AE145" s="3">
        <v>16</v>
      </c>
      <c r="AF145">
        <v>16.32</v>
      </c>
      <c r="AG145" s="3">
        <v>19</v>
      </c>
      <c r="AH145">
        <v>24.6</v>
      </c>
      <c r="AI145" s="3">
        <v>27</v>
      </c>
      <c r="AJ145">
        <v>25.2</v>
      </c>
      <c r="AK145" s="3">
        <v>30</v>
      </c>
      <c r="AM145" s="3"/>
      <c r="AO145" s="3"/>
      <c r="AQ145" s="3"/>
      <c r="AS145" s="3"/>
      <c r="AU145" s="3"/>
      <c r="AW145" s="3"/>
      <c r="AY145" s="3"/>
      <c r="BA145" s="3"/>
      <c r="BC145" s="3"/>
      <c r="BE145" s="3"/>
      <c r="BG145" s="3"/>
      <c r="BI145" s="3"/>
      <c r="BK145" s="3"/>
      <c r="BM145" s="3"/>
      <c r="BO145" s="3"/>
      <c r="BQ145" s="3"/>
      <c r="BS145" s="3"/>
      <c r="BU145" s="3"/>
      <c r="BW145" s="3"/>
      <c r="BY145" s="3"/>
      <c r="CA145" s="3"/>
      <c r="CC145" s="3"/>
      <c r="CE145" s="3"/>
      <c r="CG145" s="3"/>
      <c r="CI145" s="3"/>
      <c r="CJ145" s="4"/>
      <c r="CK145" s="3"/>
      <c r="CM145" s="3"/>
      <c r="CO145" s="3"/>
      <c r="CQ145" s="3"/>
      <c r="CS145" s="3"/>
    </row>
    <row r="146" spans="1:97" x14ac:dyDescent="0.55000000000000004">
      <c r="A146" t="s">
        <v>241</v>
      </c>
      <c r="B146" t="str">
        <f>LOOKUP(Table1[[#This Row],[Program]],'Program to Publisher detail'!A146:A464,'Program to Publisher detail'!C146:C464)</f>
        <v>Apple Computer</v>
      </c>
      <c r="C146" t="str">
        <f>LOOKUP(Table1[[#This Row],[Program]],'Program to Developer detail'!A146:A464,'Program to Developer detail'!C146:C464)</f>
        <v>Jeffrey Gold, Special Delivey Software</v>
      </c>
      <c r="E146" s="3"/>
      <c r="G146" s="3"/>
      <c r="I146" s="3"/>
      <c r="K146" s="3"/>
      <c r="M146" s="3"/>
      <c r="O146" s="3"/>
      <c r="Q146" s="3"/>
      <c r="S146" s="3"/>
      <c r="U146" s="3"/>
      <c r="W146" s="3"/>
      <c r="Y146" s="3"/>
      <c r="AA146" s="3"/>
      <c r="AC146" s="3"/>
      <c r="AE146" s="3"/>
      <c r="AF146">
        <v>12.92</v>
      </c>
      <c r="AG146" s="3">
        <v>25</v>
      </c>
      <c r="AH146">
        <v>46.61</v>
      </c>
      <c r="AI146" s="3">
        <v>7</v>
      </c>
      <c r="AJ146">
        <v>66.680000000000007</v>
      </c>
      <c r="AK146" s="3">
        <v>8</v>
      </c>
      <c r="AL146">
        <v>43.41</v>
      </c>
      <c r="AM146" s="3">
        <v>15</v>
      </c>
      <c r="AN146">
        <v>31.93</v>
      </c>
      <c r="AO146" s="3">
        <v>16</v>
      </c>
      <c r="AP146">
        <v>24.22</v>
      </c>
      <c r="AQ146" s="3">
        <v>25</v>
      </c>
      <c r="AR146">
        <v>19.78</v>
      </c>
      <c r="AS146" s="3">
        <v>28</v>
      </c>
      <c r="AU146" s="3"/>
      <c r="AW146" s="3"/>
      <c r="AY146" s="3"/>
      <c r="AZ146">
        <v>20.28</v>
      </c>
      <c r="BA146" s="3">
        <v>23</v>
      </c>
      <c r="BC146" s="3"/>
      <c r="BD146">
        <v>13.46</v>
      </c>
      <c r="BE146" s="3">
        <v>29</v>
      </c>
      <c r="BG146" s="3"/>
      <c r="BI146" s="3"/>
      <c r="BK146" s="3"/>
      <c r="BM146" s="3"/>
      <c r="BO146" s="3"/>
      <c r="BQ146" s="3"/>
      <c r="BS146" s="3"/>
      <c r="BU146" s="3"/>
      <c r="BW146" s="3"/>
      <c r="BY146" s="3"/>
      <c r="CA146" s="3"/>
      <c r="CC146" s="3"/>
      <c r="CE146" s="3"/>
      <c r="CG146" s="3"/>
      <c r="CI146" s="3"/>
      <c r="CK146" s="3"/>
      <c r="CM146" s="3"/>
      <c r="CO146" s="3"/>
      <c r="CQ146" s="3"/>
      <c r="CS146" s="3"/>
    </row>
    <row r="147" spans="1:97" x14ac:dyDescent="0.55000000000000004">
      <c r="A147" t="s">
        <v>320</v>
      </c>
      <c r="B147" t="str">
        <f>LOOKUP(Table1[[#This Row],[Program]],'Program to Publisher detail'!A147:A465,'Program to Publisher detail'!C147:C465)</f>
        <v>Software Publishing Corporation</v>
      </c>
      <c r="C147" t="str">
        <f>LOOKUP(Table1[[#This Row],[Program]],'Program to Developer detail'!A147:A465,'Program to Developer detail'!C147:C465)</f>
        <v>John Page</v>
      </c>
      <c r="E147" s="3"/>
      <c r="G147" s="3"/>
      <c r="I147" s="3"/>
      <c r="K147" s="3"/>
      <c r="M147" s="3"/>
      <c r="O147" s="3"/>
      <c r="Q147" s="3"/>
      <c r="S147" s="3"/>
      <c r="T147">
        <v>17.329999999999998</v>
      </c>
      <c r="U147" s="3">
        <v>28</v>
      </c>
      <c r="W147" s="3"/>
      <c r="Y147" s="3"/>
      <c r="Z147">
        <v>29</v>
      </c>
      <c r="AA147" s="3">
        <v>24</v>
      </c>
      <c r="AB147">
        <v>18.98</v>
      </c>
      <c r="AC147" s="3">
        <v>19</v>
      </c>
      <c r="AD147">
        <v>24.98</v>
      </c>
      <c r="AE147" s="3">
        <v>5</v>
      </c>
      <c r="AF147">
        <v>22.22</v>
      </c>
      <c r="AG147" s="3">
        <v>13</v>
      </c>
      <c r="AH147">
        <v>64.739999999999995</v>
      </c>
      <c r="AI147" s="3">
        <v>3</v>
      </c>
      <c r="AJ147">
        <v>97.31</v>
      </c>
      <c r="AK147" s="3">
        <v>3</v>
      </c>
      <c r="AL147">
        <v>86.81</v>
      </c>
      <c r="AM147" s="3">
        <v>3</v>
      </c>
      <c r="AN147">
        <v>67.45</v>
      </c>
      <c r="AO147" s="3">
        <v>4</v>
      </c>
      <c r="AP147">
        <v>98.45</v>
      </c>
      <c r="AQ147" s="3">
        <v>2</v>
      </c>
      <c r="AR147">
        <v>79.83</v>
      </c>
      <c r="AS147" s="3">
        <v>5</v>
      </c>
      <c r="AT147">
        <v>52.68</v>
      </c>
      <c r="AU147" s="3">
        <v>7</v>
      </c>
      <c r="AV147">
        <v>69.84</v>
      </c>
      <c r="AW147" s="3">
        <v>7</v>
      </c>
      <c r="AX147">
        <v>98.73</v>
      </c>
      <c r="AY147" s="3">
        <v>3</v>
      </c>
      <c r="AZ147">
        <v>99.38</v>
      </c>
      <c r="BA147" s="3">
        <v>3</v>
      </c>
      <c r="BB147">
        <v>99.15</v>
      </c>
      <c r="BC147" s="3">
        <v>3</v>
      </c>
      <c r="BD147">
        <v>97.62</v>
      </c>
      <c r="BE147" s="3">
        <v>3</v>
      </c>
      <c r="BF147">
        <v>95.72</v>
      </c>
      <c r="BG147" s="3">
        <v>4</v>
      </c>
      <c r="BH147">
        <v>72.48</v>
      </c>
      <c r="BI147" s="3">
        <v>6</v>
      </c>
      <c r="BJ147">
        <v>74.680000000000007</v>
      </c>
      <c r="BK147" s="3">
        <v>6</v>
      </c>
      <c r="BL147">
        <v>92.67</v>
      </c>
      <c r="BM147" s="3">
        <v>3</v>
      </c>
      <c r="BN147">
        <v>49.36</v>
      </c>
      <c r="BO147" s="3">
        <v>8</v>
      </c>
      <c r="BP147">
        <v>60.47</v>
      </c>
      <c r="BQ147" s="3">
        <v>6</v>
      </c>
      <c r="BR147">
        <v>77.23</v>
      </c>
      <c r="BS147" s="3">
        <v>5</v>
      </c>
      <c r="BT147">
        <v>92.09</v>
      </c>
      <c r="BU147" s="3">
        <v>3</v>
      </c>
      <c r="BV147">
        <v>91.9</v>
      </c>
      <c r="BW147" s="3">
        <v>3</v>
      </c>
      <c r="BX147">
        <v>85.65</v>
      </c>
      <c r="BY147" s="3">
        <v>4</v>
      </c>
      <c r="BZ147">
        <v>58.94</v>
      </c>
      <c r="CA147" s="3">
        <v>9</v>
      </c>
      <c r="CB147">
        <v>88.02</v>
      </c>
      <c r="CC147" s="3">
        <v>3</v>
      </c>
      <c r="CD147">
        <v>74.83</v>
      </c>
      <c r="CE147" s="3">
        <v>7</v>
      </c>
      <c r="CF147">
        <v>43.52</v>
      </c>
      <c r="CG147" s="3">
        <v>7</v>
      </c>
      <c r="CH147">
        <v>74.64</v>
      </c>
      <c r="CI147" s="3">
        <v>5</v>
      </c>
      <c r="CJ147">
        <v>70.510000000000005</v>
      </c>
      <c r="CK147" s="3">
        <v>4</v>
      </c>
      <c r="CL147">
        <v>88.8</v>
      </c>
      <c r="CM147" s="3">
        <v>4</v>
      </c>
      <c r="CN147">
        <v>54.22</v>
      </c>
      <c r="CO147" s="3">
        <v>7</v>
      </c>
      <c r="CP147">
        <v>40.33</v>
      </c>
      <c r="CQ147" s="3">
        <v>4</v>
      </c>
      <c r="CR147">
        <v>51.61</v>
      </c>
      <c r="CS147" s="3">
        <v>5</v>
      </c>
    </row>
    <row r="148" spans="1:97" x14ac:dyDescent="0.55000000000000004">
      <c r="A148" t="s">
        <v>310</v>
      </c>
      <c r="B148" t="str">
        <f>LOOKUP(Table1[[#This Row],[Program]],'Program to Publisher detail'!A148:A466,'Program to Publisher detail'!C148:C466)</f>
        <v>Software Publishing Corporation</v>
      </c>
      <c r="C148" t="str">
        <f>LOOKUP(Table1[[#This Row],[Program]],'Program to Developer detail'!A148:A466,'Program to Developer detail'!C148:C466)</f>
        <v>Bessie Chin</v>
      </c>
      <c r="E148" s="3"/>
      <c r="G148" s="3"/>
      <c r="I148" s="3"/>
      <c r="K148" s="3"/>
      <c r="M148" s="3"/>
      <c r="O148" s="3"/>
      <c r="Q148" s="3"/>
      <c r="S148" s="3"/>
      <c r="U148" s="3"/>
      <c r="W148" s="3"/>
      <c r="Y148" s="3"/>
      <c r="AA148" s="3"/>
      <c r="AC148" s="3"/>
      <c r="AE148" s="3"/>
      <c r="AG148" s="3"/>
      <c r="AI148" s="3"/>
      <c r="AK148" s="3"/>
      <c r="AM148" s="3"/>
      <c r="AO148" s="3"/>
      <c r="AQ148" s="3"/>
      <c r="AS148" s="3"/>
      <c r="AU148" s="3"/>
      <c r="AW148" s="3"/>
      <c r="AX148">
        <v>19.82</v>
      </c>
      <c r="AY148" s="3">
        <v>28</v>
      </c>
      <c r="AZ148">
        <v>23.93</v>
      </c>
      <c r="BA148" s="3">
        <v>19</v>
      </c>
      <c r="BB148">
        <v>19.25</v>
      </c>
      <c r="BC148" s="3">
        <v>24</v>
      </c>
      <c r="BE148" s="3"/>
      <c r="BG148" s="3"/>
      <c r="BI148" s="3"/>
      <c r="BK148" s="3"/>
      <c r="BL148">
        <v>13.3</v>
      </c>
      <c r="BM148" s="3">
        <v>29</v>
      </c>
      <c r="BO148" s="3"/>
      <c r="BQ148" s="3"/>
      <c r="BR148">
        <v>17.440000000000001</v>
      </c>
      <c r="BS148" s="3">
        <v>29</v>
      </c>
      <c r="BT148">
        <v>16.28</v>
      </c>
      <c r="BU148" s="3">
        <v>19</v>
      </c>
      <c r="BW148" s="3"/>
      <c r="BX148">
        <v>14.83</v>
      </c>
      <c r="BY148" s="3">
        <v>25</v>
      </c>
      <c r="CA148" s="3"/>
      <c r="CB148">
        <v>21.79</v>
      </c>
      <c r="CC148" s="3">
        <v>24</v>
      </c>
      <c r="CE148" s="3"/>
      <c r="CG148" s="3"/>
      <c r="CI148" s="3"/>
      <c r="CK148" s="3"/>
      <c r="CM148" s="3"/>
      <c r="CN148">
        <v>20.73</v>
      </c>
      <c r="CO148" s="3">
        <v>24</v>
      </c>
      <c r="CQ148" s="3"/>
      <c r="CS148" s="3"/>
    </row>
    <row r="149" spans="1:97" x14ac:dyDescent="0.55000000000000004">
      <c r="A149" t="s">
        <v>274</v>
      </c>
      <c r="B149" t="str">
        <f>LOOKUP(Table1[[#This Row],[Program]],'Program to Publisher detail'!A149:A467,'Program to Publisher detail'!C149:C467)</f>
        <v>Software Publishing Corporation</v>
      </c>
      <c r="C149" t="str">
        <f>LOOKUP(Table1[[#This Row],[Program]],'Program to Developer detail'!A149:A467,'Program to Developer detail'!C149:C467)</f>
        <v>John Page</v>
      </c>
      <c r="E149" s="3"/>
      <c r="G149" s="3"/>
      <c r="I149" s="3"/>
      <c r="K149" s="3"/>
      <c r="M149" s="3"/>
      <c r="O149" s="3"/>
      <c r="Q149" s="3"/>
      <c r="S149" s="3"/>
      <c r="U149" s="3"/>
      <c r="W149" s="3"/>
      <c r="Y149" s="3"/>
      <c r="AA149" s="3"/>
      <c r="AC149" s="3"/>
      <c r="AE149" s="3"/>
      <c r="AG149" s="3"/>
      <c r="AI149" s="3"/>
      <c r="AK149" s="3"/>
      <c r="AM149" s="3"/>
      <c r="AO149" s="3"/>
      <c r="AP149">
        <v>44.54</v>
      </c>
      <c r="AQ149" s="3">
        <v>12</v>
      </c>
      <c r="AR149">
        <v>38.880000000000003</v>
      </c>
      <c r="AS149" s="3">
        <v>12</v>
      </c>
      <c r="AT149">
        <v>26.78</v>
      </c>
      <c r="AU149" s="3">
        <v>13</v>
      </c>
      <c r="AV149">
        <v>29.33</v>
      </c>
      <c r="AW149" s="3">
        <v>19</v>
      </c>
      <c r="AX149">
        <v>30.71</v>
      </c>
      <c r="AY149" s="3">
        <v>15</v>
      </c>
      <c r="AZ149">
        <v>35.29</v>
      </c>
      <c r="BA149" s="3">
        <v>15</v>
      </c>
      <c r="BB149">
        <v>24.07</v>
      </c>
      <c r="BC149" s="3">
        <v>17</v>
      </c>
      <c r="BD149">
        <v>26.93</v>
      </c>
      <c r="BE149" s="3">
        <v>11</v>
      </c>
      <c r="BG149" s="3"/>
      <c r="BI149" s="3"/>
      <c r="BK149" s="3"/>
      <c r="BL149">
        <v>27.84</v>
      </c>
      <c r="BM149" s="3">
        <v>11</v>
      </c>
      <c r="BN149">
        <v>21.34</v>
      </c>
      <c r="BO149" s="3">
        <v>22</v>
      </c>
      <c r="BP149">
        <v>21.16</v>
      </c>
      <c r="BQ149" s="3">
        <v>18</v>
      </c>
      <c r="BR149">
        <v>31.89</v>
      </c>
      <c r="BS149" s="3">
        <v>14</v>
      </c>
      <c r="BT149">
        <v>43.49</v>
      </c>
      <c r="BU149" s="3">
        <v>9</v>
      </c>
      <c r="BV149">
        <v>41.35</v>
      </c>
      <c r="BW149" s="3">
        <v>11</v>
      </c>
      <c r="BX149">
        <v>32.71</v>
      </c>
      <c r="BY149" s="3">
        <v>11</v>
      </c>
      <c r="BZ149">
        <v>31.4</v>
      </c>
      <c r="CA149" s="3">
        <v>14</v>
      </c>
      <c r="CB149">
        <v>44.44</v>
      </c>
      <c r="CC149" s="3">
        <v>11</v>
      </c>
      <c r="CD149">
        <v>25.89</v>
      </c>
      <c r="CE149" s="3">
        <v>23</v>
      </c>
      <c r="CF149">
        <v>27.23</v>
      </c>
      <c r="CG149" s="3">
        <v>22</v>
      </c>
      <c r="CH149">
        <v>41.94</v>
      </c>
      <c r="CI149" s="3">
        <v>16</v>
      </c>
      <c r="CJ149">
        <v>46.41</v>
      </c>
      <c r="CK149" s="3">
        <v>13</v>
      </c>
      <c r="CL149">
        <v>44.87</v>
      </c>
      <c r="CM149" s="3">
        <v>12</v>
      </c>
      <c r="CN149">
        <v>36.28</v>
      </c>
      <c r="CO149" s="3">
        <v>11</v>
      </c>
      <c r="CP149">
        <v>18.71</v>
      </c>
      <c r="CQ149" s="3">
        <v>19</v>
      </c>
      <c r="CR149">
        <v>41.07</v>
      </c>
      <c r="CS149" s="3">
        <v>9</v>
      </c>
    </row>
    <row r="150" spans="1:97" x14ac:dyDescent="0.55000000000000004">
      <c r="A150" t="s">
        <v>405</v>
      </c>
      <c r="B150" t="str">
        <f>LOOKUP(Table1[[#This Row],[Program]],'Program to Publisher detail'!A150:A468,'Program to Publisher detail'!C150:C468)</f>
        <v>Software Publishing Corporation</v>
      </c>
      <c r="C150" t="str">
        <f>LOOKUP(Table1[[#This Row],[Program]],'Program to Developer detail'!A150:A468,'Program to Developer detail'!C150:C468)</f>
        <v>Brad Crain, Ed Mitchell, Sam Edwards</v>
      </c>
      <c r="E150" s="3"/>
      <c r="G150" s="3"/>
      <c r="I150" s="3"/>
      <c r="K150" s="3"/>
      <c r="M150" s="3"/>
      <c r="O150" s="3"/>
      <c r="Q150" s="3"/>
      <c r="S150" s="3"/>
      <c r="U150" s="3"/>
      <c r="W150" s="3"/>
      <c r="Y150" s="3"/>
      <c r="AA150" s="3"/>
      <c r="AC150" s="3"/>
      <c r="AE150" s="3"/>
      <c r="AG150" s="3"/>
      <c r="AI150" s="3"/>
      <c r="AK150" s="3"/>
      <c r="AM150" s="3"/>
      <c r="AO150" s="3"/>
      <c r="AQ150" s="3"/>
      <c r="AS150" s="3"/>
      <c r="AU150" s="3"/>
      <c r="AW150" s="3"/>
      <c r="AY150" s="3"/>
      <c r="BA150" s="3"/>
      <c r="BC150" s="3"/>
      <c r="BE150" s="3"/>
      <c r="BG150" s="3"/>
      <c r="BI150" s="3"/>
      <c r="BK150" s="3"/>
      <c r="BM150" s="3"/>
      <c r="BO150" s="3"/>
      <c r="BQ150" s="3"/>
      <c r="BS150" s="3"/>
      <c r="BU150" s="3"/>
      <c r="BW150" s="3"/>
      <c r="BY150" s="3"/>
      <c r="CA150" s="3"/>
      <c r="CB150">
        <v>35.46</v>
      </c>
      <c r="CC150" s="3">
        <v>16</v>
      </c>
      <c r="CD150">
        <v>80.52</v>
      </c>
      <c r="CE150" s="3">
        <v>5</v>
      </c>
      <c r="CF150">
        <v>31.91</v>
      </c>
      <c r="CG150" s="3">
        <v>13</v>
      </c>
      <c r="CH150">
        <v>68.72</v>
      </c>
      <c r="CI150" s="3">
        <v>7</v>
      </c>
      <c r="CJ150">
        <v>62.71</v>
      </c>
      <c r="CK150" s="3">
        <v>7</v>
      </c>
      <c r="CL150">
        <v>84.44</v>
      </c>
      <c r="CM150" s="3">
        <v>5</v>
      </c>
      <c r="CN150">
        <v>58.21</v>
      </c>
      <c r="CO150" s="3">
        <v>6</v>
      </c>
      <c r="CP150">
        <v>35.78</v>
      </c>
      <c r="CQ150" s="3">
        <v>6</v>
      </c>
      <c r="CR150">
        <v>47.39</v>
      </c>
      <c r="CS150" s="3">
        <v>7</v>
      </c>
    </row>
    <row r="151" spans="1:97" x14ac:dyDescent="0.55000000000000004">
      <c r="A151" t="s">
        <v>141</v>
      </c>
      <c r="B151" t="str">
        <f>LOOKUP(Table1[[#This Row],[Program]],'Program to Publisher detail'!A151:A469,'Program to Publisher detail'!C151:C469)</f>
        <v>Sirius Software</v>
      </c>
      <c r="C151" t="str">
        <f>LOOKUP(Table1[[#This Row],[Program]],'Program to Developer detail'!A151:A469,'Program to Developer detail'!C151:C469)</f>
        <v>Nasir</v>
      </c>
      <c r="E151" s="3"/>
      <c r="G151" s="3"/>
      <c r="I151" s="3"/>
      <c r="K151" s="3"/>
      <c r="M151" s="3"/>
      <c r="N151">
        <v>25.06</v>
      </c>
      <c r="O151" s="3">
        <v>9</v>
      </c>
      <c r="P151">
        <v>34.659999999999997</v>
      </c>
      <c r="Q151" s="3">
        <v>6</v>
      </c>
      <c r="R151">
        <v>38.39</v>
      </c>
      <c r="S151" s="3">
        <v>8</v>
      </c>
      <c r="T151">
        <v>16.739999999999998</v>
      </c>
      <c r="U151" s="3">
        <v>29</v>
      </c>
      <c r="W151" s="3"/>
      <c r="Y151" s="3"/>
      <c r="AA151" s="3"/>
      <c r="AC151" s="3"/>
      <c r="AE151" s="3"/>
      <c r="AG151" s="3"/>
      <c r="AI151" s="3"/>
      <c r="AK151" s="3"/>
      <c r="AM151" s="3"/>
      <c r="AO151" s="3"/>
      <c r="AQ151" s="3"/>
      <c r="AS151" s="3"/>
      <c r="AU151" s="3"/>
      <c r="AW151" s="3"/>
      <c r="AY151" s="3"/>
      <c r="BA151" s="3"/>
      <c r="BC151" s="3"/>
      <c r="BE151" s="3"/>
      <c r="BG151" s="3"/>
      <c r="BI151" s="3"/>
      <c r="BK151" s="3"/>
      <c r="BM151" s="3"/>
      <c r="BO151" s="3"/>
      <c r="BQ151" s="3"/>
      <c r="BS151" s="3"/>
      <c r="BU151" s="3"/>
      <c r="BW151" s="3"/>
      <c r="BY151" s="3"/>
      <c r="CA151" s="3"/>
      <c r="CC151" s="3"/>
      <c r="CE151" s="3"/>
      <c r="CG151" s="3"/>
      <c r="CI151" s="3"/>
      <c r="CK151" s="3"/>
      <c r="CM151" s="3"/>
      <c r="CO151" s="3"/>
      <c r="CQ151" s="3"/>
      <c r="CS151" s="3"/>
    </row>
    <row r="152" spans="1:97" x14ac:dyDescent="0.55000000000000004">
      <c r="A152" t="s">
        <v>354</v>
      </c>
      <c r="B152" t="str">
        <f>LOOKUP(Table1[[#This Row],[Program]],'Program to Publisher detail'!A152:A470,'Program to Publisher detail'!C152:C470)</f>
        <v>BudgeCo</v>
      </c>
      <c r="C152" t="str">
        <f>LOOKUP(Table1[[#This Row],[Program]],'Program to Developer detail'!A152:A470,'Program to Developer detail'!C152:C470)</f>
        <v>Bill Budge</v>
      </c>
      <c r="E152" s="3"/>
      <c r="G152" s="3"/>
      <c r="I152" s="3"/>
      <c r="K152" s="3"/>
      <c r="M152" s="3"/>
      <c r="O152" s="3"/>
      <c r="Q152" s="3"/>
      <c r="S152" s="3"/>
      <c r="U152" s="3"/>
      <c r="W152" s="3"/>
      <c r="Y152" s="3"/>
      <c r="AA152" s="3"/>
      <c r="AC152" s="3"/>
      <c r="AE152" s="3"/>
      <c r="AG152" s="3"/>
      <c r="AI152" s="3"/>
      <c r="AK152" s="3"/>
      <c r="AM152" s="3"/>
      <c r="AO152" s="3"/>
      <c r="AQ152" s="3"/>
      <c r="AS152" s="3"/>
      <c r="AU152" s="3"/>
      <c r="AW152" s="3"/>
      <c r="AY152" s="3"/>
      <c r="BA152" s="3"/>
      <c r="BC152" s="3"/>
      <c r="BE152" s="3"/>
      <c r="BG152" s="3"/>
      <c r="BI152" s="3"/>
      <c r="BJ152">
        <v>24.32</v>
      </c>
      <c r="BK152" s="3">
        <v>18</v>
      </c>
      <c r="BL152">
        <v>22.85</v>
      </c>
      <c r="BM152" s="3">
        <v>18</v>
      </c>
      <c r="BN152">
        <v>28.01</v>
      </c>
      <c r="BO152" s="3">
        <v>16</v>
      </c>
      <c r="BP152">
        <v>19.149999999999999</v>
      </c>
      <c r="BQ152" s="3">
        <v>22</v>
      </c>
      <c r="BR152">
        <v>20.93</v>
      </c>
      <c r="BS152" s="3">
        <v>20</v>
      </c>
      <c r="BU152" s="3"/>
      <c r="BW152" s="3"/>
      <c r="BY152" s="3"/>
      <c r="CA152" s="3"/>
      <c r="CC152" s="3"/>
      <c r="CE152" s="3"/>
      <c r="CF152">
        <v>23.76</v>
      </c>
      <c r="CG152" s="3">
        <v>27</v>
      </c>
      <c r="CI152" s="3"/>
      <c r="CJ152">
        <v>31.18</v>
      </c>
      <c r="CK152" s="3">
        <v>26</v>
      </c>
      <c r="CM152" s="3"/>
      <c r="CO152" s="3"/>
      <c r="CP152">
        <v>14.17</v>
      </c>
      <c r="CQ152" s="3">
        <v>27</v>
      </c>
      <c r="CS152" s="3"/>
    </row>
    <row r="153" spans="1:97" x14ac:dyDescent="0.55000000000000004">
      <c r="A153" t="s">
        <v>138</v>
      </c>
      <c r="B153" t="str">
        <f>LOOKUP(Table1[[#This Row],[Program]],'Program to Publisher detail'!A153:A471,'Program to Publisher detail'!C153:C471)</f>
        <v>Avalon Hill</v>
      </c>
      <c r="C153" t="str">
        <f>LOOKUP(Table1[[#This Row],[Program]],'Program to Developer detail'!A153:A471,'Program to Developer detail'!C153:C471)</f>
        <v>National Microcomputer Associates</v>
      </c>
      <c r="E153" s="3"/>
      <c r="G153" s="3"/>
      <c r="I153" s="3"/>
      <c r="K153" s="3"/>
      <c r="L153">
        <v>15.67</v>
      </c>
      <c r="M153" s="3">
        <v>28</v>
      </c>
      <c r="N153">
        <v>12.29</v>
      </c>
      <c r="O153" s="3">
        <v>25</v>
      </c>
      <c r="Q153" s="3"/>
      <c r="S153" s="3"/>
      <c r="U153" s="3"/>
      <c r="W153" s="3"/>
      <c r="Y153" s="3"/>
      <c r="AA153" s="3"/>
      <c r="AC153" s="3"/>
      <c r="AE153" s="3"/>
      <c r="AG153" s="3"/>
      <c r="AI153" s="3"/>
      <c r="AK153" s="3"/>
      <c r="AM153" s="3"/>
      <c r="AO153" s="3"/>
      <c r="AQ153" s="3"/>
      <c r="AS153" s="3"/>
      <c r="AU153" s="3"/>
      <c r="AW153" s="3"/>
      <c r="AY153" s="3"/>
      <c r="BA153" s="3"/>
      <c r="BC153" s="3"/>
      <c r="BE153" s="3"/>
      <c r="BG153" s="3"/>
      <c r="BI153" s="3"/>
      <c r="BK153" s="3"/>
      <c r="BM153" s="3"/>
      <c r="BO153" s="3"/>
      <c r="BQ153" s="3"/>
      <c r="BS153" s="3"/>
      <c r="BU153" s="3"/>
      <c r="BW153" s="3"/>
      <c r="BY153" s="3"/>
      <c r="CA153" s="3"/>
      <c r="CC153" s="3"/>
      <c r="CE153" s="3"/>
      <c r="CG153" s="3"/>
      <c r="CI153" s="3"/>
      <c r="CK153" s="3"/>
      <c r="CM153" s="3"/>
      <c r="CO153" s="3"/>
      <c r="CQ153" s="3"/>
      <c r="CS153" s="3"/>
    </row>
    <row r="154" spans="1:97" x14ac:dyDescent="0.55000000000000004">
      <c r="A154" t="s">
        <v>137</v>
      </c>
      <c r="B154" t="str">
        <f>LOOKUP(Table1[[#This Row],[Program]],'Program to Publisher detail'!A154:A472,'Program to Publisher detail'!C154:C472)</f>
        <v>Adventure International</v>
      </c>
      <c r="C154" t="str">
        <f>LOOKUP(Table1[[#This Row],[Program]],'Program to Developer detail'!A154:A472,'Program to Developer detail'!C154:C472)</f>
        <v>Marc Goodman</v>
      </c>
      <c r="E154" s="3"/>
      <c r="G154" s="3"/>
      <c r="H154">
        <v>16.079999999999998</v>
      </c>
      <c r="I154" s="3">
        <v>28</v>
      </c>
      <c r="J154">
        <v>18.43</v>
      </c>
      <c r="K154" s="3">
        <v>25</v>
      </c>
      <c r="L154">
        <v>16.38</v>
      </c>
      <c r="M154" s="3">
        <v>26</v>
      </c>
      <c r="N154">
        <v>13</v>
      </c>
      <c r="O154" s="3">
        <v>22</v>
      </c>
      <c r="Q154" s="3"/>
      <c r="R154">
        <v>15.47</v>
      </c>
      <c r="S154" s="3">
        <v>23</v>
      </c>
      <c r="U154" s="3"/>
      <c r="V154">
        <v>15.83</v>
      </c>
      <c r="W154" s="3">
        <v>25</v>
      </c>
      <c r="Y154" s="3"/>
      <c r="AA154" s="3"/>
      <c r="AC154" s="3"/>
      <c r="AE154" s="3"/>
      <c r="AG154" s="3"/>
      <c r="AI154" s="3"/>
      <c r="AK154" s="3"/>
      <c r="AM154" s="3"/>
      <c r="AO154" s="3"/>
      <c r="AQ154" s="3"/>
      <c r="AS154" s="3"/>
      <c r="AU154" s="3"/>
      <c r="AW154" s="3"/>
      <c r="AY154" s="3"/>
      <c r="BA154" s="3"/>
      <c r="BC154" s="3"/>
      <c r="BE154" s="3"/>
      <c r="BG154" s="3"/>
      <c r="BI154" s="3"/>
      <c r="BK154" s="3"/>
      <c r="BM154" s="3"/>
      <c r="BO154" s="3"/>
      <c r="BQ154" s="3"/>
      <c r="BS154" s="3"/>
      <c r="BU154" s="3"/>
      <c r="BW154" s="3"/>
      <c r="BY154" s="3"/>
      <c r="CA154" s="3"/>
      <c r="CC154" s="3"/>
      <c r="CE154" s="3"/>
      <c r="CG154" s="3"/>
      <c r="CI154" s="3"/>
      <c r="CK154" s="3"/>
      <c r="CM154" s="3"/>
      <c r="CO154" s="3"/>
      <c r="CQ154" s="3"/>
      <c r="CS154" s="3"/>
    </row>
    <row r="155" spans="1:97" x14ac:dyDescent="0.55000000000000004">
      <c r="A155" t="s">
        <v>182</v>
      </c>
      <c r="B155" t="str">
        <f>LOOKUP(Table1[[#This Row],[Program]],'Program to Publisher detail'!A155:A473,'Program to Publisher detail'!C155:C473)</f>
        <v>Innovative Design Software</v>
      </c>
      <c r="C155" t="str">
        <f>LOOKUP(Table1[[#This Row],[Program]],'Program to Developer detail'!A155:A473,'Program to Developer detail'!C155:C473)</f>
        <v>Dave Morock, Don Hoffman, Howard de St. Germain</v>
      </c>
      <c r="E155" s="3"/>
      <c r="G155" s="3"/>
      <c r="I155" s="3"/>
      <c r="K155" s="3"/>
      <c r="M155" s="3"/>
      <c r="O155" s="3"/>
      <c r="Q155" s="3"/>
      <c r="S155" s="3"/>
      <c r="U155" s="3"/>
      <c r="V155">
        <v>41.21</v>
      </c>
      <c r="W155" s="3">
        <v>8</v>
      </c>
      <c r="X155">
        <v>61.48</v>
      </c>
      <c r="Y155" s="3">
        <v>2</v>
      </c>
      <c r="Z155">
        <v>81.89</v>
      </c>
      <c r="AA155" s="3">
        <v>4</v>
      </c>
      <c r="AB155">
        <v>30.18</v>
      </c>
      <c r="AC155" s="3">
        <v>11</v>
      </c>
      <c r="AD155">
        <v>10.029999999999999</v>
      </c>
      <c r="AE155" s="3">
        <v>23</v>
      </c>
      <c r="AG155" s="3"/>
      <c r="AI155" s="3"/>
      <c r="AK155" s="3"/>
      <c r="AM155" s="3"/>
      <c r="AO155" s="3"/>
      <c r="AQ155" s="3"/>
      <c r="AS155" s="3"/>
      <c r="AU155" s="3"/>
      <c r="AW155" s="3"/>
      <c r="AY155" s="3"/>
      <c r="BA155" s="3"/>
      <c r="BC155" s="3"/>
      <c r="BE155" s="3"/>
      <c r="BG155" s="3"/>
      <c r="BI155" s="3"/>
      <c r="BK155" s="3"/>
      <c r="BM155" s="3"/>
      <c r="BO155" s="3"/>
      <c r="BQ155" s="3"/>
      <c r="BS155" s="3"/>
      <c r="BU155" s="3"/>
      <c r="BW155" s="3"/>
      <c r="BY155" s="3"/>
      <c r="CA155" s="3"/>
      <c r="CC155" s="3"/>
      <c r="CE155" s="3"/>
      <c r="CG155" s="3"/>
      <c r="CI155" s="3"/>
      <c r="CK155" s="3"/>
      <c r="CM155" s="3"/>
      <c r="CO155" s="3"/>
      <c r="CQ155" s="3"/>
      <c r="CS155" s="3"/>
    </row>
    <row r="156" spans="1:97" x14ac:dyDescent="0.55000000000000004">
      <c r="A156" t="s">
        <v>440</v>
      </c>
      <c r="B156" t="str">
        <f>LOOKUP(Table1[[#This Row],[Program]],'Program to Publisher detail'!A156:A474,'Program to Publisher detail'!C156:C474)</f>
        <v>Broderbund Software</v>
      </c>
      <c r="C156" t="str">
        <f>LOOKUP(Table1[[#This Row],[Program]],'Program to Developer detail'!A156:A474,'Program to Developer detail'!C156:C474)</f>
        <v>David Balsam, Martin Kahn</v>
      </c>
      <c r="E156" s="3"/>
      <c r="G156" s="3"/>
      <c r="I156" s="3"/>
      <c r="K156" s="3"/>
      <c r="M156" s="3"/>
      <c r="O156" s="3"/>
      <c r="Q156" s="3"/>
      <c r="S156" s="3"/>
      <c r="U156" s="3"/>
      <c r="W156" s="3"/>
      <c r="Y156" s="3"/>
      <c r="AA156" s="3"/>
      <c r="AC156" s="3"/>
      <c r="AE156" s="3"/>
      <c r="AG156" s="3"/>
      <c r="AI156" s="3"/>
      <c r="AK156" s="3"/>
      <c r="AM156" s="3"/>
      <c r="AO156" s="3"/>
      <c r="AQ156" s="3"/>
      <c r="AS156" s="3"/>
      <c r="AU156" s="3"/>
      <c r="AW156" s="3"/>
      <c r="AY156" s="3"/>
      <c r="BA156" s="3"/>
      <c r="BC156" s="3"/>
      <c r="BE156" s="3"/>
      <c r="BG156" s="3"/>
      <c r="BI156" s="3"/>
      <c r="BK156" s="3"/>
      <c r="BM156" s="3"/>
      <c r="BO156" s="3"/>
      <c r="BQ156" s="3"/>
      <c r="BS156" s="3"/>
      <c r="BU156" s="3"/>
      <c r="BW156" s="3"/>
      <c r="BY156" s="3"/>
      <c r="CA156" s="3"/>
      <c r="CC156" s="3"/>
      <c r="CE156" s="3"/>
      <c r="CG156" s="3"/>
      <c r="CI156" s="3"/>
      <c r="CK156" s="3"/>
      <c r="CM156" s="3"/>
      <c r="CO156" s="3"/>
      <c r="CQ156" s="3"/>
      <c r="CR156">
        <v>20.53</v>
      </c>
      <c r="CS156" s="3">
        <v>20</v>
      </c>
    </row>
    <row r="157" spans="1:97" x14ac:dyDescent="0.55000000000000004">
      <c r="A157" t="s">
        <v>441</v>
      </c>
      <c r="B157" t="str">
        <f>LOOKUP(Table1[[#This Row],[Program]],'Program to Publisher detail'!A157:A475,'Program to Publisher detail'!C157:C475)</f>
        <v>Apple Computer</v>
      </c>
      <c r="C157" t="str">
        <f>LOOKUP(Table1[[#This Row],[Program]],'Program to Developer detail'!A157:A475,'Program to Developer detail'!C157:C475)</f>
        <v>uncredited</v>
      </c>
      <c r="E157" s="3"/>
      <c r="G157" s="3"/>
      <c r="I157" s="3"/>
      <c r="K157" s="3"/>
      <c r="M157" s="3"/>
      <c r="O157" s="3"/>
      <c r="Q157" s="3"/>
      <c r="S157" s="3"/>
      <c r="U157" s="3"/>
      <c r="W157" s="3"/>
      <c r="Y157" s="3"/>
      <c r="AA157" s="3"/>
      <c r="AC157" s="3"/>
      <c r="AE157" s="3"/>
      <c r="AG157" s="3"/>
      <c r="AI157" s="3"/>
      <c r="AK157" s="3"/>
      <c r="AM157" s="3"/>
      <c r="AO157" s="3"/>
      <c r="AQ157" s="3"/>
      <c r="AS157" s="3"/>
      <c r="AU157" s="3"/>
      <c r="AW157" s="3"/>
      <c r="AY157" s="3"/>
      <c r="BA157" s="3"/>
      <c r="BC157" s="3"/>
      <c r="BE157" s="3"/>
      <c r="BG157" s="3"/>
      <c r="BI157" s="3"/>
      <c r="BK157" s="3"/>
      <c r="BM157" s="3"/>
      <c r="BO157" s="3"/>
      <c r="BQ157" s="3"/>
      <c r="BS157" s="3"/>
      <c r="BU157" s="3"/>
      <c r="BW157" s="3"/>
      <c r="BY157" s="3"/>
      <c r="CA157" s="3"/>
      <c r="CC157" s="3"/>
      <c r="CE157" s="3"/>
      <c r="CG157" s="3"/>
      <c r="CI157" s="3"/>
      <c r="CK157" s="3"/>
      <c r="CM157" s="3"/>
      <c r="CO157" s="3"/>
      <c r="CQ157" s="3"/>
      <c r="CR157">
        <v>18.95</v>
      </c>
      <c r="CS157" s="3">
        <v>22</v>
      </c>
    </row>
    <row r="158" spans="1:97" x14ac:dyDescent="0.55000000000000004">
      <c r="A158" t="s">
        <v>102</v>
      </c>
      <c r="B158" t="str">
        <f>LOOKUP(Table1[[#This Row],[Program]],'Program to Publisher detail'!A158:A476,'Program to Publisher detail'!C158:C476)</f>
        <v>Dakin5</v>
      </c>
      <c r="C158" t="str">
        <f>LOOKUP(Table1[[#This Row],[Program]],'Program to Developer detail'!A158:A476,'Program to Developer detail'!C158:C476)</f>
        <v>uncredited</v>
      </c>
      <c r="E158" s="3"/>
      <c r="F158">
        <v>16.920000000000002</v>
      </c>
      <c r="G158" s="3">
        <v>30</v>
      </c>
      <c r="I158" s="3"/>
      <c r="K158" s="3"/>
      <c r="M158" s="3"/>
      <c r="O158" s="3"/>
      <c r="Q158" s="3"/>
      <c r="S158" s="3"/>
      <c r="U158" s="3"/>
      <c r="W158" s="3"/>
      <c r="Y158" s="3"/>
      <c r="AA158" s="3"/>
      <c r="AC158" s="3"/>
      <c r="AE158" s="3"/>
      <c r="AG158" s="3"/>
      <c r="AI158" s="3"/>
      <c r="AK158" s="3"/>
      <c r="AM158" s="3"/>
      <c r="AO158" s="3"/>
      <c r="AQ158" s="3"/>
      <c r="AS158" s="3"/>
      <c r="AU158" s="3"/>
      <c r="AW158" s="3"/>
      <c r="AY158" s="3"/>
      <c r="BA158" s="3"/>
      <c r="BC158" s="3"/>
      <c r="BE158" s="3"/>
      <c r="BG158" s="3"/>
      <c r="BI158" s="3"/>
      <c r="BK158" s="3"/>
      <c r="BM158" s="3"/>
      <c r="BO158" s="3"/>
      <c r="BQ158" s="3"/>
      <c r="BS158" s="3"/>
      <c r="BU158" s="3"/>
      <c r="BW158" s="3"/>
      <c r="BY158" s="3"/>
      <c r="CA158" s="3"/>
      <c r="CC158" s="3"/>
      <c r="CE158" s="3"/>
      <c r="CG158" s="3"/>
      <c r="CI158" s="3"/>
      <c r="CK158" s="3"/>
      <c r="CM158" s="3"/>
      <c r="CO158" s="3"/>
      <c r="CQ158" s="3"/>
      <c r="CS158" s="3"/>
    </row>
    <row r="159" spans="1:97" x14ac:dyDescent="0.55000000000000004">
      <c r="A159" t="s">
        <v>374</v>
      </c>
      <c r="B159" t="str">
        <f>LOOKUP(Table1[[#This Row],[Program]],'Program to Publisher detail'!A159:A477,'Program to Publisher detail'!C159:C477)</f>
        <v>Beagle Brothers</v>
      </c>
      <c r="C159" t="str">
        <f>LOOKUP(Table1[[#This Row],[Program]],'Program to Developer detail'!A159:A477,'Program to Developer detail'!C159:C477)</f>
        <v>Tom Weishaar</v>
      </c>
      <c r="E159" s="3"/>
      <c r="G159" s="3"/>
      <c r="I159" s="3"/>
      <c r="K159" s="3"/>
      <c r="M159" s="3"/>
      <c r="O159" s="3"/>
      <c r="Q159" s="3"/>
      <c r="S159" s="3"/>
      <c r="U159" s="3"/>
      <c r="W159" s="3"/>
      <c r="Y159" s="3"/>
      <c r="AA159" s="3"/>
      <c r="AC159" s="3"/>
      <c r="AE159" s="3"/>
      <c r="AG159" s="3"/>
      <c r="AI159" s="3"/>
      <c r="AK159" s="3"/>
      <c r="AM159" s="3"/>
      <c r="AO159" s="3"/>
      <c r="AQ159" s="3"/>
      <c r="AS159" s="3"/>
      <c r="AU159" s="3"/>
      <c r="AW159" s="3"/>
      <c r="AY159" s="3"/>
      <c r="BA159" s="3"/>
      <c r="BC159" s="3"/>
      <c r="BE159" s="3"/>
      <c r="BG159" s="3"/>
      <c r="BI159" s="3"/>
      <c r="BK159" s="3"/>
      <c r="BM159" s="3"/>
      <c r="BO159" s="3"/>
      <c r="BQ159" s="3"/>
      <c r="BR159">
        <v>21.92</v>
      </c>
      <c r="BS159" s="3">
        <v>18</v>
      </c>
      <c r="BU159" s="3"/>
      <c r="BV159">
        <v>13.17</v>
      </c>
      <c r="BW159" s="3">
        <v>30</v>
      </c>
      <c r="BY159" s="3"/>
      <c r="CA159" s="3"/>
      <c r="CC159" s="3"/>
      <c r="CE159" s="3"/>
      <c r="CG159" s="3"/>
      <c r="CI159" s="3"/>
      <c r="CK159" s="3"/>
      <c r="CM159" s="3"/>
      <c r="CO159" s="3"/>
      <c r="CQ159" s="3"/>
      <c r="CS159" s="3"/>
    </row>
    <row r="160" spans="1:97" x14ac:dyDescent="0.55000000000000004">
      <c r="A160" t="s">
        <v>169</v>
      </c>
      <c r="B160" t="str">
        <f>LOOKUP(Table1[[#This Row],[Program]],'Program to Publisher detail'!A160:A478,'Program to Publisher detail'!C160:C478)</f>
        <v>Broderbund Software</v>
      </c>
      <c r="C160" t="str">
        <f>LOOKUP(Table1[[#This Row],[Program]],'Program to Developer detail'!A160:A478,'Program to Developer detail'!C160:C478)</f>
        <v>Jun Wada</v>
      </c>
      <c r="E160" s="3"/>
      <c r="G160" s="3"/>
      <c r="I160" s="3"/>
      <c r="K160" s="3"/>
      <c r="M160" s="3"/>
      <c r="O160" s="3"/>
      <c r="Q160" s="3"/>
      <c r="R160">
        <v>38.1</v>
      </c>
      <c r="S160" s="3">
        <v>9</v>
      </c>
      <c r="U160" s="3"/>
      <c r="W160" s="3"/>
      <c r="Y160" s="3"/>
      <c r="AA160" s="3"/>
      <c r="AC160" s="3"/>
      <c r="AE160" s="3"/>
      <c r="AG160" s="3"/>
      <c r="AI160" s="3"/>
      <c r="AK160" s="3"/>
      <c r="AM160" s="3"/>
      <c r="AO160" s="3"/>
      <c r="AQ160" s="3"/>
      <c r="AS160" s="3"/>
      <c r="AU160" s="3"/>
      <c r="AW160" s="3"/>
      <c r="AY160" s="3"/>
      <c r="BA160" s="3"/>
      <c r="BC160" s="3"/>
      <c r="BE160" s="3"/>
      <c r="BG160" s="3"/>
      <c r="BI160" s="3"/>
      <c r="BK160" s="3"/>
      <c r="BM160" s="3"/>
      <c r="BO160" s="3"/>
      <c r="BQ160" s="3"/>
      <c r="BS160" s="3"/>
      <c r="BU160" s="3"/>
      <c r="BW160" s="3"/>
      <c r="BY160" s="3"/>
      <c r="CA160" s="3"/>
      <c r="CC160" s="3"/>
      <c r="CE160" s="3"/>
      <c r="CG160" s="3"/>
      <c r="CI160" s="3"/>
      <c r="CK160" s="3"/>
      <c r="CM160" s="3"/>
      <c r="CO160" s="3"/>
      <c r="CQ160" s="3"/>
      <c r="CS160" s="3"/>
    </row>
    <row r="161" spans="1:97" x14ac:dyDescent="0.55000000000000004">
      <c r="A161" t="s">
        <v>186</v>
      </c>
      <c r="B161" t="str">
        <f>LOOKUP(Table1[[#This Row],[Program]],'Program to Publisher detail'!A161:A479,'Program to Publisher detail'!C161:C479)</f>
        <v>Sirius Software</v>
      </c>
      <c r="C161" t="str">
        <f>LOOKUP(Table1[[#This Row],[Program]],'Program to Developer detail'!A161:A479,'Program to Developer detail'!C161:C479)</f>
        <v>Nasir</v>
      </c>
      <c r="E161" s="3"/>
      <c r="G161" s="3"/>
      <c r="I161" s="3"/>
      <c r="K161" s="3"/>
      <c r="M161" s="3"/>
      <c r="O161" s="3"/>
      <c r="Q161" s="3"/>
      <c r="S161" s="3"/>
      <c r="U161" s="3"/>
      <c r="V161">
        <v>26.58</v>
      </c>
      <c r="W161" s="3">
        <v>14</v>
      </c>
      <c r="X161">
        <v>21.48</v>
      </c>
      <c r="Y161" s="3">
        <v>14</v>
      </c>
      <c r="Z161">
        <v>30.15</v>
      </c>
      <c r="AA161" s="3">
        <v>21</v>
      </c>
      <c r="AC161" s="3"/>
      <c r="AE161" s="3"/>
      <c r="AG161" s="3"/>
      <c r="AI161" s="3"/>
      <c r="AK161" s="3"/>
      <c r="AM161" s="3"/>
      <c r="AO161" s="3"/>
      <c r="AQ161" s="3"/>
      <c r="AS161" s="3"/>
      <c r="AU161" s="3"/>
      <c r="AW161" s="3"/>
      <c r="AY161" s="3"/>
      <c r="BA161" s="3"/>
      <c r="BC161" s="3"/>
      <c r="BE161" s="3"/>
      <c r="BG161" s="3"/>
      <c r="BI161" s="3"/>
      <c r="BK161" s="3"/>
      <c r="BM161" s="3"/>
      <c r="BO161" s="3"/>
      <c r="BQ161" s="3"/>
      <c r="BS161" s="3"/>
      <c r="BU161" s="3"/>
      <c r="BW161" s="3"/>
      <c r="BY161" s="3"/>
      <c r="CA161" s="3"/>
      <c r="CC161" s="3"/>
      <c r="CE161" s="3"/>
      <c r="CG161" s="3"/>
      <c r="CI161" s="3"/>
      <c r="CK161" s="3"/>
      <c r="CM161" s="3"/>
      <c r="CO161" s="3"/>
      <c r="CQ161" s="3"/>
      <c r="CS161" s="3"/>
    </row>
    <row r="162" spans="1:97" x14ac:dyDescent="0.55000000000000004">
      <c r="A162" t="s">
        <v>362</v>
      </c>
      <c r="B162" t="str">
        <f>LOOKUP(Table1[[#This Row],[Program]],'Program to Publisher detail'!A162:A480,'Program to Publisher detail'!C162:C480)</f>
        <v>Apple Computer</v>
      </c>
      <c r="C162" t="str">
        <f>LOOKUP(Table1[[#This Row],[Program]],'Program to Developer detail'!A162:A480,'Program to Developer detail'!C162:C480)</f>
        <v>Rupert Lissner</v>
      </c>
      <c r="E162" s="3"/>
      <c r="G162" s="3"/>
      <c r="I162" s="3"/>
      <c r="K162" s="3"/>
      <c r="M162" s="3"/>
      <c r="O162" s="3"/>
      <c r="Q162" s="3"/>
      <c r="S162" s="3"/>
      <c r="U162" s="3"/>
      <c r="W162" s="3"/>
      <c r="Y162" s="3"/>
      <c r="AA162" s="3"/>
      <c r="AC162" s="3"/>
      <c r="AE162" s="3"/>
      <c r="AG162" s="3"/>
      <c r="AI162" s="3"/>
      <c r="AK162" s="3"/>
      <c r="AM162" s="3"/>
      <c r="AO162" s="3"/>
      <c r="AQ162" s="3"/>
      <c r="AS162" s="3"/>
      <c r="AU162" s="3"/>
      <c r="AW162" s="3"/>
      <c r="AY162" s="3"/>
      <c r="BA162" s="3"/>
      <c r="BC162" s="3"/>
      <c r="BE162" s="3"/>
      <c r="BG162" s="3"/>
      <c r="BI162" s="3"/>
      <c r="BK162" s="3"/>
      <c r="BL162">
        <v>42.39</v>
      </c>
      <c r="BM162" s="3">
        <v>9</v>
      </c>
      <c r="BN162">
        <v>28.01</v>
      </c>
      <c r="BO162" s="3">
        <v>16</v>
      </c>
      <c r="BP162">
        <v>52.66</v>
      </c>
      <c r="BQ162" s="3">
        <v>9</v>
      </c>
      <c r="BR162">
        <v>57.3</v>
      </c>
      <c r="BS162" s="3">
        <v>9</v>
      </c>
      <c r="BT162">
        <v>35.58</v>
      </c>
      <c r="BU162" s="3">
        <v>12</v>
      </c>
      <c r="BV162">
        <v>85.78</v>
      </c>
      <c r="BW162" s="3">
        <v>5</v>
      </c>
      <c r="BX162">
        <v>65.08</v>
      </c>
      <c r="BY162" s="3">
        <v>7</v>
      </c>
      <c r="BZ162">
        <v>60.66</v>
      </c>
      <c r="CA162" s="3">
        <v>8</v>
      </c>
      <c r="CB162">
        <v>64.95</v>
      </c>
      <c r="CC162" s="3">
        <v>6</v>
      </c>
      <c r="CD162">
        <v>49.71</v>
      </c>
      <c r="CE162" s="3">
        <v>13</v>
      </c>
      <c r="CF162">
        <v>36.049999999999997</v>
      </c>
      <c r="CG162" s="3">
        <v>9</v>
      </c>
      <c r="CH162">
        <v>56.4</v>
      </c>
      <c r="CI162" s="3">
        <v>9</v>
      </c>
      <c r="CJ162">
        <v>59.17</v>
      </c>
      <c r="CK162" s="3">
        <v>8</v>
      </c>
      <c r="CL162">
        <v>64.5</v>
      </c>
      <c r="CM162" s="3">
        <v>8</v>
      </c>
      <c r="CN162">
        <v>23.52</v>
      </c>
      <c r="CO162" s="3">
        <v>20</v>
      </c>
      <c r="CP162">
        <v>15.33</v>
      </c>
      <c r="CQ162" s="3">
        <v>24</v>
      </c>
      <c r="CS162" s="3"/>
    </row>
    <row r="163" spans="1:97" x14ac:dyDescent="0.55000000000000004">
      <c r="A163" t="s">
        <v>170</v>
      </c>
      <c r="B163" t="str">
        <f>LOOKUP(Table1[[#This Row],[Program]],'Program to Publisher detail'!A163:A481,'Program to Publisher detail'!C163:C481)</f>
        <v>BudgeCo</v>
      </c>
      <c r="C163" t="str">
        <f>LOOKUP(Table1[[#This Row],[Program]],'Program to Developer detail'!A163:A481,'Program to Developer detail'!C163:C481)</f>
        <v>Bill Budge</v>
      </c>
      <c r="E163" s="3"/>
      <c r="G163" s="3"/>
      <c r="I163" s="3"/>
      <c r="K163" s="3"/>
      <c r="M163" s="3"/>
      <c r="O163" s="3"/>
      <c r="Q163" s="3"/>
      <c r="S163" s="3"/>
      <c r="T163">
        <v>76.36</v>
      </c>
      <c r="U163" s="3">
        <v>3</v>
      </c>
      <c r="V163">
        <v>96.45</v>
      </c>
      <c r="W163" s="3">
        <v>1</v>
      </c>
      <c r="X163">
        <v>97.53</v>
      </c>
      <c r="Y163" s="3">
        <v>1</v>
      </c>
      <c r="Z163">
        <v>90.99</v>
      </c>
      <c r="AA163" s="3">
        <v>1</v>
      </c>
      <c r="AB163">
        <v>56.46</v>
      </c>
      <c r="AC163" s="3">
        <v>4</v>
      </c>
      <c r="AD163">
        <v>29.5</v>
      </c>
      <c r="AE163" s="3">
        <v>2</v>
      </c>
      <c r="AF163">
        <v>33.78</v>
      </c>
      <c r="AG163" s="3">
        <v>3</v>
      </c>
      <c r="AH163">
        <v>42.08</v>
      </c>
      <c r="AI163" s="3">
        <v>11</v>
      </c>
      <c r="AJ163">
        <v>54.28</v>
      </c>
      <c r="AK163" s="3">
        <v>11</v>
      </c>
      <c r="AL163">
        <v>33.65</v>
      </c>
      <c r="AM163" s="3">
        <v>19</v>
      </c>
      <c r="AO163" s="3"/>
      <c r="AP163">
        <v>28.91</v>
      </c>
      <c r="AQ163" s="3">
        <v>20</v>
      </c>
      <c r="AR163">
        <v>20.13</v>
      </c>
      <c r="AS163" s="3">
        <v>27</v>
      </c>
      <c r="AU163" s="3"/>
      <c r="AW163" s="3"/>
      <c r="AY163" s="3"/>
      <c r="BA163" s="3"/>
      <c r="BC163" s="3"/>
      <c r="BE163" s="3"/>
      <c r="BG163" s="3"/>
      <c r="BI163" s="3"/>
      <c r="BK163" s="3"/>
      <c r="BM163" s="3"/>
      <c r="BO163" s="3"/>
      <c r="BQ163" s="3"/>
      <c r="BS163" s="3"/>
      <c r="BU163" s="3"/>
      <c r="BW163" s="3"/>
      <c r="BY163" s="3"/>
      <c r="CA163" s="3"/>
      <c r="CC163" s="3"/>
      <c r="CE163" s="3"/>
      <c r="CG163" s="3"/>
      <c r="CI163" s="3"/>
      <c r="CK163" s="3"/>
      <c r="CM163" s="3"/>
      <c r="CO163" s="3"/>
      <c r="CQ163" s="3"/>
      <c r="CS163" s="3"/>
    </row>
    <row r="164" spans="1:97" x14ac:dyDescent="0.55000000000000004">
      <c r="A164" t="s">
        <v>15</v>
      </c>
      <c r="B164" t="str">
        <f>LOOKUP(Table1[[#This Row],[Program]],'Program to Publisher detail'!A164:A482,'Program to Publisher detail'!C164:C482)</f>
        <v>Automated Simulations</v>
      </c>
      <c r="C164" t="str">
        <f>LOOKUP(Table1[[#This Row],[Program]],'Program to Developer detail'!A164:A482,'Program to Developer detail'!C164:C482)</f>
        <v>uncredited</v>
      </c>
      <c r="D164">
        <v>43.13</v>
      </c>
      <c r="E164" s="3">
        <v>13</v>
      </c>
      <c r="F164">
        <v>24.09</v>
      </c>
      <c r="G164" s="3">
        <v>15</v>
      </c>
      <c r="H164">
        <v>16.37</v>
      </c>
      <c r="I164" s="3">
        <v>27</v>
      </c>
      <c r="J164">
        <v>28.39</v>
      </c>
      <c r="K164" s="3">
        <v>19</v>
      </c>
      <c r="M164" s="3"/>
      <c r="O164" s="3"/>
      <c r="Q164" s="3"/>
      <c r="S164" s="3"/>
      <c r="U164" s="3"/>
      <c r="W164" s="3"/>
      <c r="Y164" s="3"/>
      <c r="AA164" s="3"/>
      <c r="AC164" s="3"/>
      <c r="AE164" s="3"/>
      <c r="AG164" s="3"/>
      <c r="AI164" s="3"/>
      <c r="AK164" s="3"/>
      <c r="AM164" s="3"/>
      <c r="AO164" s="3"/>
      <c r="AQ164" s="3"/>
      <c r="AS164" s="3"/>
      <c r="AU164" s="3"/>
      <c r="AW164" s="3"/>
      <c r="AY164" s="3"/>
      <c r="BA164" s="3"/>
      <c r="BC164" s="3"/>
      <c r="BE164" s="3"/>
      <c r="BG164" s="3"/>
      <c r="BI164" s="3"/>
      <c r="BK164" s="3"/>
      <c r="BM164" s="3"/>
      <c r="BO164" s="3"/>
      <c r="BQ164" s="3"/>
      <c r="BS164" s="3"/>
      <c r="BU164" s="3"/>
      <c r="BW164" s="3"/>
      <c r="BY164" s="3"/>
      <c r="CA164" s="3"/>
      <c r="CC164" s="3"/>
      <c r="CE164" s="3"/>
      <c r="CG164" s="3"/>
      <c r="CI164" s="3"/>
      <c r="CK164" s="3"/>
      <c r="CM164" s="3"/>
      <c r="CO164" s="3"/>
      <c r="CQ164" s="3"/>
      <c r="CS164" s="3"/>
    </row>
    <row r="165" spans="1:97" x14ac:dyDescent="0.55000000000000004">
      <c r="A165" t="s">
        <v>148</v>
      </c>
      <c r="B165" t="str">
        <f>LOOKUP(Table1[[#This Row],[Program]],'Program to Publisher detail'!A165:A483,'Program to Publisher detail'!C165:C483)</f>
        <v>Hayden Software</v>
      </c>
      <c r="C165" t="str">
        <f>LOOKUP(Table1[[#This Row],[Program]],'Program to Developer detail'!A165:A483,'Program to Developer detail'!C165:C483)</f>
        <v>Dan Spracklen, Kathe Spracklen</v>
      </c>
      <c r="E165" s="3"/>
      <c r="G165" s="3"/>
      <c r="I165" s="3"/>
      <c r="K165" s="3"/>
      <c r="M165" s="3"/>
      <c r="O165" s="3"/>
      <c r="P165">
        <v>11.8</v>
      </c>
      <c r="Q165" s="3">
        <v>30</v>
      </c>
      <c r="S165" s="3"/>
      <c r="U165" s="3"/>
      <c r="W165" s="3"/>
      <c r="Y165" s="3"/>
      <c r="AA165" s="3"/>
      <c r="AC165" s="3"/>
      <c r="AE165" s="3"/>
      <c r="AG165" s="3"/>
      <c r="AI165" s="3"/>
      <c r="AK165" s="3"/>
      <c r="AM165" s="3"/>
      <c r="AO165" s="3"/>
      <c r="AQ165" s="3"/>
      <c r="AS165" s="3"/>
      <c r="AU165" s="3"/>
      <c r="AW165" s="3"/>
      <c r="AY165" s="3"/>
      <c r="BA165" s="3"/>
      <c r="BC165" s="3"/>
      <c r="BE165" s="3"/>
      <c r="BG165" s="3"/>
      <c r="BI165" s="3"/>
      <c r="BK165" s="3"/>
      <c r="BM165" s="3"/>
      <c r="BO165" s="3"/>
      <c r="BQ165" s="3"/>
      <c r="BS165" s="3"/>
      <c r="BU165" s="3"/>
      <c r="BW165" s="3"/>
      <c r="BY165" s="3"/>
      <c r="CA165" s="3"/>
      <c r="CC165" s="3"/>
      <c r="CE165" s="3"/>
      <c r="CG165" s="3"/>
      <c r="CI165" s="3"/>
      <c r="CK165" s="3"/>
      <c r="CM165" s="3"/>
      <c r="CO165" s="3"/>
      <c r="CQ165" s="3"/>
      <c r="CS165" s="3"/>
    </row>
    <row r="166" spans="1:97" x14ac:dyDescent="0.55000000000000004">
      <c r="A166" t="s">
        <v>195</v>
      </c>
      <c r="B166" t="str">
        <f>LOOKUP(Table1[[#This Row],[Program]],'Program to Publisher detail'!A166:A484,'Program to Publisher detail'!C166:C484)</f>
        <v>MUSE</v>
      </c>
      <c r="C166" t="str">
        <f>LOOKUP(Table1[[#This Row],[Program]],'Program to Developer detail'!A166:A484,'Program to Developer detail'!C166:C484)</f>
        <v>Silas Warner</v>
      </c>
      <c r="E166" s="3"/>
      <c r="G166" s="3"/>
      <c r="I166" s="3"/>
      <c r="K166" s="3"/>
      <c r="M166" s="3"/>
      <c r="O166" s="3"/>
      <c r="Q166" s="3"/>
      <c r="S166" s="3"/>
      <c r="U166" s="3"/>
      <c r="W166" s="3"/>
      <c r="X166">
        <v>22.22</v>
      </c>
      <c r="Y166" s="3">
        <v>13</v>
      </c>
      <c r="Z166">
        <v>72.790000000000006</v>
      </c>
      <c r="AA166" s="3">
        <v>6</v>
      </c>
      <c r="AB166">
        <v>30.66</v>
      </c>
      <c r="AC166" s="3">
        <v>10</v>
      </c>
      <c r="AD166">
        <v>8.4600000000000009</v>
      </c>
      <c r="AE166" s="3">
        <v>27</v>
      </c>
      <c r="AF166">
        <v>12.69</v>
      </c>
      <c r="AG166" s="3">
        <v>26</v>
      </c>
      <c r="AI166" s="3"/>
      <c r="AK166" s="3"/>
      <c r="AM166" s="3"/>
      <c r="AO166" s="3"/>
      <c r="AQ166" s="3"/>
      <c r="AS166" s="3"/>
      <c r="AU166" s="3"/>
      <c r="AW166" s="3"/>
      <c r="AY166" s="3"/>
      <c r="BA166" s="3"/>
      <c r="BC166" s="3"/>
      <c r="BE166" s="3"/>
      <c r="BG166" s="3"/>
      <c r="BI166" s="3"/>
      <c r="BK166" s="3"/>
      <c r="BM166" s="3"/>
      <c r="BO166" s="3"/>
      <c r="BQ166" s="3"/>
      <c r="BS166" s="3"/>
      <c r="BU166" s="3"/>
      <c r="BW166" s="3"/>
      <c r="BY166" s="3"/>
      <c r="CA166" s="3"/>
      <c r="CC166" s="3"/>
      <c r="CE166" s="3"/>
      <c r="CG166" s="3"/>
      <c r="CI166" s="3"/>
      <c r="CK166" s="3"/>
      <c r="CM166" s="3"/>
      <c r="CO166" s="3"/>
      <c r="CQ166" s="3"/>
      <c r="CS166" s="3"/>
    </row>
    <row r="167" spans="1:97" x14ac:dyDescent="0.55000000000000004">
      <c r="A167" t="s">
        <v>409</v>
      </c>
      <c r="B167" t="str">
        <f>LOOKUP(Table1[[#This Row],[Program]],'Program to Publisher detail'!A167:A485,'Program to Publisher detail'!C167:C485)</f>
        <v>The Learning Company</v>
      </c>
      <c r="C167" t="str">
        <f>LOOKUP(Table1[[#This Row],[Program]],'Program to Developer detail'!A167:A485,'Program to Developer detail'!C167:C485)</f>
        <v>Leslie Grimm, Warren Robinett</v>
      </c>
      <c r="E167" s="3"/>
      <c r="G167" s="3"/>
      <c r="I167" s="3"/>
      <c r="K167" s="3"/>
      <c r="M167" s="3"/>
      <c r="O167" s="3"/>
      <c r="Q167" s="3"/>
      <c r="S167" s="3"/>
      <c r="U167" s="3"/>
      <c r="W167" s="3"/>
      <c r="Y167" s="3"/>
      <c r="AA167" s="3"/>
      <c r="AC167" s="3"/>
      <c r="AE167" s="3"/>
      <c r="AG167" s="3"/>
      <c r="AI167" s="3"/>
      <c r="AK167" s="3"/>
      <c r="AM167" s="3"/>
      <c r="AO167" s="3"/>
      <c r="AQ167" s="3"/>
      <c r="AS167" s="3"/>
      <c r="AU167" s="3"/>
      <c r="AW167" s="3"/>
      <c r="AY167" s="3"/>
      <c r="BA167" s="3"/>
      <c r="BC167" s="3"/>
      <c r="BE167" s="3"/>
      <c r="BG167" s="3"/>
      <c r="BI167" s="3"/>
      <c r="BK167" s="3"/>
      <c r="BM167" s="3"/>
      <c r="BO167" s="3"/>
      <c r="BQ167" s="3"/>
      <c r="BS167" s="3"/>
      <c r="BU167" s="3"/>
      <c r="BW167" s="3"/>
      <c r="BY167" s="3"/>
      <c r="CA167" s="3"/>
      <c r="CB167">
        <v>17.940000000000001</v>
      </c>
      <c r="CC167" s="3">
        <v>28</v>
      </c>
      <c r="CE167" s="3"/>
      <c r="CG167" s="3"/>
      <c r="CI167" s="3"/>
      <c r="CK167" s="3"/>
      <c r="CM167" s="3"/>
      <c r="CO167" s="3"/>
      <c r="CQ167" s="3"/>
      <c r="CS167" s="3"/>
    </row>
    <row r="168" spans="1:97" x14ac:dyDescent="0.55000000000000004">
      <c r="A168" t="s">
        <v>184</v>
      </c>
      <c r="B168" t="str">
        <f>LOOKUP(Table1[[#This Row],[Program]],'Program to Publisher detail'!A168:A486,'Program to Publisher detail'!C168:C486)</f>
        <v>On-Line Systems</v>
      </c>
      <c r="C168" t="str">
        <f>LOOKUP(Table1[[#This Row],[Program]],'Program to Developer detail'!A168:A486,'Program to Developer detail'!C168:C486)</f>
        <v>Mark Allen</v>
      </c>
      <c r="E168" s="3"/>
      <c r="G168" s="3"/>
      <c r="I168" s="3"/>
      <c r="K168" s="3"/>
      <c r="M168" s="3"/>
      <c r="O168" s="3"/>
      <c r="Q168" s="3"/>
      <c r="S168" s="3"/>
      <c r="U168" s="3"/>
      <c r="V168">
        <v>37.03</v>
      </c>
      <c r="W168" s="3">
        <v>11</v>
      </c>
      <c r="X168">
        <v>26.17</v>
      </c>
      <c r="Y168" s="3">
        <v>9</v>
      </c>
      <c r="AA168" s="3"/>
      <c r="AC168" s="3"/>
      <c r="AE168" s="3"/>
      <c r="AG168" s="3"/>
      <c r="AI168" s="3"/>
      <c r="AK168" s="3"/>
      <c r="AM168" s="3"/>
      <c r="AO168" s="3"/>
      <c r="AQ168" s="3"/>
      <c r="AS168" s="3"/>
      <c r="AU168" s="3"/>
      <c r="AW168" s="3"/>
      <c r="AY168" s="3"/>
      <c r="BA168" s="3"/>
      <c r="BC168" s="3"/>
      <c r="BE168" s="3"/>
      <c r="BG168" s="3"/>
      <c r="BI168" s="3"/>
      <c r="BK168" s="3"/>
      <c r="BM168" s="3"/>
      <c r="BO168" s="3"/>
      <c r="BQ168" s="3"/>
      <c r="BS168" s="3"/>
      <c r="BU168" s="3"/>
      <c r="BW168" s="3"/>
      <c r="BY168" s="3"/>
      <c r="CA168" s="3"/>
      <c r="CC168" s="3"/>
      <c r="CE168" s="3"/>
      <c r="CG168" s="3"/>
      <c r="CI168" s="3"/>
      <c r="CK168" s="3"/>
      <c r="CM168" s="3"/>
      <c r="CO168" s="3"/>
      <c r="CQ168" s="3"/>
      <c r="CS168" s="3"/>
    </row>
    <row r="169" spans="1:97" x14ac:dyDescent="0.55000000000000004">
      <c r="A169" t="s">
        <v>7</v>
      </c>
      <c r="B169" t="str">
        <f>LOOKUP(Table1[[#This Row],[Program]],'Program to Publisher detail'!A169:A487,'Program to Publisher detail'!C169:C487)</f>
        <v>Hayden Software</v>
      </c>
      <c r="C169" t="str">
        <f>LOOKUP(Table1[[#This Row],[Program]],'Program to Developer detail'!A169:A487,'Program to Developer detail'!C169:C487)</f>
        <v>Dan Spracklen, Kathe Spracklen</v>
      </c>
      <c r="D169">
        <v>62.5</v>
      </c>
      <c r="E169" s="3">
        <v>4</v>
      </c>
      <c r="F169">
        <v>52.8</v>
      </c>
      <c r="G169" s="3">
        <v>7</v>
      </c>
      <c r="H169">
        <v>22.92</v>
      </c>
      <c r="I169" s="3">
        <v>16</v>
      </c>
      <c r="J169">
        <v>29.86</v>
      </c>
      <c r="K169" s="3">
        <v>17</v>
      </c>
      <c r="L169">
        <v>34.9</v>
      </c>
      <c r="M169" s="3">
        <v>8</v>
      </c>
      <c r="N169">
        <v>17.97</v>
      </c>
      <c r="O169" s="3">
        <v>14</v>
      </c>
      <c r="P169">
        <v>19.91</v>
      </c>
      <c r="Q169" s="3">
        <v>18</v>
      </c>
      <c r="R169">
        <v>44.12</v>
      </c>
      <c r="S169" s="3">
        <v>5</v>
      </c>
      <c r="T169">
        <v>30.25</v>
      </c>
      <c r="U169" s="3">
        <v>12</v>
      </c>
      <c r="V169">
        <v>21.5</v>
      </c>
      <c r="W169" s="3">
        <v>21</v>
      </c>
      <c r="Y169" s="3"/>
      <c r="AA169" s="3"/>
      <c r="AB169">
        <v>12.65</v>
      </c>
      <c r="AC169" s="3">
        <v>27</v>
      </c>
      <c r="AE169" s="3"/>
      <c r="AG169" s="3"/>
      <c r="AI169" s="3"/>
      <c r="AK169" s="3"/>
      <c r="AM169" s="3"/>
      <c r="AO169" s="3"/>
      <c r="AQ169" s="3"/>
      <c r="AS169" s="3"/>
      <c r="AU169" s="3"/>
      <c r="AW169" s="3"/>
      <c r="AY169" s="3"/>
      <c r="BA169" s="3"/>
      <c r="BC169" s="3"/>
      <c r="BE169" s="3"/>
      <c r="BG169" s="3"/>
      <c r="BI169" s="3"/>
      <c r="BK169" s="3"/>
      <c r="BM169" s="3"/>
      <c r="BO169" s="3"/>
      <c r="BQ169" s="3"/>
      <c r="BS169" s="3"/>
      <c r="BU169" s="3"/>
      <c r="BW169" s="3"/>
      <c r="BY169" s="3"/>
      <c r="CA169" s="3"/>
      <c r="CC169" s="3"/>
      <c r="CE169" s="3"/>
      <c r="CG169" s="3"/>
      <c r="CI169" s="3"/>
      <c r="CK169" s="3"/>
      <c r="CM169" s="3"/>
      <c r="CO169" s="3"/>
      <c r="CQ169" s="3"/>
      <c r="CS169" s="3"/>
    </row>
    <row r="170" spans="1:97" x14ac:dyDescent="0.55000000000000004">
      <c r="A170" t="s">
        <v>414</v>
      </c>
      <c r="B170" t="str">
        <f>LOOKUP(Table1[[#This Row],[Program]],'Program to Publisher detail'!A170:A488,'Program to Publisher detail'!C170:C488)</f>
        <v>Hayden Software</v>
      </c>
      <c r="C170" t="str">
        <f>LOOKUP(Table1[[#This Row],[Program]],'Program to Developer detail'!A170:A488,'Program to Developer detail'!C170:C488)</f>
        <v>Dan Spracklen, Kathe Spracklen</v>
      </c>
      <c r="E170" s="3"/>
      <c r="G170" s="3"/>
      <c r="I170" s="3"/>
      <c r="K170" s="3"/>
      <c r="M170" s="3"/>
      <c r="O170" s="3"/>
      <c r="Q170" s="3"/>
      <c r="S170" s="3"/>
      <c r="U170" s="3"/>
      <c r="W170" s="3"/>
      <c r="Y170" s="3"/>
      <c r="AA170" s="3"/>
      <c r="AC170" s="3"/>
      <c r="AE170" s="3"/>
      <c r="AG170" s="3"/>
      <c r="AI170" s="3"/>
      <c r="AK170" s="3"/>
      <c r="AM170" s="3"/>
      <c r="AO170" s="3"/>
      <c r="AQ170" s="3"/>
      <c r="AS170" s="3"/>
      <c r="AU170" s="3"/>
      <c r="AW170" s="3"/>
      <c r="AY170" s="3"/>
      <c r="BA170" s="3"/>
      <c r="BC170" s="3"/>
      <c r="BE170" s="3"/>
      <c r="BG170" s="3"/>
      <c r="BI170" s="3"/>
      <c r="BK170" s="3"/>
      <c r="BM170" s="3"/>
      <c r="BO170" s="3"/>
      <c r="BQ170" s="3"/>
      <c r="BS170" s="3"/>
      <c r="BU170" s="3"/>
      <c r="BW170" s="3"/>
      <c r="BY170" s="3"/>
      <c r="CA170" s="3"/>
      <c r="CC170" s="3"/>
      <c r="CD170">
        <v>26.92</v>
      </c>
      <c r="CE170" s="3">
        <v>22</v>
      </c>
      <c r="CG170" s="3"/>
      <c r="CH170">
        <v>24.64</v>
      </c>
      <c r="CI170" s="3">
        <v>26</v>
      </c>
      <c r="CJ170">
        <v>29.75</v>
      </c>
      <c r="CK170" s="3">
        <v>29</v>
      </c>
      <c r="CM170" s="3"/>
      <c r="CO170" s="3"/>
      <c r="CQ170" s="3"/>
      <c r="CS170" s="3"/>
    </row>
    <row r="171" spans="1:97" x14ac:dyDescent="0.55000000000000004">
      <c r="A171" t="s">
        <v>34</v>
      </c>
      <c r="B171" t="str">
        <f>LOOKUP(Table1[[#This Row],[Program]],'Program to Publisher detail'!A171:A489,'Program to Publisher detail'!C171:C489)</f>
        <v>Adventure International, Creative Computing Software</v>
      </c>
      <c r="C171" t="str">
        <f>LOOKUP(Table1[[#This Row],[Program]],'Program to Developer detail'!A171:A489,'Program to Developer detail'!C171:C489)</f>
        <v>uncredited</v>
      </c>
      <c r="D171">
        <v>31.25</v>
      </c>
      <c r="E171" s="3">
        <v>24</v>
      </c>
      <c r="G171" s="3"/>
      <c r="I171" s="3"/>
      <c r="K171" s="3"/>
      <c r="M171" s="3"/>
      <c r="O171" s="3"/>
      <c r="Q171" s="3"/>
      <c r="S171" s="3"/>
      <c r="U171" s="3"/>
      <c r="W171" s="3"/>
      <c r="Y171" s="3"/>
      <c r="AA171" s="3"/>
      <c r="AC171" s="3"/>
      <c r="AE171" s="3"/>
      <c r="AG171" s="3"/>
      <c r="AI171" s="3"/>
      <c r="AK171" s="3"/>
      <c r="AM171" s="3"/>
      <c r="AO171" s="3"/>
      <c r="AQ171" s="3"/>
      <c r="AS171" s="3"/>
      <c r="AU171" s="3"/>
      <c r="AW171" s="3"/>
      <c r="AY171" s="3"/>
      <c r="BA171" s="3"/>
      <c r="BC171" s="3"/>
      <c r="BE171" s="3"/>
      <c r="BG171" s="3"/>
      <c r="BI171" s="3"/>
      <c r="BK171" s="3"/>
      <c r="BM171" s="3"/>
      <c r="BO171" s="3"/>
      <c r="BQ171" s="3"/>
      <c r="BS171" s="3"/>
      <c r="BU171" s="3"/>
      <c r="BW171" s="3"/>
      <c r="BY171" s="3"/>
      <c r="CA171" s="3"/>
      <c r="CC171" s="3"/>
      <c r="CE171" s="3"/>
      <c r="CG171" s="3"/>
      <c r="CI171" s="3"/>
      <c r="CK171" s="3"/>
      <c r="CM171" s="3"/>
      <c r="CO171" s="3"/>
      <c r="CQ171" s="3"/>
      <c r="CS171" s="3"/>
    </row>
    <row r="172" spans="1:97" x14ac:dyDescent="0.55000000000000004">
      <c r="A172" t="s">
        <v>302</v>
      </c>
      <c r="B172" t="str">
        <f>LOOKUP(Table1[[#This Row],[Program]],'Program to Publisher detail'!A172:A490,'Program to Publisher detail'!C172:C490)</f>
        <v>On-Line Systems</v>
      </c>
      <c r="C172" t="str">
        <f>LOOKUP(Table1[[#This Row],[Program]],'Program to Developer detail'!A172:A490,'Program to Developer detail'!C172:C490)</f>
        <v>David Kidwell</v>
      </c>
      <c r="E172" s="3"/>
      <c r="G172" s="3"/>
      <c r="I172" s="3"/>
      <c r="K172" s="3"/>
      <c r="M172" s="3"/>
      <c r="O172" s="3"/>
      <c r="Q172" s="3"/>
      <c r="S172" s="3"/>
      <c r="U172" s="3"/>
      <c r="W172" s="3"/>
      <c r="Y172" s="3"/>
      <c r="AA172" s="3"/>
      <c r="AC172" s="3"/>
      <c r="AE172" s="3"/>
      <c r="AG172" s="3"/>
      <c r="AI172" s="3"/>
      <c r="AK172" s="3"/>
      <c r="AM172" s="3"/>
      <c r="AO172" s="3"/>
      <c r="AQ172" s="3"/>
      <c r="AS172" s="3"/>
      <c r="AU172" s="3"/>
      <c r="AV172">
        <v>99.73</v>
      </c>
      <c r="AW172" s="3">
        <v>3</v>
      </c>
      <c r="AX172">
        <v>90.18</v>
      </c>
      <c r="AY172" s="3">
        <v>5</v>
      </c>
      <c r="AZ172">
        <v>95.73</v>
      </c>
      <c r="BA172" s="3">
        <v>5</v>
      </c>
      <c r="BB172">
        <v>56.31</v>
      </c>
      <c r="BC172" s="3">
        <v>6</v>
      </c>
      <c r="BD172">
        <v>84.15</v>
      </c>
      <c r="BE172" s="3">
        <v>5</v>
      </c>
      <c r="BF172">
        <v>58.54</v>
      </c>
      <c r="BG172" s="3">
        <v>7</v>
      </c>
      <c r="BH172">
        <v>57.15</v>
      </c>
      <c r="BI172" s="3">
        <v>9</v>
      </c>
      <c r="BJ172">
        <v>45.09</v>
      </c>
      <c r="BK172" s="3">
        <v>10</v>
      </c>
      <c r="BL172">
        <v>24.52</v>
      </c>
      <c r="BM172" s="3">
        <v>14</v>
      </c>
      <c r="BN172">
        <v>28.01</v>
      </c>
      <c r="BO172" s="3">
        <v>16</v>
      </c>
      <c r="BP172">
        <v>24.44</v>
      </c>
      <c r="BQ172" s="3">
        <v>15</v>
      </c>
      <c r="BR172">
        <v>17.940000000000001</v>
      </c>
      <c r="BS172" s="3">
        <v>26</v>
      </c>
      <c r="BU172" s="3"/>
      <c r="BW172" s="3"/>
      <c r="BY172" s="3"/>
      <c r="CA172" s="3"/>
      <c r="CC172" s="3"/>
      <c r="CE172" s="3"/>
      <c r="CG172" s="3"/>
      <c r="CI172" s="3"/>
      <c r="CK172" s="3"/>
      <c r="CM172" s="3"/>
      <c r="CO172" s="3"/>
      <c r="CQ172" s="3"/>
      <c r="CS172" s="3"/>
    </row>
    <row r="173" spans="1:97" x14ac:dyDescent="0.55000000000000004">
      <c r="A173" t="s">
        <v>318</v>
      </c>
      <c r="B173" t="str">
        <f>LOOKUP(Table1[[#This Row],[Program]],'Program to Publisher detail'!A173:A491,'Program to Publisher detail'!C173:C491)</f>
        <v>Broderbund Software</v>
      </c>
      <c r="C173" t="str">
        <f>LOOKUP(Table1[[#This Row],[Program]],'Program to Developer detail'!A173:A491,'Program to Developer detail'!C173:C491)</f>
        <v>Ed Hobbs</v>
      </c>
      <c r="E173" s="3"/>
      <c r="G173" s="3"/>
      <c r="I173" s="3"/>
      <c r="K173" s="3"/>
      <c r="M173" s="3"/>
      <c r="O173" s="3"/>
      <c r="Q173" s="3"/>
      <c r="S173" s="3"/>
      <c r="U173" s="3"/>
      <c r="W173" s="3"/>
      <c r="Y173" s="3"/>
      <c r="AA173" s="3"/>
      <c r="AC173" s="3"/>
      <c r="AE173" s="3"/>
      <c r="AG173" s="3"/>
      <c r="AI173" s="3"/>
      <c r="AK173" s="3"/>
      <c r="AM173" s="3"/>
      <c r="AO173" s="3"/>
      <c r="AQ173" s="3"/>
      <c r="AS173" s="3"/>
      <c r="AU173" s="3"/>
      <c r="AW173" s="3"/>
      <c r="AY173" s="3"/>
      <c r="BA173" s="3"/>
      <c r="BB173">
        <v>18.29</v>
      </c>
      <c r="BC173" s="3">
        <v>27</v>
      </c>
      <c r="BE173" s="3"/>
      <c r="BG173" s="3"/>
      <c r="BI173" s="3"/>
      <c r="BK173" s="3"/>
      <c r="BM173" s="3"/>
      <c r="BO173" s="3"/>
      <c r="BQ173" s="3"/>
      <c r="BS173" s="3"/>
      <c r="BU173" s="3"/>
      <c r="BW173" s="3"/>
      <c r="BY173" s="3"/>
      <c r="CA173" s="3"/>
      <c r="CC173" s="3"/>
      <c r="CE173" s="3"/>
      <c r="CG173" s="3"/>
      <c r="CI173" s="3"/>
      <c r="CK173" s="3"/>
      <c r="CM173" s="3"/>
      <c r="CO173" s="3"/>
      <c r="CQ173" s="3"/>
      <c r="CS173" s="3"/>
    </row>
    <row r="174" spans="1:97" x14ac:dyDescent="0.55000000000000004">
      <c r="A174" t="s">
        <v>388</v>
      </c>
      <c r="B174" t="str">
        <f>LOOKUP(Table1[[#This Row],[Program]],'Program to Publisher detail'!A174:A492,'Program to Publisher detail'!C174:C492)</f>
        <v>Sensible Software</v>
      </c>
      <c r="C174" t="str">
        <f>LOOKUP(Table1[[#This Row],[Program]],'Program to Developer detail'!A174:A492,'Program to Developer detail'!C174:C492)</f>
        <v>uncredited</v>
      </c>
      <c r="E174" s="3"/>
      <c r="G174" s="3"/>
      <c r="I174" s="3"/>
      <c r="K174" s="3"/>
      <c r="M174" s="3"/>
      <c r="O174" s="3"/>
      <c r="Q174" s="3"/>
      <c r="S174" s="3"/>
      <c r="U174" s="3"/>
      <c r="W174" s="3"/>
      <c r="Y174" s="3"/>
      <c r="AA174" s="3"/>
      <c r="AC174" s="3"/>
      <c r="AE174" s="3"/>
      <c r="AG174" s="3"/>
      <c r="AI174" s="3"/>
      <c r="AK174" s="3"/>
      <c r="AM174" s="3"/>
      <c r="AO174" s="3"/>
      <c r="AQ174" s="3"/>
      <c r="AS174" s="3"/>
      <c r="AU174" s="3"/>
      <c r="AW174" s="3"/>
      <c r="AY174" s="3"/>
      <c r="BA174" s="3"/>
      <c r="BC174" s="3"/>
      <c r="BE174" s="3"/>
      <c r="BG174" s="3"/>
      <c r="BI174" s="3"/>
      <c r="BK174" s="3"/>
      <c r="BM174" s="3"/>
      <c r="BO174" s="3"/>
      <c r="BQ174" s="3"/>
      <c r="BS174" s="3"/>
      <c r="BU174" s="3"/>
      <c r="BV174">
        <v>18.989999999999998</v>
      </c>
      <c r="BW174" s="3">
        <v>23</v>
      </c>
      <c r="BX174">
        <v>20.9</v>
      </c>
      <c r="BY174" s="3">
        <v>19</v>
      </c>
      <c r="BZ174">
        <v>31.83</v>
      </c>
      <c r="CA174" s="3">
        <v>13</v>
      </c>
      <c r="CB174">
        <v>23.93</v>
      </c>
      <c r="CC174" s="3">
        <v>21</v>
      </c>
      <c r="CD174">
        <v>28.74</v>
      </c>
      <c r="CE174" s="3">
        <v>20</v>
      </c>
      <c r="CF174">
        <v>21.36</v>
      </c>
      <c r="CG174" s="3">
        <v>29</v>
      </c>
      <c r="CH174">
        <v>24.4</v>
      </c>
      <c r="CI174" s="3">
        <v>28</v>
      </c>
      <c r="CJ174">
        <v>37.56</v>
      </c>
      <c r="CK174" s="3">
        <v>20</v>
      </c>
      <c r="CL174">
        <v>18.690000000000001</v>
      </c>
      <c r="CM174" s="3">
        <v>28</v>
      </c>
      <c r="CN174">
        <v>25.51</v>
      </c>
      <c r="CO174" s="3">
        <v>18</v>
      </c>
      <c r="CP174">
        <v>19.309999999999999</v>
      </c>
      <c r="CQ174" s="3">
        <v>16</v>
      </c>
      <c r="CS174" s="3"/>
    </row>
    <row r="175" spans="1:97" x14ac:dyDescent="0.55000000000000004">
      <c r="A175" t="s">
        <v>314</v>
      </c>
      <c r="B175" t="str">
        <f>LOOKUP(Table1[[#This Row],[Program]],'Program to Publisher detail'!A175:A493,'Program to Publisher detail'!C175:C493)</f>
        <v>Broderbund Software</v>
      </c>
      <c r="C175" t="str">
        <f>LOOKUP(Table1[[#This Row],[Program]],'Program to Developer detail'!A175:A493,'Program to Developer detail'!C175:C493)</f>
        <v>David Snider</v>
      </c>
      <c r="E175" s="3"/>
      <c r="G175" s="3"/>
      <c r="I175" s="3"/>
      <c r="K175" s="3"/>
      <c r="M175" s="3"/>
      <c r="O175" s="3"/>
      <c r="Q175" s="3"/>
      <c r="S175" s="3"/>
      <c r="U175" s="3"/>
      <c r="W175" s="3"/>
      <c r="Y175" s="3"/>
      <c r="AA175" s="3"/>
      <c r="AC175" s="3"/>
      <c r="AE175" s="3"/>
      <c r="AG175" s="3"/>
      <c r="AI175" s="3"/>
      <c r="AK175" s="3"/>
      <c r="AM175" s="3"/>
      <c r="AO175" s="3"/>
      <c r="AQ175" s="3"/>
      <c r="AS175" s="3"/>
      <c r="AU175" s="3"/>
      <c r="AW175" s="3"/>
      <c r="AY175" s="3"/>
      <c r="AZ175">
        <v>17.04</v>
      </c>
      <c r="BA175" s="3">
        <v>26</v>
      </c>
      <c r="BB175">
        <v>28.88</v>
      </c>
      <c r="BC175" s="3">
        <v>12</v>
      </c>
      <c r="BE175" s="3"/>
      <c r="BF175">
        <v>18.940000000000001</v>
      </c>
      <c r="BG175" s="3">
        <v>21</v>
      </c>
      <c r="BH175">
        <v>30.32</v>
      </c>
      <c r="BI175" s="3">
        <v>19</v>
      </c>
      <c r="BK175" s="3"/>
      <c r="BM175" s="3"/>
      <c r="BO175" s="3"/>
      <c r="BQ175" s="3"/>
      <c r="BS175" s="3"/>
      <c r="BU175" s="3"/>
      <c r="BW175" s="3"/>
      <c r="BY175" s="3"/>
      <c r="CA175" s="3"/>
      <c r="CC175" s="3"/>
      <c r="CE175" s="3"/>
      <c r="CG175" s="3"/>
      <c r="CI175" s="3"/>
      <c r="CK175" s="3"/>
      <c r="CM175" s="3"/>
      <c r="CO175" s="3"/>
      <c r="CQ175" s="3"/>
      <c r="CS175" s="3"/>
    </row>
    <row r="176" spans="1:97" x14ac:dyDescent="0.55000000000000004">
      <c r="A176" t="s">
        <v>433</v>
      </c>
      <c r="B176" t="str">
        <f>LOOKUP(Table1[[#This Row],[Program]],'Program to Publisher detail'!A176:A494,'Program to Publisher detail'!C176:C494)</f>
        <v>Beagle Brothers</v>
      </c>
      <c r="C176" t="str">
        <f>LOOKUP(Table1[[#This Row],[Program]],'Program to Developer detail'!A176:A494,'Program to Developer detail'!C176:C494)</f>
        <v>Bert Kersey, Mark Simonsen</v>
      </c>
      <c r="E176" s="3"/>
      <c r="G176" s="3"/>
      <c r="I176" s="3"/>
      <c r="K176" s="3"/>
      <c r="M176" s="3"/>
      <c r="O176" s="3"/>
      <c r="Q176" s="3"/>
      <c r="S176" s="3"/>
      <c r="U176" s="3"/>
      <c r="W176" s="3"/>
      <c r="Y176" s="3"/>
      <c r="AA176" s="3"/>
      <c r="AC176" s="3"/>
      <c r="AE176" s="3"/>
      <c r="AG176" s="3"/>
      <c r="AI176" s="3"/>
      <c r="AK176" s="3"/>
      <c r="AM176" s="3"/>
      <c r="AO176" s="3"/>
      <c r="AQ176" s="3"/>
      <c r="AS176" s="3"/>
      <c r="AU176" s="3"/>
      <c r="AW176" s="3"/>
      <c r="AY176" s="3"/>
      <c r="BA176" s="3"/>
      <c r="BC176" s="3"/>
      <c r="BE176" s="3"/>
      <c r="BG176" s="3"/>
      <c r="BI176" s="3"/>
      <c r="BK176" s="3"/>
      <c r="BM176" s="3"/>
      <c r="BO176" s="3"/>
      <c r="BQ176" s="3"/>
      <c r="BS176" s="3"/>
      <c r="BU176" s="3"/>
      <c r="BW176" s="3"/>
      <c r="BY176" s="3"/>
      <c r="CA176" s="3"/>
      <c r="CC176" s="3"/>
      <c r="CE176" s="3"/>
      <c r="CG176" s="3"/>
      <c r="CI176" s="3"/>
      <c r="CK176" s="3"/>
      <c r="CM176" s="3"/>
      <c r="CN176">
        <v>21.13</v>
      </c>
      <c r="CO176" s="3">
        <v>23</v>
      </c>
      <c r="CQ176" s="3"/>
      <c r="CS176" s="3"/>
    </row>
    <row r="177" spans="1:97" x14ac:dyDescent="0.55000000000000004">
      <c r="A177" t="s">
        <v>248</v>
      </c>
      <c r="B177" t="str">
        <f>LOOKUP(Table1[[#This Row],[Program]],'Program to Publisher detail'!A177:A495,'Program to Publisher detail'!C177:C495)</f>
        <v>DataMost</v>
      </c>
      <c r="C177" t="str">
        <f>LOOKUP(Table1[[#This Row],[Program]],'Program to Developer detail'!A177:A495,'Program to Developer detail'!C177:C495)</f>
        <v>Dan Illowsky</v>
      </c>
      <c r="E177" s="3"/>
      <c r="G177" s="3"/>
      <c r="I177" s="3"/>
      <c r="K177" s="3"/>
      <c r="M177" s="3"/>
      <c r="O177" s="3"/>
      <c r="Q177" s="3"/>
      <c r="S177" s="3"/>
      <c r="U177" s="3"/>
      <c r="W177" s="3"/>
      <c r="Y177" s="3"/>
      <c r="AA177" s="3"/>
      <c r="AC177" s="3"/>
      <c r="AE177" s="3"/>
      <c r="AG177" s="3"/>
      <c r="AH177">
        <v>37.229999999999997</v>
      </c>
      <c r="AI177" s="3">
        <v>15</v>
      </c>
      <c r="AJ177">
        <v>88.78</v>
      </c>
      <c r="AK177" s="3">
        <v>4</v>
      </c>
      <c r="AL177">
        <v>84.86</v>
      </c>
      <c r="AM177" s="3">
        <v>4</v>
      </c>
      <c r="AN177">
        <v>62.06</v>
      </c>
      <c r="AO177" s="3">
        <v>5</v>
      </c>
      <c r="AP177">
        <v>83.21</v>
      </c>
      <c r="AQ177" s="3">
        <v>4</v>
      </c>
      <c r="AR177">
        <v>95.11</v>
      </c>
      <c r="AS177" s="3">
        <v>3</v>
      </c>
      <c r="AT177">
        <v>62.5</v>
      </c>
      <c r="AU177" s="3">
        <v>3</v>
      </c>
      <c r="AV177">
        <v>62.86</v>
      </c>
      <c r="AW177" s="3">
        <v>8</v>
      </c>
      <c r="AX177">
        <v>70.349999999999994</v>
      </c>
      <c r="AY177" s="3">
        <v>6</v>
      </c>
      <c r="AZ177">
        <v>60.44</v>
      </c>
      <c r="BA177" s="3">
        <v>8</v>
      </c>
      <c r="BB177">
        <v>35.619999999999997</v>
      </c>
      <c r="BC177" s="3">
        <v>10</v>
      </c>
      <c r="BD177">
        <v>13.46</v>
      </c>
      <c r="BE177" s="3">
        <v>29</v>
      </c>
      <c r="BF177">
        <v>35.119999999999997</v>
      </c>
      <c r="BG177" s="3">
        <v>9</v>
      </c>
      <c r="BH177">
        <v>48.09</v>
      </c>
      <c r="BI177" s="3">
        <v>10</v>
      </c>
      <c r="BJ177">
        <v>21.61</v>
      </c>
      <c r="BK177" s="3">
        <v>21</v>
      </c>
      <c r="BM177" s="3"/>
      <c r="BO177" s="3"/>
      <c r="BQ177" s="3"/>
      <c r="BS177" s="3"/>
      <c r="BU177" s="3"/>
      <c r="BW177" s="3"/>
      <c r="BY177" s="3"/>
      <c r="CA177" s="3"/>
      <c r="CC177" s="3"/>
      <c r="CE177" s="3"/>
      <c r="CG177" s="3"/>
      <c r="CI177" s="3"/>
      <c r="CK177" s="3"/>
      <c r="CM177" s="3"/>
      <c r="CO177" s="3"/>
      <c r="CQ177" s="3"/>
      <c r="CS177" s="3"/>
    </row>
    <row r="178" spans="1:97" x14ac:dyDescent="0.55000000000000004">
      <c r="A178" t="s">
        <v>220</v>
      </c>
      <c r="B178" t="str">
        <f>LOOKUP(Table1[[#This Row],[Program]],'Program to Publisher detail'!A178:A496,'Program to Publisher detail'!C178:C496)</f>
        <v>Sirius Software</v>
      </c>
      <c r="C178" t="str">
        <f>LOOKUP(Table1[[#This Row],[Program]],'Program to Developer detail'!A178:A496,'Program to Developer detail'!C178:C496)</f>
        <v>Mark Turmell</v>
      </c>
      <c r="E178" s="3"/>
      <c r="G178" s="3"/>
      <c r="I178" s="3"/>
      <c r="K178" s="3"/>
      <c r="M178" s="3"/>
      <c r="O178" s="3"/>
      <c r="Q178" s="3"/>
      <c r="S178" s="3"/>
      <c r="U178" s="3"/>
      <c r="W178" s="3"/>
      <c r="Y178" s="3"/>
      <c r="AA178" s="3"/>
      <c r="AB178">
        <v>32.61</v>
      </c>
      <c r="AC178" s="3">
        <v>9</v>
      </c>
      <c r="AD178">
        <v>18.88</v>
      </c>
      <c r="AE178" s="3">
        <v>7</v>
      </c>
      <c r="AF178">
        <v>27.66</v>
      </c>
      <c r="AG178" s="3">
        <v>5</v>
      </c>
      <c r="AH178">
        <v>44.35</v>
      </c>
      <c r="AI178" s="3">
        <v>8</v>
      </c>
      <c r="AJ178">
        <v>57.77</v>
      </c>
      <c r="AK178" s="3">
        <v>9</v>
      </c>
      <c r="AL178">
        <v>53.65</v>
      </c>
      <c r="AM178" s="3">
        <v>12</v>
      </c>
      <c r="AN178">
        <v>25.18</v>
      </c>
      <c r="AO178" s="3">
        <v>24</v>
      </c>
      <c r="AQ178" s="3"/>
      <c r="AS178" s="3"/>
      <c r="AU178" s="3"/>
      <c r="AW178" s="3"/>
      <c r="AY178" s="3"/>
      <c r="BA178" s="3"/>
      <c r="BC178" s="3"/>
      <c r="BE178" s="3"/>
      <c r="BG178" s="3"/>
      <c r="BI178" s="3"/>
      <c r="BK178" s="3"/>
      <c r="BM178" s="3"/>
      <c r="BO178" s="3"/>
      <c r="BQ178" s="3"/>
      <c r="BS178" s="3"/>
      <c r="BU178" s="3"/>
      <c r="BW178" s="3"/>
      <c r="BY178" s="3"/>
      <c r="CA178" s="3"/>
      <c r="CC178" s="3"/>
      <c r="CE178" s="3"/>
      <c r="CG178" s="3"/>
      <c r="CI178" s="3"/>
      <c r="CK178" s="3"/>
      <c r="CM178" s="3"/>
      <c r="CO178" s="3"/>
      <c r="CQ178" s="3"/>
      <c r="CS178" s="3"/>
    </row>
    <row r="179" spans="1:97" x14ac:dyDescent="0.55000000000000004">
      <c r="A179" t="s">
        <v>172</v>
      </c>
      <c r="B179" t="str">
        <f>LOOKUP(Table1[[#This Row],[Program]],'Program to Publisher detail'!A179:A497,'Program to Publisher detail'!C179:C497)</f>
        <v>Broderbund Software</v>
      </c>
      <c r="C179" t="str">
        <f>LOOKUP(Table1[[#This Row],[Program]],'Program to Developer detail'!A179:A497,'Program to Developer detail'!C179:C497)</f>
        <v>Jun Wada</v>
      </c>
      <c r="E179" s="3"/>
      <c r="G179" s="3"/>
      <c r="I179" s="3"/>
      <c r="K179" s="3"/>
      <c r="M179" s="3"/>
      <c r="O179" s="3"/>
      <c r="Q179" s="3"/>
      <c r="S179" s="3"/>
      <c r="T179">
        <v>55.8</v>
      </c>
      <c r="U179" s="3">
        <v>4</v>
      </c>
      <c r="V179">
        <v>47.48</v>
      </c>
      <c r="W179" s="3">
        <v>5</v>
      </c>
      <c r="X179">
        <v>19.510000000000002</v>
      </c>
      <c r="Y179" s="3">
        <v>16</v>
      </c>
      <c r="Z179">
        <v>47.2</v>
      </c>
      <c r="AA179" s="3">
        <v>9</v>
      </c>
      <c r="AB179">
        <v>36.020000000000003</v>
      </c>
      <c r="AC179" s="3">
        <v>7</v>
      </c>
      <c r="AD179">
        <v>14.95</v>
      </c>
      <c r="AE179" s="3">
        <v>12</v>
      </c>
      <c r="AF179">
        <v>26.98</v>
      </c>
      <c r="AG179" s="3">
        <v>7</v>
      </c>
      <c r="AH179">
        <v>41.43</v>
      </c>
      <c r="AI179" s="3">
        <v>12</v>
      </c>
      <c r="AJ179">
        <v>29.86</v>
      </c>
      <c r="AK179" s="3">
        <v>26</v>
      </c>
      <c r="AM179" s="3"/>
      <c r="AO179" s="3"/>
      <c r="AQ179" s="3"/>
      <c r="AS179" s="3"/>
      <c r="AU179" s="3"/>
      <c r="AW179" s="3"/>
      <c r="AY179" s="3"/>
      <c r="BA179" s="3"/>
      <c r="BC179" s="3"/>
      <c r="BE179" s="3"/>
      <c r="BG179" s="3"/>
      <c r="BI179" s="3"/>
      <c r="BK179" s="3"/>
      <c r="BM179" s="3"/>
      <c r="BO179" s="3"/>
      <c r="BQ179" s="3"/>
      <c r="BS179" s="3"/>
      <c r="BU179" s="3"/>
      <c r="BW179" s="3"/>
      <c r="BY179" s="3"/>
      <c r="CA179" s="3"/>
      <c r="CC179" s="3"/>
      <c r="CE179" s="3"/>
      <c r="CG179" s="3"/>
      <c r="CI179" s="3"/>
      <c r="CK179" s="3"/>
      <c r="CM179" s="3"/>
      <c r="CO179" s="3"/>
      <c r="CQ179" s="3"/>
      <c r="CS179" s="3"/>
    </row>
    <row r="180" spans="1:97" x14ac:dyDescent="0.55000000000000004">
      <c r="A180" t="s">
        <v>369</v>
      </c>
      <c r="B180" t="str">
        <f>LOOKUP(Table1[[#This Row],[Program]],'Program to Publisher detail'!A180:A498,'Program to Publisher detail'!C180:C498)</f>
        <v>Spinnaker Software</v>
      </c>
      <c r="C180" t="str">
        <f>LOOKUP(Table1[[#This Row],[Program]],'Program to Developer detail'!A180:A498,'Program to Developer detail'!C180:C498)</f>
        <v>Tom Snyder</v>
      </c>
      <c r="E180" s="3"/>
      <c r="G180" s="3"/>
      <c r="I180" s="3"/>
      <c r="K180" s="3"/>
      <c r="M180" s="3"/>
      <c r="O180" s="3"/>
      <c r="Q180" s="3"/>
      <c r="S180" s="3"/>
      <c r="U180" s="3"/>
      <c r="W180" s="3"/>
      <c r="Y180" s="3"/>
      <c r="AA180" s="3"/>
      <c r="AC180" s="3"/>
      <c r="AE180" s="3"/>
      <c r="AG180" s="3"/>
      <c r="AI180" s="3"/>
      <c r="AK180" s="3"/>
      <c r="AM180" s="3"/>
      <c r="AO180" s="3"/>
      <c r="AQ180" s="3"/>
      <c r="AS180" s="3"/>
      <c r="AU180" s="3"/>
      <c r="AW180" s="3"/>
      <c r="AY180" s="3"/>
      <c r="BA180" s="3"/>
      <c r="BC180" s="3"/>
      <c r="BE180" s="3"/>
      <c r="BG180" s="3"/>
      <c r="BI180" s="3"/>
      <c r="BK180" s="3"/>
      <c r="BM180" s="3"/>
      <c r="BO180" s="3"/>
      <c r="BP180">
        <v>16.38</v>
      </c>
      <c r="BQ180" s="3">
        <v>27</v>
      </c>
      <c r="BR180">
        <v>23.92</v>
      </c>
      <c r="BS180" s="3">
        <v>17</v>
      </c>
      <c r="BU180" s="3"/>
      <c r="BW180" s="3"/>
      <c r="BY180" s="3"/>
      <c r="CA180" s="3"/>
      <c r="CC180" s="3"/>
      <c r="CE180" s="3"/>
      <c r="CG180" s="3"/>
      <c r="CH180">
        <v>23.22</v>
      </c>
      <c r="CI180" s="3">
        <v>29</v>
      </c>
      <c r="CK180" s="3"/>
      <c r="CM180" s="3"/>
      <c r="CO180" s="3"/>
      <c r="CQ180" s="3"/>
      <c r="CS180" s="3"/>
    </row>
    <row r="181" spans="1:97" x14ac:dyDescent="0.55000000000000004">
      <c r="A181" t="s">
        <v>444</v>
      </c>
      <c r="B181" t="str">
        <f>LOOKUP(Table1[[#This Row],[Program]],'Program to Publisher detail'!A181:A499,'Program to Publisher detail'!C181:C499)</f>
        <v>Infocom</v>
      </c>
      <c r="C181" t="str">
        <f>LOOKUP(Table1[[#This Row],[Program]],'Program to Developer detail'!A181:A499,'Program to Developer detail'!C181:C499)</f>
        <v>Steve Meretzky</v>
      </c>
      <c r="E181" s="3"/>
      <c r="G181" s="3"/>
      <c r="I181" s="3"/>
      <c r="K181" s="3"/>
      <c r="M181" s="3"/>
      <c r="O181" s="3"/>
      <c r="Q181" s="3"/>
      <c r="S181" s="3"/>
      <c r="U181" s="3"/>
      <c r="W181" s="3"/>
      <c r="Y181" s="3"/>
      <c r="AA181" s="3"/>
      <c r="AC181" s="3"/>
      <c r="AE181" s="3"/>
      <c r="AG181" s="3"/>
      <c r="AI181" s="3"/>
      <c r="AK181" s="3"/>
      <c r="AM181" s="3"/>
      <c r="AO181" s="3"/>
      <c r="AQ181" s="3"/>
      <c r="AS181" s="3"/>
      <c r="AU181" s="3"/>
      <c r="AW181" s="3"/>
      <c r="AY181" s="3"/>
      <c r="BA181" s="3"/>
      <c r="BC181" s="3"/>
      <c r="BE181" s="3"/>
      <c r="BG181" s="3"/>
      <c r="BI181" s="3"/>
      <c r="BK181" s="3"/>
      <c r="BM181" s="3"/>
      <c r="BO181" s="3"/>
      <c r="BQ181" s="3"/>
      <c r="BS181" s="3"/>
      <c r="BU181" s="3"/>
      <c r="BW181" s="3"/>
      <c r="BY181" s="3"/>
      <c r="CA181" s="3"/>
      <c r="CC181" s="3"/>
      <c r="CE181" s="3"/>
      <c r="CG181" s="3"/>
      <c r="CI181" s="3"/>
      <c r="CK181" s="3"/>
      <c r="CM181" s="3"/>
      <c r="CO181" s="3"/>
      <c r="CQ181" s="3"/>
      <c r="CR181">
        <v>14.21</v>
      </c>
      <c r="CS181" s="3">
        <v>30</v>
      </c>
    </row>
    <row r="182" spans="1:97" x14ac:dyDescent="0.55000000000000004">
      <c r="A182" t="s">
        <v>149</v>
      </c>
      <c r="B182" t="str">
        <f>LOOKUP(Table1[[#This Row],[Program]],'Program to Publisher detail'!A182:A500,'Program to Publisher detail'!C182:C500)</f>
        <v>Sirius Software</v>
      </c>
      <c r="C182" t="str">
        <f>LOOKUP(Table1[[#This Row],[Program]],'Program to Developer detail'!A182:A500,'Program to Developer detail'!C182:C500)</f>
        <v>Nasir</v>
      </c>
      <c r="E182" s="3"/>
      <c r="G182" s="3"/>
      <c r="I182" s="3"/>
      <c r="K182" s="3"/>
      <c r="M182" s="3"/>
      <c r="O182" s="3"/>
      <c r="Q182" s="3"/>
      <c r="R182">
        <v>98.55</v>
      </c>
      <c r="S182" s="3">
        <v>1</v>
      </c>
      <c r="T182">
        <v>99.56</v>
      </c>
      <c r="U182" s="3">
        <v>1</v>
      </c>
      <c r="V182">
        <v>55.24</v>
      </c>
      <c r="W182" s="3">
        <v>3</v>
      </c>
      <c r="X182">
        <v>29.38</v>
      </c>
      <c r="Y182" s="3">
        <v>7</v>
      </c>
      <c r="Z182">
        <v>44.93</v>
      </c>
      <c r="AA182" s="3">
        <v>12</v>
      </c>
      <c r="AB182">
        <v>26.28</v>
      </c>
      <c r="AC182" s="3">
        <v>12</v>
      </c>
      <c r="AE182" s="3"/>
      <c r="AG182" s="3"/>
      <c r="AI182" s="3"/>
      <c r="AJ182">
        <v>30.63</v>
      </c>
      <c r="AK182" s="3">
        <v>25</v>
      </c>
      <c r="AM182" s="3"/>
      <c r="AO182" s="3"/>
      <c r="AQ182" s="3"/>
      <c r="AS182" s="3"/>
      <c r="AU182" s="3"/>
      <c r="AW182" s="3"/>
      <c r="AY182" s="3"/>
      <c r="BA182" s="3"/>
      <c r="BC182" s="3"/>
      <c r="BE182" s="3"/>
      <c r="BG182" s="3"/>
      <c r="BI182" s="3"/>
      <c r="BK182" s="3"/>
      <c r="BM182" s="3"/>
      <c r="BO182" s="3"/>
      <c r="BQ182" s="3"/>
      <c r="BS182" s="3"/>
      <c r="BU182" s="3"/>
      <c r="BW182" s="3"/>
      <c r="BY182" s="3"/>
      <c r="CA182" s="3"/>
      <c r="CC182" s="3"/>
      <c r="CE182" s="3"/>
      <c r="CG182" s="3"/>
      <c r="CI182" s="3"/>
      <c r="CK182" s="3"/>
      <c r="CM182" s="3"/>
      <c r="CO182" s="3"/>
      <c r="CQ182" s="3"/>
      <c r="CS182" s="3"/>
    </row>
    <row r="183" spans="1:97" x14ac:dyDescent="0.55000000000000004">
      <c r="A183" t="s">
        <v>244</v>
      </c>
      <c r="B183" t="str">
        <f>LOOKUP(Table1[[#This Row],[Program]],'Program to Publisher detail'!A183:A501,'Program to Publisher detail'!C183:C501)</f>
        <v>Broderbund Software</v>
      </c>
      <c r="C183" t="str">
        <f>LOOKUP(Table1[[#This Row],[Program]],'Program to Developer detail'!A183:A501,'Program to Developer detail'!C183:C501)</f>
        <v>Chris Jochumson</v>
      </c>
      <c r="E183" s="3"/>
      <c r="G183" s="3"/>
      <c r="I183" s="3"/>
      <c r="K183" s="3"/>
      <c r="M183" s="3"/>
      <c r="O183" s="3"/>
      <c r="Q183" s="3"/>
      <c r="S183" s="3"/>
      <c r="U183" s="3"/>
      <c r="W183" s="3"/>
      <c r="Y183" s="3"/>
      <c r="AA183" s="3"/>
      <c r="AC183" s="3"/>
      <c r="AE183" s="3"/>
      <c r="AF183">
        <v>12.02</v>
      </c>
      <c r="AG183" s="3">
        <v>29</v>
      </c>
      <c r="AI183" s="3"/>
      <c r="AK183" s="3"/>
      <c r="AM183" s="3"/>
      <c r="AO183" s="3"/>
      <c r="AQ183" s="3"/>
      <c r="AS183" s="3"/>
      <c r="AU183" s="3"/>
      <c r="AW183" s="3"/>
      <c r="AY183" s="3"/>
      <c r="BA183" s="3"/>
      <c r="BC183" s="3"/>
      <c r="BE183" s="3"/>
      <c r="BG183" s="3"/>
      <c r="BI183" s="3"/>
      <c r="BK183" s="3"/>
      <c r="BM183" s="3"/>
      <c r="BO183" s="3"/>
      <c r="BQ183" s="3"/>
      <c r="BS183" s="3"/>
      <c r="BU183" s="3"/>
      <c r="BW183" s="3"/>
      <c r="BY183" s="3"/>
      <c r="CA183" s="3"/>
      <c r="CC183" s="3"/>
      <c r="CE183" s="3"/>
      <c r="CG183" s="3"/>
      <c r="CI183" s="3"/>
      <c r="CK183" s="3"/>
      <c r="CM183" s="3"/>
      <c r="CO183" s="3"/>
      <c r="CQ183" s="3"/>
      <c r="CS183" s="3"/>
    </row>
    <row r="184" spans="1:97" x14ac:dyDescent="0.55000000000000004">
      <c r="A184" t="s">
        <v>187</v>
      </c>
      <c r="B184" t="str">
        <f>LOOKUP(Table1[[#This Row],[Program]],'Program to Publisher detail'!A184:A502,'Program to Publisher detail'!C184:C502)</f>
        <v>United Software of America</v>
      </c>
      <c r="C184" t="str">
        <f>LOOKUP(Table1[[#This Row],[Program]],'Program to Developer detail'!A184:A502,'Program to Developer detail'!C184:C502)</f>
        <v>Paul Lutus</v>
      </c>
      <c r="E184" s="3"/>
      <c r="G184" s="3"/>
      <c r="I184" s="3"/>
      <c r="K184" s="3"/>
      <c r="M184" s="3"/>
      <c r="O184" s="3"/>
      <c r="Q184" s="3"/>
      <c r="S184" s="3"/>
      <c r="U184" s="3"/>
      <c r="V184">
        <v>25.38</v>
      </c>
      <c r="W184" s="3">
        <v>16</v>
      </c>
      <c r="Y184" s="3"/>
      <c r="AA184" s="3"/>
      <c r="AC184" s="3"/>
      <c r="AE184" s="3"/>
      <c r="AG184" s="3"/>
      <c r="AI184" s="3"/>
      <c r="AK184" s="3"/>
      <c r="AM184" s="3"/>
      <c r="AO184" s="3"/>
      <c r="AQ184" s="3"/>
      <c r="AS184" s="3"/>
      <c r="AU184" s="3"/>
      <c r="AW184" s="3"/>
      <c r="AY184" s="3"/>
      <c r="BA184" s="3"/>
      <c r="BC184" s="3"/>
      <c r="BE184" s="3"/>
      <c r="BG184" s="3"/>
      <c r="BI184" s="3"/>
      <c r="BK184" s="3"/>
      <c r="BM184" s="3"/>
      <c r="BO184" s="3"/>
      <c r="BQ184" s="3"/>
      <c r="BS184" s="3"/>
      <c r="BU184" s="3"/>
      <c r="BW184" s="3"/>
      <c r="BY184" s="3"/>
      <c r="CA184" s="3"/>
      <c r="CC184" s="3"/>
      <c r="CE184" s="3"/>
      <c r="CG184" s="3"/>
      <c r="CI184" s="3"/>
      <c r="CK184" s="3"/>
      <c r="CM184" s="3"/>
      <c r="CO184" s="3"/>
      <c r="CQ184" s="3"/>
      <c r="CS184" s="3"/>
    </row>
    <row r="185" spans="1:97" x14ac:dyDescent="0.55000000000000004">
      <c r="A185" t="s">
        <v>211</v>
      </c>
      <c r="B185" t="str">
        <f>LOOKUP(Table1[[#This Row],[Program]],'Program to Publisher detail'!A185:A503,'Program to Publisher detail'!C185:C503)</f>
        <v>Broderbund Software</v>
      </c>
      <c r="C185" t="str">
        <f>LOOKUP(Table1[[#This Row],[Program]],'Program to Developer detail'!A185:A503,'Program to Developer detail'!C185:C503)</f>
        <v>Marc Goodman</v>
      </c>
      <c r="E185" s="3"/>
      <c r="G185" s="3"/>
      <c r="I185" s="3"/>
      <c r="K185" s="3"/>
      <c r="M185" s="3"/>
      <c r="O185" s="3"/>
      <c r="Q185" s="3"/>
      <c r="S185" s="3"/>
      <c r="U185" s="3"/>
      <c r="W185" s="3"/>
      <c r="Y185" s="3"/>
      <c r="Z185">
        <v>29.57</v>
      </c>
      <c r="AA185" s="3">
        <v>22</v>
      </c>
      <c r="AB185">
        <v>12.65</v>
      </c>
      <c r="AC185" s="3">
        <v>27</v>
      </c>
      <c r="AE185" s="3"/>
      <c r="AG185" s="3"/>
      <c r="AI185" s="3"/>
      <c r="AK185" s="3"/>
      <c r="AM185" s="3"/>
      <c r="AO185" s="3"/>
      <c r="AQ185" s="3"/>
      <c r="AS185" s="3"/>
      <c r="AU185" s="3"/>
      <c r="AW185" s="3"/>
      <c r="AY185" s="3"/>
      <c r="BA185" s="3"/>
      <c r="BC185" s="3"/>
      <c r="BE185" s="3"/>
      <c r="BG185" s="3"/>
      <c r="BI185" s="3"/>
      <c r="BK185" s="3"/>
      <c r="BM185" s="3"/>
      <c r="BO185" s="3"/>
      <c r="BQ185" s="3"/>
      <c r="BS185" s="3"/>
      <c r="BU185" s="3"/>
      <c r="BW185" s="3"/>
      <c r="BY185" s="3"/>
      <c r="CA185" s="3"/>
      <c r="CC185" s="3"/>
      <c r="CE185" s="3"/>
      <c r="CG185" s="3"/>
      <c r="CI185" s="3"/>
      <c r="CK185" s="3"/>
      <c r="CM185" s="3"/>
      <c r="CO185" s="3"/>
      <c r="CQ185" s="3"/>
      <c r="CS185" s="3"/>
    </row>
    <row r="186" spans="1:97" x14ac:dyDescent="0.55000000000000004">
      <c r="A186" t="s">
        <v>265</v>
      </c>
      <c r="B186" t="str">
        <f>LOOKUP(Table1[[#This Row],[Program]],'Program to Publisher detail'!A186:A504,'Program to Publisher detail'!C186:C504)</f>
        <v>Broderbund Software</v>
      </c>
      <c r="C186" t="str">
        <f>LOOKUP(Table1[[#This Row],[Program]],'Program to Developer detail'!A186:A504,'Program to Developer detail'!C186:C504)</f>
        <v>Tony Suzuki</v>
      </c>
      <c r="E186" s="3"/>
      <c r="G186" s="3"/>
      <c r="I186" s="3"/>
      <c r="K186" s="3"/>
      <c r="M186" s="3"/>
      <c r="O186" s="3"/>
      <c r="Q186" s="3"/>
      <c r="S186" s="3"/>
      <c r="U186" s="3"/>
      <c r="W186" s="3"/>
      <c r="Y186" s="3"/>
      <c r="AA186" s="3"/>
      <c r="AC186" s="3"/>
      <c r="AE186" s="3"/>
      <c r="AG186" s="3"/>
      <c r="AI186" s="3"/>
      <c r="AK186" s="3"/>
      <c r="AM186" s="3"/>
      <c r="AN186">
        <v>33.729999999999997</v>
      </c>
      <c r="AO186" s="3">
        <v>14</v>
      </c>
      <c r="AP186">
        <v>62.9</v>
      </c>
      <c r="AQ186" s="3">
        <v>6</v>
      </c>
      <c r="AR186">
        <v>51.37</v>
      </c>
      <c r="AS186" s="3">
        <v>8</v>
      </c>
      <c r="AT186">
        <v>55.06</v>
      </c>
      <c r="AU186" s="3">
        <v>6</v>
      </c>
      <c r="AV186">
        <v>34.08</v>
      </c>
      <c r="AW186" s="3">
        <v>14</v>
      </c>
      <c r="AX186">
        <v>38.479999999999997</v>
      </c>
      <c r="AY186" s="3">
        <v>11</v>
      </c>
      <c r="AZ186">
        <v>45.02</v>
      </c>
      <c r="BA186" s="3">
        <v>11</v>
      </c>
      <c r="BB186">
        <v>23.1</v>
      </c>
      <c r="BC186" s="3">
        <v>19</v>
      </c>
      <c r="BD186">
        <v>20.68</v>
      </c>
      <c r="BE186" s="3">
        <v>18</v>
      </c>
      <c r="BF186">
        <v>17.559999999999999</v>
      </c>
      <c r="BG186" s="3">
        <v>26</v>
      </c>
      <c r="BH186">
        <v>25.79</v>
      </c>
      <c r="BI186" s="3">
        <v>25</v>
      </c>
      <c r="BK186" s="3"/>
      <c r="BM186" s="3"/>
      <c r="BO186" s="3"/>
      <c r="BQ186" s="3"/>
      <c r="BS186" s="3"/>
      <c r="BU186" s="3"/>
      <c r="BW186" s="3"/>
      <c r="BY186" s="3"/>
      <c r="CA186" s="3"/>
      <c r="CC186" s="3"/>
      <c r="CE186" s="3"/>
      <c r="CG186" s="3"/>
      <c r="CI186" s="3"/>
      <c r="CK186" s="3"/>
      <c r="CM186" s="3"/>
      <c r="CO186" s="3"/>
      <c r="CQ186" s="3"/>
      <c r="CS186" s="3"/>
    </row>
    <row r="187" spans="1:97" x14ac:dyDescent="0.55000000000000004">
      <c r="A187" t="s">
        <v>104</v>
      </c>
      <c r="B187" t="str">
        <f>LOOKUP(Table1[[#This Row],[Program]],'Program to Publisher detail'!A187:A505,'Program to Publisher detail'!C187:C505)</f>
        <v>Sirius Software</v>
      </c>
      <c r="C187" t="str">
        <f>LOOKUP(Table1[[#This Row],[Program]],'Program to Developer detail'!A187:A505,'Program to Developer detail'!C187:C505)</f>
        <v>Nasir</v>
      </c>
      <c r="E187" s="3"/>
      <c r="G187" s="3"/>
      <c r="H187">
        <v>52.39</v>
      </c>
      <c r="I187" s="3">
        <v>3</v>
      </c>
      <c r="J187">
        <v>70.05</v>
      </c>
      <c r="K187" s="3">
        <v>3</v>
      </c>
      <c r="L187">
        <v>34.9</v>
      </c>
      <c r="M187" s="3">
        <v>8</v>
      </c>
      <c r="N187">
        <v>11.59</v>
      </c>
      <c r="O187" s="3">
        <v>28</v>
      </c>
      <c r="P187">
        <v>14.01</v>
      </c>
      <c r="Q187" s="3">
        <v>25</v>
      </c>
      <c r="S187" s="3"/>
      <c r="U187" s="3"/>
      <c r="W187" s="3"/>
      <c r="Y187" s="3"/>
      <c r="AA187" s="3"/>
      <c r="AC187" s="3"/>
      <c r="AE187" s="3"/>
      <c r="AG187" s="3"/>
      <c r="AI187" s="3"/>
      <c r="AK187" s="3"/>
      <c r="AM187" s="3"/>
      <c r="AO187" s="3"/>
      <c r="AQ187" s="3"/>
      <c r="AS187" s="3"/>
      <c r="AU187" s="3"/>
      <c r="AW187" s="3"/>
      <c r="AY187" s="3"/>
      <c r="BA187" s="3"/>
      <c r="BC187" s="3"/>
      <c r="BE187" s="3"/>
      <c r="BG187" s="3"/>
      <c r="BI187" s="3"/>
      <c r="BK187" s="3"/>
      <c r="BM187" s="3"/>
      <c r="BO187" s="3"/>
      <c r="BQ187" s="3"/>
      <c r="BS187" s="3"/>
      <c r="BU187" s="3"/>
      <c r="BW187" s="3"/>
      <c r="BY187" s="3"/>
      <c r="CA187" s="3"/>
      <c r="CC187" s="3"/>
      <c r="CE187" s="3"/>
      <c r="CG187" s="3"/>
      <c r="CI187" s="3"/>
      <c r="CK187" s="3"/>
      <c r="CM187" s="3"/>
      <c r="CO187" s="3"/>
      <c r="CQ187" s="3"/>
      <c r="CS187" s="3"/>
    </row>
    <row r="188" spans="1:97" x14ac:dyDescent="0.55000000000000004">
      <c r="A188" t="s">
        <v>222</v>
      </c>
      <c r="B188" t="str">
        <f>LOOKUP(Table1[[#This Row],[Program]],'Program to Publisher detail'!A188:A506,'Program to Publisher detail'!C188:C506)</f>
        <v>Cavalier Computing</v>
      </c>
      <c r="C188" t="str">
        <f>LOOKUP(Table1[[#This Row],[Program]],'Program to Developer detail'!A188:A506,'Program to Developer detail'!C188:C506)</f>
        <v>Jim Nitchals</v>
      </c>
      <c r="E188" s="3"/>
      <c r="G188" s="3"/>
      <c r="I188" s="3"/>
      <c r="K188" s="3"/>
      <c r="M188" s="3"/>
      <c r="O188" s="3"/>
      <c r="Q188" s="3"/>
      <c r="S188" s="3"/>
      <c r="U188" s="3"/>
      <c r="W188" s="3"/>
      <c r="Y188" s="3"/>
      <c r="AA188" s="3"/>
      <c r="AB188">
        <v>17.03</v>
      </c>
      <c r="AC188" s="3">
        <v>20</v>
      </c>
      <c r="AE188" s="3"/>
      <c r="AG188" s="3"/>
      <c r="AI188" s="3"/>
      <c r="AK188" s="3"/>
      <c r="AM188" s="3"/>
      <c r="AO188" s="3"/>
      <c r="AQ188" s="3"/>
      <c r="AS188" s="3"/>
      <c r="AU188" s="3"/>
      <c r="AW188" s="3"/>
      <c r="AY188" s="3"/>
      <c r="BA188" s="3"/>
      <c r="BC188" s="3"/>
      <c r="BE188" s="3"/>
      <c r="BG188" s="3"/>
      <c r="BI188" s="3"/>
      <c r="BK188" s="3"/>
      <c r="BM188" s="3"/>
      <c r="BO188" s="3"/>
      <c r="BQ188" s="3"/>
      <c r="BS188" s="3"/>
      <c r="BU188" s="3"/>
      <c r="BW188" s="3"/>
      <c r="BY188" s="3"/>
      <c r="CA188" s="3"/>
      <c r="CC188" s="3"/>
      <c r="CE188" s="3"/>
      <c r="CG188" s="3"/>
      <c r="CI188" s="3"/>
      <c r="CK188" s="3"/>
      <c r="CM188" s="3"/>
      <c r="CO188" s="3"/>
      <c r="CQ188" s="3"/>
      <c r="CS188" s="3"/>
    </row>
    <row r="189" spans="1:97" x14ac:dyDescent="0.55000000000000004">
      <c r="A189" t="s">
        <v>147</v>
      </c>
      <c r="B189" t="str">
        <f>LOOKUP(Table1[[#This Row],[Program]],'Program to Publisher detail'!A189:A507,'Program to Publisher detail'!C189:C507)</f>
        <v>Automated Simulations</v>
      </c>
      <c r="C189" t="str">
        <f>LOOKUP(Table1[[#This Row],[Program]],'Program to Developer detail'!A189:A507,'Program to Developer detail'!C189:C507)</f>
        <v>uncredited</v>
      </c>
      <c r="E189" s="3"/>
      <c r="G189" s="3"/>
      <c r="I189" s="3"/>
      <c r="K189" s="3"/>
      <c r="M189" s="3"/>
      <c r="O189" s="3"/>
      <c r="P189">
        <v>12.17</v>
      </c>
      <c r="Q189" s="3">
        <v>28</v>
      </c>
      <c r="S189" s="3"/>
      <c r="U189" s="3"/>
      <c r="W189" s="3"/>
      <c r="Y189" s="3"/>
      <c r="AA189" s="3"/>
      <c r="AC189" s="3"/>
      <c r="AE189" s="3"/>
      <c r="AG189" s="3"/>
      <c r="AI189" s="3"/>
      <c r="AK189" s="3"/>
      <c r="AM189" s="3"/>
      <c r="AO189" s="3"/>
      <c r="AQ189" s="3"/>
      <c r="AS189" s="3"/>
      <c r="AU189" s="3"/>
      <c r="AW189" s="3"/>
      <c r="AY189" s="3"/>
      <c r="BA189" s="3"/>
      <c r="BC189" s="3"/>
      <c r="BE189" s="3"/>
      <c r="BG189" s="3"/>
      <c r="BI189" s="3"/>
      <c r="BK189" s="3"/>
      <c r="BM189" s="3"/>
      <c r="BO189" s="3"/>
      <c r="BQ189" s="3"/>
      <c r="BS189" s="3"/>
      <c r="BU189" s="3"/>
      <c r="BW189" s="3"/>
      <c r="BY189" s="3"/>
      <c r="CA189" s="3"/>
      <c r="CC189" s="3"/>
      <c r="CE189" s="3"/>
      <c r="CG189" s="3"/>
      <c r="CI189" s="3"/>
      <c r="CK189" s="3"/>
      <c r="CM189" s="3"/>
      <c r="CO189" s="3"/>
      <c r="CQ189" s="3"/>
      <c r="CS189" s="3"/>
    </row>
    <row r="190" spans="1:97" x14ac:dyDescent="0.55000000000000004">
      <c r="A190" t="s">
        <v>321</v>
      </c>
      <c r="B190" t="str">
        <f>LOOKUP(Table1[[#This Row],[Program]],'Program to Publisher detail'!A190:A508,'Program to Publisher detail'!C190:C508)</f>
        <v>Infocom</v>
      </c>
      <c r="C190" t="str">
        <f>LOOKUP(Table1[[#This Row],[Program]],'Program to Developer detail'!A190:A508,'Program to Developer detail'!C190:C508)</f>
        <v>uncredited</v>
      </c>
      <c r="E190" s="3"/>
      <c r="G190" s="3"/>
      <c r="I190" s="3"/>
      <c r="K190" s="3"/>
      <c r="M190" s="3"/>
      <c r="O190" s="3"/>
      <c r="Q190" s="3"/>
      <c r="S190" s="3"/>
      <c r="U190" s="3"/>
      <c r="W190" s="3"/>
      <c r="Y190" s="3"/>
      <c r="AA190" s="3"/>
      <c r="AC190" s="3"/>
      <c r="AE190" s="3"/>
      <c r="AG190" s="3"/>
      <c r="AI190" s="3"/>
      <c r="AK190" s="3"/>
      <c r="AM190" s="3"/>
      <c r="AO190" s="3"/>
      <c r="AQ190" s="3"/>
      <c r="AS190" s="3"/>
      <c r="AU190" s="3"/>
      <c r="AW190" s="3"/>
      <c r="AY190" s="3"/>
      <c r="BA190" s="3"/>
      <c r="BC190" s="3"/>
      <c r="BD190">
        <v>30.3</v>
      </c>
      <c r="BE190" s="3">
        <v>10</v>
      </c>
      <c r="BF190">
        <v>18.940000000000001</v>
      </c>
      <c r="BG190" s="3">
        <v>21</v>
      </c>
      <c r="BI190" s="3"/>
      <c r="BK190" s="3"/>
      <c r="BM190" s="3"/>
      <c r="BO190" s="3"/>
      <c r="BQ190" s="3"/>
      <c r="BS190" s="3"/>
      <c r="BU190" s="3"/>
      <c r="BW190" s="3"/>
      <c r="BY190" s="3"/>
      <c r="CA190" s="3"/>
      <c r="CC190" s="3"/>
      <c r="CE190" s="3"/>
      <c r="CG190" s="3"/>
      <c r="CI190" s="3"/>
      <c r="CK190" s="3"/>
      <c r="CM190" s="3"/>
      <c r="CO190" s="3"/>
      <c r="CQ190" s="3"/>
      <c r="CS190" s="3"/>
    </row>
    <row r="191" spans="1:97" x14ac:dyDescent="0.55000000000000004">
      <c r="A191" t="s">
        <v>381</v>
      </c>
      <c r="B191" t="str">
        <f>LOOKUP(Table1[[#This Row],[Program]],'Program to Publisher detail'!A191:A509,'Program to Publisher detail'!C191:C509)</f>
        <v>Xerox Education Publications</v>
      </c>
      <c r="C191" t="str">
        <f>LOOKUP(Table1[[#This Row],[Program]],'Program to Developer detail'!A191:A509,'Program to Developer detail'!C191:C509)</f>
        <v>Jack Rice, Janie Worthington, Richard Hefter, Spencer Howe, Steve Worthington</v>
      </c>
      <c r="E191" s="3"/>
      <c r="G191" s="3"/>
      <c r="I191" s="3"/>
      <c r="K191" s="3"/>
      <c r="M191" s="3"/>
      <c r="O191" s="3"/>
      <c r="Q191" s="3"/>
      <c r="S191" s="3"/>
      <c r="U191" s="3"/>
      <c r="W191" s="3"/>
      <c r="Y191" s="3"/>
      <c r="AA191" s="3"/>
      <c r="AC191" s="3"/>
      <c r="AE191" s="3"/>
      <c r="AG191" s="3"/>
      <c r="AI191" s="3"/>
      <c r="AK191" s="3"/>
      <c r="AM191" s="3"/>
      <c r="AO191" s="3"/>
      <c r="AQ191" s="3"/>
      <c r="AS191" s="3"/>
      <c r="AU191" s="3"/>
      <c r="AW191" s="3"/>
      <c r="AY191" s="3"/>
      <c r="BA191" s="3"/>
      <c r="BC191" s="3"/>
      <c r="BE191" s="3"/>
      <c r="BG191" s="3"/>
      <c r="BI191" s="3"/>
      <c r="BK191" s="3"/>
      <c r="BM191" s="3"/>
      <c r="BO191" s="3"/>
      <c r="BQ191" s="3"/>
      <c r="BS191" s="3"/>
      <c r="BT191">
        <v>15.11</v>
      </c>
      <c r="BU191" s="3">
        <v>20</v>
      </c>
      <c r="BW191" s="3"/>
      <c r="BY191" s="3"/>
      <c r="CA191" s="3"/>
      <c r="CC191" s="3"/>
      <c r="CE191" s="3"/>
      <c r="CG191" s="3"/>
      <c r="CI191" s="3"/>
      <c r="CK191" s="3"/>
      <c r="CM191" s="3"/>
      <c r="CO191" s="3"/>
      <c r="CQ191" s="3"/>
      <c r="CS191" s="3"/>
    </row>
    <row r="192" spans="1:97" x14ac:dyDescent="0.55000000000000004">
      <c r="A192" t="s">
        <v>358</v>
      </c>
      <c r="B192" t="str">
        <f>LOOKUP(Table1[[#This Row],[Program]],'Program to Publisher detail'!A192:A510,'Program to Publisher detail'!C192:C510)</f>
        <v>Spinnaker Software</v>
      </c>
      <c r="C192" t="str">
        <f>LOOKUP(Table1[[#This Row],[Program]],'Program to Developer detail'!A192:A510,'Program to Developer detail'!C192:C510)</f>
        <v>DesignWare</v>
      </c>
      <c r="E192" s="3"/>
      <c r="G192" s="3"/>
      <c r="I192" s="3"/>
      <c r="K192" s="3"/>
      <c r="M192" s="3"/>
      <c r="O192" s="3"/>
      <c r="Q192" s="3"/>
      <c r="S192" s="3"/>
      <c r="U192" s="3"/>
      <c r="W192" s="3"/>
      <c r="Y192" s="3"/>
      <c r="AA192" s="3"/>
      <c r="AC192" s="3"/>
      <c r="AE192" s="3"/>
      <c r="AG192" s="3"/>
      <c r="AI192" s="3"/>
      <c r="AK192" s="3"/>
      <c r="AM192" s="3"/>
      <c r="AO192" s="3"/>
      <c r="AQ192" s="3"/>
      <c r="AS192" s="3"/>
      <c r="AU192" s="3"/>
      <c r="AW192" s="3"/>
      <c r="AY192" s="3"/>
      <c r="BA192" s="3"/>
      <c r="BC192" s="3"/>
      <c r="BE192" s="3"/>
      <c r="BG192" s="3"/>
      <c r="BI192" s="3"/>
      <c r="BJ192">
        <v>14.56</v>
      </c>
      <c r="BK192" s="3">
        <v>29</v>
      </c>
      <c r="BM192" s="3"/>
      <c r="BO192" s="3"/>
      <c r="BQ192" s="3"/>
      <c r="BS192" s="3"/>
      <c r="BU192" s="3"/>
      <c r="BW192" s="3"/>
      <c r="BY192" s="3"/>
      <c r="CA192" s="3"/>
      <c r="CC192" s="3"/>
      <c r="CE192" s="3"/>
      <c r="CG192" s="3"/>
      <c r="CI192" s="3"/>
      <c r="CK192" s="3"/>
      <c r="CM192" s="3"/>
      <c r="CO192" s="3"/>
      <c r="CQ192" s="3"/>
      <c r="CS192" s="3"/>
    </row>
    <row r="193" spans="1:97" x14ac:dyDescent="0.55000000000000004">
      <c r="A193" t="s">
        <v>258</v>
      </c>
      <c r="B193" t="str">
        <f>LOOKUP(Table1[[#This Row],[Program]],'Program to Publisher detail'!A193:A511,'Program to Publisher detail'!C193:C511)</f>
        <v>Sensible Software</v>
      </c>
      <c r="C193" t="str">
        <f>LOOKUP(Table1[[#This Row],[Program]],'Program to Developer detail'!A193:A511,'Program to Developer detail'!C193:C511)</f>
        <v>Charles Hartley</v>
      </c>
      <c r="E193" s="3"/>
      <c r="G193" s="3"/>
      <c r="I193" s="3"/>
      <c r="K193" s="3"/>
      <c r="M193" s="3"/>
      <c r="O193" s="3"/>
      <c r="Q193" s="3"/>
      <c r="S193" s="3"/>
      <c r="U193" s="3"/>
      <c r="V193">
        <v>12.84</v>
      </c>
      <c r="W193" s="3">
        <v>30</v>
      </c>
      <c r="Y193" s="3"/>
      <c r="AA193" s="3"/>
      <c r="AC193" s="3"/>
      <c r="AE193" s="3"/>
      <c r="AG193" s="3"/>
      <c r="AI193" s="3"/>
      <c r="AJ193">
        <v>26.37</v>
      </c>
      <c r="AK193" s="3">
        <v>28</v>
      </c>
      <c r="AM193" s="3"/>
      <c r="AO193" s="3"/>
      <c r="AQ193" s="3"/>
      <c r="AS193" s="3"/>
      <c r="AU193" s="3"/>
      <c r="AW193" s="3"/>
      <c r="AY193" s="3"/>
      <c r="BA193" s="3"/>
      <c r="BC193" s="3"/>
      <c r="BE193" s="3"/>
      <c r="BG193" s="3"/>
      <c r="BI193" s="3"/>
      <c r="BK193" s="3"/>
      <c r="BM193" s="3"/>
      <c r="BO193" s="3"/>
      <c r="BQ193" s="3"/>
      <c r="BS193" s="3"/>
      <c r="BU193" s="3"/>
      <c r="BW193" s="3"/>
      <c r="BY193" s="3"/>
      <c r="CA193" s="3"/>
      <c r="CC193" s="3"/>
      <c r="CE193" s="3"/>
      <c r="CG193" s="3"/>
      <c r="CI193" s="3"/>
      <c r="CK193" s="3"/>
      <c r="CM193" s="3"/>
      <c r="CO193" s="3"/>
      <c r="CQ193" s="3"/>
      <c r="CS193" s="3"/>
    </row>
    <row r="194" spans="1:97" x14ac:dyDescent="0.55000000000000004">
      <c r="A194" t="s">
        <v>18</v>
      </c>
      <c r="B194" t="str">
        <f>LOOKUP(Table1[[#This Row],[Program]],'Program to Publisher detail'!A194:A512,'Program to Publisher detail'!C194:C512)</f>
        <v>Creative Computing Software</v>
      </c>
      <c r="C194" t="str">
        <f>LOOKUP(Table1[[#This Row],[Program]],'Program to Developer detail'!A194:A512,'Program to Developer detail'!C194:C512)</f>
        <v>M. Hata</v>
      </c>
      <c r="D194">
        <v>40.31</v>
      </c>
      <c r="E194" s="3">
        <v>16</v>
      </c>
      <c r="G194" s="3"/>
      <c r="H194">
        <v>23.52</v>
      </c>
      <c r="I194" s="3">
        <v>15</v>
      </c>
      <c r="J194">
        <v>44.98</v>
      </c>
      <c r="K194" s="3">
        <v>7</v>
      </c>
      <c r="L194">
        <v>41.66</v>
      </c>
      <c r="M194" s="3">
        <v>5</v>
      </c>
      <c r="N194">
        <v>13.48</v>
      </c>
      <c r="O194" s="3">
        <v>20</v>
      </c>
      <c r="P194">
        <v>23.23</v>
      </c>
      <c r="Q194" s="3">
        <v>13</v>
      </c>
      <c r="S194" s="3"/>
      <c r="U194" s="3"/>
      <c r="W194" s="3"/>
      <c r="Y194" s="3"/>
      <c r="AA194" s="3"/>
      <c r="AC194" s="3"/>
      <c r="AE194" s="3"/>
      <c r="AG194" s="3"/>
      <c r="AI194" s="3"/>
      <c r="AK194" s="3"/>
      <c r="AM194" s="3"/>
      <c r="AO194" s="3"/>
      <c r="AQ194" s="3"/>
      <c r="AS194" s="3"/>
      <c r="AU194" s="3"/>
      <c r="AW194" s="3"/>
      <c r="AY194" s="3"/>
      <c r="BA194" s="3"/>
      <c r="BC194" s="3"/>
      <c r="BE194" s="3"/>
      <c r="BG194" s="3"/>
      <c r="BI194" s="3"/>
      <c r="BK194" s="3"/>
      <c r="BM194" s="3"/>
      <c r="BO194" s="3"/>
      <c r="BQ194" s="3"/>
      <c r="BS194" s="3"/>
      <c r="BU194" s="3"/>
      <c r="BW194" s="3"/>
      <c r="BY194" s="3"/>
      <c r="CA194" s="3"/>
      <c r="CC194" s="3"/>
      <c r="CE194" s="3"/>
      <c r="CG194" s="3"/>
      <c r="CI194" s="3"/>
      <c r="CK194" s="3"/>
      <c r="CM194" s="3"/>
      <c r="CO194" s="3"/>
      <c r="CQ194" s="3"/>
      <c r="CS194" s="3"/>
    </row>
    <row r="195" spans="1:97" x14ac:dyDescent="0.55000000000000004">
      <c r="A195" t="s">
        <v>251</v>
      </c>
      <c r="B195" t="str">
        <f>LOOKUP(Table1[[#This Row],[Program]],'Program to Publisher detail'!A195:A513,'Program to Publisher detail'!C195:C513)</f>
        <v>On-Line Systems</v>
      </c>
      <c r="C195" t="str">
        <f>LOOKUP(Table1[[#This Row],[Program]],'Program to Developer detail'!A195:A513,'Program to Developer detail'!C195:C513)</f>
        <v>David Kidwell</v>
      </c>
      <c r="E195" s="3"/>
      <c r="G195" s="3"/>
      <c r="I195" s="3"/>
      <c r="K195" s="3"/>
      <c r="M195" s="3"/>
      <c r="O195" s="3"/>
      <c r="Q195" s="3"/>
      <c r="S195" s="3"/>
      <c r="U195" s="3"/>
      <c r="W195" s="3"/>
      <c r="Y195" s="3"/>
      <c r="AA195" s="3"/>
      <c r="AC195" s="3"/>
      <c r="AE195" s="3"/>
      <c r="AG195" s="3"/>
      <c r="AH195">
        <v>27.84</v>
      </c>
      <c r="AI195" s="3">
        <v>23</v>
      </c>
      <c r="AJ195">
        <v>49.24</v>
      </c>
      <c r="AK195" s="3">
        <v>14</v>
      </c>
      <c r="AL195">
        <v>89.74</v>
      </c>
      <c r="AM195" s="3">
        <v>2</v>
      </c>
      <c r="AN195">
        <v>69.25</v>
      </c>
      <c r="AO195" s="3">
        <v>3</v>
      </c>
      <c r="AP195">
        <v>41.8</v>
      </c>
      <c r="AQ195" s="3">
        <v>15</v>
      </c>
      <c r="AS195" s="3"/>
      <c r="AU195" s="3"/>
      <c r="AW195" s="3"/>
      <c r="AY195" s="3"/>
      <c r="BA195" s="3"/>
      <c r="BC195" s="3"/>
      <c r="BE195" s="3"/>
      <c r="BG195" s="3"/>
      <c r="BI195" s="3"/>
      <c r="BK195" s="3"/>
      <c r="BM195" s="3"/>
      <c r="BO195" s="3"/>
      <c r="BQ195" s="3"/>
      <c r="BS195" s="3"/>
      <c r="BU195" s="3"/>
      <c r="BW195" s="3"/>
      <c r="BY195" s="3"/>
      <c r="CA195" s="3"/>
      <c r="CC195" s="3"/>
      <c r="CE195" s="3"/>
      <c r="CG195" s="3"/>
      <c r="CI195" s="3"/>
      <c r="CK195" s="3"/>
      <c r="CM195" s="3"/>
      <c r="CO195" s="3"/>
      <c r="CQ195" s="3"/>
      <c r="CS195" s="3"/>
    </row>
    <row r="196" spans="1:97" x14ac:dyDescent="0.55000000000000004">
      <c r="A196" t="s">
        <v>317</v>
      </c>
      <c r="B196" t="str">
        <f>LOOKUP(Table1[[#This Row],[Program]],'Program to Publisher detail'!A196:A514,'Program to Publisher detail'!C196:C514)</f>
        <v>MUSE</v>
      </c>
      <c r="C196" t="str">
        <f>LOOKUP(Table1[[#This Row],[Program]],'Program to Developer detail'!A196:A514,'Program to Developer detail'!C196:C514)</f>
        <v>Ed Zaron</v>
      </c>
      <c r="E196" s="3"/>
      <c r="G196" s="3"/>
      <c r="I196" s="3"/>
      <c r="K196" s="3"/>
      <c r="M196" s="3"/>
      <c r="O196" s="3"/>
      <c r="Q196" s="3"/>
      <c r="S196" s="3"/>
      <c r="U196" s="3"/>
      <c r="W196" s="3"/>
      <c r="Y196" s="3"/>
      <c r="AA196" s="3"/>
      <c r="AC196" s="3"/>
      <c r="AE196" s="3"/>
      <c r="AG196" s="3"/>
      <c r="AI196" s="3"/>
      <c r="AK196" s="3"/>
      <c r="AM196" s="3"/>
      <c r="AO196" s="3"/>
      <c r="AQ196" s="3"/>
      <c r="AS196" s="3"/>
      <c r="AU196" s="3"/>
      <c r="AW196" s="3"/>
      <c r="AY196" s="3"/>
      <c r="BA196" s="3"/>
      <c r="BB196">
        <v>23.1</v>
      </c>
      <c r="BC196" s="3">
        <v>19</v>
      </c>
      <c r="BE196" s="3"/>
      <c r="BG196" s="3"/>
      <c r="BI196" s="3"/>
      <c r="BK196" s="3"/>
      <c r="BM196" s="3"/>
      <c r="BO196" s="3"/>
      <c r="BQ196" s="3"/>
      <c r="BS196" s="3"/>
      <c r="BU196" s="3"/>
      <c r="BW196" s="3"/>
      <c r="BY196" s="3"/>
      <c r="CA196" s="3"/>
      <c r="CC196" s="3"/>
      <c r="CE196" s="3"/>
      <c r="CG196" s="3"/>
      <c r="CI196" s="3"/>
      <c r="CK196" s="3"/>
      <c r="CM196" s="3"/>
      <c r="CO196" s="3"/>
      <c r="CQ196" s="3"/>
      <c r="CS196" s="3"/>
    </row>
    <row r="197" spans="1:97" x14ac:dyDescent="0.55000000000000004">
      <c r="A197" t="s">
        <v>124</v>
      </c>
      <c r="B197" t="str">
        <f>LOOKUP(Table1[[#This Row],[Program]],'Program to Publisher detail'!A197:A515,'Program to Publisher detail'!C197:C515)</f>
        <v>MUSE</v>
      </c>
      <c r="C197" t="str">
        <f>LOOKUP(Table1[[#This Row],[Program]],'Program to Developer detail'!A197:A515,'Program to Developer detail'!C197:C515)</f>
        <v>Ed Zaron</v>
      </c>
      <c r="E197" s="3"/>
      <c r="G197" s="3"/>
      <c r="H197">
        <v>14.88</v>
      </c>
      <c r="I197" s="3">
        <v>29</v>
      </c>
      <c r="K197" s="3"/>
      <c r="M197" s="3"/>
      <c r="O197" s="3"/>
      <c r="Q197" s="3"/>
      <c r="S197" s="3"/>
      <c r="T197">
        <v>19.09</v>
      </c>
      <c r="U197" s="3">
        <v>21</v>
      </c>
      <c r="V197">
        <v>14.03</v>
      </c>
      <c r="W197" s="3">
        <v>28</v>
      </c>
      <c r="Y197" s="3"/>
      <c r="AA197" s="3"/>
      <c r="AC197" s="3"/>
      <c r="AE197" s="3"/>
      <c r="AG197" s="3"/>
      <c r="AI197" s="3"/>
      <c r="AK197" s="3"/>
      <c r="AM197" s="3"/>
      <c r="AO197" s="3"/>
      <c r="AQ197" s="3"/>
      <c r="AR197">
        <v>24.3</v>
      </c>
      <c r="AS197" s="3">
        <v>23</v>
      </c>
      <c r="AU197" s="3"/>
      <c r="AW197" s="3"/>
      <c r="AY197" s="3"/>
      <c r="BA197" s="3"/>
      <c r="BC197" s="3"/>
      <c r="BE197" s="3"/>
      <c r="BG197" s="3"/>
      <c r="BI197" s="3"/>
      <c r="BK197" s="3"/>
      <c r="BM197" s="3"/>
      <c r="BO197" s="3"/>
      <c r="BQ197" s="3"/>
      <c r="BS197" s="3"/>
      <c r="BU197" s="3"/>
      <c r="BW197" s="3"/>
      <c r="BY197" s="3"/>
      <c r="CA197" s="3"/>
      <c r="CC197" s="3"/>
      <c r="CE197" s="3"/>
      <c r="CG197" s="3"/>
      <c r="CI197" s="3"/>
      <c r="CK197" s="3"/>
      <c r="CM197" s="3"/>
      <c r="CO197" s="3"/>
      <c r="CQ197" s="3"/>
      <c r="CS197" s="3"/>
    </row>
    <row r="198" spans="1:97" x14ac:dyDescent="0.55000000000000004">
      <c r="A198" t="s">
        <v>367</v>
      </c>
      <c r="B198" t="str">
        <f>LOOKUP(Table1[[#This Row],[Program]],'Program to Publisher detail'!A198:A516,'Program to Publisher detail'!C198:C516)</f>
        <v>MUSE</v>
      </c>
      <c r="C198" t="str">
        <f>LOOKUP(Table1[[#This Row],[Program]],'Program to Developer detail'!A198:A516,'Program to Developer detail'!C198:C516)</f>
        <v>Ed Zaron</v>
      </c>
      <c r="E198" s="3"/>
      <c r="G198" s="3"/>
      <c r="I198" s="3"/>
      <c r="K198" s="3"/>
      <c r="M198" s="3"/>
      <c r="O198" s="3"/>
      <c r="Q198" s="3"/>
      <c r="S198" s="3"/>
      <c r="U198" s="3"/>
      <c r="W198" s="3"/>
      <c r="Y198" s="3"/>
      <c r="AA198" s="3"/>
      <c r="AC198" s="3"/>
      <c r="AE198" s="3"/>
      <c r="AG198" s="3"/>
      <c r="AI198" s="3"/>
      <c r="AK198" s="3"/>
      <c r="AM198" s="3"/>
      <c r="AO198" s="3"/>
      <c r="AQ198" s="3"/>
      <c r="AS198" s="3"/>
      <c r="AU198" s="3"/>
      <c r="AW198" s="3"/>
      <c r="AY198" s="3"/>
      <c r="BA198" s="3"/>
      <c r="BC198" s="3"/>
      <c r="BE198" s="3"/>
      <c r="BG198" s="3"/>
      <c r="BI198" s="3"/>
      <c r="BK198" s="3"/>
      <c r="BM198" s="3"/>
      <c r="BO198" s="3"/>
      <c r="BP198">
        <v>19.399999999999999</v>
      </c>
      <c r="BQ198" s="3">
        <v>21</v>
      </c>
      <c r="BS198" s="3"/>
      <c r="BU198" s="3"/>
      <c r="BW198" s="3"/>
      <c r="BY198" s="3"/>
      <c r="CA198" s="3"/>
      <c r="CC198" s="3"/>
      <c r="CE198" s="3"/>
      <c r="CG198" s="3"/>
      <c r="CI198" s="3"/>
      <c r="CK198" s="3"/>
      <c r="CM198" s="3"/>
      <c r="CO198" s="3"/>
      <c r="CQ198" s="3"/>
      <c r="CS198" s="3"/>
    </row>
    <row r="199" spans="1:97" x14ac:dyDescent="0.55000000000000004">
      <c r="A199" t="s">
        <v>371</v>
      </c>
      <c r="B199" t="str">
        <f>LOOKUP(Table1[[#This Row],[Program]],'Program to Publisher detail'!A199:A517,'Program to Publisher detail'!C199:C517)</f>
        <v>Infocom</v>
      </c>
      <c r="C199" t="str">
        <f>LOOKUP(Table1[[#This Row],[Program]],'Program to Developer detail'!A199:A517,'Program to Developer detail'!C199:C517)</f>
        <v>uncredited</v>
      </c>
      <c r="E199" s="3"/>
      <c r="G199" s="3"/>
      <c r="I199" s="3"/>
      <c r="K199" s="3"/>
      <c r="M199" s="3"/>
      <c r="O199" s="3"/>
      <c r="Q199" s="3"/>
      <c r="S199" s="3"/>
      <c r="U199" s="3"/>
      <c r="W199" s="3"/>
      <c r="Y199" s="3"/>
      <c r="AA199" s="3"/>
      <c r="AC199" s="3"/>
      <c r="AE199" s="3"/>
      <c r="AG199" s="3"/>
      <c r="AI199" s="3"/>
      <c r="AK199" s="3"/>
      <c r="AM199" s="3"/>
      <c r="AO199" s="3"/>
      <c r="AQ199" s="3"/>
      <c r="AS199" s="3"/>
      <c r="AU199" s="3"/>
      <c r="AW199" s="3"/>
      <c r="AY199" s="3"/>
      <c r="BA199" s="3"/>
      <c r="BC199" s="3"/>
      <c r="BE199" s="3"/>
      <c r="BG199" s="3"/>
      <c r="BI199" s="3"/>
      <c r="BK199" s="3"/>
      <c r="BM199" s="3"/>
      <c r="BO199" s="3"/>
      <c r="BP199">
        <v>16.12</v>
      </c>
      <c r="BQ199" s="3">
        <v>28</v>
      </c>
      <c r="BR199">
        <v>20.43</v>
      </c>
      <c r="BS199" s="3">
        <v>21</v>
      </c>
      <c r="BU199" s="3"/>
      <c r="BW199" s="3"/>
      <c r="BY199" s="3"/>
      <c r="CA199" s="3"/>
      <c r="CC199" s="3"/>
      <c r="CE199" s="3"/>
      <c r="CG199" s="3"/>
      <c r="CI199" s="3"/>
      <c r="CK199" s="3"/>
      <c r="CM199" s="3"/>
      <c r="CO199" s="3"/>
      <c r="CQ199" s="3"/>
      <c r="CS199" s="3"/>
    </row>
    <row r="200" spans="1:97" x14ac:dyDescent="0.55000000000000004">
      <c r="A200" t="s">
        <v>277</v>
      </c>
      <c r="B200" t="str">
        <f>LOOKUP(Table1[[#This Row],[Program]],'Program to Publisher detail'!A200:A518,'Program to Publisher detail'!C200:C518)</f>
        <v>DataMost</v>
      </c>
      <c r="C200" t="str">
        <f>LOOKUP(Table1[[#This Row],[Program]],'Program to Developer detail'!A200:A518,'Program to Developer detail'!C200:C518)</f>
        <v>Paul Stephenson</v>
      </c>
      <c r="E200" s="3"/>
      <c r="G200" s="3"/>
      <c r="I200" s="3"/>
      <c r="K200" s="3"/>
      <c r="M200" s="3"/>
      <c r="O200" s="3"/>
      <c r="Q200" s="3"/>
      <c r="S200" s="3"/>
      <c r="U200" s="3"/>
      <c r="W200" s="3"/>
      <c r="Y200" s="3"/>
      <c r="AA200" s="3"/>
      <c r="AC200" s="3"/>
      <c r="AE200" s="3"/>
      <c r="AG200" s="3"/>
      <c r="AI200" s="3"/>
      <c r="AK200" s="3"/>
      <c r="AM200" s="3"/>
      <c r="AO200" s="3"/>
      <c r="AP200">
        <v>28.91</v>
      </c>
      <c r="AQ200" s="3">
        <v>20</v>
      </c>
      <c r="AR200">
        <v>29.16</v>
      </c>
      <c r="AS200" s="3">
        <v>19</v>
      </c>
      <c r="AT200">
        <v>30.65</v>
      </c>
      <c r="AU200" s="3">
        <v>12</v>
      </c>
      <c r="AV200">
        <v>22.63</v>
      </c>
      <c r="AW200" s="3">
        <v>25</v>
      </c>
      <c r="AX200">
        <v>19.05</v>
      </c>
      <c r="AY200" s="3">
        <v>29</v>
      </c>
      <c r="AZ200">
        <v>19.47</v>
      </c>
      <c r="BA200" s="3">
        <v>24</v>
      </c>
      <c r="BC200" s="3"/>
      <c r="BE200" s="3"/>
      <c r="BG200" s="3"/>
      <c r="BI200" s="3"/>
      <c r="BK200" s="3"/>
      <c r="BM200" s="3"/>
      <c r="BO200" s="3"/>
      <c r="BQ200" s="3"/>
      <c r="BS200" s="3"/>
      <c r="BU200" s="3"/>
      <c r="BW200" s="3"/>
      <c r="BY200" s="3"/>
      <c r="CA200" s="3"/>
      <c r="CC200" s="3"/>
      <c r="CE200" s="3"/>
      <c r="CG200" s="3"/>
      <c r="CI200" s="3"/>
      <c r="CK200" s="3"/>
      <c r="CM200" s="3"/>
      <c r="CO200" s="3"/>
      <c r="CQ200" s="3"/>
      <c r="CS200" s="3"/>
    </row>
    <row r="201" spans="1:97" x14ac:dyDescent="0.55000000000000004">
      <c r="A201" t="s">
        <v>431</v>
      </c>
      <c r="B201" t="str">
        <f>LOOKUP(Table1[[#This Row],[Program]],'Program to Publisher detail'!A201:A519,'Program to Publisher detail'!C201:C519)</f>
        <v>Continental Software</v>
      </c>
      <c r="C201" t="str">
        <f>LOOKUP(Table1[[#This Row],[Program]],'Program to Developer detail'!A201:A519,'Program to Developer detail'!C201:C519)</f>
        <v>Harry Coons, Henry Hilton</v>
      </c>
      <c r="E201" s="3"/>
      <c r="G201" s="3"/>
      <c r="I201" s="3"/>
      <c r="K201" s="3"/>
      <c r="M201" s="3"/>
      <c r="O201" s="3"/>
      <c r="Q201" s="3"/>
      <c r="S201" s="3"/>
      <c r="U201" s="3"/>
      <c r="W201" s="3"/>
      <c r="Y201" s="3"/>
      <c r="AA201" s="3"/>
      <c r="AC201" s="3"/>
      <c r="AE201" s="3"/>
      <c r="AG201" s="3"/>
      <c r="AI201" s="3"/>
      <c r="AK201" s="3"/>
      <c r="AM201" s="3"/>
      <c r="AO201" s="3"/>
      <c r="AQ201" s="3"/>
      <c r="AS201" s="3"/>
      <c r="AU201" s="3"/>
      <c r="AW201" s="3"/>
      <c r="AY201" s="3"/>
      <c r="BA201" s="3"/>
      <c r="BC201" s="3"/>
      <c r="BE201" s="3"/>
      <c r="BG201" s="3"/>
      <c r="BI201" s="3"/>
      <c r="BK201" s="3"/>
      <c r="BM201" s="3"/>
      <c r="BO201" s="3"/>
      <c r="BQ201" s="3"/>
      <c r="BS201" s="3"/>
      <c r="BU201" s="3"/>
      <c r="BW201" s="3"/>
      <c r="BY201" s="3"/>
      <c r="CA201" s="3"/>
      <c r="CC201" s="3"/>
      <c r="CE201" s="3"/>
      <c r="CG201" s="3"/>
      <c r="CI201" s="3"/>
      <c r="CK201" s="3"/>
      <c r="CL201">
        <v>18.690000000000001</v>
      </c>
      <c r="CM201" s="3">
        <v>28</v>
      </c>
      <c r="CO201" s="3"/>
      <c r="CQ201" s="3"/>
      <c r="CS201" s="3"/>
    </row>
    <row r="202" spans="1:97" x14ac:dyDescent="0.55000000000000004">
      <c r="A202" t="s">
        <v>255</v>
      </c>
      <c r="B202" t="str">
        <f>LOOKUP(Table1[[#This Row],[Program]],'Program to Publisher detail'!A202:A520,'Program to Publisher detail'!C202:C520)</f>
        <v>Howard Software</v>
      </c>
      <c r="C202" t="str">
        <f>LOOKUP(Table1[[#This Row],[Program]],'Program to Developer detail'!A202:A520,'Program to Developer detail'!C202:C520)</f>
        <v>James Howard</v>
      </c>
      <c r="E202" s="3"/>
      <c r="G202" s="3"/>
      <c r="I202" s="3"/>
      <c r="K202" s="3"/>
      <c r="M202" s="3"/>
      <c r="O202" s="3"/>
      <c r="Q202" s="3"/>
      <c r="S202" s="3"/>
      <c r="U202" s="3"/>
      <c r="W202" s="3"/>
      <c r="Y202" s="3"/>
      <c r="AA202" s="3"/>
      <c r="AC202" s="3"/>
      <c r="AE202" s="3"/>
      <c r="AG202" s="3"/>
      <c r="AI202" s="3"/>
      <c r="AJ202">
        <v>44.59</v>
      </c>
      <c r="AK202" s="3">
        <v>17</v>
      </c>
      <c r="AL202">
        <v>31.7</v>
      </c>
      <c r="AM202" s="3">
        <v>22</v>
      </c>
      <c r="AO202" s="3"/>
      <c r="AP202">
        <v>60.55</v>
      </c>
      <c r="AQ202" s="3">
        <v>7</v>
      </c>
      <c r="AS202" s="3"/>
      <c r="AU202" s="3"/>
      <c r="AW202" s="3"/>
      <c r="AY202" s="3"/>
      <c r="BA202" s="3"/>
      <c r="BC202" s="3"/>
      <c r="BE202" s="3"/>
      <c r="BG202" s="3"/>
      <c r="BI202" s="3"/>
      <c r="BK202" s="3"/>
      <c r="BM202" s="3"/>
      <c r="BN202">
        <v>18.68</v>
      </c>
      <c r="BO202" s="3">
        <v>26</v>
      </c>
      <c r="BQ202" s="3"/>
      <c r="BS202" s="3"/>
      <c r="BU202" s="3"/>
      <c r="BW202" s="3"/>
      <c r="BY202" s="3"/>
      <c r="CA202" s="3"/>
      <c r="CC202" s="3"/>
      <c r="CE202" s="3"/>
      <c r="CG202" s="3"/>
      <c r="CI202" s="3"/>
      <c r="CK202" s="3"/>
      <c r="CM202" s="3"/>
      <c r="CO202" s="3"/>
      <c r="CQ202" s="3"/>
      <c r="CS202" s="3"/>
    </row>
    <row r="203" spans="1:97" x14ac:dyDescent="0.55000000000000004">
      <c r="A203" t="s">
        <v>289</v>
      </c>
      <c r="B203" t="str">
        <f>LOOKUP(Table1[[#This Row],[Program]],'Program to Publisher detail'!A203:A521,'Program to Publisher detail'!C203:C521)</f>
        <v>H.A.L. Labs</v>
      </c>
      <c r="C203" t="str">
        <f>LOOKUP(Table1[[#This Row],[Program]],'Program to Developer detail'!A203:A521,'Program to Developer detail'!C203:C521)</f>
        <v>Brian Fitzgerald</v>
      </c>
      <c r="E203" s="3"/>
      <c r="G203" s="3"/>
      <c r="I203" s="3"/>
      <c r="K203" s="3"/>
      <c r="M203" s="3"/>
      <c r="O203" s="3"/>
      <c r="Q203" s="3"/>
      <c r="S203" s="3"/>
      <c r="U203" s="3"/>
      <c r="W203" s="3"/>
      <c r="Y203" s="3"/>
      <c r="AA203" s="3"/>
      <c r="AC203" s="3"/>
      <c r="AE203" s="3"/>
      <c r="AG203" s="3"/>
      <c r="AI203" s="3"/>
      <c r="AK203" s="3"/>
      <c r="AM203" s="3"/>
      <c r="AO203" s="3"/>
      <c r="AQ203" s="3"/>
      <c r="AR203">
        <v>28.46</v>
      </c>
      <c r="AS203" s="3">
        <v>20</v>
      </c>
      <c r="AT203">
        <v>25.3</v>
      </c>
      <c r="AU203" s="3">
        <v>16</v>
      </c>
      <c r="AV203">
        <v>27.66</v>
      </c>
      <c r="AW203" s="3">
        <v>21</v>
      </c>
      <c r="AX203">
        <v>29.15</v>
      </c>
      <c r="AY203" s="3">
        <v>17</v>
      </c>
      <c r="AZ203">
        <v>21.09</v>
      </c>
      <c r="BA203" s="3">
        <v>21</v>
      </c>
      <c r="BC203" s="3"/>
      <c r="BE203" s="3"/>
      <c r="BG203" s="3"/>
      <c r="BI203" s="3"/>
      <c r="BK203" s="3"/>
      <c r="BM203" s="3"/>
      <c r="BO203" s="3"/>
      <c r="BQ203" s="3"/>
      <c r="BS203" s="3"/>
      <c r="BU203" s="3"/>
      <c r="BW203" s="3"/>
      <c r="BY203" s="3"/>
      <c r="CA203" s="3"/>
      <c r="CC203" s="3"/>
      <c r="CE203" s="3"/>
      <c r="CG203" s="3"/>
      <c r="CI203" s="3"/>
      <c r="CK203" s="3"/>
      <c r="CM203" s="3"/>
      <c r="CO203" s="3"/>
      <c r="CQ203" s="3"/>
      <c r="CS203" s="3"/>
    </row>
    <row r="204" spans="1:97" x14ac:dyDescent="0.55000000000000004">
      <c r="A204" t="s">
        <v>11</v>
      </c>
      <c r="B204" t="str">
        <f>LOOKUP(Table1[[#This Row],[Program]],'Program to Publisher detail'!A204:A522,'Program to Publisher detail'!C204:C522)</f>
        <v>Automated Simulations</v>
      </c>
      <c r="C204" t="str">
        <f>LOOKUP(Table1[[#This Row],[Program]],'Program to Developer detail'!A204:A522,'Program to Developer detail'!C204:C522)</f>
        <v>uncredited</v>
      </c>
      <c r="D204">
        <v>46.56</v>
      </c>
      <c r="E204" s="3">
        <v>9</v>
      </c>
      <c r="F204">
        <v>23.58</v>
      </c>
      <c r="G204" s="3">
        <v>16</v>
      </c>
      <c r="H204">
        <v>22.92</v>
      </c>
      <c r="I204" s="3">
        <v>16</v>
      </c>
      <c r="J204">
        <v>28.76</v>
      </c>
      <c r="K204" s="3">
        <v>18</v>
      </c>
      <c r="L204">
        <v>17.09</v>
      </c>
      <c r="M204" s="3">
        <v>25</v>
      </c>
      <c r="N204">
        <v>12.77</v>
      </c>
      <c r="O204" s="3">
        <v>23</v>
      </c>
      <c r="P204">
        <v>15.12</v>
      </c>
      <c r="Q204" s="3">
        <v>23</v>
      </c>
      <c r="S204" s="3"/>
      <c r="U204" s="3"/>
      <c r="W204" s="3"/>
      <c r="Y204" s="3"/>
      <c r="AA204" s="3"/>
      <c r="AC204" s="3"/>
      <c r="AE204" s="3"/>
      <c r="AG204" s="3"/>
      <c r="AI204" s="3"/>
      <c r="AK204" s="3"/>
      <c r="AM204" s="3"/>
      <c r="AO204" s="3"/>
      <c r="AQ204" s="3"/>
      <c r="AS204" s="3"/>
      <c r="AU204" s="3"/>
      <c r="AW204" s="3"/>
      <c r="AY204" s="3"/>
      <c r="BA204" s="3"/>
      <c r="BC204" s="3"/>
      <c r="BE204" s="3"/>
      <c r="BG204" s="3"/>
      <c r="BI204" s="3"/>
      <c r="BK204" s="3"/>
      <c r="BM204" s="3"/>
      <c r="BO204" s="3"/>
      <c r="BQ204" s="3"/>
      <c r="BS204" s="3"/>
      <c r="BU204" s="3"/>
      <c r="BW204" s="3"/>
      <c r="BY204" s="3"/>
      <c r="CA204" s="3"/>
      <c r="CC204" s="3"/>
      <c r="CE204" s="3"/>
      <c r="CG204" s="3"/>
      <c r="CI204" s="3"/>
      <c r="CK204" s="3"/>
      <c r="CM204" s="3"/>
      <c r="CO204" s="3"/>
      <c r="CQ204" s="3"/>
      <c r="CS204" s="3"/>
    </row>
    <row r="205" spans="1:97" x14ac:dyDescent="0.55000000000000004">
      <c r="A205" t="s">
        <v>315</v>
      </c>
      <c r="B205" t="str">
        <f>LOOKUP(Table1[[#This Row],[Program]],'Program to Publisher detail'!A205:A523,'Program to Publisher detail'!C205:C523)</f>
        <v>Broderbund Software</v>
      </c>
      <c r="C205" t="str">
        <f>LOOKUP(Table1[[#This Row],[Program]],'Program to Developer detail'!A205:A523,'Program to Developer detail'!C205:C523)</f>
        <v>Chris Jochumson, Doug Carlston</v>
      </c>
      <c r="E205" s="3"/>
      <c r="G205" s="3"/>
      <c r="I205" s="3"/>
      <c r="K205" s="3"/>
      <c r="M205" s="3"/>
      <c r="O205" s="3"/>
      <c r="Q205" s="3"/>
      <c r="S205" s="3"/>
      <c r="U205" s="3"/>
      <c r="W205" s="3"/>
      <c r="Y205" s="3"/>
      <c r="AA205" s="3"/>
      <c r="AC205" s="3"/>
      <c r="AE205" s="3"/>
      <c r="AG205" s="3"/>
      <c r="AI205" s="3"/>
      <c r="AK205" s="3"/>
      <c r="AM205" s="3"/>
      <c r="AO205" s="3"/>
      <c r="AQ205" s="3"/>
      <c r="AS205" s="3"/>
      <c r="AU205" s="3"/>
      <c r="AW205" s="3"/>
      <c r="AY205" s="3"/>
      <c r="AZ205">
        <v>15.82</v>
      </c>
      <c r="BA205" s="3">
        <v>27</v>
      </c>
      <c r="BB205">
        <v>45.24</v>
      </c>
      <c r="BC205" s="3">
        <v>8</v>
      </c>
      <c r="BD205">
        <v>56.74</v>
      </c>
      <c r="BE205" s="3">
        <v>8</v>
      </c>
      <c r="BF205">
        <v>28.58</v>
      </c>
      <c r="BG205" s="3">
        <v>13</v>
      </c>
      <c r="BH205">
        <v>38.33</v>
      </c>
      <c r="BI205" s="3">
        <v>11</v>
      </c>
      <c r="BJ205">
        <v>35.229999999999997</v>
      </c>
      <c r="BK205" s="3">
        <v>14</v>
      </c>
      <c r="BM205" s="3"/>
      <c r="BN205">
        <v>28.68</v>
      </c>
      <c r="BO205" s="3">
        <v>15</v>
      </c>
      <c r="BQ205" s="3"/>
      <c r="BS205" s="3"/>
      <c r="BU205" s="3"/>
      <c r="BW205" s="3"/>
      <c r="BY205" s="3"/>
      <c r="CA205" s="3"/>
      <c r="CC205" s="3"/>
      <c r="CE205" s="3"/>
      <c r="CG205" s="3"/>
      <c r="CI205" s="3"/>
      <c r="CK205" s="3"/>
      <c r="CM205" s="3"/>
      <c r="CO205" s="3"/>
      <c r="CQ205" s="3"/>
      <c r="CS205" s="3"/>
    </row>
    <row r="206" spans="1:97" x14ac:dyDescent="0.55000000000000004">
      <c r="A206" t="s">
        <v>215</v>
      </c>
      <c r="B206" t="str">
        <f>LOOKUP(Table1[[#This Row],[Program]],'Program to Publisher detail'!A206:A524,'Program to Publisher detail'!C206:C524)</f>
        <v>Penguin Software</v>
      </c>
      <c r="C206" t="str">
        <f>LOOKUP(Table1[[#This Row],[Program]],'Program to Developer detail'!A206:A524,'Program to Developer detail'!C206:C524)</f>
        <v>Marc Pelczarski</v>
      </c>
      <c r="E206" s="3"/>
      <c r="G206" s="3"/>
      <c r="I206" s="3"/>
      <c r="K206" s="3"/>
      <c r="M206" s="3"/>
      <c r="O206" s="3"/>
      <c r="Q206" s="3"/>
      <c r="S206" s="3"/>
      <c r="U206" s="3"/>
      <c r="W206" s="3"/>
      <c r="Y206" s="3"/>
      <c r="Z206">
        <v>25.59</v>
      </c>
      <c r="AA206" s="3">
        <v>27</v>
      </c>
      <c r="AB206">
        <v>13.14</v>
      </c>
      <c r="AC206" s="3">
        <v>24</v>
      </c>
      <c r="AE206" s="3"/>
      <c r="AG206" s="3"/>
      <c r="AI206" s="3"/>
      <c r="AK206" s="3"/>
      <c r="AM206" s="3"/>
      <c r="AO206" s="3"/>
      <c r="AQ206" s="3"/>
      <c r="AS206" s="3"/>
      <c r="AU206" s="3"/>
      <c r="AW206" s="3"/>
      <c r="AY206" s="3"/>
      <c r="BA206" s="3"/>
      <c r="BC206" s="3"/>
      <c r="BD206">
        <v>17.79</v>
      </c>
      <c r="BE206" s="3">
        <v>21</v>
      </c>
      <c r="BG206" s="3"/>
      <c r="BI206" s="3"/>
      <c r="BK206" s="3"/>
      <c r="BM206" s="3"/>
      <c r="BO206" s="3"/>
      <c r="BQ206" s="3"/>
      <c r="BS206" s="3"/>
      <c r="BU206" s="3"/>
      <c r="BW206" s="3"/>
      <c r="BY206" s="3"/>
      <c r="CA206" s="3"/>
      <c r="CC206" s="3"/>
      <c r="CE206" s="3"/>
      <c r="CG206" s="3"/>
      <c r="CI206" s="3"/>
      <c r="CK206" s="3"/>
      <c r="CM206" s="3"/>
      <c r="CO206" s="3"/>
      <c r="CQ206" s="3"/>
      <c r="CS206" s="3"/>
    </row>
    <row r="207" spans="1:97" x14ac:dyDescent="0.55000000000000004">
      <c r="A207" t="s">
        <v>43</v>
      </c>
      <c r="B207" t="str">
        <f>LOOKUP(Table1[[#This Row],[Program]],'Program to Publisher detail'!A207:A525,'Program to Publisher detail'!C207:C525)</f>
        <v>Apple Computer</v>
      </c>
      <c r="C207" t="str">
        <f>LOOKUP(Table1[[#This Row],[Program]],'Program to Developer detail'!A207:A525,'Program to Developer detail'!C207:C525)</f>
        <v>uncredited</v>
      </c>
      <c r="D207">
        <v>22.5</v>
      </c>
      <c r="E207" s="3">
        <v>29</v>
      </c>
      <c r="G207" s="3"/>
      <c r="I207" s="3"/>
      <c r="K207" s="3"/>
      <c r="M207" s="3"/>
      <c r="O207" s="3"/>
      <c r="Q207" s="3"/>
      <c r="S207" s="3"/>
      <c r="U207" s="3"/>
      <c r="W207" s="3"/>
      <c r="Y207" s="3"/>
      <c r="AA207" s="3"/>
      <c r="AC207" s="3"/>
      <c r="AE207" s="3"/>
      <c r="AG207" s="3"/>
      <c r="AI207" s="3"/>
      <c r="AK207" s="3"/>
      <c r="AM207" s="3"/>
      <c r="AO207" s="3"/>
      <c r="AQ207" s="3"/>
      <c r="AS207" s="3"/>
      <c r="AU207" s="3"/>
      <c r="AW207" s="3"/>
      <c r="AY207" s="3"/>
      <c r="BA207" s="3"/>
      <c r="BC207" s="3"/>
      <c r="BE207" s="3"/>
      <c r="BG207" s="3"/>
      <c r="BI207" s="3"/>
      <c r="BK207" s="3"/>
      <c r="BM207" s="3"/>
      <c r="BO207" s="3"/>
      <c r="BQ207" s="3"/>
      <c r="BS207" s="3"/>
      <c r="BU207" s="3"/>
      <c r="BW207" s="3"/>
      <c r="BY207" s="3"/>
      <c r="CA207" s="3"/>
      <c r="CC207" s="3"/>
      <c r="CE207" s="3"/>
      <c r="CG207" s="3"/>
      <c r="CI207" s="3"/>
      <c r="CK207" s="3"/>
      <c r="CM207" s="3"/>
      <c r="CO207" s="3"/>
      <c r="CQ207" s="3"/>
      <c r="CS207" s="3"/>
    </row>
    <row r="208" spans="1:97" x14ac:dyDescent="0.55000000000000004">
      <c r="A208" t="s">
        <v>411</v>
      </c>
      <c r="B208" t="str">
        <f>LOOKUP(Table1[[#This Row],[Program]],'Program to Publisher detail'!A208:A526,'Program to Publisher detail'!C208:C526)</f>
        <v>Business Solutions</v>
      </c>
      <c r="C208" t="str">
        <f>LOOKUP(Table1[[#This Row],[Program]],'Program to Developer detail'!A208:A526,'Program to Developer detail'!C208:C526)</f>
        <v>uncredited</v>
      </c>
      <c r="E208" s="3"/>
      <c r="G208" s="3"/>
      <c r="I208" s="3"/>
      <c r="K208" s="3"/>
      <c r="M208" s="3"/>
      <c r="O208" s="3"/>
      <c r="Q208" s="3"/>
      <c r="S208" s="3"/>
      <c r="U208" s="3"/>
      <c r="W208" s="3"/>
      <c r="Y208" s="3"/>
      <c r="AA208" s="3"/>
      <c r="AC208" s="3"/>
      <c r="AE208" s="3"/>
      <c r="AG208" s="3"/>
      <c r="AI208" s="3"/>
      <c r="AK208" s="3"/>
      <c r="AM208" s="3"/>
      <c r="AO208" s="3"/>
      <c r="AQ208" s="3"/>
      <c r="AS208" s="3"/>
      <c r="AU208" s="3"/>
      <c r="AW208" s="3"/>
      <c r="AY208" s="3"/>
      <c r="BA208" s="3"/>
      <c r="BC208" s="3"/>
      <c r="BE208" s="3"/>
      <c r="BG208" s="3"/>
      <c r="BI208" s="3"/>
      <c r="BK208" s="3"/>
      <c r="BM208" s="3"/>
      <c r="BO208" s="3"/>
      <c r="BQ208" s="3"/>
      <c r="BS208" s="3"/>
      <c r="BU208" s="3"/>
      <c r="BW208" s="3"/>
      <c r="BY208" s="3"/>
      <c r="CA208" s="3"/>
      <c r="CC208" s="3"/>
      <c r="CD208">
        <v>31.33</v>
      </c>
      <c r="CE208" s="3">
        <v>17</v>
      </c>
      <c r="CG208" s="3"/>
      <c r="CI208" s="3"/>
      <c r="CK208" s="3"/>
      <c r="CM208" s="3"/>
      <c r="CO208" s="3"/>
      <c r="CQ208" s="3"/>
      <c r="CS208" s="3"/>
    </row>
    <row r="209" spans="1:97" x14ac:dyDescent="0.55000000000000004">
      <c r="A209" t="s">
        <v>334</v>
      </c>
      <c r="B209" t="str">
        <f>LOOKUP(Table1[[#This Row],[Program]],'Program to Publisher detail'!A209:A527,'Program to Publisher detail'!C209:C527)</f>
        <v>Ultrasoft</v>
      </c>
      <c r="C209" t="str">
        <f>LOOKUP(Table1[[#This Row],[Program]],'Program to Developer detail'!A209:A527,'Program to Developer detail'!C209:C527)</f>
        <v>Alan Clark, Chris Anson, Larry Franks, Margaret Anson</v>
      </c>
      <c r="E209" s="3"/>
      <c r="G209" s="3"/>
      <c r="I209" s="3"/>
      <c r="K209" s="3"/>
      <c r="M209" s="3"/>
      <c r="O209" s="3"/>
      <c r="Q209" s="3"/>
      <c r="S209" s="3"/>
      <c r="U209" s="3"/>
      <c r="W209" s="3"/>
      <c r="Y209" s="3"/>
      <c r="AA209" s="3"/>
      <c r="AC209" s="3"/>
      <c r="AE209" s="3"/>
      <c r="AG209" s="3"/>
      <c r="AI209" s="3"/>
      <c r="AK209" s="3"/>
      <c r="AM209" s="3"/>
      <c r="AO209" s="3"/>
      <c r="AQ209" s="3"/>
      <c r="AS209" s="3"/>
      <c r="AU209" s="3"/>
      <c r="AW209" s="3"/>
      <c r="AY209" s="3"/>
      <c r="BA209" s="3"/>
      <c r="BC209" s="3"/>
      <c r="BE209" s="3"/>
      <c r="BF209">
        <v>24.79</v>
      </c>
      <c r="BG209" s="3">
        <v>16</v>
      </c>
      <c r="BH209">
        <v>23.7</v>
      </c>
      <c r="BI209" s="3">
        <v>27</v>
      </c>
      <c r="BJ209">
        <v>15.97</v>
      </c>
      <c r="BK209" s="3">
        <v>27</v>
      </c>
      <c r="BL209">
        <v>22.02</v>
      </c>
      <c r="BM209" s="3">
        <v>19</v>
      </c>
      <c r="BO209" s="3"/>
      <c r="BP209">
        <v>18.899999999999999</v>
      </c>
      <c r="BQ209" s="3">
        <v>23</v>
      </c>
      <c r="BS209" s="3"/>
      <c r="BU209" s="3"/>
      <c r="BW209" s="3"/>
      <c r="BY209" s="3"/>
      <c r="CA209" s="3"/>
      <c r="CC209" s="3"/>
      <c r="CE209" s="3"/>
      <c r="CG209" s="3"/>
      <c r="CI209" s="3"/>
      <c r="CK209" s="3"/>
      <c r="CM209" s="3"/>
      <c r="CO209" s="3"/>
      <c r="CQ209" s="3"/>
      <c r="CS209" s="3"/>
    </row>
    <row r="210" spans="1:97" x14ac:dyDescent="0.55000000000000004">
      <c r="A210" t="s">
        <v>160</v>
      </c>
      <c r="B210" t="str">
        <f>LOOKUP(Table1[[#This Row],[Program]],'Program to Publisher detail'!A210:A528,'Program to Publisher detail'!C210:C528)</f>
        <v>Edu-Ware Services</v>
      </c>
      <c r="C210" t="str">
        <f>LOOKUP(Table1[[#This Row],[Program]],'Program to Developer detail'!A210:A528,'Program to Developer detail'!C210:C528)</f>
        <v>David Mullich</v>
      </c>
      <c r="E210" s="3"/>
      <c r="G210" s="3"/>
      <c r="I210" s="3"/>
      <c r="K210" s="3"/>
      <c r="M210" s="3"/>
      <c r="O210" s="3"/>
      <c r="Q210" s="3"/>
      <c r="R210">
        <v>15.47</v>
      </c>
      <c r="S210" s="3">
        <v>23</v>
      </c>
      <c r="T210">
        <v>19.09</v>
      </c>
      <c r="U210" s="3">
        <v>21</v>
      </c>
      <c r="V210">
        <v>12.84</v>
      </c>
      <c r="W210" s="3">
        <v>30</v>
      </c>
      <c r="Y210" s="3"/>
      <c r="AA210" s="3"/>
      <c r="AC210" s="3"/>
      <c r="AE210" s="3"/>
      <c r="AG210" s="3"/>
      <c r="AI210" s="3"/>
      <c r="AK210" s="3"/>
      <c r="AM210" s="3"/>
      <c r="AO210" s="3"/>
      <c r="AQ210" s="3"/>
      <c r="AS210" s="3"/>
      <c r="AU210" s="3"/>
      <c r="AW210" s="3"/>
      <c r="AY210" s="3"/>
      <c r="BA210" s="3"/>
      <c r="BC210" s="3"/>
      <c r="BE210" s="3"/>
      <c r="BG210" s="3"/>
      <c r="BI210" s="3"/>
      <c r="BK210" s="3"/>
      <c r="BM210" s="3"/>
      <c r="BO210" s="3"/>
      <c r="BQ210" s="3"/>
      <c r="BS210" s="3"/>
      <c r="BU210" s="3"/>
      <c r="BW210" s="3"/>
      <c r="BY210" s="3"/>
      <c r="CA210" s="3"/>
      <c r="CC210" s="3"/>
      <c r="CE210" s="3"/>
      <c r="CG210" s="3"/>
      <c r="CI210" s="3"/>
      <c r="CK210" s="3"/>
      <c r="CM210" s="3"/>
      <c r="CO210" s="3"/>
      <c r="CQ210" s="3"/>
      <c r="CS210" s="3"/>
    </row>
    <row r="211" spans="1:97" x14ac:dyDescent="0.55000000000000004">
      <c r="A211" t="s">
        <v>413</v>
      </c>
      <c r="B211" t="str">
        <f>LOOKUP(Table1[[#This Row],[Program]],'Program to Publisher detail'!A211:A529,'Program to Publisher detail'!C211:C529)</f>
        <v>Penguin Software</v>
      </c>
      <c r="C211" t="str">
        <f>LOOKUP(Table1[[#This Row],[Program]],'Program to Developer detail'!A211:A529,'Program to Developer detail'!C211:C529)</f>
        <v>Dallas Snell, Joe Toler, Joel Ellis Rea</v>
      </c>
      <c r="E211" s="3"/>
      <c r="G211" s="3"/>
      <c r="I211" s="3"/>
      <c r="K211" s="3"/>
      <c r="M211" s="3"/>
      <c r="O211" s="3"/>
      <c r="Q211" s="3"/>
      <c r="S211" s="3"/>
      <c r="U211" s="3"/>
      <c r="W211" s="3"/>
      <c r="Y211" s="3"/>
      <c r="AA211" s="3"/>
      <c r="AC211" s="3"/>
      <c r="AE211" s="3"/>
      <c r="AG211" s="3"/>
      <c r="AI211" s="3"/>
      <c r="AK211" s="3"/>
      <c r="AM211" s="3"/>
      <c r="AO211" s="3"/>
      <c r="AQ211" s="3"/>
      <c r="AS211" s="3"/>
      <c r="AU211" s="3"/>
      <c r="AW211" s="3"/>
      <c r="AY211" s="3"/>
      <c r="BA211" s="3"/>
      <c r="BC211" s="3"/>
      <c r="BE211" s="3"/>
      <c r="BG211" s="3"/>
      <c r="BI211" s="3"/>
      <c r="BK211" s="3"/>
      <c r="BM211" s="3"/>
      <c r="BO211" s="3"/>
      <c r="BQ211" s="3"/>
      <c r="BS211" s="3"/>
      <c r="BU211" s="3"/>
      <c r="BW211" s="3"/>
      <c r="BY211" s="3"/>
      <c r="CA211" s="3"/>
      <c r="CC211" s="3"/>
      <c r="CD211">
        <v>28.74</v>
      </c>
      <c r="CE211" s="3">
        <v>20</v>
      </c>
      <c r="CG211" s="3"/>
      <c r="CI211" s="3"/>
      <c r="CK211" s="3"/>
      <c r="CM211" s="3"/>
      <c r="CO211" s="3"/>
      <c r="CQ211" s="3"/>
      <c r="CS211" s="3"/>
    </row>
    <row r="212" spans="1:97" x14ac:dyDescent="0.55000000000000004">
      <c r="A212" t="s">
        <v>250</v>
      </c>
      <c r="B212" t="str">
        <f>LOOKUP(Table1[[#This Row],[Program]],'Program to Publisher detail'!A212:A530,'Program to Publisher detail'!C212:C530)</f>
        <v>On-Line Systems</v>
      </c>
      <c r="C212" t="str">
        <f>LOOKUP(Table1[[#This Row],[Program]],'Program to Developer detail'!A212:A530,'Program to Developer detail'!C212:C530)</f>
        <v>Ken Williams, Warren Schwader</v>
      </c>
      <c r="E212" s="3"/>
      <c r="G212" s="3"/>
      <c r="I212" s="3"/>
      <c r="K212" s="3"/>
      <c r="M212" s="3"/>
      <c r="O212" s="3"/>
      <c r="Q212" s="3"/>
      <c r="S212" s="3"/>
      <c r="U212" s="3"/>
      <c r="W212" s="3"/>
      <c r="Y212" s="3"/>
      <c r="AA212" s="3"/>
      <c r="AC212" s="3"/>
      <c r="AE212" s="3"/>
      <c r="AG212" s="3"/>
      <c r="AH212">
        <v>29.13</v>
      </c>
      <c r="AI212" s="3">
        <v>22</v>
      </c>
      <c r="AJ212">
        <v>39.6</v>
      </c>
      <c r="AK212" s="3">
        <v>22</v>
      </c>
      <c r="AM212" s="3"/>
      <c r="AO212" s="3"/>
      <c r="AQ212" s="3"/>
      <c r="AS212" s="3"/>
      <c r="AU212" s="3"/>
      <c r="AW212" s="3"/>
      <c r="AY212" s="3"/>
      <c r="BA212" s="3"/>
      <c r="BC212" s="3"/>
      <c r="BE212" s="3"/>
      <c r="BG212" s="3"/>
      <c r="BI212" s="3"/>
      <c r="BK212" s="3"/>
      <c r="BM212" s="3"/>
      <c r="BO212" s="3"/>
      <c r="BQ212" s="3"/>
      <c r="BS212" s="3"/>
      <c r="BU212" s="3"/>
      <c r="BW212" s="3"/>
      <c r="BY212" s="3"/>
      <c r="CA212" s="3"/>
      <c r="CC212" s="3"/>
      <c r="CE212" s="3"/>
      <c r="CG212" s="3"/>
      <c r="CI212" s="3"/>
      <c r="CK212" s="3"/>
      <c r="CM212" s="3"/>
      <c r="CO212" s="3"/>
      <c r="CQ212" s="3"/>
      <c r="CS212" s="3"/>
    </row>
    <row r="213" spans="1:97" x14ac:dyDescent="0.55000000000000004">
      <c r="A213" t="s">
        <v>282</v>
      </c>
      <c r="B213" t="str">
        <f>LOOKUP(Table1[[#This Row],[Program]],'Program to Publisher detail'!A213:A531,'Program to Publisher detail'!C213:C531)</f>
        <v>On-Line Systems</v>
      </c>
      <c r="C213" t="str">
        <f>LOOKUP(Table1[[#This Row],[Program]],'Program to Developer detail'!A213:A531,'Program to Developer detail'!C213:C531)</f>
        <v>Ken Williams, Roberta Williams</v>
      </c>
      <c r="E213" s="3"/>
      <c r="G213" s="3"/>
      <c r="I213" s="3"/>
      <c r="K213" s="3"/>
      <c r="M213" s="3"/>
      <c r="O213" s="3"/>
      <c r="Q213" s="3"/>
      <c r="S213" s="3"/>
      <c r="U213" s="3"/>
      <c r="W213" s="3"/>
      <c r="Y213" s="3"/>
      <c r="AA213" s="3"/>
      <c r="AC213" s="3"/>
      <c r="AE213" s="3"/>
      <c r="AG213" s="3"/>
      <c r="AI213" s="3"/>
      <c r="AK213" s="3"/>
      <c r="AM213" s="3"/>
      <c r="AO213" s="3"/>
      <c r="AP213">
        <v>24.22</v>
      </c>
      <c r="AQ213" s="3">
        <v>25</v>
      </c>
      <c r="AS213" s="3"/>
      <c r="AT213">
        <v>17.86</v>
      </c>
      <c r="AU213" s="3">
        <v>23</v>
      </c>
      <c r="AW213" s="3"/>
      <c r="AY213" s="3"/>
      <c r="BA213" s="3"/>
      <c r="BC213" s="3"/>
      <c r="BE213" s="3"/>
      <c r="BG213" s="3"/>
      <c r="BI213" s="3"/>
      <c r="BK213" s="3"/>
      <c r="BM213" s="3"/>
      <c r="BO213" s="3"/>
      <c r="BQ213" s="3"/>
      <c r="BS213" s="3"/>
      <c r="BU213" s="3"/>
      <c r="BW213" s="3"/>
      <c r="BY213" s="3"/>
      <c r="CA213" s="3"/>
      <c r="CC213" s="3"/>
      <c r="CE213" s="3"/>
      <c r="CG213" s="3"/>
      <c r="CI213" s="3"/>
      <c r="CK213" s="3"/>
      <c r="CM213" s="3"/>
      <c r="CO213" s="3"/>
      <c r="CQ213" s="3"/>
      <c r="CS213" s="3"/>
    </row>
    <row r="214" spans="1:97" x14ac:dyDescent="0.55000000000000004">
      <c r="A214" t="s">
        <v>268</v>
      </c>
      <c r="B214" t="str">
        <f>LOOKUP(Table1[[#This Row],[Program]],'Program to Publisher detail'!A214:A532,'Program to Publisher detail'!C214:C532)</f>
        <v>Broderbund Software</v>
      </c>
      <c r="C214" t="str">
        <f>LOOKUP(Table1[[#This Row],[Program]],'Program to Developer detail'!A214:A532,'Program to Developer detail'!C214:C532)</f>
        <v>Chris Jochumson</v>
      </c>
      <c r="E214" s="3"/>
      <c r="G214" s="3"/>
      <c r="I214" s="3"/>
      <c r="K214" s="3"/>
      <c r="M214" s="3"/>
      <c r="O214" s="3"/>
      <c r="Q214" s="3"/>
      <c r="S214" s="3"/>
      <c r="U214" s="3"/>
      <c r="W214" s="3"/>
      <c r="Y214" s="3"/>
      <c r="AA214" s="3"/>
      <c r="AC214" s="3"/>
      <c r="AE214" s="3"/>
      <c r="AG214" s="3"/>
      <c r="AI214" s="3"/>
      <c r="AK214" s="3"/>
      <c r="AM214" s="3"/>
      <c r="AN214">
        <v>30.58</v>
      </c>
      <c r="AO214" s="3">
        <v>17</v>
      </c>
      <c r="AP214">
        <v>23.44</v>
      </c>
      <c r="AQ214" s="3">
        <v>29</v>
      </c>
      <c r="AS214" s="3"/>
      <c r="AU214" s="3"/>
      <c r="AW214" s="3"/>
      <c r="AY214" s="3"/>
      <c r="BA214" s="3"/>
      <c r="BC214" s="3"/>
      <c r="BE214" s="3"/>
      <c r="BG214" s="3"/>
      <c r="BI214" s="3"/>
      <c r="BK214" s="3"/>
      <c r="BM214" s="3"/>
      <c r="BO214" s="3"/>
      <c r="BQ214" s="3"/>
      <c r="BS214" s="3"/>
      <c r="BU214" s="3"/>
      <c r="BW214" s="3"/>
      <c r="BY214" s="3"/>
      <c r="CA214" s="3"/>
      <c r="CC214" s="3"/>
      <c r="CE214" s="3"/>
      <c r="CG214" s="3"/>
      <c r="CI214" s="3"/>
      <c r="CK214" s="3"/>
      <c r="CM214" s="3"/>
      <c r="CO214" s="3"/>
      <c r="CQ214" s="3"/>
      <c r="CS214" s="3"/>
    </row>
    <row r="215" spans="1:97" x14ac:dyDescent="0.55000000000000004">
      <c r="A215" t="s">
        <v>41</v>
      </c>
      <c r="B215" t="str">
        <f>LOOKUP(Table1[[#This Row],[Program]],'Program to Publisher detail'!A215:A533,'Program to Publisher detail'!C215:C533)</f>
        <v>Stoneware</v>
      </c>
      <c r="C215" t="str">
        <f>LOOKUP(Table1[[#This Row],[Program]],'Program to Developer detail'!A215:A533,'Program to Developer detail'!C215:C533)</f>
        <v>uncredited</v>
      </c>
      <c r="D215">
        <v>24.06</v>
      </c>
      <c r="E215" s="3">
        <v>28</v>
      </c>
      <c r="G215" s="3"/>
      <c r="I215" s="3"/>
      <c r="K215" s="3"/>
      <c r="M215" s="3"/>
      <c r="O215" s="3"/>
      <c r="Q215" s="3"/>
      <c r="S215" s="3"/>
      <c r="U215" s="3"/>
      <c r="W215" s="3"/>
      <c r="Y215" s="3"/>
      <c r="AA215" s="3"/>
      <c r="AC215" s="3"/>
      <c r="AE215" s="3"/>
      <c r="AG215" s="3"/>
      <c r="AI215" s="3"/>
      <c r="AK215" s="3"/>
      <c r="AM215" s="3"/>
      <c r="AO215" s="3"/>
      <c r="AQ215" s="3"/>
      <c r="AS215" s="3"/>
      <c r="AU215" s="3"/>
      <c r="AW215" s="3"/>
      <c r="AY215" s="3"/>
      <c r="BA215" s="3"/>
      <c r="BC215" s="3"/>
      <c r="BE215" s="3"/>
      <c r="BG215" s="3"/>
      <c r="BI215" s="3"/>
      <c r="BK215" s="3"/>
      <c r="BM215" s="3"/>
      <c r="BO215" s="3"/>
      <c r="BQ215" s="3"/>
      <c r="BS215" s="3"/>
      <c r="BU215" s="3"/>
      <c r="BW215" s="3"/>
      <c r="BY215" s="3"/>
      <c r="CA215" s="3"/>
      <c r="CC215" s="3"/>
      <c r="CE215" s="3"/>
      <c r="CG215" s="3"/>
      <c r="CI215" s="3"/>
      <c r="CK215" s="3"/>
      <c r="CM215" s="3"/>
      <c r="CO215" s="3"/>
      <c r="CQ215" s="3"/>
      <c r="CS215" s="3"/>
    </row>
    <row r="216" spans="1:97" x14ac:dyDescent="0.55000000000000004">
      <c r="A216" t="s">
        <v>306</v>
      </c>
      <c r="B216" t="str">
        <f>LOOKUP(Table1[[#This Row],[Program]],'Program to Publisher detail'!A216:A534,'Program to Publisher detail'!C216:C534)</f>
        <v>SSM</v>
      </c>
      <c r="C216" t="str">
        <f>LOOKUP(Table1[[#This Row],[Program]],'Program to Developer detail'!A216:A534,'Program to Developer detail'!C216:C534)</f>
        <v>uncredited</v>
      </c>
      <c r="E216" s="3"/>
      <c r="G216" s="3"/>
      <c r="I216" s="3"/>
      <c r="K216" s="3"/>
      <c r="M216" s="3"/>
      <c r="O216" s="3"/>
      <c r="Q216" s="3"/>
      <c r="S216" s="3"/>
      <c r="U216" s="3"/>
      <c r="W216" s="3"/>
      <c r="Y216" s="3"/>
      <c r="AA216" s="3"/>
      <c r="AC216" s="3"/>
      <c r="AE216" s="3"/>
      <c r="AG216" s="3"/>
      <c r="AI216" s="3"/>
      <c r="AK216" s="3"/>
      <c r="AM216" s="3"/>
      <c r="AO216" s="3"/>
      <c r="AQ216" s="3"/>
      <c r="AS216" s="3"/>
      <c r="AU216" s="3"/>
      <c r="AW216" s="3"/>
      <c r="AX216">
        <v>21.77</v>
      </c>
      <c r="AY216" s="3">
        <v>24</v>
      </c>
      <c r="AZ216">
        <v>27.58</v>
      </c>
      <c r="BA216" s="3">
        <v>17</v>
      </c>
      <c r="BB216">
        <v>19.73</v>
      </c>
      <c r="BC216" s="3">
        <v>23</v>
      </c>
      <c r="BD216">
        <v>13.46</v>
      </c>
      <c r="BE216" s="3">
        <v>29</v>
      </c>
      <c r="BF216">
        <v>23.76</v>
      </c>
      <c r="BG216" s="3">
        <v>18</v>
      </c>
      <c r="BI216" s="3"/>
      <c r="BK216" s="3"/>
      <c r="BM216" s="3"/>
      <c r="BO216" s="3"/>
      <c r="BQ216" s="3"/>
      <c r="BS216" s="3"/>
      <c r="BU216" s="3"/>
      <c r="BW216" s="3"/>
      <c r="BY216" s="3"/>
      <c r="CA216" s="3"/>
      <c r="CC216" s="3"/>
      <c r="CE216" s="3"/>
      <c r="CG216" s="3"/>
      <c r="CI216" s="3"/>
      <c r="CK216" s="3"/>
      <c r="CM216" s="3"/>
      <c r="CO216" s="3"/>
      <c r="CQ216" s="3"/>
      <c r="CS216" s="3"/>
    </row>
    <row r="217" spans="1:97" x14ac:dyDescent="0.55000000000000004">
      <c r="A217" t="s">
        <v>357</v>
      </c>
      <c r="B217" t="str">
        <f>LOOKUP(Table1[[#This Row],[Program]],'Program to Publisher detail'!A217:A535,'Program to Publisher detail'!C217:C535)</f>
        <v>SSM</v>
      </c>
      <c r="C217" t="str">
        <f>LOOKUP(Table1[[#This Row],[Program]],'Program to Developer detail'!A217:A535,'Program to Developer detail'!C217:C535)</f>
        <v>Bob Kniskern, Tim Dygert</v>
      </c>
      <c r="E217" s="3"/>
      <c r="G217" s="3"/>
      <c r="I217" s="3"/>
      <c r="K217" s="3"/>
      <c r="M217" s="3"/>
      <c r="O217" s="3"/>
      <c r="Q217" s="3"/>
      <c r="S217" s="3"/>
      <c r="U217" s="3"/>
      <c r="W217" s="3"/>
      <c r="Y217" s="3"/>
      <c r="AA217" s="3"/>
      <c r="AC217" s="3"/>
      <c r="AE217" s="3"/>
      <c r="AG217" s="3"/>
      <c r="AI217" s="3"/>
      <c r="AK217" s="3"/>
      <c r="AM217" s="3"/>
      <c r="AO217" s="3"/>
      <c r="AQ217" s="3"/>
      <c r="AS217" s="3"/>
      <c r="AU217" s="3"/>
      <c r="AW217" s="3"/>
      <c r="AY217" s="3"/>
      <c r="BA217" s="3"/>
      <c r="BC217" s="3"/>
      <c r="BE217" s="3"/>
      <c r="BG217" s="3"/>
      <c r="BI217" s="3"/>
      <c r="BJ217">
        <v>19.73</v>
      </c>
      <c r="BK217" s="3">
        <v>25</v>
      </c>
      <c r="BM217" s="3"/>
      <c r="BO217" s="3"/>
      <c r="BQ217" s="3"/>
      <c r="BS217" s="3"/>
      <c r="BU217" s="3"/>
      <c r="BW217" s="3"/>
      <c r="BY217" s="3"/>
      <c r="CA217" s="3"/>
      <c r="CC217" s="3"/>
      <c r="CE217" s="3"/>
      <c r="CG217" s="3"/>
      <c r="CI217" s="3"/>
      <c r="CK217" s="3"/>
      <c r="CM217" s="3"/>
      <c r="CO217" s="3"/>
      <c r="CQ217" s="3"/>
      <c r="CS217" s="3"/>
    </row>
    <row r="218" spans="1:97" x14ac:dyDescent="0.55000000000000004">
      <c r="A218" t="s">
        <v>340</v>
      </c>
      <c r="B218" t="str">
        <f>LOOKUP(Table1[[#This Row],[Program]],'Program to Publisher detail'!A218:A536,'Program to Publisher detail'!C218:C536)</f>
        <v>DataMost</v>
      </c>
      <c r="C218" t="str">
        <f>LOOKUP(Table1[[#This Row],[Program]],'Program to Developer detail'!A218:A536,'Program to Developer detail'!C218:C536)</f>
        <v>Arthur Van Brink</v>
      </c>
      <c r="E218" s="3"/>
      <c r="G218" s="3"/>
      <c r="I218" s="3"/>
      <c r="K218" s="3"/>
      <c r="M218" s="3"/>
      <c r="O218" s="3"/>
      <c r="Q218" s="3"/>
      <c r="S218" s="3"/>
      <c r="U218" s="3"/>
      <c r="W218" s="3"/>
      <c r="Y218" s="3"/>
      <c r="AA218" s="3"/>
      <c r="AC218" s="3"/>
      <c r="AE218" s="3"/>
      <c r="AG218" s="3"/>
      <c r="AI218" s="3"/>
      <c r="AK218" s="3"/>
      <c r="AM218" s="3"/>
      <c r="AO218" s="3"/>
      <c r="AQ218" s="3"/>
      <c r="AS218" s="3"/>
      <c r="AU218" s="3"/>
      <c r="AW218" s="3"/>
      <c r="AY218" s="3"/>
      <c r="BA218" s="3"/>
      <c r="BC218" s="3"/>
      <c r="BE218" s="3"/>
      <c r="BF218">
        <v>16.53</v>
      </c>
      <c r="BG218" s="3">
        <v>30</v>
      </c>
      <c r="BI218" s="3"/>
      <c r="BK218" s="3"/>
      <c r="BM218" s="3"/>
      <c r="BO218" s="3"/>
      <c r="BQ218" s="3"/>
      <c r="BS218" s="3"/>
      <c r="BU218" s="3"/>
      <c r="BW218" s="3"/>
      <c r="BY218" s="3"/>
      <c r="CA218" s="3"/>
      <c r="CC218" s="3"/>
      <c r="CE218" s="3"/>
      <c r="CG218" s="3"/>
      <c r="CI218" s="3"/>
      <c r="CK218" s="3"/>
      <c r="CM218" s="3"/>
      <c r="CO218" s="3"/>
      <c r="CQ218" s="3"/>
      <c r="CS218" s="3"/>
    </row>
    <row r="219" spans="1:97" x14ac:dyDescent="0.55000000000000004">
      <c r="A219" t="s">
        <v>37</v>
      </c>
      <c r="B219" t="str">
        <f>LOOKUP(Table1[[#This Row],[Program]],'Program to Publisher detail'!A219:A537,'Program to Publisher detail'!C219:C537)</f>
        <v>Shoestring Software</v>
      </c>
      <c r="C219" t="str">
        <f>LOOKUP(Table1[[#This Row],[Program]],'Program to Developer detail'!A219:A537,'Program to Developer detail'!C219:C537)</f>
        <v>uncredited</v>
      </c>
      <c r="D219">
        <v>28.44</v>
      </c>
      <c r="E219" s="3">
        <v>26</v>
      </c>
      <c r="G219" s="3"/>
      <c r="I219" s="3"/>
      <c r="K219" s="3"/>
      <c r="M219" s="3"/>
      <c r="O219" s="3"/>
      <c r="Q219" s="3"/>
      <c r="S219" s="3"/>
      <c r="U219" s="3"/>
      <c r="W219" s="3"/>
      <c r="Y219" s="3"/>
      <c r="AA219" s="3"/>
      <c r="AC219" s="3"/>
      <c r="AE219" s="3"/>
      <c r="AG219" s="3"/>
      <c r="AI219" s="3"/>
      <c r="AK219" s="3"/>
      <c r="AM219" s="3"/>
      <c r="AO219" s="3"/>
      <c r="AQ219" s="3"/>
      <c r="AS219" s="3"/>
      <c r="AU219" s="3"/>
      <c r="AW219" s="3"/>
      <c r="AY219" s="3"/>
      <c r="BA219" s="3"/>
      <c r="BC219" s="3"/>
      <c r="BE219" s="3"/>
      <c r="BG219" s="3"/>
      <c r="BI219" s="3"/>
      <c r="BK219" s="3"/>
      <c r="BM219" s="3"/>
      <c r="BO219" s="3"/>
      <c r="BQ219" s="3"/>
      <c r="BS219" s="3"/>
      <c r="BU219" s="3"/>
      <c r="BW219" s="3"/>
      <c r="BY219" s="3"/>
      <c r="CA219" s="3"/>
      <c r="CC219" s="3"/>
      <c r="CE219" s="3"/>
      <c r="CG219" s="3"/>
      <c r="CI219" s="3"/>
      <c r="CK219" s="3"/>
      <c r="CM219" s="3"/>
      <c r="CO219" s="3"/>
      <c r="CQ219" s="3"/>
      <c r="CS219" s="3"/>
    </row>
    <row r="220" spans="1:97" x14ac:dyDescent="0.55000000000000004">
      <c r="A220" t="s">
        <v>266</v>
      </c>
      <c r="B220" t="str">
        <f>LOOKUP(Table1[[#This Row],[Program]],'Program to Publisher detail'!A220:A538,'Program to Publisher detail'!C220:C538)</f>
        <v>Sirius Software</v>
      </c>
      <c r="C220" t="str">
        <f>LOOKUP(Table1[[#This Row],[Program]],'Program to Developer detail'!A220:A538,'Program to Developer detail'!C220:C538)</f>
        <v>Dan Thompson</v>
      </c>
      <c r="E220" s="3"/>
      <c r="G220" s="3"/>
      <c r="I220" s="3"/>
      <c r="K220" s="3"/>
      <c r="M220" s="3"/>
      <c r="O220" s="3"/>
      <c r="Q220" s="3"/>
      <c r="S220" s="3"/>
      <c r="U220" s="3"/>
      <c r="W220" s="3"/>
      <c r="Y220" s="3"/>
      <c r="AA220" s="3"/>
      <c r="AC220" s="3"/>
      <c r="AE220" s="3"/>
      <c r="AG220" s="3"/>
      <c r="AI220" s="3"/>
      <c r="AK220" s="3"/>
      <c r="AM220" s="3"/>
      <c r="AN220">
        <v>32.83</v>
      </c>
      <c r="AO220" s="3">
        <v>15</v>
      </c>
      <c r="AP220">
        <v>23.44</v>
      </c>
      <c r="AQ220" s="3">
        <v>29</v>
      </c>
      <c r="AS220" s="3"/>
      <c r="AU220" s="3"/>
      <c r="AW220" s="3"/>
      <c r="AY220" s="3"/>
      <c r="BA220" s="3"/>
      <c r="BC220" s="3"/>
      <c r="BE220" s="3"/>
      <c r="BG220" s="3"/>
      <c r="BI220" s="3"/>
      <c r="BK220" s="3"/>
      <c r="BM220" s="3"/>
      <c r="BO220" s="3"/>
      <c r="BQ220" s="3"/>
      <c r="BS220" s="3"/>
      <c r="BU220" s="3"/>
      <c r="BW220" s="3"/>
      <c r="BY220" s="3"/>
      <c r="CA220" s="3"/>
      <c r="CC220" s="3"/>
      <c r="CE220" s="3"/>
      <c r="CG220" s="3"/>
      <c r="CI220" s="3"/>
      <c r="CK220" s="3"/>
      <c r="CM220" s="3"/>
      <c r="CO220" s="3"/>
      <c r="CQ220" s="3"/>
      <c r="CS220" s="3"/>
    </row>
    <row r="221" spans="1:97" x14ac:dyDescent="0.55000000000000004">
      <c r="A221" t="s">
        <v>10</v>
      </c>
      <c r="B221" t="str">
        <f>LOOKUP(Table1[[#This Row],[Program]],'Program to Publisher detail'!A221:A539,'Program to Publisher detail'!C221:C539)</f>
        <v>Microsoft</v>
      </c>
      <c r="C221" t="str">
        <f>LOOKUP(Table1[[#This Row],[Program]],'Program to Developer detail'!A221:A539,'Program to Developer detail'!C221:C539)</f>
        <v>Image Producers</v>
      </c>
      <c r="D221">
        <v>51.25</v>
      </c>
      <c r="E221" s="3">
        <v>8</v>
      </c>
      <c r="F221">
        <v>25.12</v>
      </c>
      <c r="G221" s="3">
        <v>13</v>
      </c>
      <c r="H221">
        <v>22.03</v>
      </c>
      <c r="I221" s="3">
        <v>21</v>
      </c>
      <c r="K221" s="3"/>
      <c r="L221">
        <v>24.57</v>
      </c>
      <c r="M221" s="3">
        <v>18</v>
      </c>
      <c r="N221">
        <v>17.260000000000002</v>
      </c>
      <c r="O221" s="3">
        <v>15</v>
      </c>
      <c r="P221">
        <v>31.71</v>
      </c>
      <c r="Q221" s="3">
        <v>9</v>
      </c>
      <c r="R221">
        <v>33.229999999999997</v>
      </c>
      <c r="S221" s="3">
        <v>12</v>
      </c>
      <c r="T221">
        <v>29.37</v>
      </c>
      <c r="U221" s="3">
        <v>14</v>
      </c>
      <c r="V221">
        <v>14.63</v>
      </c>
      <c r="W221" s="3">
        <v>27</v>
      </c>
      <c r="X221">
        <v>23.7</v>
      </c>
      <c r="Y221" s="3">
        <v>11</v>
      </c>
      <c r="Z221">
        <v>27.3</v>
      </c>
      <c r="AA221" s="3">
        <v>26</v>
      </c>
      <c r="AB221">
        <v>13.63</v>
      </c>
      <c r="AC221" s="3">
        <v>23</v>
      </c>
      <c r="AD221">
        <v>7.87</v>
      </c>
      <c r="AE221" s="3">
        <v>28</v>
      </c>
      <c r="AF221">
        <v>14.51</v>
      </c>
      <c r="AG221" s="3">
        <v>22</v>
      </c>
      <c r="AH221">
        <v>36.58</v>
      </c>
      <c r="AI221" s="3">
        <v>17</v>
      </c>
      <c r="AJ221">
        <v>79.87</v>
      </c>
      <c r="AK221" s="3">
        <v>6</v>
      </c>
      <c r="AM221" s="3"/>
      <c r="AN221">
        <v>24.28</v>
      </c>
      <c r="AO221" s="3">
        <v>26</v>
      </c>
      <c r="AQ221" s="3"/>
      <c r="AR221">
        <v>18.05</v>
      </c>
      <c r="AS221" s="3">
        <v>30</v>
      </c>
      <c r="AU221" s="3"/>
      <c r="AW221" s="3"/>
      <c r="AY221" s="3"/>
      <c r="BA221" s="3"/>
      <c r="BC221" s="3"/>
      <c r="BE221" s="3"/>
      <c r="BG221" s="3"/>
      <c r="BI221" s="3"/>
      <c r="BK221" s="3"/>
      <c r="BM221" s="3"/>
      <c r="BN221">
        <v>34.68</v>
      </c>
      <c r="BO221" s="3">
        <v>12</v>
      </c>
      <c r="BP221">
        <v>27.71</v>
      </c>
      <c r="BQ221" s="3">
        <v>13</v>
      </c>
      <c r="BR221">
        <v>24.91</v>
      </c>
      <c r="BS221" s="3">
        <v>16</v>
      </c>
      <c r="BT221">
        <v>25.58</v>
      </c>
      <c r="BU221" s="3">
        <v>14</v>
      </c>
      <c r="BV221">
        <v>17.760000000000002</v>
      </c>
      <c r="BW221" s="3">
        <v>27</v>
      </c>
      <c r="BY221" s="3"/>
      <c r="BZ221">
        <v>27.1</v>
      </c>
      <c r="CA221" s="3">
        <v>15</v>
      </c>
      <c r="CB221">
        <v>36.32</v>
      </c>
      <c r="CC221" s="3">
        <v>15</v>
      </c>
      <c r="CD221">
        <v>29.51</v>
      </c>
      <c r="CE221" s="3">
        <v>19</v>
      </c>
      <c r="CF221">
        <v>30.44</v>
      </c>
      <c r="CG221" s="3">
        <v>16</v>
      </c>
      <c r="CH221">
        <v>48.58</v>
      </c>
      <c r="CI221" s="3">
        <v>11</v>
      </c>
      <c r="CJ221">
        <v>38.619999999999997</v>
      </c>
      <c r="CK221" s="3">
        <v>19</v>
      </c>
      <c r="CL221">
        <v>43.62</v>
      </c>
      <c r="CM221" s="3">
        <v>13</v>
      </c>
      <c r="CN221">
        <v>29.56</v>
      </c>
      <c r="CO221" s="3">
        <v>13</v>
      </c>
      <c r="CP221">
        <v>19.309999999999999</v>
      </c>
      <c r="CQ221" s="3">
        <v>15</v>
      </c>
      <c r="CR221">
        <v>26.85</v>
      </c>
      <c r="CS221" s="3">
        <v>14</v>
      </c>
    </row>
    <row r="222" spans="1:97" x14ac:dyDescent="0.55000000000000004">
      <c r="A222" t="s">
        <v>200</v>
      </c>
      <c r="B222" t="str">
        <f>LOOKUP(Table1[[#This Row],[Program]],'Program to Publisher detail'!A222:A540,'Program to Publisher detail'!C222:C540)</f>
        <v>California Pacific</v>
      </c>
      <c r="C222" t="str">
        <f>LOOKUP(Table1[[#This Row],[Program]],'Program to Developer detail'!A222:A540,'Program to Developer detail'!C222:C540)</f>
        <v>Lord British</v>
      </c>
      <c r="E222" s="3"/>
      <c r="G222" s="3"/>
      <c r="I222" s="3"/>
      <c r="K222" s="3"/>
      <c r="M222" s="3"/>
      <c r="O222" s="3"/>
      <c r="Q222" s="3"/>
      <c r="S222" s="3"/>
      <c r="U222" s="3"/>
      <c r="W222" s="3"/>
      <c r="X222">
        <v>16.79</v>
      </c>
      <c r="Y222" s="3">
        <v>22</v>
      </c>
      <c r="Z222">
        <v>49.48</v>
      </c>
      <c r="AA222" s="3">
        <v>8</v>
      </c>
      <c r="AB222">
        <v>33.1</v>
      </c>
      <c r="AC222" s="3">
        <v>8</v>
      </c>
      <c r="AD222">
        <v>14.95</v>
      </c>
      <c r="AE222" s="3">
        <v>12</v>
      </c>
      <c r="AF222">
        <v>24.94</v>
      </c>
      <c r="AG222" s="3">
        <v>9</v>
      </c>
      <c r="AH222">
        <v>24.92</v>
      </c>
      <c r="AI222" s="3">
        <v>26</v>
      </c>
      <c r="AK222" s="3"/>
      <c r="AL222">
        <v>33.65</v>
      </c>
      <c r="AM222" s="3">
        <v>19</v>
      </c>
      <c r="AO222" s="3"/>
      <c r="AQ222" s="3"/>
      <c r="AS222" s="3"/>
      <c r="AU222" s="3"/>
      <c r="AW222" s="3"/>
      <c r="AY222" s="3"/>
      <c r="AZ222">
        <v>15.82</v>
      </c>
      <c r="BA222" s="3">
        <v>27</v>
      </c>
      <c r="BC222" s="3"/>
      <c r="BE222" s="3"/>
      <c r="BG222" s="3"/>
      <c r="BI222" s="3"/>
      <c r="BK222" s="3"/>
      <c r="BM222" s="3"/>
      <c r="BO222" s="3"/>
      <c r="BQ222" s="3"/>
      <c r="BS222" s="3"/>
      <c r="BU222" s="3"/>
      <c r="BW222" s="3"/>
      <c r="BY222" s="3"/>
      <c r="CA222" s="3"/>
      <c r="CC222" s="3"/>
      <c r="CE222" s="3"/>
      <c r="CG222" s="3"/>
      <c r="CI222" s="3"/>
      <c r="CK222" s="3"/>
      <c r="CM222" s="3"/>
      <c r="CO222" s="3"/>
      <c r="CQ222" s="3"/>
      <c r="CS222" s="3"/>
    </row>
    <row r="223" spans="1:97" x14ac:dyDescent="0.55000000000000004">
      <c r="A223" t="s">
        <v>342</v>
      </c>
      <c r="B223" t="str">
        <f>LOOKUP(Table1[[#This Row],[Program]],'Program to Publisher detail'!A223:A541,'Program to Publisher detail'!C223:C541)</f>
        <v>Sierra On-Line</v>
      </c>
      <c r="C223" t="str">
        <f>LOOKUP(Table1[[#This Row],[Program]],'Program to Developer detail'!A223:A541,'Program to Developer detail'!C223:C541)</f>
        <v>Lord British</v>
      </c>
      <c r="E223" s="3"/>
      <c r="G223" s="3"/>
      <c r="I223" s="3"/>
      <c r="K223" s="3"/>
      <c r="M223" s="3"/>
      <c r="O223" s="3"/>
      <c r="Q223" s="3"/>
      <c r="S223" s="3"/>
      <c r="U223" s="3"/>
      <c r="W223" s="3"/>
      <c r="Y223" s="3"/>
      <c r="AA223" s="3"/>
      <c r="AC223" s="3"/>
      <c r="AE223" s="3"/>
      <c r="AG223" s="3"/>
      <c r="AI223" s="3"/>
      <c r="AK223" s="3"/>
      <c r="AM223" s="3"/>
      <c r="AO223" s="3"/>
      <c r="AQ223" s="3"/>
      <c r="AS223" s="3"/>
      <c r="AU223" s="3"/>
      <c r="AW223" s="3"/>
      <c r="AY223" s="3"/>
      <c r="BA223" s="3"/>
      <c r="BC223" s="3"/>
      <c r="BE223" s="3"/>
      <c r="BG223" s="3"/>
      <c r="BH223">
        <v>71.790000000000006</v>
      </c>
      <c r="BI223" s="3">
        <v>7</v>
      </c>
      <c r="BJ223">
        <v>52.61</v>
      </c>
      <c r="BK223" s="3">
        <v>8</v>
      </c>
      <c r="BL223">
        <v>26.59</v>
      </c>
      <c r="BM223" s="3">
        <v>12</v>
      </c>
      <c r="BN223">
        <v>37.35</v>
      </c>
      <c r="BO223" s="3">
        <v>10</v>
      </c>
      <c r="BP223">
        <v>19.649999999999999</v>
      </c>
      <c r="BQ223" s="3">
        <v>20</v>
      </c>
      <c r="BR223">
        <v>33.380000000000003</v>
      </c>
      <c r="BS223" s="3">
        <v>13</v>
      </c>
      <c r="BT223">
        <v>11.62</v>
      </c>
      <c r="BU223" s="3">
        <v>29</v>
      </c>
      <c r="BW223" s="3"/>
      <c r="BY223" s="3"/>
      <c r="CA223" s="3"/>
      <c r="CC223" s="3"/>
      <c r="CD223">
        <v>21.23</v>
      </c>
      <c r="CE223" s="3">
        <v>26</v>
      </c>
      <c r="CF223">
        <v>25.36</v>
      </c>
      <c r="CG223" s="3">
        <v>24</v>
      </c>
      <c r="CI223" s="3"/>
      <c r="CK223" s="3"/>
      <c r="CM223" s="3"/>
      <c r="CO223" s="3"/>
      <c r="CQ223" s="3"/>
      <c r="CS223" s="3"/>
    </row>
    <row r="224" spans="1:97" x14ac:dyDescent="0.55000000000000004">
      <c r="A224" t="s">
        <v>263</v>
      </c>
      <c r="B224" t="str">
        <f>LOOKUP(Table1[[#This Row],[Program]],'Program to Publisher detail'!A224:A542,'Program to Publisher detail'!C224:C542)</f>
        <v>Beagle Brothers</v>
      </c>
      <c r="C224" t="str">
        <f>LOOKUP(Table1[[#This Row],[Program]],'Program to Developer detail'!A224:A542,'Program to Developer detail'!C224:C542)</f>
        <v>Bert Kersey</v>
      </c>
      <c r="E224" s="3"/>
      <c r="G224" s="3"/>
      <c r="I224" s="3"/>
      <c r="K224" s="3"/>
      <c r="M224" s="3"/>
      <c r="O224" s="3"/>
      <c r="Q224" s="3"/>
      <c r="S224" s="3"/>
      <c r="U224" s="3"/>
      <c r="W224" s="3"/>
      <c r="Y224" s="3"/>
      <c r="AA224" s="3"/>
      <c r="AC224" s="3"/>
      <c r="AE224" s="3"/>
      <c r="AG224" s="3"/>
      <c r="AI224" s="3"/>
      <c r="AK224" s="3"/>
      <c r="AL224">
        <v>28.77</v>
      </c>
      <c r="AM224" s="3">
        <v>25</v>
      </c>
      <c r="AN224">
        <v>26.08</v>
      </c>
      <c r="AO224" s="3">
        <v>22</v>
      </c>
      <c r="AQ224" s="3"/>
      <c r="AS224" s="3"/>
      <c r="AU224" s="3"/>
      <c r="AV224">
        <v>17.32</v>
      </c>
      <c r="AW224" s="3">
        <v>29</v>
      </c>
      <c r="AX224">
        <v>20.21</v>
      </c>
      <c r="AY224" s="3">
        <v>27</v>
      </c>
      <c r="BA224" s="3"/>
      <c r="BC224" s="3"/>
      <c r="BE224" s="3"/>
      <c r="BG224" s="3"/>
      <c r="BI224" s="3"/>
      <c r="BK224" s="3"/>
      <c r="BM224" s="3"/>
      <c r="BO224" s="3"/>
      <c r="BQ224" s="3"/>
      <c r="BR224">
        <v>17.940000000000001</v>
      </c>
      <c r="BS224" s="3">
        <v>26</v>
      </c>
      <c r="BT224">
        <v>11.16</v>
      </c>
      <c r="BU224" s="3">
        <v>30</v>
      </c>
      <c r="BW224" s="3"/>
      <c r="BY224" s="3"/>
      <c r="CA224" s="3"/>
      <c r="CC224" s="3"/>
      <c r="CE224" s="3"/>
      <c r="CG224" s="3"/>
      <c r="CI224" s="3"/>
      <c r="CK224" s="3"/>
      <c r="CM224" s="3"/>
      <c r="CO224" s="3"/>
      <c r="CQ224" s="3"/>
      <c r="CS224" s="3"/>
    </row>
    <row r="225" spans="1:97" x14ac:dyDescent="0.55000000000000004">
      <c r="A225" t="s">
        <v>3</v>
      </c>
      <c r="B225" t="str">
        <f>LOOKUP(Table1[[#This Row],[Program]],'Program to Publisher detail'!A225:A543,'Program to Publisher detail'!C225:C543)</f>
        <v>Personal Software</v>
      </c>
      <c r="C225" t="str">
        <f>LOOKUP(Table1[[#This Row],[Program]],'Program to Developer detail'!A225:A543,'Program to Developer detail'!C225:C543)</f>
        <v>Dan Bricklin, Robert Frankston, Software Arts Inc.</v>
      </c>
      <c r="D225">
        <v>94.06</v>
      </c>
      <c r="E225" s="3">
        <v>1</v>
      </c>
      <c r="F225">
        <v>99.44</v>
      </c>
      <c r="G225" s="3">
        <v>1</v>
      </c>
      <c r="H225">
        <v>97.34</v>
      </c>
      <c r="I225" s="3">
        <v>1</v>
      </c>
      <c r="J225">
        <v>98.07</v>
      </c>
      <c r="K225" s="3">
        <v>1</v>
      </c>
      <c r="L225">
        <v>69.44</v>
      </c>
      <c r="M225" s="3">
        <v>2</v>
      </c>
      <c r="N225">
        <v>68.56</v>
      </c>
      <c r="O225" s="3">
        <v>2</v>
      </c>
      <c r="P225">
        <v>88.86</v>
      </c>
      <c r="Q225" s="3">
        <v>2</v>
      </c>
      <c r="R225">
        <v>79.36</v>
      </c>
      <c r="S225" s="3">
        <v>2</v>
      </c>
      <c r="T225">
        <v>95.45</v>
      </c>
      <c r="U225" s="3">
        <v>2</v>
      </c>
      <c r="V225">
        <v>84.21</v>
      </c>
      <c r="W225" s="3">
        <v>2</v>
      </c>
      <c r="X225">
        <v>46.66</v>
      </c>
      <c r="Y225" s="3">
        <v>4</v>
      </c>
      <c r="Z225">
        <v>87.01</v>
      </c>
      <c r="AA225" s="3">
        <v>3</v>
      </c>
      <c r="AB225">
        <v>92.96</v>
      </c>
      <c r="AC225" s="3">
        <v>1</v>
      </c>
      <c r="AD225">
        <v>95.6</v>
      </c>
      <c r="AE225" s="3">
        <v>1</v>
      </c>
      <c r="AF225">
        <v>99.97</v>
      </c>
      <c r="AG225" s="3">
        <v>1</v>
      </c>
      <c r="AH225">
        <v>97.76</v>
      </c>
      <c r="AI225" s="3">
        <v>1</v>
      </c>
      <c r="AJ225">
        <v>213.62</v>
      </c>
      <c r="AK225" s="3">
        <v>1</v>
      </c>
      <c r="AL225">
        <v>185.81</v>
      </c>
      <c r="AM225" s="3">
        <v>1</v>
      </c>
      <c r="AN225">
        <v>112.42</v>
      </c>
      <c r="AO225" s="3">
        <v>1</v>
      </c>
      <c r="AP225">
        <v>201.2</v>
      </c>
      <c r="AQ225" s="3">
        <v>1</v>
      </c>
      <c r="AR225">
        <v>171.81</v>
      </c>
      <c r="AS225" s="3">
        <v>1</v>
      </c>
      <c r="AT225">
        <v>133.32</v>
      </c>
      <c r="AU225" s="3">
        <v>1</v>
      </c>
      <c r="AV225">
        <v>173.2</v>
      </c>
      <c r="AW225" s="3">
        <v>2</v>
      </c>
      <c r="AX225">
        <v>150.43</v>
      </c>
      <c r="AY225" s="3">
        <v>2</v>
      </c>
      <c r="AZ225">
        <v>150.49</v>
      </c>
      <c r="BA225" s="3">
        <v>2</v>
      </c>
      <c r="BB225">
        <v>171.82</v>
      </c>
      <c r="BC225" s="3">
        <v>1</v>
      </c>
      <c r="BD225">
        <v>152.91999999999999</v>
      </c>
      <c r="BE225" s="3">
        <v>1</v>
      </c>
      <c r="BF225">
        <v>116.73</v>
      </c>
      <c r="BG225" s="3">
        <v>2</v>
      </c>
      <c r="BH225">
        <v>119.18</v>
      </c>
      <c r="BI225" s="3">
        <v>1</v>
      </c>
      <c r="BJ225">
        <v>131.99</v>
      </c>
      <c r="BK225" s="3">
        <v>2</v>
      </c>
      <c r="BL225">
        <v>130.06</v>
      </c>
      <c r="BM225" s="3">
        <v>2</v>
      </c>
      <c r="BN225">
        <v>114.06</v>
      </c>
      <c r="BO225" s="3">
        <v>2</v>
      </c>
      <c r="BP225">
        <v>98.76</v>
      </c>
      <c r="BQ225" s="3">
        <v>2</v>
      </c>
      <c r="BR225">
        <v>83.21</v>
      </c>
      <c r="BS225" s="3">
        <v>3</v>
      </c>
      <c r="BT225">
        <v>70.7</v>
      </c>
      <c r="BU225" s="3">
        <v>4</v>
      </c>
      <c r="BV225">
        <v>97.72</v>
      </c>
      <c r="BW225" s="3">
        <v>2</v>
      </c>
      <c r="BX225">
        <v>98.44</v>
      </c>
      <c r="BY225" s="3">
        <v>2</v>
      </c>
      <c r="BZ225">
        <v>67.11</v>
      </c>
      <c r="CA225" s="3">
        <v>4</v>
      </c>
      <c r="CB225">
        <v>80.88</v>
      </c>
      <c r="CC225" s="3">
        <v>4</v>
      </c>
      <c r="CD225">
        <v>51.52</v>
      </c>
      <c r="CE225" s="3">
        <v>11</v>
      </c>
      <c r="CF225">
        <v>28.04</v>
      </c>
      <c r="CG225" s="3">
        <v>18</v>
      </c>
      <c r="CH225">
        <v>30.56</v>
      </c>
      <c r="CI225" s="3">
        <v>24</v>
      </c>
      <c r="CK225" s="3"/>
      <c r="CL225">
        <v>22.12</v>
      </c>
      <c r="CM225" s="3">
        <v>25</v>
      </c>
      <c r="CO225" s="3"/>
      <c r="CQ225" s="3"/>
      <c r="CR225">
        <v>14.21</v>
      </c>
      <c r="CS225" s="3">
        <v>30</v>
      </c>
    </row>
    <row r="226" spans="1:97" x14ac:dyDescent="0.55000000000000004">
      <c r="A226" t="s">
        <v>427</v>
      </c>
      <c r="B226" t="str">
        <f>LOOKUP(Table1[[#This Row],[Program]],'Program to Publisher detail'!A226:A544,'Program to Publisher detail'!C226:C544)</f>
        <v>VisiCorp</v>
      </c>
      <c r="C226" t="str">
        <f>LOOKUP(Table1[[#This Row],[Program]],'Program to Developer detail'!A226:A544,'Program to Developer detail'!C226:C544)</f>
        <v>Dan Bricklin, Robert Frankston, Software Arts Inc.</v>
      </c>
      <c r="E226" s="3"/>
      <c r="G226" s="3"/>
      <c r="I226" s="3"/>
      <c r="K226" s="3"/>
      <c r="M226" s="3"/>
      <c r="O226" s="3"/>
      <c r="Q226" s="3"/>
      <c r="S226" s="3"/>
      <c r="U226" s="3"/>
      <c r="W226" s="3"/>
      <c r="Y226" s="3"/>
      <c r="AA226" s="3"/>
      <c r="AC226" s="3"/>
      <c r="AE226" s="3"/>
      <c r="AG226" s="3"/>
      <c r="AI226" s="3"/>
      <c r="AK226" s="3"/>
      <c r="AM226" s="3"/>
      <c r="AO226" s="3"/>
      <c r="AQ226" s="3"/>
      <c r="AS226" s="3"/>
      <c r="AU226" s="3"/>
      <c r="AW226" s="3"/>
      <c r="AY226" s="3"/>
      <c r="BA226" s="3"/>
      <c r="BC226" s="3"/>
      <c r="BE226" s="3"/>
      <c r="BG226" s="3"/>
      <c r="BI226" s="3"/>
      <c r="BK226" s="3"/>
      <c r="BM226" s="3"/>
      <c r="BO226" s="3"/>
      <c r="BQ226" s="3"/>
      <c r="BS226" s="3"/>
      <c r="BU226" s="3"/>
      <c r="BW226" s="3"/>
      <c r="BY226" s="3"/>
      <c r="CA226" s="3"/>
      <c r="CC226" s="3"/>
      <c r="CE226" s="3"/>
      <c r="CG226" s="3"/>
      <c r="CI226" s="3"/>
      <c r="CK226" s="3"/>
      <c r="CL226">
        <v>43</v>
      </c>
      <c r="CM226" s="3">
        <v>14</v>
      </c>
      <c r="CO226" s="3"/>
      <c r="CQ226" s="3"/>
      <c r="CS226" s="3"/>
    </row>
    <row r="227" spans="1:97" x14ac:dyDescent="0.55000000000000004">
      <c r="A227" t="s">
        <v>204</v>
      </c>
      <c r="B227" t="str">
        <f>LOOKUP(Table1[[#This Row],[Program]],'Program to Publisher detail'!A227:A545,'Program to Publisher detail'!C227:C545)</f>
        <v>Personal Software</v>
      </c>
      <c r="C227" t="str">
        <f>LOOKUP(Table1[[#This Row],[Program]],'Program to Developer detail'!A227:A545,'Program to Developer detail'!C227:C545)</f>
        <v>Peter Jennings</v>
      </c>
      <c r="E227" s="3"/>
      <c r="G227" s="3"/>
      <c r="I227" s="3"/>
      <c r="K227" s="3"/>
      <c r="M227" s="3"/>
      <c r="O227" s="3"/>
      <c r="Q227" s="3"/>
      <c r="S227" s="3"/>
      <c r="U227" s="3"/>
      <c r="W227" s="3"/>
      <c r="X227">
        <v>13.09</v>
      </c>
      <c r="Y227" s="3">
        <v>29</v>
      </c>
      <c r="Z227">
        <v>40.380000000000003</v>
      </c>
      <c r="AA227" s="3">
        <v>17</v>
      </c>
      <c r="AB227">
        <v>22.39</v>
      </c>
      <c r="AC227" s="3">
        <v>17</v>
      </c>
      <c r="AD227">
        <v>9.64</v>
      </c>
      <c r="AE227" s="3">
        <v>25</v>
      </c>
      <c r="AF227">
        <v>14.74</v>
      </c>
      <c r="AG227" s="3">
        <v>21</v>
      </c>
      <c r="AI227" s="3"/>
      <c r="AK227" s="3"/>
      <c r="AM227" s="3"/>
      <c r="AO227" s="3"/>
      <c r="AQ227" s="3"/>
      <c r="AS227" s="3"/>
      <c r="AU227" s="3"/>
      <c r="AW227" s="3"/>
      <c r="AY227" s="3"/>
      <c r="BA227" s="3"/>
      <c r="BC227" s="3"/>
      <c r="BE227" s="3"/>
      <c r="BG227" s="3"/>
      <c r="BI227" s="3"/>
      <c r="BK227" s="3"/>
      <c r="BM227" s="3"/>
      <c r="BO227" s="3"/>
      <c r="BQ227" s="3"/>
      <c r="BS227" s="3"/>
      <c r="BU227" s="3"/>
      <c r="BW227" s="3"/>
      <c r="BY227" s="3"/>
      <c r="CA227" s="3"/>
      <c r="CC227" s="3"/>
      <c r="CE227" s="3"/>
      <c r="CG227" s="3"/>
      <c r="CI227" s="3"/>
      <c r="CK227" s="3"/>
      <c r="CM227" s="3"/>
      <c r="CO227" s="3"/>
      <c r="CQ227" s="3"/>
      <c r="CS227" s="3"/>
    </row>
    <row r="228" spans="1:97" x14ac:dyDescent="0.55000000000000004">
      <c r="A228" t="s">
        <v>246</v>
      </c>
      <c r="B228" t="str">
        <f>LOOKUP(Table1[[#This Row],[Program]],'Program to Publisher detail'!A228:A546,'Program to Publisher detail'!C228:C546)</f>
        <v>Personal Software</v>
      </c>
      <c r="C228" t="str">
        <f>LOOKUP(Table1[[#This Row],[Program]],'Program to Developer detail'!A228:A546,'Program to Developer detail'!C228:C546)</f>
        <v>Ben Herman, Colin Jameson, Creative Computer Applications</v>
      </c>
      <c r="E228" s="3"/>
      <c r="G228" s="3"/>
      <c r="I228" s="3"/>
      <c r="K228" s="3"/>
      <c r="M228" s="3"/>
      <c r="O228" s="3"/>
      <c r="Q228" s="3"/>
      <c r="S228" s="3"/>
      <c r="U228" s="3"/>
      <c r="W228" s="3"/>
      <c r="Y228" s="3"/>
      <c r="AA228" s="3"/>
      <c r="AC228" s="3"/>
      <c r="AE228" s="3"/>
      <c r="AG228" s="3"/>
      <c r="AH228">
        <v>42.73</v>
      </c>
      <c r="AI228" s="3">
        <v>9</v>
      </c>
      <c r="AJ228">
        <v>39.6</v>
      </c>
      <c r="AK228" s="3">
        <v>22</v>
      </c>
      <c r="AL228">
        <v>72.180000000000007</v>
      </c>
      <c r="AM228" s="3">
        <v>6</v>
      </c>
      <c r="AN228">
        <v>44.52</v>
      </c>
      <c r="AO228" s="3">
        <v>11</v>
      </c>
      <c r="AP228">
        <v>47.27</v>
      </c>
      <c r="AQ228" s="3">
        <v>11</v>
      </c>
      <c r="AR228">
        <v>44.08</v>
      </c>
      <c r="AS228" s="3">
        <v>10</v>
      </c>
      <c r="AU228" s="3"/>
      <c r="AV228">
        <v>23.19</v>
      </c>
      <c r="AW228" s="3">
        <v>23</v>
      </c>
      <c r="AX228">
        <v>27.99</v>
      </c>
      <c r="AY228" s="3">
        <v>19</v>
      </c>
      <c r="BA228" s="3"/>
      <c r="BB228">
        <v>25.51</v>
      </c>
      <c r="BC228" s="3">
        <v>14</v>
      </c>
      <c r="BD228">
        <v>26.93</v>
      </c>
      <c r="BE228" s="3">
        <v>11</v>
      </c>
      <c r="BG228" s="3"/>
      <c r="BI228" s="3"/>
      <c r="BJ228">
        <v>21.14</v>
      </c>
      <c r="BK228" s="3">
        <v>23</v>
      </c>
      <c r="BM228" s="3"/>
      <c r="BO228" s="3"/>
      <c r="BQ228" s="3"/>
      <c r="BS228" s="3"/>
      <c r="BU228" s="3"/>
      <c r="BW228" s="3"/>
      <c r="BY228" s="3"/>
      <c r="CA228" s="3"/>
      <c r="CC228" s="3"/>
      <c r="CE228" s="3"/>
      <c r="CG228" s="3"/>
      <c r="CI228" s="3"/>
      <c r="CK228" s="3"/>
      <c r="CM228" s="3"/>
      <c r="CO228" s="3"/>
      <c r="CQ228" s="3"/>
      <c r="CS228" s="3"/>
    </row>
    <row r="229" spans="1:97" x14ac:dyDescent="0.55000000000000004">
      <c r="A229" t="s">
        <v>203</v>
      </c>
      <c r="B229" t="str">
        <f>LOOKUP(Table1[[#This Row],[Program]],'Program to Publisher detail'!A229:A547,'Program to Publisher detail'!C229:C547)</f>
        <v>Personal Software</v>
      </c>
      <c r="C229" t="str">
        <f>LOOKUP(Table1[[#This Row],[Program]],'Program to Developer detail'!A229:A547,'Program to Developer detail'!C229:C547)</f>
        <v>Micro Finance Systems, Mitch Kapor</v>
      </c>
      <c r="E229" s="3"/>
      <c r="G229" s="3"/>
      <c r="I229" s="3"/>
      <c r="K229" s="3"/>
      <c r="M229" s="3"/>
      <c r="O229" s="3"/>
      <c r="Q229" s="3"/>
      <c r="S229" s="3"/>
      <c r="U229" s="3"/>
      <c r="W229" s="3"/>
      <c r="X229">
        <v>13.83</v>
      </c>
      <c r="Y229" s="3">
        <v>27</v>
      </c>
      <c r="Z229">
        <v>44.36</v>
      </c>
      <c r="AA229" s="3">
        <v>14</v>
      </c>
      <c r="AB229">
        <v>25.8</v>
      </c>
      <c r="AC229" s="3">
        <v>13</v>
      </c>
      <c r="AD229">
        <v>11.61</v>
      </c>
      <c r="AE229" s="3">
        <v>18</v>
      </c>
      <c r="AF229">
        <v>22.9</v>
      </c>
      <c r="AG229" s="3">
        <v>12</v>
      </c>
      <c r="AH229">
        <v>55.35</v>
      </c>
      <c r="AI229" s="3">
        <v>6</v>
      </c>
      <c r="AJ229">
        <v>39.93</v>
      </c>
      <c r="AK229" s="3">
        <v>21</v>
      </c>
      <c r="AL229">
        <v>59.01</v>
      </c>
      <c r="AM229" s="3">
        <v>10</v>
      </c>
      <c r="AN229">
        <v>47.67</v>
      </c>
      <c r="AO229" s="3">
        <v>9</v>
      </c>
      <c r="AP229">
        <v>42.58</v>
      </c>
      <c r="AQ229" s="3">
        <v>14</v>
      </c>
      <c r="AR229">
        <v>37.83</v>
      </c>
      <c r="AS229" s="3">
        <v>13</v>
      </c>
      <c r="AT229">
        <v>19.940000000000001</v>
      </c>
      <c r="AU229" s="3">
        <v>19</v>
      </c>
      <c r="AV229">
        <v>28.77</v>
      </c>
      <c r="AW229" s="3">
        <v>20</v>
      </c>
      <c r="AX229">
        <v>29.93</v>
      </c>
      <c r="AY229" s="3">
        <v>16</v>
      </c>
      <c r="AZ229">
        <v>19.059999999999999</v>
      </c>
      <c r="BA229" s="3">
        <v>25</v>
      </c>
      <c r="BB229">
        <v>25.51</v>
      </c>
      <c r="BC229" s="3">
        <v>14</v>
      </c>
      <c r="BD229">
        <v>26.45</v>
      </c>
      <c r="BE229" s="3">
        <v>13</v>
      </c>
      <c r="BG229" s="3"/>
      <c r="BI229" s="3"/>
      <c r="BK229" s="3"/>
      <c r="BM229" s="3"/>
      <c r="BO229" s="3"/>
      <c r="BQ229" s="3"/>
      <c r="BS229" s="3"/>
      <c r="BU229" s="3"/>
      <c r="BW229" s="3"/>
      <c r="BY229" s="3"/>
      <c r="CA229" s="3"/>
      <c r="CC229" s="3"/>
      <c r="CE229" s="3"/>
      <c r="CG229" s="3"/>
      <c r="CI229" s="3"/>
      <c r="CK229" s="3"/>
      <c r="CM229" s="3"/>
      <c r="CO229" s="3"/>
      <c r="CQ229" s="3"/>
      <c r="CS229" s="3"/>
    </row>
    <row r="230" spans="1:97" x14ac:dyDescent="0.55000000000000004">
      <c r="A230" t="s">
        <v>153</v>
      </c>
      <c r="B230" t="str">
        <f>LOOKUP(Table1[[#This Row],[Program]],'Program to Publisher detail'!A230:A548,'Program to Publisher detail'!C230:C548)</f>
        <v>Strategic Simulations</v>
      </c>
      <c r="C230" t="str">
        <f>LOOKUP(Table1[[#This Row],[Program]],'Program to Developer detail'!A230:A548,'Program to Developer detail'!C230:C548)</f>
        <v>Paul Murray</v>
      </c>
      <c r="E230" s="3"/>
      <c r="G230" s="3"/>
      <c r="I230" s="3"/>
      <c r="K230" s="3"/>
      <c r="M230" s="3"/>
      <c r="O230" s="3"/>
      <c r="Q230" s="3"/>
      <c r="R230">
        <v>40.11</v>
      </c>
      <c r="S230" s="3">
        <v>7</v>
      </c>
      <c r="T230">
        <v>39.65</v>
      </c>
      <c r="U230" s="3">
        <v>9</v>
      </c>
      <c r="V230">
        <v>25.98</v>
      </c>
      <c r="W230" s="3">
        <v>15</v>
      </c>
      <c r="X230">
        <v>13.83</v>
      </c>
      <c r="Y230" s="3">
        <v>27</v>
      </c>
      <c r="Z230">
        <v>28.44</v>
      </c>
      <c r="AA230" s="3">
        <v>25</v>
      </c>
      <c r="AC230" s="3"/>
      <c r="AE230" s="3"/>
      <c r="AG230" s="3"/>
      <c r="AI230" s="3"/>
      <c r="AK230" s="3"/>
      <c r="AM230" s="3"/>
      <c r="AO230" s="3"/>
      <c r="AQ230" s="3"/>
      <c r="AS230" s="3"/>
      <c r="AU230" s="3"/>
      <c r="AW230" s="3"/>
      <c r="AY230" s="3"/>
      <c r="BA230" s="3"/>
      <c r="BC230" s="3"/>
      <c r="BE230" s="3"/>
      <c r="BG230" s="3"/>
      <c r="BI230" s="3"/>
      <c r="BK230" s="3"/>
      <c r="BM230" s="3"/>
      <c r="BO230" s="3"/>
      <c r="BQ230" s="3"/>
      <c r="BS230" s="3"/>
      <c r="BU230" s="3"/>
      <c r="BW230" s="3"/>
      <c r="BY230" s="3"/>
      <c r="CA230" s="3"/>
      <c r="CC230" s="3"/>
      <c r="CE230" s="3"/>
      <c r="CG230" s="3"/>
      <c r="CI230" s="3"/>
      <c r="CK230" s="3"/>
      <c r="CM230" s="3"/>
      <c r="CO230" s="3"/>
      <c r="CQ230" s="3"/>
      <c r="CS230" s="3"/>
    </row>
    <row r="231" spans="1:97" x14ac:dyDescent="0.55000000000000004">
      <c r="A231" t="s">
        <v>19</v>
      </c>
      <c r="B231" t="str">
        <f>LOOKUP(Table1[[#This Row],[Program]],'Program to Publisher detail'!A231:A549,'Program to Publisher detail'!C231:C549)</f>
        <v>Synergistic Software</v>
      </c>
      <c r="C231" t="str">
        <f>LOOKUP(Table1[[#This Row],[Program]],'Program to Developer detail'!A231:A549,'Program to Developer detail'!C231:C549)</f>
        <v>Bob Clardy</v>
      </c>
      <c r="D231">
        <v>37.81</v>
      </c>
      <c r="E231" s="3">
        <v>17</v>
      </c>
      <c r="F231">
        <v>21.53</v>
      </c>
      <c r="G231" s="3">
        <v>19</v>
      </c>
      <c r="H231">
        <v>14.29</v>
      </c>
      <c r="I231" s="3">
        <v>30</v>
      </c>
      <c r="K231" s="3"/>
      <c r="M231" s="3"/>
      <c r="O231" s="3"/>
      <c r="Q231" s="3"/>
      <c r="S231" s="3"/>
      <c r="U231" s="3"/>
      <c r="W231" s="3"/>
      <c r="Y231" s="3"/>
      <c r="AA231" s="3"/>
      <c r="AC231" s="3"/>
      <c r="AE231" s="3"/>
      <c r="AG231" s="3"/>
      <c r="AI231" s="3"/>
      <c r="AK231" s="3"/>
      <c r="AM231" s="3"/>
      <c r="AO231" s="3"/>
      <c r="AQ231" s="3"/>
      <c r="AS231" s="3"/>
      <c r="AU231" s="3"/>
      <c r="AW231" s="3"/>
      <c r="AY231" s="3"/>
      <c r="BA231" s="3"/>
      <c r="BC231" s="3"/>
      <c r="BE231" s="3"/>
      <c r="BG231" s="3"/>
      <c r="BI231" s="3"/>
      <c r="BK231" s="3"/>
      <c r="BM231" s="3"/>
      <c r="BO231" s="3"/>
      <c r="BQ231" s="3"/>
      <c r="BS231" s="3"/>
      <c r="BU231" s="3"/>
      <c r="BW231" s="3"/>
      <c r="BY231" s="3"/>
      <c r="CA231" s="3"/>
      <c r="CC231" s="3"/>
      <c r="CE231" s="3"/>
      <c r="CG231" s="3"/>
      <c r="CI231" s="3"/>
      <c r="CK231" s="3"/>
      <c r="CM231" s="3"/>
      <c r="CO231" s="3"/>
      <c r="CQ231" s="3"/>
      <c r="CS231" s="3"/>
    </row>
    <row r="232" spans="1:97" x14ac:dyDescent="0.55000000000000004">
      <c r="A232" t="s">
        <v>240</v>
      </c>
      <c r="B232" t="str">
        <f>LOOKUP(Table1[[#This Row],[Program]],'Program to Publisher detail'!A232:A550,'Program to Publisher detail'!C232:C550)</f>
        <v>Sir-tech</v>
      </c>
      <c r="C232" t="str">
        <f>LOOKUP(Table1[[#This Row],[Program]],'Program to Developer detail'!A232:A550,'Program to Developer detail'!C232:C550)</f>
        <v>Andrew Greenberg, Robert Woodhead</v>
      </c>
      <c r="E232" s="3"/>
      <c r="G232" s="3"/>
      <c r="I232" s="3"/>
      <c r="K232" s="3"/>
      <c r="M232" s="3"/>
      <c r="O232" s="3"/>
      <c r="Q232" s="3"/>
      <c r="S232" s="3"/>
      <c r="U232" s="3"/>
      <c r="W232" s="3"/>
      <c r="Y232" s="3"/>
      <c r="AA232" s="3"/>
      <c r="AC232" s="3"/>
      <c r="AE232" s="3"/>
      <c r="AF232">
        <v>23.35</v>
      </c>
      <c r="AG232" s="3">
        <v>11</v>
      </c>
      <c r="AH232">
        <v>35.61</v>
      </c>
      <c r="AI232" s="3">
        <v>19</v>
      </c>
      <c r="AJ232">
        <v>45.75</v>
      </c>
      <c r="AK232" s="3">
        <v>15</v>
      </c>
      <c r="AL232">
        <v>76.569999999999993</v>
      </c>
      <c r="AM232" s="3">
        <v>5</v>
      </c>
      <c r="AN232">
        <v>95.34</v>
      </c>
      <c r="AO232" s="3">
        <v>2</v>
      </c>
      <c r="AP232">
        <v>71.88</v>
      </c>
      <c r="AQ232" s="3">
        <v>5</v>
      </c>
      <c r="AR232">
        <v>80.87</v>
      </c>
      <c r="AS232" s="3">
        <v>4</v>
      </c>
      <c r="AT232">
        <v>60.71</v>
      </c>
      <c r="AU232" s="3">
        <v>4</v>
      </c>
      <c r="AV232">
        <v>87.16</v>
      </c>
      <c r="AW232" s="3">
        <v>5</v>
      </c>
      <c r="AX232">
        <v>94.07</v>
      </c>
      <c r="AY232" s="3">
        <v>4</v>
      </c>
      <c r="AZ232">
        <v>98.57</v>
      </c>
      <c r="BA232" s="3">
        <v>4</v>
      </c>
      <c r="BB232">
        <v>64.489999999999995</v>
      </c>
      <c r="BC232" s="3">
        <v>5</v>
      </c>
      <c r="BD232">
        <v>58.19</v>
      </c>
      <c r="BE232" s="3">
        <v>7</v>
      </c>
      <c r="BF232">
        <v>63.35</v>
      </c>
      <c r="BG232" s="3">
        <v>6</v>
      </c>
      <c r="BH232">
        <v>99.32</v>
      </c>
      <c r="BI232" s="3">
        <v>3</v>
      </c>
      <c r="BJ232">
        <v>75.150000000000006</v>
      </c>
      <c r="BK232" s="3">
        <v>5</v>
      </c>
      <c r="BL232">
        <v>45.71</v>
      </c>
      <c r="BM232" s="3">
        <v>8</v>
      </c>
      <c r="BN232">
        <v>71.37</v>
      </c>
      <c r="BO232" s="3">
        <v>5</v>
      </c>
      <c r="BP232">
        <v>53.66</v>
      </c>
      <c r="BQ232" s="3">
        <v>8</v>
      </c>
      <c r="BR232">
        <v>69.260000000000005</v>
      </c>
      <c r="BS232" s="3">
        <v>6</v>
      </c>
      <c r="BT232">
        <v>30.69</v>
      </c>
      <c r="BU232" s="3">
        <v>13</v>
      </c>
      <c r="BV232">
        <v>39.21</v>
      </c>
      <c r="BW232" s="3">
        <v>12</v>
      </c>
      <c r="BX232">
        <v>28.32</v>
      </c>
      <c r="BY232" s="3">
        <v>12</v>
      </c>
      <c r="BZ232">
        <v>25.81</v>
      </c>
      <c r="CA232" s="3">
        <v>16</v>
      </c>
      <c r="CB232">
        <v>40.590000000000003</v>
      </c>
      <c r="CC232" s="3">
        <v>12</v>
      </c>
      <c r="CD232">
        <v>81.819999999999993</v>
      </c>
      <c r="CE232" s="3">
        <v>4</v>
      </c>
      <c r="CF232">
        <v>44.19</v>
      </c>
      <c r="CG232" s="3">
        <v>6</v>
      </c>
      <c r="CH232">
        <v>60.9</v>
      </c>
      <c r="CI232" s="3">
        <v>8</v>
      </c>
      <c r="CJ232">
        <v>43.93</v>
      </c>
      <c r="CK232" s="3">
        <v>16</v>
      </c>
      <c r="CL232">
        <v>40.5</v>
      </c>
      <c r="CM232" s="3">
        <v>16</v>
      </c>
      <c r="CN232">
        <v>37.08</v>
      </c>
      <c r="CO232" s="3">
        <v>10</v>
      </c>
      <c r="CP232">
        <v>23.26</v>
      </c>
      <c r="CQ232" s="3">
        <v>12</v>
      </c>
      <c r="CR232">
        <v>19.48</v>
      </c>
      <c r="CS232" s="3">
        <v>21</v>
      </c>
    </row>
    <row r="233" spans="1:97" x14ac:dyDescent="0.55000000000000004">
      <c r="A233" t="s">
        <v>308</v>
      </c>
      <c r="B233" t="str">
        <f>LOOKUP(Table1[[#This Row],[Program]],'Program to Publisher detail'!A233:A551,'Program to Publisher detail'!C233:C551)</f>
        <v>Silicon Valley Systems</v>
      </c>
      <c r="C233" t="str">
        <f>LOOKUP(Table1[[#This Row],[Program]],'Program to Developer detail'!A233:A551,'Program to Developer detail'!C233:C551)</f>
        <v>Leonard Elekman</v>
      </c>
      <c r="E233" s="3"/>
      <c r="G233" s="3"/>
      <c r="I233" s="3"/>
      <c r="K233" s="3"/>
      <c r="M233" s="3"/>
      <c r="O233" s="3"/>
      <c r="Q233" s="3"/>
      <c r="S233" s="3"/>
      <c r="U233" s="3"/>
      <c r="W233" s="3"/>
      <c r="Y233" s="3"/>
      <c r="AA233" s="3"/>
      <c r="AC233" s="3"/>
      <c r="AE233" s="3"/>
      <c r="AG233" s="3"/>
      <c r="AI233" s="3"/>
      <c r="AK233" s="3"/>
      <c r="AM233" s="3"/>
      <c r="AO233" s="3"/>
      <c r="AQ233" s="3"/>
      <c r="AS233" s="3"/>
      <c r="AU233" s="3"/>
      <c r="AW233" s="3"/>
      <c r="AX233">
        <v>20.6</v>
      </c>
      <c r="AY233" s="3">
        <v>26</v>
      </c>
      <c r="AZ233">
        <v>15.82</v>
      </c>
      <c r="BA233" s="3">
        <v>27</v>
      </c>
      <c r="BB233">
        <v>43.32</v>
      </c>
      <c r="BC233" s="3">
        <v>9</v>
      </c>
      <c r="BD233">
        <v>22.12</v>
      </c>
      <c r="BE233" s="3">
        <v>15</v>
      </c>
      <c r="BF233">
        <v>50.27</v>
      </c>
      <c r="BG233" s="3">
        <v>8</v>
      </c>
      <c r="BH233">
        <v>34.15</v>
      </c>
      <c r="BI233" s="3">
        <v>13</v>
      </c>
      <c r="BK233" s="3"/>
      <c r="BL233">
        <v>25.76</v>
      </c>
      <c r="BM233" s="3">
        <v>13</v>
      </c>
      <c r="BN233">
        <v>24.01</v>
      </c>
      <c r="BO233" s="3">
        <v>21</v>
      </c>
      <c r="BQ233" s="3"/>
      <c r="BS233" s="3"/>
      <c r="BU233" s="3"/>
      <c r="BW233" s="3"/>
      <c r="BY233" s="3"/>
      <c r="BZ233">
        <v>23.23</v>
      </c>
      <c r="CA233" s="3">
        <v>20</v>
      </c>
      <c r="CC233" s="3"/>
      <c r="CE233" s="3"/>
      <c r="CG233" s="3"/>
      <c r="CI233" s="3"/>
      <c r="CK233" s="3"/>
      <c r="CM233" s="3"/>
      <c r="CO233" s="3"/>
      <c r="CQ233" s="3"/>
      <c r="CS233" s="3"/>
    </row>
    <row r="234" spans="1:97" x14ac:dyDescent="0.55000000000000004">
      <c r="A234" t="s">
        <v>424</v>
      </c>
      <c r="B234" t="str">
        <f>LOOKUP(Table1[[#This Row],[Program]],'Program to Publisher detail'!A234:A552,'Program to Publisher detail'!C234:C552)</f>
        <v>Quark</v>
      </c>
      <c r="C234" t="str">
        <f>LOOKUP(Table1[[#This Row],[Program]],'Program to Developer detail'!A234:A552,'Program to Developer detail'!C234:C552)</f>
        <v>Tim Gill</v>
      </c>
      <c r="E234" s="3"/>
      <c r="G234" s="3"/>
      <c r="I234" s="3"/>
      <c r="K234" s="3"/>
      <c r="M234" s="3"/>
      <c r="O234" s="3"/>
      <c r="Q234" s="3"/>
      <c r="S234" s="3"/>
      <c r="U234" s="3"/>
      <c r="W234" s="3"/>
      <c r="Y234" s="3"/>
      <c r="AA234" s="3"/>
      <c r="AC234" s="3"/>
      <c r="AE234" s="3"/>
      <c r="AG234" s="3"/>
      <c r="AI234" s="3"/>
      <c r="AK234" s="3"/>
      <c r="AM234" s="3"/>
      <c r="AO234" s="3"/>
      <c r="AQ234" s="3"/>
      <c r="AS234" s="3"/>
      <c r="AU234" s="3"/>
      <c r="AW234" s="3"/>
      <c r="AY234" s="3"/>
      <c r="BA234" s="3"/>
      <c r="BC234" s="3"/>
      <c r="BE234" s="3"/>
      <c r="BG234" s="3"/>
      <c r="BI234" s="3"/>
      <c r="BK234" s="3"/>
      <c r="BM234" s="3"/>
      <c r="BO234" s="3"/>
      <c r="BQ234" s="3"/>
      <c r="BS234" s="3"/>
      <c r="BU234" s="3"/>
      <c r="BW234" s="3"/>
      <c r="BY234" s="3"/>
      <c r="CA234" s="3"/>
      <c r="CC234" s="3"/>
      <c r="CE234" s="3"/>
      <c r="CG234" s="3"/>
      <c r="CI234" s="3"/>
      <c r="CJ234">
        <v>44.29</v>
      </c>
      <c r="CK234" s="3">
        <v>15</v>
      </c>
      <c r="CL234">
        <v>25.86</v>
      </c>
      <c r="CM234" s="3">
        <v>22</v>
      </c>
      <c r="CN234">
        <v>33.89</v>
      </c>
      <c r="CO234" s="3">
        <v>12</v>
      </c>
      <c r="CP234">
        <v>25.56</v>
      </c>
      <c r="CQ234" s="3">
        <v>9</v>
      </c>
      <c r="CS234" s="3"/>
    </row>
    <row r="235" spans="1:97" x14ac:dyDescent="0.55000000000000004">
      <c r="A235" t="s">
        <v>275</v>
      </c>
      <c r="B235" t="str">
        <f>LOOKUP(Table1[[#This Row],[Program]],'Program to Publisher detail'!A235:A553,'Program to Publisher detail'!C235:C553)</f>
        <v>Micro Pro</v>
      </c>
      <c r="C235" t="str">
        <f>LOOKUP(Table1[[#This Row],[Program]],'Program to Developer detail'!A235:A553,'Program to Developer detail'!C235:C553)</f>
        <v>uncredited</v>
      </c>
      <c r="E235" s="3"/>
      <c r="G235" s="3"/>
      <c r="I235" s="3"/>
      <c r="K235" s="3"/>
      <c r="M235" s="3"/>
      <c r="O235" s="3"/>
      <c r="Q235" s="3"/>
      <c r="S235" s="3"/>
      <c r="U235" s="3"/>
      <c r="W235" s="3"/>
      <c r="Y235" s="3"/>
      <c r="AA235" s="3"/>
      <c r="AC235" s="3"/>
      <c r="AE235" s="3"/>
      <c r="AG235" s="3"/>
      <c r="AH235">
        <v>37.549999999999997</v>
      </c>
      <c r="AI235" s="3">
        <v>14</v>
      </c>
      <c r="AJ235">
        <v>28.69</v>
      </c>
      <c r="AK235" s="3">
        <v>27</v>
      </c>
      <c r="AL235">
        <v>27.31</v>
      </c>
      <c r="AM235" s="3">
        <v>28</v>
      </c>
      <c r="AN235">
        <v>20.239999999999998</v>
      </c>
      <c r="AO235" s="3">
        <v>30</v>
      </c>
      <c r="AP235">
        <v>37.5</v>
      </c>
      <c r="AQ235" s="3">
        <v>17</v>
      </c>
      <c r="AR235">
        <v>32.28</v>
      </c>
      <c r="AS235" s="3">
        <v>16</v>
      </c>
      <c r="AU235" s="3"/>
      <c r="AV235">
        <v>30.45</v>
      </c>
      <c r="AW235" s="3">
        <v>18</v>
      </c>
      <c r="AX235">
        <v>23.71</v>
      </c>
      <c r="AY235" s="3">
        <v>23</v>
      </c>
      <c r="AZ235">
        <v>25.96</v>
      </c>
      <c r="BA235" s="3">
        <v>18</v>
      </c>
      <c r="BC235" s="3"/>
      <c r="BD235">
        <v>13.95</v>
      </c>
      <c r="BE235" s="3">
        <v>27</v>
      </c>
      <c r="BG235" s="3"/>
      <c r="BI235" s="3"/>
      <c r="BJ235">
        <v>21.14</v>
      </c>
      <c r="BK235" s="3">
        <v>23</v>
      </c>
      <c r="BL235">
        <v>17.04</v>
      </c>
      <c r="BM235" s="3">
        <v>24</v>
      </c>
      <c r="BN235">
        <v>18.68</v>
      </c>
      <c r="BO235" s="3">
        <v>26</v>
      </c>
      <c r="BQ235" s="3"/>
      <c r="BS235" s="3"/>
      <c r="BT235">
        <v>20.69</v>
      </c>
      <c r="BU235" s="3">
        <v>16</v>
      </c>
      <c r="BV235">
        <v>21.75</v>
      </c>
      <c r="BW235" s="3">
        <v>21</v>
      </c>
      <c r="BX235">
        <v>26.97</v>
      </c>
      <c r="BY235" s="3">
        <v>14</v>
      </c>
      <c r="BZ235">
        <v>24.09</v>
      </c>
      <c r="CA235" s="3">
        <v>19</v>
      </c>
      <c r="CC235" s="3"/>
      <c r="CE235" s="3"/>
      <c r="CG235" s="3"/>
      <c r="CI235" s="3"/>
      <c r="CK235" s="3"/>
      <c r="CM235" s="3"/>
      <c r="CO235" s="3"/>
      <c r="CQ235" s="3"/>
      <c r="CS235" s="3"/>
    </row>
    <row r="236" spans="1:97" x14ac:dyDescent="0.55000000000000004">
      <c r="A236" t="s">
        <v>377</v>
      </c>
      <c r="B236" t="str">
        <f>LOOKUP(Table1[[#This Row],[Program]],'Program to Publisher detail'!A236:A554,'Program to Publisher detail'!C236:C554)</f>
        <v>DataSoft</v>
      </c>
      <c r="C236" t="str">
        <f>LOOKUP(Table1[[#This Row],[Program]],'Program to Developer detail'!A236:A554,'Program to Developer detail'!C236:C554)</f>
        <v>John Garcia</v>
      </c>
      <c r="E236" s="3"/>
      <c r="G236" s="3"/>
      <c r="I236" s="3"/>
      <c r="K236" s="3"/>
      <c r="M236" s="3"/>
      <c r="O236" s="3"/>
      <c r="Q236" s="3"/>
      <c r="S236" s="3"/>
      <c r="U236" s="3"/>
      <c r="W236" s="3"/>
      <c r="Y236" s="3"/>
      <c r="AA236" s="3"/>
      <c r="AC236" s="3"/>
      <c r="AE236" s="3"/>
      <c r="AG236" s="3"/>
      <c r="AI236" s="3"/>
      <c r="AK236" s="3"/>
      <c r="AM236" s="3"/>
      <c r="AO236" s="3"/>
      <c r="AQ236" s="3"/>
      <c r="AS236" s="3"/>
      <c r="AU236" s="3"/>
      <c r="AW236" s="3"/>
      <c r="AY236" s="3"/>
      <c r="BA236" s="3"/>
      <c r="BC236" s="3"/>
      <c r="BE236" s="3"/>
      <c r="BG236" s="3"/>
      <c r="BI236" s="3"/>
      <c r="BK236" s="3"/>
      <c r="BM236" s="3"/>
      <c r="BO236" s="3"/>
      <c r="BQ236" s="3"/>
      <c r="BS236" s="3"/>
      <c r="BT236">
        <v>97.68</v>
      </c>
      <c r="BU236" s="3">
        <v>2</v>
      </c>
      <c r="BV236">
        <v>89.45</v>
      </c>
      <c r="BW236" s="3">
        <v>4</v>
      </c>
      <c r="BX236">
        <v>71.819999999999993</v>
      </c>
      <c r="BY236" s="3">
        <v>6</v>
      </c>
      <c r="BZ236">
        <v>56.35</v>
      </c>
      <c r="CA236" s="3">
        <v>10</v>
      </c>
      <c r="CB236">
        <v>37.6</v>
      </c>
      <c r="CC236" s="3">
        <v>14</v>
      </c>
      <c r="CD236">
        <v>51</v>
      </c>
      <c r="CE236" s="3">
        <v>12</v>
      </c>
      <c r="CF236">
        <v>42.59</v>
      </c>
      <c r="CG236" s="3">
        <v>8</v>
      </c>
      <c r="CH236">
        <v>44.07</v>
      </c>
      <c r="CI236" s="3">
        <v>12</v>
      </c>
      <c r="CJ236">
        <v>43.23</v>
      </c>
      <c r="CK236" s="3">
        <v>17</v>
      </c>
      <c r="CL236">
        <v>47.67</v>
      </c>
      <c r="CM236" s="3">
        <v>11</v>
      </c>
      <c r="CO236" s="3"/>
      <c r="CQ236" s="3"/>
      <c r="CS236" s="3"/>
    </row>
    <row r="237" spans="1:97" x14ac:dyDescent="0.55000000000000004">
      <c r="A237" t="s">
        <v>271</v>
      </c>
      <c r="B237" t="str">
        <f>LOOKUP(Table1[[#This Row],[Program]],'Program to Publisher detail'!A237:A555,'Program to Publisher detail'!C237:C555)</f>
        <v>Phoenix Software</v>
      </c>
      <c r="C237" t="str">
        <f>LOOKUP(Table1[[#This Row],[Program]],'Program to Developer detail'!A237:A555,'Program to Developer detail'!C237:C555)</f>
        <v>Dav Holle</v>
      </c>
      <c r="E237" s="3"/>
      <c r="G237" s="3"/>
      <c r="I237" s="3"/>
      <c r="K237" s="3"/>
      <c r="M237" s="3"/>
      <c r="O237" s="3"/>
      <c r="Q237" s="3"/>
      <c r="S237" s="3"/>
      <c r="U237" s="3"/>
      <c r="W237" s="3"/>
      <c r="Y237" s="3"/>
      <c r="AA237" s="3"/>
      <c r="AC237" s="3"/>
      <c r="AE237" s="3"/>
      <c r="AG237" s="3"/>
      <c r="AI237" s="3"/>
      <c r="AK237" s="3"/>
      <c r="AM237" s="3"/>
      <c r="AN237">
        <v>22.93</v>
      </c>
      <c r="AO237" s="3">
        <v>27</v>
      </c>
      <c r="AQ237" s="3"/>
      <c r="AR237">
        <v>37.83</v>
      </c>
      <c r="AS237" s="3">
        <v>13</v>
      </c>
      <c r="AT237">
        <v>15.77</v>
      </c>
      <c r="AU237" s="3">
        <v>28</v>
      </c>
      <c r="AW237" s="3"/>
      <c r="AY237" s="3"/>
      <c r="BA237" s="3"/>
      <c r="BB237">
        <v>16.36</v>
      </c>
      <c r="BC237" s="3">
        <v>30</v>
      </c>
      <c r="BE237" s="3"/>
      <c r="BG237" s="3"/>
      <c r="BI237" s="3"/>
      <c r="BK237" s="3"/>
      <c r="BM237" s="3"/>
      <c r="BO237" s="3"/>
      <c r="BQ237" s="3"/>
      <c r="BS237" s="3"/>
      <c r="BU237" s="3"/>
      <c r="BW237" s="3"/>
      <c r="BY237" s="3"/>
      <c r="BZ237">
        <v>18.059999999999999</v>
      </c>
      <c r="CA237" s="3">
        <v>27</v>
      </c>
      <c r="CC237" s="3"/>
      <c r="CE237" s="3"/>
      <c r="CG237" s="3"/>
      <c r="CI237" s="3"/>
      <c r="CJ237">
        <v>32.24</v>
      </c>
      <c r="CK237" s="3">
        <v>24</v>
      </c>
      <c r="CM237" s="3"/>
      <c r="CO237" s="3"/>
      <c r="CP237">
        <v>18.95</v>
      </c>
      <c r="CQ237" s="3">
        <v>17</v>
      </c>
      <c r="CS237" s="3"/>
    </row>
    <row r="238" spans="1:97" x14ac:dyDescent="0.55000000000000004">
      <c r="A238" t="s">
        <v>151</v>
      </c>
      <c r="B238" t="str">
        <f>LOOKUP(Table1[[#This Row],[Program]],'Program to Publisher detail'!A238:A556,'Program to Publisher detail'!C238:C556)</f>
        <v>Personal Software</v>
      </c>
      <c r="C238" t="str">
        <f>LOOKUP(Table1[[#This Row],[Program]],'Program to Developer detail'!A238:A556,'Program to Developer detail'!C238:C556)</f>
        <v>Infocom</v>
      </c>
      <c r="E238" s="3"/>
      <c r="G238" s="3"/>
      <c r="I238" s="3"/>
      <c r="K238" s="3"/>
      <c r="M238" s="3"/>
      <c r="O238" s="3"/>
      <c r="Q238" s="3"/>
      <c r="R238">
        <v>60.16</v>
      </c>
      <c r="S238" s="3">
        <v>4</v>
      </c>
      <c r="T238">
        <v>31.72</v>
      </c>
      <c r="U238" s="3">
        <v>11</v>
      </c>
      <c r="V238">
        <v>37.92</v>
      </c>
      <c r="W238" s="3">
        <v>10</v>
      </c>
      <c r="X238">
        <v>17.04</v>
      </c>
      <c r="Y238" s="3">
        <v>21</v>
      </c>
      <c r="AA238" s="3"/>
      <c r="AC238" s="3"/>
      <c r="AE238" s="3"/>
      <c r="AG238" s="3"/>
      <c r="AI238" s="3"/>
      <c r="AK238" s="3"/>
      <c r="AM238" s="3"/>
      <c r="AO238" s="3"/>
      <c r="AQ238" s="3"/>
      <c r="AS238" s="3"/>
      <c r="AU238" s="3"/>
      <c r="AW238" s="3"/>
      <c r="AY238" s="3"/>
      <c r="BA238" s="3"/>
      <c r="BC238" s="3"/>
      <c r="BD238">
        <v>19.239999999999998</v>
      </c>
      <c r="BE238" s="3">
        <v>20</v>
      </c>
      <c r="BF238">
        <v>18.25</v>
      </c>
      <c r="BG238" s="3">
        <v>23</v>
      </c>
      <c r="BH238">
        <v>30.32</v>
      </c>
      <c r="BI238" s="3">
        <v>20</v>
      </c>
      <c r="BJ238">
        <v>21.61</v>
      </c>
      <c r="BK238" s="3">
        <v>21</v>
      </c>
      <c r="BL238">
        <v>20.78</v>
      </c>
      <c r="BM238" s="3">
        <v>21</v>
      </c>
      <c r="BN238">
        <v>26.68</v>
      </c>
      <c r="BO238" s="3">
        <v>19</v>
      </c>
      <c r="BP238">
        <v>14.61</v>
      </c>
      <c r="BQ238" s="3">
        <v>30</v>
      </c>
      <c r="BS238" s="3"/>
      <c r="BT238">
        <v>13.72</v>
      </c>
      <c r="BU238" s="3">
        <v>23</v>
      </c>
      <c r="BV238">
        <v>18.38</v>
      </c>
      <c r="BW238" s="3">
        <v>24</v>
      </c>
      <c r="BX238">
        <v>17.53</v>
      </c>
      <c r="BY238" s="3">
        <v>21</v>
      </c>
      <c r="BZ238">
        <v>21.94</v>
      </c>
      <c r="CA238" s="3">
        <v>21</v>
      </c>
      <c r="CB238">
        <v>17.940000000000001</v>
      </c>
      <c r="CC238" s="3">
        <v>28</v>
      </c>
      <c r="CD238">
        <v>24.08</v>
      </c>
      <c r="CE238" s="3">
        <v>24</v>
      </c>
      <c r="CF238">
        <v>32.71</v>
      </c>
      <c r="CG238" s="3">
        <v>12</v>
      </c>
      <c r="CH238">
        <v>38.15</v>
      </c>
      <c r="CI238" s="3">
        <v>19</v>
      </c>
      <c r="CJ238">
        <v>33.659999999999997</v>
      </c>
      <c r="CK238" s="3">
        <v>22</v>
      </c>
      <c r="CL238">
        <v>48.29</v>
      </c>
      <c r="CM238" s="3">
        <v>10</v>
      </c>
      <c r="CN238">
        <v>27.11</v>
      </c>
      <c r="CO238" s="3">
        <v>15</v>
      </c>
      <c r="CP238">
        <v>18.170000000000002</v>
      </c>
      <c r="CQ238" s="3">
        <v>21</v>
      </c>
      <c r="CR238">
        <v>18.43</v>
      </c>
      <c r="CS238" s="3">
        <v>23</v>
      </c>
    </row>
    <row r="239" spans="1:97" x14ac:dyDescent="0.55000000000000004">
      <c r="A239" t="s">
        <v>264</v>
      </c>
      <c r="B239" t="str">
        <f>LOOKUP(Table1[[#This Row],[Program]],'Program to Publisher detail'!A239:A557,'Program to Publisher detail'!C239:C557)</f>
        <v>Infocom</v>
      </c>
      <c r="C239" t="str">
        <f>LOOKUP(Table1[[#This Row],[Program]],'Program to Developer detail'!A239:A557,'Program to Developer detail'!C239:C557)</f>
        <v>uncredited</v>
      </c>
      <c r="E239" s="3"/>
      <c r="G239" s="3"/>
      <c r="I239" s="3"/>
      <c r="K239" s="3"/>
      <c r="M239" s="3"/>
      <c r="O239" s="3"/>
      <c r="Q239" s="3"/>
      <c r="S239" s="3"/>
      <c r="U239" s="3"/>
      <c r="W239" s="3"/>
      <c r="Y239" s="3"/>
      <c r="AA239" s="3"/>
      <c r="AC239" s="3"/>
      <c r="AE239" s="3"/>
      <c r="AG239" s="3"/>
      <c r="AI239" s="3"/>
      <c r="AK239" s="3"/>
      <c r="AL239">
        <v>24.39</v>
      </c>
      <c r="AM239" s="3">
        <v>30</v>
      </c>
      <c r="AO239" s="3"/>
      <c r="AQ239" s="3"/>
      <c r="AS239" s="3"/>
      <c r="AT239">
        <v>16.39</v>
      </c>
      <c r="AU239" s="3">
        <v>27</v>
      </c>
      <c r="AW239" s="3"/>
      <c r="AY239" s="3"/>
      <c r="BA239" s="3"/>
      <c r="BC239" s="3"/>
      <c r="BD239">
        <v>13.95</v>
      </c>
      <c r="BE239" s="3">
        <v>27</v>
      </c>
      <c r="BG239" s="3"/>
      <c r="BH239">
        <v>20.91</v>
      </c>
      <c r="BI239" s="3">
        <v>28</v>
      </c>
      <c r="BK239" s="3"/>
      <c r="BL239">
        <v>13.71</v>
      </c>
      <c r="BM239" s="3">
        <v>27</v>
      </c>
      <c r="BO239" s="3"/>
      <c r="BQ239" s="3"/>
      <c r="BS239" s="3"/>
      <c r="BU239" s="3"/>
      <c r="BW239" s="3"/>
      <c r="BY239" s="3"/>
      <c r="CA239" s="3"/>
      <c r="CC239" s="3"/>
      <c r="CE239" s="3"/>
      <c r="CF239">
        <v>28.04</v>
      </c>
      <c r="CG239" s="3">
        <v>19</v>
      </c>
      <c r="CH239">
        <v>33.880000000000003</v>
      </c>
      <c r="CI239" s="3">
        <v>21</v>
      </c>
      <c r="CK239" s="3"/>
      <c r="CM239" s="3"/>
      <c r="CO239" s="3"/>
      <c r="CQ239" s="3"/>
      <c r="CS239" s="3"/>
    </row>
    <row r="240" spans="1:97" x14ac:dyDescent="0.55000000000000004">
      <c r="A240" t="s">
        <v>336</v>
      </c>
      <c r="B240" t="str">
        <f>LOOKUP(Table1[[#This Row],[Program]],'Program to Publisher detail'!A240:A558,'Program to Publisher detail'!C240:C558)</f>
        <v>Infocom</v>
      </c>
      <c r="C240" t="str">
        <f>LOOKUP(Table1[[#This Row],[Program]],'Program to Developer detail'!A240:A558,'Program to Developer detail'!C240:C558)</f>
        <v>uncredited</v>
      </c>
      <c r="E240" s="3"/>
      <c r="G240" s="3"/>
      <c r="I240" s="3"/>
      <c r="K240" s="3"/>
      <c r="M240" s="3"/>
      <c r="O240" s="3"/>
      <c r="Q240" s="3"/>
      <c r="S240" s="3"/>
      <c r="U240" s="3"/>
      <c r="W240" s="3"/>
      <c r="Y240" s="3"/>
      <c r="AA240" s="3"/>
      <c r="AC240" s="3"/>
      <c r="AE240" s="3"/>
      <c r="AG240" s="3"/>
      <c r="AI240" s="3"/>
      <c r="AK240" s="3"/>
      <c r="AM240" s="3"/>
      <c r="AO240" s="3"/>
      <c r="AQ240" s="3"/>
      <c r="AS240" s="3"/>
      <c r="AU240" s="3"/>
      <c r="AW240" s="3"/>
      <c r="AY240" s="3"/>
      <c r="BA240" s="3"/>
      <c r="BC240" s="3"/>
      <c r="BE240" s="3"/>
      <c r="BF240">
        <v>19.63</v>
      </c>
      <c r="BG240" s="3">
        <v>20</v>
      </c>
      <c r="BH240">
        <v>19.510000000000002</v>
      </c>
      <c r="BI240" s="3">
        <v>30</v>
      </c>
      <c r="BK240" s="3"/>
      <c r="BM240" s="3"/>
      <c r="BO240" s="3"/>
      <c r="BQ240" s="3"/>
      <c r="BS240" s="3"/>
      <c r="BU240" s="3"/>
      <c r="BW240" s="3"/>
      <c r="BY240" s="3"/>
      <c r="CA240" s="3"/>
      <c r="CC240" s="3"/>
      <c r="CE240" s="3"/>
      <c r="CF240">
        <v>27.5</v>
      </c>
      <c r="CG240" s="3">
        <v>21</v>
      </c>
      <c r="CH240">
        <v>32.22</v>
      </c>
      <c r="CI240" s="3">
        <v>23</v>
      </c>
      <c r="CK240" s="3"/>
      <c r="CM240" s="3"/>
      <c r="CO240" s="3"/>
      <c r="CQ240" s="3"/>
      <c r="CS240" s="3"/>
    </row>
    <row r="241" spans="1:96" s="3" customFormat="1" x14ac:dyDescent="0.55000000000000004">
      <c r="A241" s="3" t="s">
        <v>607</v>
      </c>
      <c r="C241" s="3" t="s">
        <v>608</v>
      </c>
      <c r="D241" s="3">
        <f>COUNTIF(Table1[Oct-80],"&gt;0")</f>
        <v>30</v>
      </c>
      <c r="F241" s="3">
        <f>COUNTIF(Table1[Nov-80],"&gt;0")</f>
        <v>30</v>
      </c>
      <c r="H241" s="3">
        <f>COUNTIF(Table1[ Dec-80],"&gt;0")</f>
        <v>30</v>
      </c>
      <c r="J241" s="3">
        <f>COUNTIF(Table1[ Jan-81],"&gt;0")</f>
        <v>30</v>
      </c>
      <c r="L241" s="3">
        <f>COUNTIF(Table1[Feb-81],"&gt;0")</f>
        <v>30</v>
      </c>
      <c r="N241" s="3">
        <f>COUNTIF(Table1[Mar-81],"&gt;=0")</f>
        <v>30</v>
      </c>
      <c r="P241" s="3">
        <f>COUNTIF(Table1[Apr-81],"&gt;0")</f>
        <v>30</v>
      </c>
      <c r="R241" s="3">
        <f>COUNTIF(Table1[May-81],"&gt;0")</f>
        <v>30</v>
      </c>
      <c r="T241" s="3">
        <f>COUNTIF(Table1[Jun-81],"&gt;0")</f>
        <v>30</v>
      </c>
      <c r="V241" s="3">
        <f>COUNTIF(Table1[Jul-81],"&gt;0")</f>
        <v>31</v>
      </c>
      <c r="X241" s="3">
        <f>COUNTIF(Table1[Aug-81],"&gt;0")</f>
        <v>30</v>
      </c>
      <c r="Z241" s="3">
        <f>COUNTIF(Table1[Sep-81],"&gt;0")</f>
        <v>30</v>
      </c>
      <c r="AB241" s="3">
        <f>COUNTIF(Table1[Oct-81],"&gt;0")</f>
        <v>30</v>
      </c>
      <c r="AD241" s="3">
        <f>COUNTIF(Table1[Nov-81],"&gt;0")</f>
        <v>30</v>
      </c>
      <c r="AF241" s="3">
        <f>COUNTIF(Table1[Dec-81],"&gt;0")</f>
        <v>30</v>
      </c>
      <c r="AH241" s="3">
        <f>COUNTIF(Table1[Jan-82],"&gt;0")</f>
        <v>30</v>
      </c>
      <c r="AJ241" s="3">
        <f>COUNTIF(Table1[Feb-82],"&gt;0")</f>
        <v>30</v>
      </c>
      <c r="AL241" s="3">
        <f>COUNTIF(Table1[Mar-82],"&gt;0")</f>
        <v>30</v>
      </c>
      <c r="AN241" s="3">
        <f>COUNTIF(Table1[Apr-82],"&gt;0")</f>
        <v>31</v>
      </c>
      <c r="AP241" s="3">
        <f>COUNTIF(Table1[May-82],"&gt;0")</f>
        <v>30</v>
      </c>
      <c r="AR241" s="3">
        <f>COUNTIF(Table1[Jun-82],"&gt;0")</f>
        <v>30</v>
      </c>
      <c r="AT241" s="3">
        <f>COUNTIF(Table1[Jul-82],"&gt;0")</f>
        <v>30</v>
      </c>
      <c r="AV241" s="3">
        <f>COUNTIF(Table1[Aug-82],"&gt;0")</f>
        <v>30</v>
      </c>
      <c r="AX241" s="3">
        <f>COUNTIF(Table1[Sep-82],"&gt;0")</f>
        <v>30</v>
      </c>
      <c r="AZ241" s="3">
        <f>COUNTIF(Table1[Oct-82],"&gt;0")</f>
        <v>31</v>
      </c>
      <c r="BB241" s="3">
        <f>COUNTIF(Table1[Nov-82],"&gt;0")</f>
        <v>30</v>
      </c>
      <c r="BD241" s="3">
        <f>COUNTIF(Table1[Dec-82],"&gt;0")</f>
        <v>31</v>
      </c>
      <c r="BF241" s="3">
        <f>COUNTIF(Table1[Jan-83],"&gt;0")</f>
        <v>30</v>
      </c>
      <c r="BH241" s="3">
        <f>COUNTIF(Table1[Feb-83],"&gt;0")</f>
        <v>31</v>
      </c>
      <c r="BJ241" s="3">
        <f>COUNTIF(Table1[Mar-83],"&gt;0")</f>
        <v>30</v>
      </c>
      <c r="BL241" s="3">
        <f>COUNTIF(Table1[Apr-83],"&gt;0")</f>
        <v>30</v>
      </c>
      <c r="BN241" s="3">
        <f>COUNTIF(Table1[May-83],"&gt;0")</f>
        <v>30</v>
      </c>
      <c r="BP241" s="3">
        <f>COUNTIF(Table1[Jun-83],"&gt;0")</f>
        <v>30</v>
      </c>
      <c r="BR241" s="3">
        <f>COUNTIF(Table1[Jul-83],"&gt;0")</f>
        <v>31</v>
      </c>
      <c r="BT241" s="3">
        <f>COUNTIF(Table1[Aug-83],"&gt;0")</f>
        <v>31</v>
      </c>
      <c r="BV241" s="3">
        <f>COUNTIF(Table1[Sep-83],"&gt;0")</f>
        <v>32</v>
      </c>
      <c r="BX241" s="3">
        <f>COUNTIF(Table1[Oct-83],"&gt;0")</f>
        <v>30</v>
      </c>
      <c r="BZ241" s="3">
        <f>COUNTIF(Table1[Nov-83],"&gt;0")</f>
        <v>30</v>
      </c>
      <c r="CB241" s="3">
        <f>COUNTIF(Table1[Dec-83],"&gt;0")</f>
        <v>30</v>
      </c>
      <c r="CD241" s="3">
        <f>COUNTIF(Table1[Jan-84],"&gt;0")</f>
        <v>31</v>
      </c>
      <c r="CF241" s="3">
        <f>COUNTIF(Table1[Feb-84],"&gt;0")</f>
        <v>31</v>
      </c>
      <c r="CH241" s="3">
        <f>COUNTIF(Table1[Mar-84],"&gt;0")</f>
        <v>31</v>
      </c>
      <c r="CJ241" s="3">
        <f>COUNTIF(Table1[Apr-84],"&gt;0")</f>
        <v>30</v>
      </c>
      <c r="CL241" s="3">
        <f>COUNTIF(Table1[May-84],"&gt;0")</f>
        <v>30</v>
      </c>
      <c r="CN241" s="3">
        <f>COUNTIF(Table1[Jun-84],"&gt;0")</f>
        <v>30</v>
      </c>
      <c r="CP241" s="3">
        <f>COUNTIF(Table1[Jul-84],"&gt;0")</f>
        <v>30</v>
      </c>
      <c r="CR241" s="3">
        <f>COUNTIF(Table1[Aug-84],"&gt;0")</f>
        <v>31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workbookViewId="0">
      <pane ySplit="1" topLeftCell="A2" activePane="bottomLeft" state="frozen"/>
      <selection pane="bottomLeft" activeCell="B1" sqref="B1:B1048576"/>
    </sheetView>
  </sheetViews>
  <sheetFormatPr defaultRowHeight="14.4" x14ac:dyDescent="0.55000000000000004"/>
  <cols>
    <col min="1" max="1" width="26.26171875" customWidth="1"/>
    <col min="2" max="2" width="29" bestFit="1" customWidth="1"/>
    <col min="3" max="3" width="58.26171875" bestFit="1" customWidth="1"/>
    <col min="4" max="4" width="6.1015625" bestFit="1" customWidth="1"/>
    <col min="5" max="5" width="17.26171875" bestFit="1" customWidth="1"/>
  </cols>
  <sheetData>
    <row r="1" spans="1:5" x14ac:dyDescent="0.55000000000000004">
      <c r="A1" s="6" t="s">
        <v>0</v>
      </c>
      <c r="B1" s="7" t="s">
        <v>2</v>
      </c>
      <c r="C1" s="6" t="s">
        <v>602</v>
      </c>
      <c r="D1" s="6" t="s">
        <v>603</v>
      </c>
      <c r="E1" s="6" t="s">
        <v>601</v>
      </c>
    </row>
    <row r="2" spans="1:5" x14ac:dyDescent="0.55000000000000004">
      <c r="A2" t="s">
        <v>167</v>
      </c>
      <c r="B2" t="s">
        <v>168</v>
      </c>
      <c r="C2" s="9" t="str">
        <f>IF(A2=A1,C1&amp;", "&amp;B2,B2)</f>
        <v>Epyx</v>
      </c>
      <c r="D2" s="10" t="str">
        <f>IF(A2&lt;&gt;A3,"full list","")</f>
        <v>full list</v>
      </c>
    </row>
    <row r="3" spans="1:5" x14ac:dyDescent="0.55000000000000004">
      <c r="A3" t="s">
        <v>495</v>
      </c>
      <c r="B3" t="s">
        <v>107</v>
      </c>
      <c r="C3" s="9" t="str">
        <f t="shared" ref="C3:C66" si="0">IF(A3=A2,C2&amp;", "&amp;B3,B3)</f>
        <v>Bruce Artwick</v>
      </c>
      <c r="D3" s="10" t="str">
        <f t="shared" ref="D3:D66" si="1">IF(A3&lt;&gt;A4,"full list","")</f>
        <v>full list</v>
      </c>
    </row>
    <row r="4" spans="1:5" x14ac:dyDescent="0.55000000000000004">
      <c r="A4" t="s">
        <v>135</v>
      </c>
      <c r="B4" t="s">
        <v>136</v>
      </c>
      <c r="C4" s="9" t="str">
        <f t="shared" si="0"/>
        <v>Silas Warner</v>
      </c>
      <c r="D4" s="10" t="str">
        <f t="shared" si="1"/>
        <v>full list</v>
      </c>
      <c r="E4" t="s">
        <v>600</v>
      </c>
    </row>
    <row r="5" spans="1:5" x14ac:dyDescent="0.55000000000000004">
      <c r="A5" t="s">
        <v>326</v>
      </c>
      <c r="B5" t="s">
        <v>327</v>
      </c>
      <c r="C5" s="9" t="str">
        <f t="shared" si="0"/>
        <v>Software Dimensions</v>
      </c>
      <c r="D5" s="10" t="str">
        <f t="shared" si="1"/>
        <v>full list</v>
      </c>
    </row>
    <row r="6" spans="1:5" x14ac:dyDescent="0.55000000000000004">
      <c r="A6" t="s">
        <v>9</v>
      </c>
      <c r="B6" t="s">
        <v>591</v>
      </c>
      <c r="C6" s="9" t="str">
        <f t="shared" si="0"/>
        <v>Gordon Letwin</v>
      </c>
      <c r="D6" s="10" t="str">
        <f t="shared" si="1"/>
        <v/>
      </c>
    </row>
    <row r="7" spans="1:5" x14ac:dyDescent="0.55000000000000004">
      <c r="A7" t="s">
        <v>9</v>
      </c>
      <c r="B7" t="s">
        <v>590</v>
      </c>
      <c r="C7" s="9" t="str">
        <f t="shared" si="0"/>
        <v>Gordon Letwin, Software Associates</v>
      </c>
      <c r="D7" s="10" t="str">
        <f t="shared" si="1"/>
        <v>full list</v>
      </c>
    </row>
    <row r="8" spans="1:5" x14ac:dyDescent="0.55000000000000004">
      <c r="A8" t="s">
        <v>143</v>
      </c>
      <c r="B8" t="s">
        <v>122</v>
      </c>
      <c r="C8" s="9" t="str">
        <f t="shared" si="0"/>
        <v>Scott Adams</v>
      </c>
      <c r="D8" s="10" t="str">
        <f t="shared" si="1"/>
        <v>full list</v>
      </c>
    </row>
    <row r="9" spans="1:5" x14ac:dyDescent="0.55000000000000004">
      <c r="A9" t="s">
        <v>131</v>
      </c>
      <c r="B9" t="s">
        <v>132</v>
      </c>
      <c r="C9" s="9" t="str">
        <f t="shared" si="0"/>
        <v>Lord British</v>
      </c>
      <c r="D9" s="10" t="str">
        <f t="shared" si="1"/>
        <v>full list</v>
      </c>
    </row>
    <row r="10" spans="1:5" x14ac:dyDescent="0.55000000000000004">
      <c r="A10" t="s">
        <v>150</v>
      </c>
      <c r="B10" t="s">
        <v>134</v>
      </c>
      <c r="C10" s="9" t="str">
        <f t="shared" si="0"/>
        <v>Tony Suzuki</v>
      </c>
      <c r="D10" s="10" t="str">
        <f t="shared" si="1"/>
        <v>full list</v>
      </c>
    </row>
    <row r="11" spans="1:5" x14ac:dyDescent="0.55000000000000004">
      <c r="A11" t="s">
        <v>178</v>
      </c>
      <c r="B11" t="s">
        <v>134</v>
      </c>
      <c r="C11" s="9" t="str">
        <f t="shared" si="0"/>
        <v>Tony Suzuki</v>
      </c>
      <c r="D11" s="10" t="str">
        <f t="shared" si="1"/>
        <v>full list</v>
      </c>
    </row>
    <row r="12" spans="1:5" x14ac:dyDescent="0.55000000000000004">
      <c r="A12" t="s">
        <v>133</v>
      </c>
      <c r="B12" t="s">
        <v>496</v>
      </c>
      <c r="C12" s="9" t="str">
        <f t="shared" si="0"/>
        <v>uncredited</v>
      </c>
      <c r="D12" s="10" t="str">
        <f t="shared" si="1"/>
        <v>full list</v>
      </c>
    </row>
    <row r="13" spans="1:5" x14ac:dyDescent="0.55000000000000004">
      <c r="A13" t="s">
        <v>325</v>
      </c>
      <c r="B13" t="s">
        <v>368</v>
      </c>
      <c r="C13" s="9" t="str">
        <f t="shared" si="0"/>
        <v>Logo Computer Systems</v>
      </c>
      <c r="D13" s="10" t="str">
        <f t="shared" si="1"/>
        <v>full list</v>
      </c>
    </row>
    <row r="14" spans="1:5" x14ac:dyDescent="0.55000000000000004">
      <c r="A14" t="s">
        <v>376</v>
      </c>
      <c r="B14" t="s">
        <v>239</v>
      </c>
      <c r="C14" s="9" t="str">
        <f t="shared" si="0"/>
        <v>Bert Kersey</v>
      </c>
      <c r="D14" s="10" t="str">
        <f t="shared" si="1"/>
        <v>full list</v>
      </c>
    </row>
    <row r="15" spans="1:5" x14ac:dyDescent="0.55000000000000004">
      <c r="A15" t="s">
        <v>390</v>
      </c>
      <c r="B15" t="s">
        <v>239</v>
      </c>
      <c r="C15" s="9" t="str">
        <f t="shared" si="0"/>
        <v>Bert Kersey</v>
      </c>
      <c r="D15" s="10" t="str">
        <f t="shared" si="1"/>
        <v>full list</v>
      </c>
    </row>
    <row r="16" spans="1:5" x14ac:dyDescent="0.55000000000000004">
      <c r="A16" t="s">
        <v>207</v>
      </c>
      <c r="B16" t="s">
        <v>208</v>
      </c>
      <c r="C16" s="9" t="str">
        <f t="shared" si="0"/>
        <v>Ben Serki</v>
      </c>
      <c r="D16" s="10" t="str">
        <f t="shared" si="1"/>
        <v>full list</v>
      </c>
    </row>
    <row r="17" spans="1:4" x14ac:dyDescent="0.55000000000000004">
      <c r="A17" t="s">
        <v>403</v>
      </c>
      <c r="B17" t="s">
        <v>496</v>
      </c>
      <c r="C17" s="9" t="str">
        <f t="shared" si="0"/>
        <v>uncredited</v>
      </c>
      <c r="D17" s="10" t="str">
        <f t="shared" si="1"/>
        <v>full list</v>
      </c>
    </row>
    <row r="18" spans="1:4" x14ac:dyDescent="0.55000000000000004">
      <c r="A18" t="s">
        <v>157</v>
      </c>
      <c r="B18" t="s">
        <v>159</v>
      </c>
      <c r="C18" s="9" t="str">
        <f t="shared" si="0"/>
        <v>Tom Crossley</v>
      </c>
      <c r="D18" s="10" t="str">
        <f t="shared" si="1"/>
        <v>full list</v>
      </c>
    </row>
    <row r="19" spans="1:4" x14ac:dyDescent="0.55000000000000004">
      <c r="A19" t="s">
        <v>44</v>
      </c>
      <c r="B19" t="s">
        <v>496</v>
      </c>
      <c r="C19" s="9" t="str">
        <f t="shared" si="0"/>
        <v>uncredited</v>
      </c>
      <c r="D19" s="10" t="str">
        <f t="shared" si="1"/>
        <v>full list</v>
      </c>
    </row>
    <row r="20" spans="1:4" x14ac:dyDescent="0.55000000000000004">
      <c r="A20" t="s">
        <v>305</v>
      </c>
      <c r="B20" t="s">
        <v>496</v>
      </c>
      <c r="C20" s="9" t="str">
        <f t="shared" si="0"/>
        <v>uncredited</v>
      </c>
      <c r="D20" s="10" t="str">
        <f t="shared" si="1"/>
        <v>full list</v>
      </c>
    </row>
    <row r="21" spans="1:4" x14ac:dyDescent="0.55000000000000004">
      <c r="A21" t="s">
        <v>32</v>
      </c>
      <c r="B21" t="s">
        <v>496</v>
      </c>
      <c r="C21" s="9" t="str">
        <f t="shared" si="0"/>
        <v>uncredited</v>
      </c>
      <c r="D21" s="10" t="str">
        <f t="shared" si="1"/>
        <v>full list</v>
      </c>
    </row>
    <row r="22" spans="1:4" x14ac:dyDescent="0.55000000000000004">
      <c r="A22" t="s">
        <v>285</v>
      </c>
      <c r="B22" t="s">
        <v>189</v>
      </c>
      <c r="C22" s="9" t="str">
        <f t="shared" si="0"/>
        <v>Paul Lutus</v>
      </c>
      <c r="D22" s="10" t="str">
        <f t="shared" si="1"/>
        <v>full list</v>
      </c>
    </row>
    <row r="23" spans="1:4" x14ac:dyDescent="0.55000000000000004">
      <c r="A23" t="s">
        <v>404</v>
      </c>
      <c r="B23" t="s">
        <v>189</v>
      </c>
      <c r="C23" s="9" t="str">
        <f t="shared" si="0"/>
        <v>Paul Lutus</v>
      </c>
      <c r="D23" s="10" t="str">
        <f t="shared" si="1"/>
        <v>full list</v>
      </c>
    </row>
    <row r="24" spans="1:4" x14ac:dyDescent="0.55000000000000004">
      <c r="A24" t="s">
        <v>39</v>
      </c>
      <c r="B24" t="s">
        <v>496</v>
      </c>
      <c r="C24" s="9" t="str">
        <f t="shared" si="0"/>
        <v>uncredited</v>
      </c>
      <c r="D24" s="10" t="str">
        <f t="shared" si="1"/>
        <v>full list</v>
      </c>
    </row>
    <row r="25" spans="1:4" x14ac:dyDescent="0.55000000000000004">
      <c r="A25" t="s">
        <v>432</v>
      </c>
      <c r="B25" t="s">
        <v>361</v>
      </c>
      <c r="C25" s="9" t="str">
        <f t="shared" si="0"/>
        <v>Rupert Lissner</v>
      </c>
      <c r="D25" s="10" t="str">
        <f t="shared" si="1"/>
        <v>full list</v>
      </c>
    </row>
    <row r="26" spans="1:4" x14ac:dyDescent="0.55000000000000004">
      <c r="A26" t="s">
        <v>345</v>
      </c>
      <c r="B26" t="s">
        <v>564</v>
      </c>
      <c r="C26" s="9" t="str">
        <f t="shared" si="0"/>
        <v>Kevin Armstrong</v>
      </c>
      <c r="D26" s="10" t="str">
        <f t="shared" si="1"/>
        <v/>
      </c>
    </row>
    <row r="27" spans="1:4" x14ac:dyDescent="0.55000000000000004">
      <c r="A27" t="s">
        <v>345</v>
      </c>
      <c r="B27" t="s">
        <v>565</v>
      </c>
      <c r="C27" s="9" t="str">
        <f t="shared" si="0"/>
        <v>Kevin Armstrong, Mark Borgerson</v>
      </c>
      <c r="D27" s="10" t="str">
        <f t="shared" si="1"/>
        <v>full list</v>
      </c>
    </row>
    <row r="28" spans="1:4" x14ac:dyDescent="0.55000000000000004">
      <c r="A28" t="s">
        <v>396</v>
      </c>
      <c r="B28" t="s">
        <v>556</v>
      </c>
      <c r="C28" s="9" t="str">
        <f t="shared" si="0"/>
        <v>Bill Maxwell</v>
      </c>
      <c r="D28" s="10" t="str">
        <f t="shared" si="1"/>
        <v/>
      </c>
    </row>
    <row r="29" spans="1:4" x14ac:dyDescent="0.55000000000000004">
      <c r="A29" t="s">
        <v>396</v>
      </c>
      <c r="B29" t="s">
        <v>555</v>
      </c>
      <c r="C29" s="9" t="str">
        <f t="shared" si="0"/>
        <v>Bill Maxwell, Jerry Chaffin</v>
      </c>
      <c r="D29" s="10" t="str">
        <f t="shared" si="1"/>
        <v>full list</v>
      </c>
    </row>
    <row r="30" spans="1:4" x14ac:dyDescent="0.55000000000000004">
      <c r="A30" t="s">
        <v>383</v>
      </c>
      <c r="B30" t="s">
        <v>504</v>
      </c>
      <c r="C30" s="9" t="str">
        <f t="shared" si="0"/>
        <v>Bill Blue</v>
      </c>
      <c r="D30" s="10" t="str">
        <f t="shared" si="1"/>
        <v/>
      </c>
    </row>
    <row r="31" spans="1:4" x14ac:dyDescent="0.55000000000000004">
      <c r="A31" t="s">
        <v>383</v>
      </c>
      <c r="B31" t="s">
        <v>505</v>
      </c>
      <c r="C31" s="9" t="str">
        <f t="shared" si="0"/>
        <v>Bill Blue, Mark Robbins</v>
      </c>
      <c r="D31" s="10" t="str">
        <f t="shared" si="1"/>
        <v>full list</v>
      </c>
    </row>
    <row r="32" spans="1:4" x14ac:dyDescent="0.55000000000000004">
      <c r="A32" t="s">
        <v>176</v>
      </c>
      <c r="B32" t="s">
        <v>559</v>
      </c>
      <c r="C32" s="9" t="str">
        <f t="shared" si="0"/>
        <v>Barry Printz</v>
      </c>
      <c r="D32" s="10" t="str">
        <f t="shared" si="1"/>
        <v/>
      </c>
    </row>
    <row r="33" spans="1:4" x14ac:dyDescent="0.55000000000000004">
      <c r="A33" t="s">
        <v>176</v>
      </c>
      <c r="B33" t="s">
        <v>224</v>
      </c>
      <c r="C33" s="9" t="str">
        <f t="shared" si="0"/>
        <v>Barry Printz, Jim Nitchals</v>
      </c>
      <c r="D33" s="10" t="str">
        <f t="shared" si="1"/>
        <v/>
      </c>
    </row>
    <row r="34" spans="1:4" x14ac:dyDescent="0.55000000000000004">
      <c r="A34" t="s">
        <v>176</v>
      </c>
      <c r="B34" t="s">
        <v>558</v>
      </c>
      <c r="C34" s="9" t="str">
        <f t="shared" si="0"/>
        <v>Barry Printz, Jim Nitchals, Richard Moore</v>
      </c>
      <c r="D34" s="10" t="str">
        <f t="shared" si="1"/>
        <v>full list</v>
      </c>
    </row>
    <row r="35" spans="1:4" x14ac:dyDescent="0.55000000000000004">
      <c r="A35" t="s">
        <v>21</v>
      </c>
      <c r="B35" t="s">
        <v>109</v>
      </c>
      <c r="C35" s="9" t="str">
        <f t="shared" si="0"/>
        <v>Bruce Wallace</v>
      </c>
      <c r="D35" s="10" t="str">
        <f t="shared" si="1"/>
        <v>full list</v>
      </c>
    </row>
    <row r="36" spans="1:4" x14ac:dyDescent="0.55000000000000004">
      <c r="A36" t="s">
        <v>190</v>
      </c>
      <c r="B36" t="s">
        <v>106</v>
      </c>
      <c r="C36" s="9" t="str">
        <f t="shared" si="0"/>
        <v>Nasir</v>
      </c>
      <c r="D36" s="10" t="str">
        <f t="shared" si="1"/>
        <v>full list</v>
      </c>
    </row>
    <row r="37" spans="1:4" x14ac:dyDescent="0.55000000000000004">
      <c r="A37" t="s">
        <v>332</v>
      </c>
      <c r="B37" t="s">
        <v>278</v>
      </c>
      <c r="C37" s="9" t="str">
        <f t="shared" si="0"/>
        <v>Paul Stephenson</v>
      </c>
      <c r="D37" s="10" t="str">
        <f t="shared" si="1"/>
        <v>full list</v>
      </c>
    </row>
    <row r="38" spans="1:4" x14ac:dyDescent="0.55000000000000004">
      <c r="A38" t="s">
        <v>94</v>
      </c>
      <c r="B38" t="s">
        <v>496</v>
      </c>
      <c r="C38" s="9" t="str">
        <f t="shared" si="0"/>
        <v>uncredited</v>
      </c>
      <c r="D38" s="10" t="str">
        <f t="shared" si="1"/>
        <v>full list</v>
      </c>
    </row>
    <row r="39" spans="1:4" x14ac:dyDescent="0.55000000000000004">
      <c r="A39" t="s">
        <v>288</v>
      </c>
      <c r="B39" t="s">
        <v>536</v>
      </c>
      <c r="C39" s="9" t="str">
        <f t="shared" si="0"/>
        <v>Don Worth</v>
      </c>
      <c r="D39" s="10" t="str">
        <f t="shared" si="1"/>
        <v/>
      </c>
    </row>
    <row r="40" spans="1:4" x14ac:dyDescent="0.55000000000000004">
      <c r="A40" t="s">
        <v>288</v>
      </c>
      <c r="B40" t="s">
        <v>537</v>
      </c>
      <c r="C40" s="9" t="str">
        <f t="shared" si="0"/>
        <v>Don Worth, Pieter Lechner</v>
      </c>
      <c r="D40" s="10" t="str">
        <f t="shared" si="1"/>
        <v>full list</v>
      </c>
    </row>
    <row r="41" spans="1:4" x14ac:dyDescent="0.55000000000000004">
      <c r="A41" t="s">
        <v>303</v>
      </c>
      <c r="B41" t="s">
        <v>502</v>
      </c>
      <c r="C41" s="9" t="str">
        <f t="shared" si="0"/>
        <v>Benny Ngo</v>
      </c>
      <c r="D41" s="10" t="str">
        <f t="shared" si="1"/>
        <v/>
      </c>
    </row>
    <row r="42" spans="1:4" x14ac:dyDescent="0.55000000000000004">
      <c r="A42" t="s">
        <v>303</v>
      </c>
      <c r="B42" t="s">
        <v>503</v>
      </c>
      <c r="C42" s="9" t="str">
        <f t="shared" si="0"/>
        <v>Benny Ngo, Tony Ngo</v>
      </c>
      <c r="D42" s="10" t="str">
        <f t="shared" si="1"/>
        <v>full list</v>
      </c>
    </row>
    <row r="43" spans="1:4" x14ac:dyDescent="0.55000000000000004">
      <c r="A43" t="s">
        <v>436</v>
      </c>
      <c r="B43" t="s">
        <v>545</v>
      </c>
      <c r="C43" s="9" t="str">
        <f t="shared" si="0"/>
        <v>Bank Street College of Education</v>
      </c>
      <c r="D43" s="10" t="str">
        <f t="shared" si="1"/>
        <v/>
      </c>
    </row>
    <row r="44" spans="1:4" x14ac:dyDescent="0.55000000000000004">
      <c r="A44" t="s">
        <v>436</v>
      </c>
      <c r="B44" t="s">
        <v>192</v>
      </c>
      <c r="C44" s="9" t="str">
        <f t="shared" si="0"/>
        <v>Bank Street College of Education, Sensible Software</v>
      </c>
      <c r="D44" s="10" t="str">
        <f t="shared" si="1"/>
        <v>full list</v>
      </c>
    </row>
    <row r="45" spans="1:4" x14ac:dyDescent="0.55000000000000004">
      <c r="A45" t="s">
        <v>366</v>
      </c>
      <c r="B45" t="s">
        <v>545</v>
      </c>
      <c r="C45" s="9" t="str">
        <f t="shared" si="0"/>
        <v>Bank Street College of Education</v>
      </c>
      <c r="D45" s="10" t="str">
        <f t="shared" si="1"/>
        <v/>
      </c>
    </row>
    <row r="46" spans="1:4" x14ac:dyDescent="0.55000000000000004">
      <c r="A46" t="s">
        <v>366</v>
      </c>
      <c r="B46" t="s">
        <v>544</v>
      </c>
      <c r="C46" s="9" t="str">
        <f t="shared" si="0"/>
        <v>Bank Street College of Education, Gene Kuzmiak</v>
      </c>
      <c r="D46" s="10" t="str">
        <f t="shared" si="1"/>
        <v>full list</v>
      </c>
    </row>
    <row r="47" spans="1:4" x14ac:dyDescent="0.55000000000000004">
      <c r="A47" t="s">
        <v>437</v>
      </c>
      <c r="B47" t="s">
        <v>496</v>
      </c>
      <c r="C47" s="9" t="str">
        <f t="shared" si="0"/>
        <v>uncredited</v>
      </c>
      <c r="D47" s="10" t="str">
        <f t="shared" si="1"/>
        <v>full list</v>
      </c>
    </row>
    <row r="48" spans="1:4" x14ac:dyDescent="0.55000000000000004">
      <c r="A48" t="s">
        <v>406</v>
      </c>
      <c r="B48" t="s">
        <v>373</v>
      </c>
      <c r="C48" s="9" t="str">
        <f t="shared" si="0"/>
        <v>Mark Simonsen</v>
      </c>
      <c r="D48" s="10" t="str">
        <f t="shared" si="1"/>
        <v>full list</v>
      </c>
    </row>
    <row r="49" spans="1:4" x14ac:dyDescent="0.55000000000000004">
      <c r="A49" t="s">
        <v>254</v>
      </c>
      <c r="B49" t="s">
        <v>221</v>
      </c>
      <c r="C49" s="9" t="str">
        <f t="shared" si="0"/>
        <v>Mark Turmell</v>
      </c>
      <c r="D49" s="10" t="str">
        <f t="shared" si="1"/>
        <v>full list</v>
      </c>
    </row>
    <row r="50" spans="1:4" x14ac:dyDescent="0.55000000000000004">
      <c r="A50" t="s">
        <v>435</v>
      </c>
      <c r="B50" t="s">
        <v>136</v>
      </c>
      <c r="C50" s="9" t="str">
        <f t="shared" si="0"/>
        <v>Silas Warner</v>
      </c>
      <c r="D50" s="10" t="str">
        <f t="shared" si="1"/>
        <v>full list</v>
      </c>
    </row>
    <row r="51" spans="1:4" x14ac:dyDescent="0.55000000000000004">
      <c r="A51" t="s">
        <v>146</v>
      </c>
      <c r="B51" t="s">
        <v>108</v>
      </c>
      <c r="C51" s="9" t="str">
        <f t="shared" si="0"/>
        <v>Bill Budge</v>
      </c>
      <c r="D51" s="10" t="str">
        <f t="shared" si="1"/>
        <v>full list</v>
      </c>
    </row>
    <row r="52" spans="1:4" x14ac:dyDescent="0.55000000000000004">
      <c r="A52" t="s">
        <v>6</v>
      </c>
      <c r="B52" t="s">
        <v>108</v>
      </c>
      <c r="C52" s="9" t="str">
        <f t="shared" si="0"/>
        <v>Bill Budge</v>
      </c>
      <c r="D52" s="10" t="str">
        <f t="shared" si="1"/>
        <v>full list</v>
      </c>
    </row>
    <row r="53" spans="1:4" x14ac:dyDescent="0.55000000000000004">
      <c r="A53" t="s">
        <v>12</v>
      </c>
      <c r="B53" t="s">
        <v>496</v>
      </c>
      <c r="C53" s="9" t="str">
        <f t="shared" si="0"/>
        <v>uncredited</v>
      </c>
      <c r="D53" s="10" t="str">
        <f t="shared" si="1"/>
        <v>full list</v>
      </c>
    </row>
    <row r="54" spans="1:4" x14ac:dyDescent="0.55000000000000004">
      <c r="A54" t="s">
        <v>276</v>
      </c>
      <c r="B54" t="s">
        <v>560</v>
      </c>
      <c r="C54" s="9" t="str">
        <f t="shared" si="0"/>
        <v>John Moss</v>
      </c>
      <c r="D54" s="10" t="str">
        <f t="shared" si="1"/>
        <v/>
      </c>
    </row>
    <row r="55" spans="1:4" x14ac:dyDescent="0.55000000000000004">
      <c r="A55" t="s">
        <v>276</v>
      </c>
      <c r="B55" t="s">
        <v>561</v>
      </c>
      <c r="C55" s="9" t="str">
        <f t="shared" si="0"/>
        <v>John Moss, Ken Debower</v>
      </c>
      <c r="D55" s="10" t="str">
        <f t="shared" si="1"/>
        <v>full list</v>
      </c>
    </row>
    <row r="56" spans="1:4" x14ac:dyDescent="0.55000000000000004">
      <c r="A56" t="s">
        <v>179</v>
      </c>
      <c r="B56" t="s">
        <v>560</v>
      </c>
      <c r="C56" s="9" t="str">
        <f t="shared" si="0"/>
        <v>John Moss</v>
      </c>
      <c r="D56" s="10" t="str">
        <f t="shared" si="1"/>
        <v/>
      </c>
    </row>
    <row r="57" spans="1:4" x14ac:dyDescent="0.55000000000000004">
      <c r="A57" t="s">
        <v>179</v>
      </c>
      <c r="B57" t="s">
        <v>561</v>
      </c>
      <c r="C57" s="9" t="str">
        <f t="shared" si="0"/>
        <v>John Moss, Ken Debower</v>
      </c>
      <c r="D57" s="10" t="str">
        <f t="shared" si="1"/>
        <v>full list</v>
      </c>
    </row>
    <row r="58" spans="1:4" x14ac:dyDescent="0.55000000000000004">
      <c r="A58" t="s">
        <v>253</v>
      </c>
      <c r="B58" t="s">
        <v>224</v>
      </c>
      <c r="C58" s="9" t="str">
        <f t="shared" si="0"/>
        <v>Jim Nitchals</v>
      </c>
      <c r="D58" s="10" t="str">
        <f t="shared" si="1"/>
        <v>full list</v>
      </c>
    </row>
    <row r="59" spans="1:4" x14ac:dyDescent="0.55000000000000004">
      <c r="A59" t="s">
        <v>300</v>
      </c>
      <c r="B59" t="s">
        <v>234</v>
      </c>
      <c r="C59" s="9" t="str">
        <f t="shared" si="0"/>
        <v>Olaf Lubeck</v>
      </c>
      <c r="D59" s="10" t="str">
        <f t="shared" si="1"/>
        <v>full list</v>
      </c>
    </row>
    <row r="60" spans="1:4" x14ac:dyDescent="0.55000000000000004">
      <c r="A60" t="s">
        <v>329</v>
      </c>
      <c r="B60" t="s">
        <v>331</v>
      </c>
      <c r="C60" s="9" t="str">
        <f t="shared" si="0"/>
        <v>Steve Bjork</v>
      </c>
      <c r="D60" s="10" t="str">
        <f t="shared" si="1"/>
        <v>full list</v>
      </c>
    </row>
    <row r="61" spans="1:4" x14ac:dyDescent="0.55000000000000004">
      <c r="A61" t="s">
        <v>233</v>
      </c>
      <c r="B61" t="s">
        <v>136</v>
      </c>
      <c r="C61" s="9" t="str">
        <f t="shared" si="0"/>
        <v>Silas Warner</v>
      </c>
      <c r="D61" s="10" t="str">
        <f t="shared" si="1"/>
        <v>full list</v>
      </c>
    </row>
    <row r="62" spans="1:4" x14ac:dyDescent="0.55000000000000004">
      <c r="A62" t="s">
        <v>17</v>
      </c>
      <c r="B62" t="s">
        <v>522</v>
      </c>
      <c r="C62" s="9" t="str">
        <f t="shared" si="0"/>
        <v>Ben Herman</v>
      </c>
      <c r="D62" s="10" t="str">
        <f t="shared" si="1"/>
        <v/>
      </c>
    </row>
    <row r="63" spans="1:4" x14ac:dyDescent="0.55000000000000004">
      <c r="A63" t="s">
        <v>17</v>
      </c>
      <c r="B63" t="s">
        <v>521</v>
      </c>
      <c r="C63" s="9" t="str">
        <f t="shared" si="0"/>
        <v>Ben Herman, Creative Computer Applications</v>
      </c>
      <c r="D63" s="10" t="str">
        <f t="shared" si="1"/>
        <v>full list</v>
      </c>
    </row>
    <row r="64" spans="1:4" x14ac:dyDescent="0.55000000000000004">
      <c r="A64" t="s">
        <v>298</v>
      </c>
      <c r="B64" t="s">
        <v>299</v>
      </c>
      <c r="C64" s="9" t="str">
        <f t="shared" si="0"/>
        <v>Dan Gorlin</v>
      </c>
      <c r="D64" s="10" t="str">
        <f t="shared" si="1"/>
        <v>full list</v>
      </c>
    </row>
    <row r="65" spans="1:4" x14ac:dyDescent="0.55000000000000004">
      <c r="A65" t="s">
        <v>36</v>
      </c>
      <c r="B65" t="s">
        <v>496</v>
      </c>
      <c r="C65" s="9" t="str">
        <f t="shared" si="0"/>
        <v>uncredited</v>
      </c>
      <c r="D65" s="10" t="str">
        <f t="shared" si="1"/>
        <v>full list</v>
      </c>
    </row>
    <row r="66" spans="1:4" x14ac:dyDescent="0.55000000000000004">
      <c r="A66" t="s">
        <v>210</v>
      </c>
      <c r="B66" t="s">
        <v>513</v>
      </c>
      <c r="C66" s="9" t="str">
        <f t="shared" si="0"/>
        <v>Charles Merrow</v>
      </c>
      <c r="D66" s="10" t="str">
        <f t="shared" si="1"/>
        <v/>
      </c>
    </row>
    <row r="67" spans="1:4" x14ac:dyDescent="0.55000000000000004">
      <c r="A67" t="s">
        <v>210</v>
      </c>
      <c r="B67" t="s">
        <v>514</v>
      </c>
      <c r="C67" s="9" t="str">
        <f t="shared" ref="C67:C130" si="2">IF(A67=A66,C66&amp;", "&amp;B67,B67)</f>
        <v>Charles Merrow, Jack T. Avery</v>
      </c>
      <c r="D67" s="10" t="str">
        <f t="shared" ref="D67:D130" si="3">IF(A67&lt;&gt;A68,"full list","")</f>
        <v>full list</v>
      </c>
    </row>
    <row r="68" spans="1:4" x14ac:dyDescent="0.55000000000000004">
      <c r="A68" t="s">
        <v>22</v>
      </c>
      <c r="B68" t="s">
        <v>496</v>
      </c>
      <c r="C68" s="9" t="str">
        <f t="shared" si="2"/>
        <v>uncredited</v>
      </c>
      <c r="D68" s="10" t="str">
        <f t="shared" si="3"/>
        <v>full list</v>
      </c>
    </row>
    <row r="69" spans="1:4" x14ac:dyDescent="0.55000000000000004">
      <c r="A69" t="s">
        <v>93</v>
      </c>
      <c r="B69" t="s">
        <v>112</v>
      </c>
      <c r="C69" s="9" t="str">
        <f t="shared" si="2"/>
        <v>Dan Bunten</v>
      </c>
      <c r="D69" s="10" t="str">
        <f t="shared" si="3"/>
        <v>full list</v>
      </c>
    </row>
    <row r="70" spans="1:4" x14ac:dyDescent="0.55000000000000004">
      <c r="A70" t="s">
        <v>386</v>
      </c>
      <c r="B70" t="s">
        <v>496</v>
      </c>
      <c r="C70" s="9" t="str">
        <f t="shared" si="2"/>
        <v>uncredited</v>
      </c>
      <c r="D70" s="10" t="str">
        <f t="shared" si="3"/>
        <v>full list</v>
      </c>
    </row>
    <row r="71" spans="1:4" x14ac:dyDescent="0.55000000000000004">
      <c r="A71" t="s">
        <v>391</v>
      </c>
      <c r="B71" t="s">
        <v>496</v>
      </c>
      <c r="C71" s="9" t="str">
        <f t="shared" si="2"/>
        <v>uncredited</v>
      </c>
      <c r="D71" s="10" t="str">
        <f t="shared" si="3"/>
        <v>full list</v>
      </c>
    </row>
    <row r="72" spans="1:4" x14ac:dyDescent="0.55000000000000004">
      <c r="A72" t="s">
        <v>97</v>
      </c>
      <c r="B72" t="s">
        <v>496</v>
      </c>
      <c r="C72" s="9" t="str">
        <f t="shared" si="2"/>
        <v>uncredited</v>
      </c>
      <c r="D72" s="10" t="str">
        <f t="shared" si="3"/>
        <v>full list</v>
      </c>
    </row>
    <row r="73" spans="1:4" x14ac:dyDescent="0.55000000000000004">
      <c r="A73" t="s">
        <v>163</v>
      </c>
      <c r="B73" t="s">
        <v>511</v>
      </c>
      <c r="C73" s="9" t="str">
        <f t="shared" si="2"/>
        <v>Butch Greathouse</v>
      </c>
      <c r="D73" s="10" t="str">
        <f t="shared" si="3"/>
        <v/>
      </c>
    </row>
    <row r="74" spans="1:4" x14ac:dyDescent="0.55000000000000004">
      <c r="A74" t="s">
        <v>163</v>
      </c>
      <c r="B74" t="s">
        <v>512</v>
      </c>
      <c r="C74" s="9" t="str">
        <f t="shared" si="2"/>
        <v>Butch Greathouse, Garry Reinhardt</v>
      </c>
      <c r="D74" s="10" t="str">
        <f t="shared" si="3"/>
        <v>full list</v>
      </c>
    </row>
    <row r="75" spans="1:4" x14ac:dyDescent="0.55000000000000004">
      <c r="A75" t="s">
        <v>355</v>
      </c>
      <c r="B75" t="s">
        <v>356</v>
      </c>
      <c r="C75" s="9" t="str">
        <f t="shared" si="2"/>
        <v>David H. Schroeder</v>
      </c>
      <c r="D75" s="10" t="str">
        <f t="shared" si="3"/>
        <v>full list</v>
      </c>
    </row>
    <row r="76" spans="1:4" x14ac:dyDescent="0.55000000000000004">
      <c r="A76" t="s">
        <v>279</v>
      </c>
      <c r="B76" t="s">
        <v>280</v>
      </c>
      <c r="C76" s="9" t="str">
        <f t="shared" si="2"/>
        <v>Jay Sullivan</v>
      </c>
      <c r="D76" s="10" t="str">
        <f t="shared" si="3"/>
        <v>full list</v>
      </c>
    </row>
    <row r="77" spans="1:4" x14ac:dyDescent="0.55000000000000004">
      <c r="A77" t="s">
        <v>127</v>
      </c>
      <c r="B77" t="s">
        <v>106</v>
      </c>
      <c r="C77" s="9" t="str">
        <f t="shared" si="2"/>
        <v>Nasir</v>
      </c>
      <c r="D77" s="10" t="str">
        <f t="shared" si="3"/>
        <v>full list</v>
      </c>
    </row>
    <row r="78" spans="1:4" x14ac:dyDescent="0.55000000000000004">
      <c r="A78" t="s">
        <v>363</v>
      </c>
      <c r="B78" t="s">
        <v>364</v>
      </c>
      <c r="C78" s="9" t="str">
        <f t="shared" si="2"/>
        <v>Roberta Williams</v>
      </c>
      <c r="D78" s="10" t="str">
        <f t="shared" si="3"/>
        <v>full list</v>
      </c>
    </row>
    <row r="79" spans="1:4" x14ac:dyDescent="0.55000000000000004">
      <c r="A79" t="s">
        <v>191</v>
      </c>
      <c r="B79" t="s">
        <v>531</v>
      </c>
      <c r="C79" s="9" t="str">
        <f t="shared" si="2"/>
        <v>David Hughes</v>
      </c>
      <c r="D79" s="10" t="str">
        <f t="shared" si="3"/>
        <v/>
      </c>
    </row>
    <row r="80" spans="1:4" x14ac:dyDescent="0.55000000000000004">
      <c r="A80" t="s">
        <v>191</v>
      </c>
      <c r="B80" t="s">
        <v>532</v>
      </c>
      <c r="C80" s="9" t="str">
        <f t="shared" si="2"/>
        <v>David Hughes, George McClelland</v>
      </c>
      <c r="D80" s="10" t="str">
        <f t="shared" si="3"/>
        <v>full list</v>
      </c>
    </row>
    <row r="81" spans="1:4" x14ac:dyDescent="0.55000000000000004">
      <c r="A81" t="s">
        <v>99</v>
      </c>
      <c r="B81" t="s">
        <v>117</v>
      </c>
      <c r="C81" s="9" t="str">
        <f t="shared" si="2"/>
        <v>Bill Passauer</v>
      </c>
      <c r="D81" s="10" t="str">
        <f t="shared" si="3"/>
        <v>full list</v>
      </c>
    </row>
    <row r="82" spans="1:4" x14ac:dyDescent="0.55000000000000004">
      <c r="A82" t="s">
        <v>16</v>
      </c>
      <c r="B82" t="s">
        <v>496</v>
      </c>
      <c r="C82" s="9" t="str">
        <f t="shared" si="2"/>
        <v>uncredited</v>
      </c>
      <c r="D82" s="10" t="str">
        <f t="shared" si="3"/>
        <v>full list</v>
      </c>
    </row>
    <row r="83" spans="1:4" x14ac:dyDescent="0.55000000000000004">
      <c r="A83" t="s">
        <v>259</v>
      </c>
      <c r="B83" t="s">
        <v>260</v>
      </c>
      <c r="C83" s="9" t="str">
        <f t="shared" si="2"/>
        <v>David Snider</v>
      </c>
      <c r="D83" s="10" t="str">
        <f t="shared" si="3"/>
        <v>full list</v>
      </c>
    </row>
    <row r="84" spans="1:4" x14ac:dyDescent="0.55000000000000004">
      <c r="A84" t="s">
        <v>145</v>
      </c>
      <c r="B84" t="s">
        <v>497</v>
      </c>
      <c r="C84" s="9" t="str">
        <f t="shared" si="2"/>
        <v>Alpine Software</v>
      </c>
      <c r="D84" s="10" t="str">
        <f t="shared" si="3"/>
        <v/>
      </c>
    </row>
    <row r="85" spans="1:4" x14ac:dyDescent="0.55000000000000004">
      <c r="A85" t="s">
        <v>145</v>
      </c>
      <c r="B85" t="s">
        <v>498</v>
      </c>
      <c r="C85" s="9" t="str">
        <f t="shared" si="2"/>
        <v>Alpine Software, Barney Stone</v>
      </c>
      <c r="D85" s="10" t="str">
        <f t="shared" si="3"/>
        <v/>
      </c>
    </row>
    <row r="86" spans="1:4" x14ac:dyDescent="0.55000000000000004">
      <c r="A86" t="s">
        <v>145</v>
      </c>
      <c r="B86" t="s">
        <v>499</v>
      </c>
      <c r="C86" s="9" t="str">
        <f t="shared" si="2"/>
        <v>Alpine Software, Barney Stone, Stanley Crain</v>
      </c>
      <c r="D86" s="10" t="str">
        <f t="shared" si="3"/>
        <v>full list</v>
      </c>
    </row>
    <row r="87" spans="1:4" x14ac:dyDescent="0.55000000000000004">
      <c r="A87" t="s">
        <v>393</v>
      </c>
      <c r="B87" t="s">
        <v>395</v>
      </c>
      <c r="C87" s="9" t="str">
        <f t="shared" si="2"/>
        <v>Wayne Ratliff</v>
      </c>
      <c r="D87" s="10" t="str">
        <f t="shared" si="3"/>
        <v>full list</v>
      </c>
    </row>
    <row r="88" spans="1:4" x14ac:dyDescent="0.55000000000000004">
      <c r="A88" t="s">
        <v>301</v>
      </c>
      <c r="B88" t="s">
        <v>496</v>
      </c>
      <c r="C88" s="9" t="str">
        <f t="shared" si="2"/>
        <v>uncredited</v>
      </c>
      <c r="D88" s="10" t="str">
        <f t="shared" si="3"/>
        <v>full list</v>
      </c>
    </row>
    <row r="89" spans="1:4" x14ac:dyDescent="0.55000000000000004">
      <c r="A89" t="s">
        <v>442</v>
      </c>
      <c r="B89" t="s">
        <v>577</v>
      </c>
      <c r="C89" s="9" t="str">
        <f t="shared" si="2"/>
        <v>Bob Hess</v>
      </c>
      <c r="D89" s="10" t="str">
        <f t="shared" si="3"/>
        <v/>
      </c>
    </row>
    <row r="90" spans="1:4" x14ac:dyDescent="0.55000000000000004">
      <c r="A90" t="s">
        <v>442</v>
      </c>
      <c r="B90" t="s">
        <v>576</v>
      </c>
      <c r="C90" s="9" t="str">
        <f t="shared" si="2"/>
        <v>Bob Hess, Philip</v>
      </c>
      <c r="D90" s="10" t="str">
        <f t="shared" si="3"/>
        <v>full list</v>
      </c>
    </row>
    <row r="91" spans="1:4" x14ac:dyDescent="0.55000000000000004">
      <c r="A91" t="s">
        <v>434</v>
      </c>
      <c r="B91" t="s">
        <v>548</v>
      </c>
      <c r="C91" s="9" t="str">
        <f t="shared" si="2"/>
        <v>Gene Hite</v>
      </c>
      <c r="D91" s="10" t="str">
        <f t="shared" si="3"/>
        <v/>
      </c>
    </row>
    <row r="92" spans="1:4" x14ac:dyDescent="0.55000000000000004">
      <c r="A92" t="s">
        <v>434</v>
      </c>
      <c r="B92" t="s">
        <v>547</v>
      </c>
      <c r="C92" s="9" t="str">
        <f t="shared" si="2"/>
        <v>Gene Hite, Harry Bruce</v>
      </c>
      <c r="D92" s="10" t="str">
        <f t="shared" si="3"/>
        <v>full list</v>
      </c>
    </row>
    <row r="93" spans="1:4" x14ac:dyDescent="0.55000000000000004">
      <c r="A93" t="s">
        <v>128</v>
      </c>
      <c r="B93" t="s">
        <v>111</v>
      </c>
      <c r="C93" s="9" t="str">
        <f t="shared" si="2"/>
        <v>Bill Basham</v>
      </c>
      <c r="D93" s="10" t="str">
        <f t="shared" si="3"/>
        <v>full list</v>
      </c>
    </row>
    <row r="94" spans="1:4" x14ac:dyDescent="0.55000000000000004">
      <c r="A94" t="s">
        <v>416</v>
      </c>
      <c r="B94" t="s">
        <v>418</v>
      </c>
      <c r="C94" s="9" t="str">
        <f t="shared" si="2"/>
        <v>Frank E. Mullin</v>
      </c>
      <c r="D94" s="10" t="str">
        <f t="shared" si="3"/>
        <v>full list</v>
      </c>
    </row>
    <row r="95" spans="1:4" x14ac:dyDescent="0.55000000000000004">
      <c r="A95" t="s">
        <v>126</v>
      </c>
      <c r="B95" t="s">
        <v>496</v>
      </c>
      <c r="C95" s="9" t="str">
        <f t="shared" si="2"/>
        <v>uncredited</v>
      </c>
      <c r="D95" s="10" t="str">
        <f t="shared" si="3"/>
        <v>full list</v>
      </c>
    </row>
    <row r="96" spans="1:4" x14ac:dyDescent="0.55000000000000004">
      <c r="A96" t="s">
        <v>237</v>
      </c>
      <c r="B96" t="s">
        <v>239</v>
      </c>
      <c r="C96" s="9" t="str">
        <f t="shared" si="2"/>
        <v>Bert Kersey</v>
      </c>
      <c r="D96" s="10" t="str">
        <f t="shared" si="3"/>
        <v>full list</v>
      </c>
    </row>
    <row r="97" spans="1:4" x14ac:dyDescent="0.55000000000000004">
      <c r="A97" t="s">
        <v>110</v>
      </c>
      <c r="B97" t="s">
        <v>496</v>
      </c>
      <c r="C97" s="9" t="str">
        <f t="shared" si="2"/>
        <v>uncredited</v>
      </c>
      <c r="D97" s="10" t="str">
        <f t="shared" si="3"/>
        <v>full list</v>
      </c>
    </row>
    <row r="98" spans="1:4" x14ac:dyDescent="0.55000000000000004">
      <c r="A98" t="s">
        <v>372</v>
      </c>
      <c r="B98" t="s">
        <v>373</v>
      </c>
      <c r="C98" s="9" t="str">
        <f t="shared" si="2"/>
        <v>Mark Simonsen</v>
      </c>
      <c r="D98" s="10" t="str">
        <f t="shared" si="3"/>
        <v>full list</v>
      </c>
    </row>
    <row r="99" spans="1:4" x14ac:dyDescent="0.55000000000000004">
      <c r="A99" t="s">
        <v>218</v>
      </c>
      <c r="B99" t="s">
        <v>496</v>
      </c>
      <c r="C99" s="9" t="str">
        <f t="shared" si="2"/>
        <v>uncredited</v>
      </c>
      <c r="D99" s="10" t="str">
        <f t="shared" si="3"/>
        <v>full list</v>
      </c>
    </row>
    <row r="100" spans="1:4" x14ac:dyDescent="0.55000000000000004">
      <c r="A100" t="s">
        <v>347</v>
      </c>
      <c r="B100" t="s">
        <v>349</v>
      </c>
      <c r="C100" s="9" t="str">
        <f t="shared" si="2"/>
        <v>John Paulson</v>
      </c>
      <c r="D100" s="10" t="str">
        <f t="shared" si="3"/>
        <v>full list</v>
      </c>
    </row>
    <row r="101" spans="1:4" x14ac:dyDescent="0.55000000000000004">
      <c r="A101" t="s">
        <v>20</v>
      </c>
      <c r="B101" t="s">
        <v>116</v>
      </c>
      <c r="C101" s="9" t="str">
        <f t="shared" si="2"/>
        <v>John Draper</v>
      </c>
      <c r="D101" s="10" t="str">
        <f t="shared" si="3"/>
        <v>full list</v>
      </c>
    </row>
    <row r="102" spans="1:4" x14ac:dyDescent="0.55000000000000004">
      <c r="A102" t="s">
        <v>443</v>
      </c>
      <c r="B102" t="s">
        <v>567</v>
      </c>
      <c r="C102" s="9" t="str">
        <f t="shared" si="2"/>
        <v>Dave Lebling</v>
      </c>
      <c r="D102" s="10" t="str">
        <f t="shared" si="3"/>
        <v/>
      </c>
    </row>
    <row r="103" spans="1:4" x14ac:dyDescent="0.55000000000000004">
      <c r="A103" t="s">
        <v>443</v>
      </c>
      <c r="B103" t="s">
        <v>566</v>
      </c>
      <c r="C103" s="9" t="str">
        <f t="shared" si="2"/>
        <v>Dave Lebling, Marc Blank</v>
      </c>
      <c r="D103" s="10" t="str">
        <f t="shared" si="3"/>
        <v>full list</v>
      </c>
    </row>
    <row r="104" spans="1:4" x14ac:dyDescent="0.55000000000000004">
      <c r="A104" t="s">
        <v>228</v>
      </c>
      <c r="B104" t="s">
        <v>229</v>
      </c>
      <c r="C104" s="9" t="str">
        <f t="shared" si="2"/>
        <v>Larry Miller</v>
      </c>
      <c r="D104" s="10" t="str">
        <f t="shared" si="3"/>
        <v>full list</v>
      </c>
    </row>
    <row r="105" spans="1:4" x14ac:dyDescent="0.55000000000000004">
      <c r="A105" t="s">
        <v>350</v>
      </c>
      <c r="B105" t="s">
        <v>351</v>
      </c>
      <c r="C105" s="9" t="str">
        <f t="shared" si="2"/>
        <v>Children's Television Workshop</v>
      </c>
      <c r="D105" s="10" t="str">
        <f t="shared" si="3"/>
        <v>full list</v>
      </c>
    </row>
    <row r="106" spans="1:4" x14ac:dyDescent="0.55000000000000004">
      <c r="A106" t="s">
        <v>312</v>
      </c>
      <c r="B106" t="s">
        <v>313</v>
      </c>
      <c r="C106" s="9" t="str">
        <f t="shared" si="2"/>
        <v>Bob Blauschild</v>
      </c>
      <c r="D106" s="10" t="str">
        <f t="shared" si="3"/>
        <v>full list</v>
      </c>
    </row>
    <row r="107" spans="1:4" x14ac:dyDescent="0.55000000000000004">
      <c r="A107" t="s">
        <v>398</v>
      </c>
      <c r="B107" t="s">
        <v>496</v>
      </c>
      <c r="C107" s="9" t="str">
        <f t="shared" si="2"/>
        <v>uncredited</v>
      </c>
      <c r="D107" s="10" t="str">
        <f t="shared" si="3"/>
        <v>full list</v>
      </c>
    </row>
    <row r="108" spans="1:4" x14ac:dyDescent="0.55000000000000004">
      <c r="A108" t="s">
        <v>206</v>
      </c>
      <c r="B108" t="s">
        <v>593</v>
      </c>
      <c r="C108" s="9" t="str">
        <f t="shared" si="2"/>
        <v>Dennis Goodrow</v>
      </c>
      <c r="D108" s="10" t="str">
        <f t="shared" si="3"/>
        <v/>
      </c>
    </row>
    <row r="109" spans="1:4" x14ac:dyDescent="0.55000000000000004">
      <c r="A109" t="s">
        <v>206</v>
      </c>
      <c r="B109" t="s">
        <v>592</v>
      </c>
      <c r="C109" s="9" t="str">
        <f t="shared" si="2"/>
        <v>Dennis Goodrow, Stewart Einstein</v>
      </c>
      <c r="D109" s="10" t="str">
        <f t="shared" si="3"/>
        <v>full list</v>
      </c>
    </row>
    <row r="110" spans="1:4" x14ac:dyDescent="0.55000000000000004">
      <c r="A110" t="s">
        <v>365</v>
      </c>
      <c r="B110" t="s">
        <v>360</v>
      </c>
      <c r="C110" s="9" t="str">
        <f t="shared" si="2"/>
        <v>DesignWare</v>
      </c>
      <c r="D110" s="10" t="str">
        <f t="shared" si="3"/>
        <v>full list</v>
      </c>
    </row>
    <row r="111" spans="1:4" x14ac:dyDescent="0.55000000000000004">
      <c r="A111" t="s">
        <v>242</v>
      </c>
      <c r="B111" t="s">
        <v>541</v>
      </c>
      <c r="C111" s="9" t="str">
        <f t="shared" si="2"/>
        <v>Eric Varsanyl</v>
      </c>
      <c r="D111" s="10" t="str">
        <f t="shared" si="3"/>
        <v/>
      </c>
    </row>
    <row r="112" spans="1:4" x14ac:dyDescent="0.55000000000000004">
      <c r="A112" t="s">
        <v>242</v>
      </c>
      <c r="B112" t="s">
        <v>542</v>
      </c>
      <c r="C112" s="9" t="str">
        <f t="shared" si="2"/>
        <v>Eric Varsanyl, Thomas Ball</v>
      </c>
      <c r="D112" s="10" t="str">
        <f t="shared" si="3"/>
        <v>full list</v>
      </c>
    </row>
    <row r="113" spans="1:4" x14ac:dyDescent="0.55000000000000004">
      <c r="A113" t="s">
        <v>439</v>
      </c>
      <c r="B113" t="s">
        <v>575</v>
      </c>
      <c r="C113" s="9" t="str">
        <f t="shared" si="2"/>
        <v>Bill Graves</v>
      </c>
      <c r="D113" s="10" t="str">
        <f t="shared" si="3"/>
        <v/>
      </c>
    </row>
    <row r="114" spans="1:4" x14ac:dyDescent="0.55000000000000004">
      <c r="A114" t="s">
        <v>439</v>
      </c>
      <c r="B114" t="s">
        <v>574</v>
      </c>
      <c r="C114" s="9" t="str">
        <f t="shared" si="2"/>
        <v>Bill Graves, Neried</v>
      </c>
      <c r="D114" s="10" t="str">
        <f t="shared" si="3"/>
        <v>full list</v>
      </c>
    </row>
    <row r="115" spans="1:4" x14ac:dyDescent="0.55000000000000004">
      <c r="A115" t="s">
        <v>5</v>
      </c>
      <c r="B115" t="s">
        <v>107</v>
      </c>
      <c r="C115" s="9" t="str">
        <f t="shared" si="2"/>
        <v>Bruce Artwick</v>
      </c>
      <c r="D115" s="10" t="str">
        <f t="shared" si="3"/>
        <v>full list</v>
      </c>
    </row>
    <row r="116" spans="1:4" x14ac:dyDescent="0.55000000000000004">
      <c r="A116" t="s">
        <v>419</v>
      </c>
      <c r="B116" t="s">
        <v>107</v>
      </c>
      <c r="C116" s="9" t="str">
        <f t="shared" si="2"/>
        <v>Bruce Artwick</v>
      </c>
      <c r="D116" s="10" t="str">
        <f t="shared" si="3"/>
        <v>full list</v>
      </c>
    </row>
    <row r="117" spans="1:4" x14ac:dyDescent="0.55000000000000004">
      <c r="A117" t="s">
        <v>322</v>
      </c>
      <c r="B117" t="s">
        <v>234</v>
      </c>
      <c r="C117" s="9" t="str">
        <f t="shared" si="2"/>
        <v>Olaf Lubeck</v>
      </c>
      <c r="D117" s="10" t="str">
        <f t="shared" si="3"/>
        <v>full list</v>
      </c>
    </row>
    <row r="118" spans="1:4" x14ac:dyDescent="0.55000000000000004">
      <c r="A118" t="s">
        <v>91</v>
      </c>
      <c r="B118" t="s">
        <v>113</v>
      </c>
      <c r="C118" s="9" t="str">
        <f t="shared" si="2"/>
        <v>Doug Carlston</v>
      </c>
      <c r="D118" s="10" t="str">
        <f t="shared" si="3"/>
        <v>full list</v>
      </c>
    </row>
    <row r="119" spans="1:4" x14ac:dyDescent="0.55000000000000004">
      <c r="A119" t="s">
        <v>96</v>
      </c>
      <c r="B119" t="s">
        <v>113</v>
      </c>
      <c r="C119" s="9" t="str">
        <f t="shared" si="2"/>
        <v>Doug Carlston</v>
      </c>
      <c r="D119" s="10" t="str">
        <f t="shared" si="3"/>
        <v>full list</v>
      </c>
    </row>
    <row r="120" spans="1:4" x14ac:dyDescent="0.55000000000000004">
      <c r="A120" t="s">
        <v>119</v>
      </c>
      <c r="B120" t="s">
        <v>113</v>
      </c>
      <c r="C120" s="9" t="str">
        <f t="shared" si="2"/>
        <v>Doug Carlston</v>
      </c>
      <c r="D120" s="10" t="str">
        <f t="shared" si="3"/>
        <v>full list</v>
      </c>
    </row>
    <row r="121" spans="1:4" x14ac:dyDescent="0.55000000000000004">
      <c r="A121" t="s">
        <v>201</v>
      </c>
      <c r="B121" t="s">
        <v>597</v>
      </c>
      <c r="C121" s="9" t="str">
        <f t="shared" si="2"/>
        <v>Benny Gno</v>
      </c>
      <c r="D121" s="10" t="str">
        <f t="shared" si="3"/>
        <v/>
      </c>
    </row>
    <row r="122" spans="1:4" x14ac:dyDescent="0.55000000000000004">
      <c r="A122" t="s">
        <v>201</v>
      </c>
      <c r="B122" t="s">
        <v>596</v>
      </c>
      <c r="C122" s="9" t="str">
        <f t="shared" si="2"/>
        <v>Benny Gno, Tony Gno</v>
      </c>
      <c r="D122" s="10" t="str">
        <f t="shared" si="3"/>
        <v>full list</v>
      </c>
    </row>
    <row r="123" spans="1:4" x14ac:dyDescent="0.55000000000000004">
      <c r="A123" t="s">
        <v>33</v>
      </c>
      <c r="B123" t="s">
        <v>496</v>
      </c>
      <c r="C123" s="9" t="str">
        <f t="shared" si="2"/>
        <v>uncredited</v>
      </c>
      <c r="D123" s="10" t="str">
        <f t="shared" si="3"/>
        <v>full list</v>
      </c>
    </row>
    <row r="124" spans="1:4" x14ac:dyDescent="0.55000000000000004">
      <c r="A124" t="s">
        <v>337</v>
      </c>
      <c r="B124" t="s">
        <v>339</v>
      </c>
      <c r="C124" s="9" t="str">
        <f t="shared" si="2"/>
        <v>George Shackelford</v>
      </c>
      <c r="D124" s="10" t="str">
        <f t="shared" si="3"/>
        <v>full list</v>
      </c>
    </row>
    <row r="125" spans="1:4" x14ac:dyDescent="0.55000000000000004">
      <c r="A125" t="s">
        <v>120</v>
      </c>
      <c r="B125" t="s">
        <v>122</v>
      </c>
      <c r="C125" s="9" t="str">
        <f t="shared" si="2"/>
        <v>Scott Adams</v>
      </c>
      <c r="D125" s="10" t="str">
        <f t="shared" si="3"/>
        <v>full list</v>
      </c>
    </row>
    <row r="126" spans="1:4" x14ac:dyDescent="0.55000000000000004">
      <c r="A126" t="s">
        <v>425</v>
      </c>
      <c r="B126" t="s">
        <v>426</v>
      </c>
      <c r="C126" s="9" t="str">
        <f t="shared" si="2"/>
        <v>Neil Konzen</v>
      </c>
      <c r="D126" s="10" t="str">
        <f t="shared" si="3"/>
        <v>full list</v>
      </c>
    </row>
    <row r="127" spans="1:4" x14ac:dyDescent="0.55000000000000004">
      <c r="A127" t="s">
        <v>199</v>
      </c>
      <c r="B127" t="s">
        <v>234</v>
      </c>
      <c r="C127" s="9" t="str">
        <f t="shared" si="2"/>
        <v>Olaf Lubeck</v>
      </c>
      <c r="D127" s="10" t="str">
        <f t="shared" si="3"/>
        <v>full list</v>
      </c>
    </row>
    <row r="128" spans="1:4" x14ac:dyDescent="0.55000000000000004">
      <c r="A128" t="s">
        <v>194</v>
      </c>
      <c r="B128" t="s">
        <v>106</v>
      </c>
      <c r="C128" s="9" t="str">
        <f t="shared" si="2"/>
        <v>Nasir</v>
      </c>
      <c r="D128" s="10" t="str">
        <f t="shared" si="3"/>
        <v>full list</v>
      </c>
    </row>
    <row r="129" spans="1:4" x14ac:dyDescent="0.55000000000000004">
      <c r="A129" t="s">
        <v>324</v>
      </c>
      <c r="B129" t="s">
        <v>245</v>
      </c>
      <c r="C129" s="9" t="str">
        <f t="shared" si="2"/>
        <v>Chris Jochumson</v>
      </c>
      <c r="D129" s="10" t="str">
        <f t="shared" si="3"/>
        <v/>
      </c>
    </row>
    <row r="130" spans="1:4" x14ac:dyDescent="0.55000000000000004">
      <c r="A130" t="s">
        <v>324</v>
      </c>
      <c r="B130" t="s">
        <v>519</v>
      </c>
      <c r="C130" s="9" t="str">
        <f t="shared" si="2"/>
        <v>Chris Jochumson, David Lubar</v>
      </c>
      <c r="D130" s="10" t="str">
        <f t="shared" si="3"/>
        <v/>
      </c>
    </row>
    <row r="131" spans="1:4" x14ac:dyDescent="0.55000000000000004">
      <c r="A131" t="s">
        <v>324</v>
      </c>
      <c r="B131" t="s">
        <v>520</v>
      </c>
      <c r="C131" s="9" t="str">
        <f t="shared" ref="C131:C194" si="4">IF(A131=A130,C130&amp;", "&amp;B131,B131)</f>
        <v>Chris Jochumson, David Lubar, Mark Pelczarski</v>
      </c>
      <c r="D131" s="10" t="str">
        <f t="shared" ref="D131:D194" si="5">IF(A131&lt;&gt;A132,"full list","")</f>
        <v>full list</v>
      </c>
    </row>
    <row r="132" spans="1:4" x14ac:dyDescent="0.55000000000000004">
      <c r="A132" t="s">
        <v>225</v>
      </c>
      <c r="B132" t="s">
        <v>227</v>
      </c>
      <c r="C132" s="9" t="str">
        <f t="shared" si="4"/>
        <v>Steve Boker</v>
      </c>
      <c r="D132" s="10" t="str">
        <f t="shared" si="5"/>
        <v>full list</v>
      </c>
    </row>
    <row r="133" spans="1:4" x14ac:dyDescent="0.55000000000000004">
      <c r="A133" t="s">
        <v>379</v>
      </c>
      <c r="B133" t="s">
        <v>571</v>
      </c>
      <c r="C133" s="9" t="str">
        <f t="shared" si="4"/>
        <v>Matthew Alexander</v>
      </c>
      <c r="D133" s="10" t="str">
        <f t="shared" si="5"/>
        <v/>
      </c>
    </row>
    <row r="134" spans="1:4" x14ac:dyDescent="0.55000000000000004">
      <c r="A134" t="s">
        <v>379</v>
      </c>
      <c r="B134" t="s">
        <v>570</v>
      </c>
      <c r="C134" s="9" t="str">
        <f t="shared" si="4"/>
        <v>Matthew Alexander, Mike Abbott</v>
      </c>
      <c r="D134" s="10" t="str">
        <f t="shared" si="5"/>
        <v>full list</v>
      </c>
    </row>
    <row r="135" spans="1:4" x14ac:dyDescent="0.55000000000000004">
      <c r="A135" t="s">
        <v>14</v>
      </c>
      <c r="B135" t="s">
        <v>496</v>
      </c>
      <c r="C135" s="9" t="str">
        <f t="shared" si="4"/>
        <v>uncredited</v>
      </c>
      <c r="D135" s="10" t="str">
        <f t="shared" si="5"/>
        <v>full list</v>
      </c>
    </row>
    <row r="136" spans="1:4" x14ac:dyDescent="0.55000000000000004">
      <c r="A136" t="s">
        <v>129</v>
      </c>
      <c r="B136" t="s">
        <v>496</v>
      </c>
      <c r="C136" s="9" t="str">
        <f t="shared" si="4"/>
        <v>uncredited</v>
      </c>
      <c r="D136" s="10" t="str">
        <f t="shared" si="5"/>
        <v>full list</v>
      </c>
    </row>
    <row r="137" spans="1:4" x14ac:dyDescent="0.55000000000000004">
      <c r="A137" t="s">
        <v>140</v>
      </c>
      <c r="B137" t="s">
        <v>507</v>
      </c>
      <c r="C137" s="9" t="str">
        <f t="shared" si="4"/>
        <v>Ken Williams</v>
      </c>
      <c r="D137" s="10" t="str">
        <f t="shared" si="5"/>
        <v/>
      </c>
    </row>
    <row r="138" spans="1:4" x14ac:dyDescent="0.55000000000000004">
      <c r="A138" t="s">
        <v>140</v>
      </c>
      <c r="B138" t="s">
        <v>364</v>
      </c>
      <c r="C138" s="9" t="str">
        <f t="shared" si="4"/>
        <v>Ken Williams, Roberta Williams</v>
      </c>
      <c r="D138" s="10" t="str">
        <f t="shared" si="5"/>
        <v>full list</v>
      </c>
    </row>
    <row r="139" spans="1:4" x14ac:dyDescent="0.55000000000000004">
      <c r="A139" t="s">
        <v>142</v>
      </c>
      <c r="B139" t="s">
        <v>507</v>
      </c>
      <c r="C139" s="9" t="str">
        <f t="shared" si="4"/>
        <v>Ken Williams</v>
      </c>
      <c r="D139" s="10" t="str">
        <f t="shared" si="5"/>
        <v/>
      </c>
    </row>
    <row r="140" spans="1:4" x14ac:dyDescent="0.55000000000000004">
      <c r="A140" t="s">
        <v>142</v>
      </c>
      <c r="B140" t="s">
        <v>364</v>
      </c>
      <c r="C140" s="9" t="str">
        <f t="shared" si="4"/>
        <v>Ken Williams, Roberta Williams</v>
      </c>
      <c r="D140" s="10" t="str">
        <f t="shared" si="5"/>
        <v>full list</v>
      </c>
    </row>
    <row r="141" spans="1:4" x14ac:dyDescent="0.55000000000000004">
      <c r="A141" t="s">
        <v>90</v>
      </c>
      <c r="B141" t="s">
        <v>507</v>
      </c>
      <c r="C141" s="9" t="str">
        <f t="shared" si="4"/>
        <v>Ken Williams</v>
      </c>
      <c r="D141" s="10" t="str">
        <f t="shared" si="5"/>
        <v/>
      </c>
    </row>
    <row r="142" spans="1:4" x14ac:dyDescent="0.55000000000000004">
      <c r="A142" t="s">
        <v>90</v>
      </c>
      <c r="B142" t="s">
        <v>364</v>
      </c>
      <c r="C142" s="9" t="str">
        <f t="shared" si="4"/>
        <v>Ken Williams, Roberta Williams</v>
      </c>
      <c r="D142" s="10" t="str">
        <f t="shared" si="5"/>
        <v>full list</v>
      </c>
    </row>
    <row r="143" spans="1:4" x14ac:dyDescent="0.55000000000000004">
      <c r="A143" t="s">
        <v>209</v>
      </c>
      <c r="B143" t="s">
        <v>546</v>
      </c>
      <c r="C143" s="9" t="str">
        <f t="shared" si="4"/>
        <v>Harold DeWitz</v>
      </c>
      <c r="D143" s="10" t="str">
        <f t="shared" si="5"/>
        <v/>
      </c>
    </row>
    <row r="144" spans="1:4" x14ac:dyDescent="0.55000000000000004">
      <c r="A144" t="s">
        <v>209</v>
      </c>
      <c r="B144" t="s">
        <v>507</v>
      </c>
      <c r="C144" s="9" t="str">
        <f t="shared" si="4"/>
        <v>Harold DeWitz, Ken Williams</v>
      </c>
      <c r="D144" s="10" t="str">
        <f t="shared" si="5"/>
        <v>full list</v>
      </c>
    </row>
    <row r="145" spans="1:4" x14ac:dyDescent="0.55000000000000004">
      <c r="A145" t="s">
        <v>262</v>
      </c>
      <c r="B145" t="s">
        <v>506</v>
      </c>
      <c r="C145" s="9" t="str">
        <f t="shared" si="4"/>
        <v>Bob Davis</v>
      </c>
      <c r="D145" s="10" t="str">
        <f t="shared" si="5"/>
        <v/>
      </c>
    </row>
    <row r="146" spans="1:4" x14ac:dyDescent="0.55000000000000004">
      <c r="A146" t="s">
        <v>262</v>
      </c>
      <c r="B146" t="s">
        <v>507</v>
      </c>
      <c r="C146" s="9" t="str">
        <f t="shared" si="4"/>
        <v>Bob Davis, Ken Williams</v>
      </c>
      <c r="D146" s="10" t="str">
        <f t="shared" si="5"/>
        <v>full list</v>
      </c>
    </row>
    <row r="147" spans="1:4" x14ac:dyDescent="0.55000000000000004">
      <c r="A147" t="s">
        <v>165</v>
      </c>
      <c r="B147" t="s">
        <v>166</v>
      </c>
      <c r="C147" s="9" t="str">
        <f t="shared" si="4"/>
        <v>Warren Schwader</v>
      </c>
      <c r="D147" s="10" t="str">
        <f t="shared" si="5"/>
        <v>full list</v>
      </c>
    </row>
    <row r="148" spans="1:4" x14ac:dyDescent="0.55000000000000004">
      <c r="A148" t="s">
        <v>130</v>
      </c>
      <c r="B148" t="s">
        <v>280</v>
      </c>
      <c r="C148" s="9" t="str">
        <f t="shared" si="4"/>
        <v>Jay Sullivan</v>
      </c>
      <c r="D148" s="10" t="str">
        <f t="shared" si="5"/>
        <v/>
      </c>
    </row>
    <row r="149" spans="1:4" x14ac:dyDescent="0.55000000000000004">
      <c r="A149" t="s">
        <v>130</v>
      </c>
      <c r="B149" t="s">
        <v>507</v>
      </c>
      <c r="C149" s="9" t="str">
        <f t="shared" si="4"/>
        <v>Jay Sullivan, Ken Williams</v>
      </c>
      <c r="D149" s="10" t="str">
        <f t="shared" si="5"/>
        <v>full list</v>
      </c>
    </row>
    <row r="150" spans="1:4" x14ac:dyDescent="0.55000000000000004">
      <c r="A150" t="s">
        <v>261</v>
      </c>
      <c r="B150" t="s">
        <v>508</v>
      </c>
      <c r="C150" s="9" t="str">
        <f t="shared" si="4"/>
        <v>Bob Schoenburg</v>
      </c>
      <c r="D150" s="10" t="str">
        <f t="shared" si="5"/>
        <v/>
      </c>
    </row>
    <row r="151" spans="1:4" x14ac:dyDescent="0.55000000000000004">
      <c r="A151" t="s">
        <v>261</v>
      </c>
      <c r="B151" t="s">
        <v>509</v>
      </c>
      <c r="C151" s="9" t="str">
        <f t="shared" si="4"/>
        <v>Bob Schoenburg, Larry Grodin</v>
      </c>
      <c r="D151" s="10" t="str">
        <f t="shared" si="5"/>
        <v/>
      </c>
    </row>
    <row r="152" spans="1:4" x14ac:dyDescent="0.55000000000000004">
      <c r="A152" t="s">
        <v>261</v>
      </c>
      <c r="B152" t="s">
        <v>510</v>
      </c>
      <c r="C152" s="9" t="str">
        <f t="shared" si="4"/>
        <v>Bob Schoenburg, Larry Grodin, Steve Pollack</v>
      </c>
      <c r="D152" s="10" t="str">
        <f t="shared" si="5"/>
        <v>full list</v>
      </c>
    </row>
    <row r="153" spans="1:4" x14ac:dyDescent="0.55000000000000004">
      <c r="A153" t="s">
        <v>231</v>
      </c>
      <c r="B153" t="s">
        <v>508</v>
      </c>
      <c r="C153" s="9" t="str">
        <f t="shared" si="4"/>
        <v>Bob Schoenburg</v>
      </c>
      <c r="D153" s="10" t="str">
        <f t="shared" si="5"/>
        <v/>
      </c>
    </row>
    <row r="154" spans="1:4" x14ac:dyDescent="0.55000000000000004">
      <c r="A154" t="s">
        <v>231</v>
      </c>
      <c r="B154" t="s">
        <v>510</v>
      </c>
      <c r="C154" s="9" t="str">
        <f t="shared" si="4"/>
        <v>Bob Schoenburg, Steve Pollack</v>
      </c>
      <c r="D154" s="10" t="str">
        <f t="shared" si="5"/>
        <v>full list</v>
      </c>
    </row>
    <row r="155" spans="1:4" x14ac:dyDescent="0.55000000000000004">
      <c r="A155" t="s">
        <v>421</v>
      </c>
      <c r="B155" t="s">
        <v>563</v>
      </c>
      <c r="C155" s="9" t="str">
        <f t="shared" si="4"/>
        <v>Jeff Stephenson</v>
      </c>
      <c r="D155" s="10" t="str">
        <f t="shared" si="5"/>
        <v/>
      </c>
    </row>
    <row r="156" spans="1:4" x14ac:dyDescent="0.55000000000000004">
      <c r="A156" t="s">
        <v>421</v>
      </c>
      <c r="B156" t="s">
        <v>562</v>
      </c>
      <c r="C156" s="9" t="str">
        <f t="shared" si="4"/>
        <v>Jeff Stephenson, Ken Wiliams</v>
      </c>
      <c r="D156" s="10" t="str">
        <f t="shared" si="5"/>
        <v>full list</v>
      </c>
    </row>
    <row r="157" spans="1:4" x14ac:dyDescent="0.55000000000000004">
      <c r="A157" t="s">
        <v>269</v>
      </c>
      <c r="B157" t="s">
        <v>106</v>
      </c>
      <c r="C157" s="9" t="str">
        <f t="shared" si="4"/>
        <v>Nasir</v>
      </c>
      <c r="D157" s="10" t="str">
        <f t="shared" si="5"/>
        <v>full list</v>
      </c>
    </row>
    <row r="158" spans="1:4" x14ac:dyDescent="0.55000000000000004">
      <c r="A158" t="s">
        <v>389</v>
      </c>
      <c r="B158" t="s">
        <v>370</v>
      </c>
      <c r="C158" s="9" t="str">
        <f t="shared" si="4"/>
        <v>Tom Snyder</v>
      </c>
      <c r="D158" s="10" t="str">
        <f t="shared" si="5"/>
        <v>full list</v>
      </c>
    </row>
    <row r="159" spans="1:4" x14ac:dyDescent="0.55000000000000004">
      <c r="A159" t="s">
        <v>281</v>
      </c>
      <c r="B159" t="s">
        <v>234</v>
      </c>
      <c r="C159" s="9" t="str">
        <f t="shared" si="4"/>
        <v>Olaf Lubeck</v>
      </c>
      <c r="D159" s="10" t="str">
        <f t="shared" si="5"/>
        <v>full list</v>
      </c>
    </row>
    <row r="160" spans="1:4" x14ac:dyDescent="0.55000000000000004">
      <c r="A160" t="s">
        <v>420</v>
      </c>
      <c r="B160" t="s">
        <v>538</v>
      </c>
      <c r="C160" s="9" t="str">
        <f t="shared" si="4"/>
        <v>Eric Hammond</v>
      </c>
      <c r="D160" s="10" t="str">
        <f t="shared" si="5"/>
        <v/>
      </c>
    </row>
    <row r="161" spans="1:4" x14ac:dyDescent="0.55000000000000004">
      <c r="A161" t="s">
        <v>420</v>
      </c>
      <c r="B161" t="s">
        <v>540</v>
      </c>
      <c r="C161" s="9" t="str">
        <f t="shared" si="4"/>
        <v>Eric Hammond, Julius Erving</v>
      </c>
      <c r="D161" s="10" t="str">
        <f t="shared" si="5"/>
        <v/>
      </c>
    </row>
    <row r="162" spans="1:4" x14ac:dyDescent="0.55000000000000004">
      <c r="A162" t="s">
        <v>420</v>
      </c>
      <c r="B162" t="s">
        <v>539</v>
      </c>
      <c r="C162" s="9" t="str">
        <f t="shared" si="4"/>
        <v>Eric Hammond, Julius Erving, Larry Bird</v>
      </c>
      <c r="D162" s="10" t="str">
        <f t="shared" si="5"/>
        <v>full list</v>
      </c>
    </row>
    <row r="163" spans="1:4" x14ac:dyDescent="0.55000000000000004">
      <c r="A163" t="s">
        <v>294</v>
      </c>
      <c r="B163" t="s">
        <v>295</v>
      </c>
      <c r="C163" s="9" t="str">
        <f t="shared" si="4"/>
        <v>Tim Wilson</v>
      </c>
      <c r="D163" s="10" t="str">
        <f t="shared" si="5"/>
        <v>full list</v>
      </c>
    </row>
    <row r="164" spans="1:4" x14ac:dyDescent="0.55000000000000004">
      <c r="A164" t="s">
        <v>296</v>
      </c>
      <c r="B164" t="s">
        <v>500</v>
      </c>
      <c r="C164" s="9" t="str">
        <f t="shared" si="4"/>
        <v>Andrew Greenberg</v>
      </c>
      <c r="D164" s="10" t="str">
        <f t="shared" si="5"/>
        <v/>
      </c>
    </row>
    <row r="165" spans="1:4" x14ac:dyDescent="0.55000000000000004">
      <c r="A165" t="s">
        <v>296</v>
      </c>
      <c r="B165" t="s">
        <v>501</v>
      </c>
      <c r="C165" s="9" t="str">
        <f t="shared" si="4"/>
        <v>Andrew Greenberg, Robert Woodhead</v>
      </c>
      <c r="D165" s="10" t="str">
        <f t="shared" si="5"/>
        <v>full list</v>
      </c>
    </row>
    <row r="166" spans="1:4" x14ac:dyDescent="0.55000000000000004">
      <c r="A166" t="s">
        <v>400</v>
      </c>
      <c r="B166" t="s">
        <v>500</v>
      </c>
      <c r="C166" s="9" t="str">
        <f t="shared" si="4"/>
        <v>Andrew Greenberg</v>
      </c>
      <c r="D166" s="10" t="str">
        <f t="shared" si="5"/>
        <v/>
      </c>
    </row>
    <row r="167" spans="1:4" x14ac:dyDescent="0.55000000000000004">
      <c r="A167" t="s">
        <v>400</v>
      </c>
      <c r="B167" t="s">
        <v>501</v>
      </c>
      <c r="C167" s="9" t="str">
        <f t="shared" si="4"/>
        <v>Andrew Greenberg, Robert Woodhead</v>
      </c>
      <c r="D167" s="10" t="str">
        <f t="shared" si="5"/>
        <v>full list</v>
      </c>
    </row>
    <row r="168" spans="1:4" x14ac:dyDescent="0.55000000000000004">
      <c r="A168" t="s">
        <v>384</v>
      </c>
      <c r="B168" t="s">
        <v>385</v>
      </c>
      <c r="C168" s="9" t="str">
        <f t="shared" si="4"/>
        <v>Doug Smith</v>
      </c>
      <c r="D168" s="10" t="str">
        <f t="shared" si="5"/>
        <v>full list</v>
      </c>
    </row>
    <row r="169" spans="1:4" x14ac:dyDescent="0.55000000000000004">
      <c r="A169" t="s">
        <v>144</v>
      </c>
      <c r="B169" t="s">
        <v>139</v>
      </c>
      <c r="C169" s="9" t="str">
        <f t="shared" si="4"/>
        <v>National Microcomputer Associates</v>
      </c>
      <c r="D169" s="10" t="str">
        <f t="shared" si="5"/>
        <v>full list</v>
      </c>
    </row>
    <row r="170" spans="1:4" x14ac:dyDescent="0.55000000000000004">
      <c r="A170" t="s">
        <v>235</v>
      </c>
      <c r="B170" t="s">
        <v>402</v>
      </c>
      <c r="C170" s="9" t="str">
        <f t="shared" si="4"/>
        <v>Bill Depew</v>
      </c>
      <c r="D170" s="10" t="str">
        <f t="shared" si="5"/>
        <v/>
      </c>
    </row>
    <row r="171" spans="1:4" x14ac:dyDescent="0.55000000000000004">
      <c r="A171" t="s">
        <v>235</v>
      </c>
      <c r="B171" t="s">
        <v>543</v>
      </c>
      <c r="C171" s="9" t="str">
        <f t="shared" si="4"/>
        <v>Bill Depew, Gary Shannon</v>
      </c>
      <c r="D171" s="10" t="str">
        <f t="shared" si="5"/>
        <v>full list</v>
      </c>
    </row>
    <row r="172" spans="1:4" x14ac:dyDescent="0.55000000000000004">
      <c r="A172" t="s">
        <v>401</v>
      </c>
      <c r="B172" t="s">
        <v>402</v>
      </c>
      <c r="C172" s="9" t="str">
        <f t="shared" si="4"/>
        <v>Bill Depew</v>
      </c>
      <c r="D172" s="10" t="str">
        <f t="shared" si="5"/>
        <v>full list</v>
      </c>
    </row>
    <row r="173" spans="1:4" x14ac:dyDescent="0.55000000000000004">
      <c r="A173" t="s">
        <v>304</v>
      </c>
      <c r="B173" t="s">
        <v>538</v>
      </c>
      <c r="C173" s="9" t="str">
        <f t="shared" si="4"/>
        <v>Eric Hammond</v>
      </c>
      <c r="D173" s="10" t="str">
        <f t="shared" si="5"/>
        <v/>
      </c>
    </row>
    <row r="174" spans="1:4" x14ac:dyDescent="0.55000000000000004">
      <c r="A174" t="s">
        <v>304</v>
      </c>
      <c r="B174" t="s">
        <v>583</v>
      </c>
      <c r="C174" s="9" t="str">
        <f t="shared" si="4"/>
        <v>Eric Hammond, Rorke Weigandt</v>
      </c>
      <c r="D174" s="10" t="str">
        <f t="shared" si="5"/>
        <v>full list</v>
      </c>
    </row>
    <row r="175" spans="1:4" x14ac:dyDescent="0.55000000000000004">
      <c r="A175" t="s">
        <v>287</v>
      </c>
      <c r="B175" t="s">
        <v>284</v>
      </c>
      <c r="C175" s="9" t="str">
        <f t="shared" si="4"/>
        <v>Bruce Zweig</v>
      </c>
      <c r="D175" s="10" t="str">
        <f t="shared" si="5"/>
        <v>full list</v>
      </c>
    </row>
    <row r="176" spans="1:4" x14ac:dyDescent="0.55000000000000004">
      <c r="A176" t="s">
        <v>429</v>
      </c>
      <c r="B176" t="s">
        <v>551</v>
      </c>
      <c r="C176" s="9" t="str">
        <f t="shared" si="4"/>
        <v>Janice Davidson</v>
      </c>
      <c r="D176" s="10" t="str">
        <f t="shared" si="5"/>
        <v/>
      </c>
    </row>
    <row r="177" spans="1:4" x14ac:dyDescent="0.55000000000000004">
      <c r="A177" t="s">
        <v>429</v>
      </c>
      <c r="B177" t="s">
        <v>552</v>
      </c>
      <c r="C177" s="9" t="str">
        <f t="shared" si="4"/>
        <v>Janice Davidson, Richard Eckert</v>
      </c>
      <c r="D177" s="10" t="str">
        <f t="shared" si="5"/>
        <v>full list</v>
      </c>
    </row>
    <row r="178" spans="1:4" x14ac:dyDescent="0.55000000000000004">
      <c r="A178" t="s">
        <v>292</v>
      </c>
      <c r="B178" t="s">
        <v>557</v>
      </c>
      <c r="C178" s="9" t="str">
        <f t="shared" si="4"/>
        <v>Jay Zimmermann</v>
      </c>
      <c r="D178" s="10" t="str">
        <f t="shared" si="5"/>
        <v/>
      </c>
    </row>
    <row r="179" spans="1:4" x14ac:dyDescent="0.55000000000000004">
      <c r="A179" t="s">
        <v>292</v>
      </c>
      <c r="B179" t="s">
        <v>224</v>
      </c>
      <c r="C179" s="9" t="str">
        <f t="shared" si="4"/>
        <v>Jay Zimmermann, Jim Nitchals</v>
      </c>
      <c r="D179" s="10" t="str">
        <f t="shared" si="5"/>
        <v>full list</v>
      </c>
    </row>
    <row r="180" spans="1:4" x14ac:dyDescent="0.55000000000000004">
      <c r="A180" t="s">
        <v>101</v>
      </c>
      <c r="B180" t="s">
        <v>496</v>
      </c>
      <c r="C180" s="9" t="str">
        <f t="shared" si="4"/>
        <v>uncredited</v>
      </c>
      <c r="D180" s="10" t="str">
        <f t="shared" si="5"/>
        <v>full list</v>
      </c>
    </row>
    <row r="181" spans="1:4" x14ac:dyDescent="0.55000000000000004">
      <c r="A181" t="s">
        <v>343</v>
      </c>
      <c r="B181" t="s">
        <v>573</v>
      </c>
      <c r="C181" s="9" t="str">
        <f t="shared" si="4"/>
        <v>Bill Hogue</v>
      </c>
      <c r="D181" s="10" t="str">
        <f t="shared" si="5"/>
        <v/>
      </c>
    </row>
    <row r="182" spans="1:4" x14ac:dyDescent="0.55000000000000004">
      <c r="A182" t="s">
        <v>343</v>
      </c>
      <c r="B182" t="s">
        <v>572</v>
      </c>
      <c r="C182" s="9" t="str">
        <f t="shared" si="4"/>
        <v>Bill Hogue, Mike Livesay</v>
      </c>
      <c r="D182" s="10" t="str">
        <f t="shared" si="5"/>
        <v>full list</v>
      </c>
    </row>
    <row r="183" spans="1:4" x14ac:dyDescent="0.55000000000000004">
      <c r="A183" t="s">
        <v>155</v>
      </c>
      <c r="B183" t="s">
        <v>156</v>
      </c>
      <c r="C183" s="9" t="str">
        <f t="shared" si="4"/>
        <v>Dave Clark</v>
      </c>
      <c r="D183" s="10" t="str">
        <f t="shared" si="5"/>
        <v>full list</v>
      </c>
    </row>
    <row r="184" spans="1:4" x14ac:dyDescent="0.55000000000000004">
      <c r="A184" t="s">
        <v>353</v>
      </c>
      <c r="B184" t="s">
        <v>351</v>
      </c>
      <c r="C184" s="9" t="str">
        <f t="shared" si="4"/>
        <v>Children's Television Workshop</v>
      </c>
      <c r="D184" s="10" t="str">
        <f t="shared" si="5"/>
        <v>full list</v>
      </c>
    </row>
    <row r="185" spans="1:4" x14ac:dyDescent="0.55000000000000004">
      <c r="A185" t="s">
        <v>13</v>
      </c>
      <c r="B185" t="s">
        <v>496</v>
      </c>
      <c r="C185" s="9" t="str">
        <f t="shared" si="4"/>
        <v>uncredited</v>
      </c>
      <c r="D185" s="10" t="str">
        <f t="shared" si="5"/>
        <v>full list</v>
      </c>
    </row>
    <row r="186" spans="1:4" x14ac:dyDescent="0.55000000000000004">
      <c r="A186" t="s">
        <v>352</v>
      </c>
      <c r="B186" t="s">
        <v>496</v>
      </c>
      <c r="C186" s="9" t="str">
        <f t="shared" si="4"/>
        <v>uncredited</v>
      </c>
      <c r="D186" s="10" t="str">
        <f t="shared" si="5"/>
        <v>full list</v>
      </c>
    </row>
    <row r="187" spans="1:4" x14ac:dyDescent="0.55000000000000004">
      <c r="A187" t="s">
        <v>407</v>
      </c>
      <c r="B187" t="s">
        <v>408</v>
      </c>
      <c r="C187" s="9" t="str">
        <f t="shared" si="4"/>
        <v>Will Harvey</v>
      </c>
      <c r="D187" s="10" t="str">
        <f t="shared" si="5"/>
        <v>full list</v>
      </c>
    </row>
    <row r="188" spans="1:4" x14ac:dyDescent="0.55000000000000004">
      <c r="A188" t="s">
        <v>8</v>
      </c>
      <c r="B188" t="s">
        <v>114</v>
      </c>
      <c r="C188" s="9" t="str">
        <f t="shared" si="4"/>
        <v>Bob Clardy</v>
      </c>
      <c r="D188" s="10" t="str">
        <f t="shared" si="5"/>
        <v>full list</v>
      </c>
    </row>
    <row r="189" spans="1:4" x14ac:dyDescent="0.55000000000000004">
      <c r="A189" t="s">
        <v>173</v>
      </c>
      <c r="B189" t="s">
        <v>174</v>
      </c>
      <c r="C189" s="9" t="str">
        <f t="shared" si="4"/>
        <v>Tim Smith</v>
      </c>
      <c r="D189" s="10" t="str">
        <f t="shared" si="5"/>
        <v>full list</v>
      </c>
    </row>
    <row r="190" spans="1:4" x14ac:dyDescent="0.55000000000000004">
      <c r="A190" t="s">
        <v>212</v>
      </c>
      <c r="B190" t="s">
        <v>214</v>
      </c>
      <c r="C190" s="9" t="str">
        <f t="shared" si="4"/>
        <v>Michael Berlin</v>
      </c>
      <c r="D190" s="10" t="str">
        <f t="shared" si="5"/>
        <v>full list</v>
      </c>
    </row>
    <row r="191" spans="1:4" x14ac:dyDescent="0.55000000000000004">
      <c r="A191" t="s">
        <v>197</v>
      </c>
      <c r="B191" t="s">
        <v>198</v>
      </c>
      <c r="C191" s="9" t="str">
        <f t="shared" si="4"/>
        <v>Erik Knopp</v>
      </c>
      <c r="D191" s="10" t="str">
        <f t="shared" si="5"/>
        <v>full list</v>
      </c>
    </row>
    <row r="192" spans="1:4" x14ac:dyDescent="0.55000000000000004">
      <c r="A192" t="s">
        <v>230</v>
      </c>
      <c r="B192" t="s">
        <v>234</v>
      </c>
      <c r="C192" s="9" t="str">
        <f t="shared" si="4"/>
        <v>Olaf Lubeck</v>
      </c>
      <c r="D192" s="10" t="str">
        <f t="shared" si="5"/>
        <v>full list</v>
      </c>
    </row>
    <row r="193" spans="1:4" x14ac:dyDescent="0.55000000000000004">
      <c r="A193" t="s">
        <v>241</v>
      </c>
      <c r="B193" t="s">
        <v>553</v>
      </c>
      <c r="C193" s="9" t="str">
        <f t="shared" si="4"/>
        <v>Jeffrey Gold</v>
      </c>
      <c r="D193" s="10" t="str">
        <f t="shared" si="5"/>
        <v/>
      </c>
    </row>
    <row r="194" spans="1:4" x14ac:dyDescent="0.55000000000000004">
      <c r="A194" t="s">
        <v>241</v>
      </c>
      <c r="B194" t="s">
        <v>554</v>
      </c>
      <c r="C194" s="9" t="str">
        <f t="shared" si="4"/>
        <v>Jeffrey Gold, Special Delivey Software</v>
      </c>
      <c r="D194" s="10" t="str">
        <f t="shared" si="5"/>
        <v>full list</v>
      </c>
    </row>
    <row r="195" spans="1:4" x14ac:dyDescent="0.55000000000000004">
      <c r="A195" t="s">
        <v>320</v>
      </c>
      <c r="B195" t="s">
        <v>181</v>
      </c>
      <c r="C195" s="9" t="str">
        <f t="shared" ref="C195:C258" si="6">IF(A195=A194,C194&amp;", "&amp;B195,B195)</f>
        <v>John Page</v>
      </c>
      <c r="D195" s="10" t="str">
        <f t="shared" ref="D195:D258" si="7">IF(A195&lt;&gt;A196,"full list","")</f>
        <v>full list</v>
      </c>
    </row>
    <row r="196" spans="1:4" x14ac:dyDescent="0.55000000000000004">
      <c r="A196" t="s">
        <v>310</v>
      </c>
      <c r="B196" t="s">
        <v>311</v>
      </c>
      <c r="C196" s="9" t="str">
        <f t="shared" si="6"/>
        <v>Bessie Chin</v>
      </c>
      <c r="D196" s="10" t="str">
        <f t="shared" si="7"/>
        <v>full list</v>
      </c>
    </row>
    <row r="197" spans="1:4" x14ac:dyDescent="0.55000000000000004">
      <c r="A197" t="s">
        <v>274</v>
      </c>
      <c r="B197" t="s">
        <v>181</v>
      </c>
      <c r="C197" s="9" t="str">
        <f t="shared" si="6"/>
        <v>John Page</v>
      </c>
      <c r="D197" s="10" t="str">
        <f t="shared" si="7"/>
        <v>full list</v>
      </c>
    </row>
    <row r="198" spans="1:4" x14ac:dyDescent="0.55000000000000004">
      <c r="A198" t="s">
        <v>405</v>
      </c>
      <c r="B198" t="s">
        <v>585</v>
      </c>
      <c r="C198" s="9" t="str">
        <f t="shared" si="6"/>
        <v>Brad Crain</v>
      </c>
      <c r="D198" s="10" t="str">
        <f t="shared" si="7"/>
        <v/>
      </c>
    </row>
    <row r="199" spans="1:4" x14ac:dyDescent="0.55000000000000004">
      <c r="A199" t="s">
        <v>405</v>
      </c>
      <c r="B199" t="s">
        <v>586</v>
      </c>
      <c r="C199" s="9" t="str">
        <f t="shared" si="6"/>
        <v>Brad Crain, Ed Mitchell</v>
      </c>
      <c r="D199" s="10" t="str">
        <f t="shared" si="7"/>
        <v/>
      </c>
    </row>
    <row r="200" spans="1:4" x14ac:dyDescent="0.55000000000000004">
      <c r="A200" t="s">
        <v>405</v>
      </c>
      <c r="B200" t="s">
        <v>584</v>
      </c>
      <c r="C200" s="9" t="str">
        <f t="shared" si="6"/>
        <v>Brad Crain, Ed Mitchell, Sam Edwards</v>
      </c>
      <c r="D200" s="10" t="str">
        <f t="shared" si="7"/>
        <v>full list</v>
      </c>
    </row>
    <row r="201" spans="1:4" x14ac:dyDescent="0.55000000000000004">
      <c r="A201" t="s">
        <v>141</v>
      </c>
      <c r="B201" t="s">
        <v>106</v>
      </c>
      <c r="C201" s="9" t="str">
        <f t="shared" si="6"/>
        <v>Nasir</v>
      </c>
      <c r="D201" s="10" t="str">
        <f t="shared" si="7"/>
        <v>full list</v>
      </c>
    </row>
    <row r="202" spans="1:4" x14ac:dyDescent="0.55000000000000004">
      <c r="A202" t="s">
        <v>354</v>
      </c>
      <c r="B202" t="s">
        <v>108</v>
      </c>
      <c r="C202" s="9" t="str">
        <f t="shared" si="6"/>
        <v>Bill Budge</v>
      </c>
      <c r="D202" s="10" t="str">
        <f t="shared" si="7"/>
        <v>full list</v>
      </c>
    </row>
    <row r="203" spans="1:4" x14ac:dyDescent="0.55000000000000004">
      <c r="A203" t="s">
        <v>138</v>
      </c>
      <c r="B203" t="s">
        <v>139</v>
      </c>
      <c r="C203" s="9" t="str">
        <f t="shared" si="6"/>
        <v>National Microcomputer Associates</v>
      </c>
      <c r="D203" s="10" t="str">
        <f t="shared" si="7"/>
        <v>full list</v>
      </c>
    </row>
    <row r="204" spans="1:4" x14ac:dyDescent="0.55000000000000004">
      <c r="A204" t="s">
        <v>137</v>
      </c>
      <c r="B204" t="s">
        <v>123</v>
      </c>
      <c r="C204" s="9" t="str">
        <f t="shared" si="6"/>
        <v>Marc Goodman</v>
      </c>
      <c r="D204" s="10" t="str">
        <f t="shared" si="7"/>
        <v>full list</v>
      </c>
    </row>
    <row r="205" spans="1:4" x14ac:dyDescent="0.55000000000000004">
      <c r="A205" t="s">
        <v>182</v>
      </c>
      <c r="B205" t="s">
        <v>535</v>
      </c>
      <c r="C205" s="9" t="str">
        <f t="shared" si="6"/>
        <v>Dave Morock</v>
      </c>
      <c r="D205" s="10" t="str">
        <f t="shared" si="7"/>
        <v/>
      </c>
    </row>
    <row r="206" spans="1:4" x14ac:dyDescent="0.55000000000000004">
      <c r="A206" t="s">
        <v>182</v>
      </c>
      <c r="B206" t="s">
        <v>533</v>
      </c>
      <c r="C206" s="9" t="str">
        <f t="shared" si="6"/>
        <v>Dave Morock, Don Hoffman</v>
      </c>
      <c r="D206" s="10" t="str">
        <f t="shared" si="7"/>
        <v/>
      </c>
    </row>
    <row r="207" spans="1:4" x14ac:dyDescent="0.55000000000000004">
      <c r="A207" t="s">
        <v>182</v>
      </c>
      <c r="B207" t="s">
        <v>534</v>
      </c>
      <c r="C207" s="9" t="str">
        <f t="shared" si="6"/>
        <v>Dave Morock, Don Hoffman, Howard de St. Germain</v>
      </c>
      <c r="D207" s="10" t="str">
        <f t="shared" si="7"/>
        <v>full list</v>
      </c>
    </row>
    <row r="208" spans="1:4" x14ac:dyDescent="0.55000000000000004">
      <c r="A208" t="s">
        <v>440</v>
      </c>
      <c r="B208" t="s">
        <v>529</v>
      </c>
      <c r="C208" s="9" t="str">
        <f t="shared" si="6"/>
        <v>David Balsam</v>
      </c>
      <c r="D208" s="10" t="str">
        <f t="shared" si="7"/>
        <v/>
      </c>
    </row>
    <row r="209" spans="1:4" x14ac:dyDescent="0.55000000000000004">
      <c r="A209" t="s">
        <v>440</v>
      </c>
      <c r="B209" t="s">
        <v>530</v>
      </c>
      <c r="C209" s="9" t="str">
        <f t="shared" si="6"/>
        <v>David Balsam, Martin Kahn</v>
      </c>
      <c r="D209" s="10" t="str">
        <f t="shared" si="7"/>
        <v>full list</v>
      </c>
    </row>
    <row r="210" spans="1:4" x14ac:dyDescent="0.55000000000000004">
      <c r="A210" t="s">
        <v>441</v>
      </c>
      <c r="B210" t="s">
        <v>496</v>
      </c>
      <c r="C210" s="9" t="str">
        <f t="shared" si="6"/>
        <v>uncredited</v>
      </c>
      <c r="D210" s="10" t="str">
        <f t="shared" si="7"/>
        <v>full list</v>
      </c>
    </row>
    <row r="211" spans="1:4" x14ac:dyDescent="0.55000000000000004">
      <c r="A211" t="s">
        <v>102</v>
      </c>
      <c r="B211" t="s">
        <v>496</v>
      </c>
      <c r="C211" s="9" t="str">
        <f t="shared" si="6"/>
        <v>uncredited</v>
      </c>
      <c r="D211" s="10" t="str">
        <f t="shared" si="7"/>
        <v>full list</v>
      </c>
    </row>
    <row r="212" spans="1:4" x14ac:dyDescent="0.55000000000000004">
      <c r="A212" t="s">
        <v>374</v>
      </c>
      <c r="B212" t="s">
        <v>375</v>
      </c>
      <c r="C212" s="9" t="str">
        <f t="shared" si="6"/>
        <v>Tom Weishaar</v>
      </c>
      <c r="D212" s="10" t="str">
        <f t="shared" si="7"/>
        <v>full list</v>
      </c>
    </row>
    <row r="213" spans="1:4" x14ac:dyDescent="0.55000000000000004">
      <c r="A213" t="s">
        <v>169</v>
      </c>
      <c r="B213" t="s">
        <v>154</v>
      </c>
      <c r="C213" s="9" t="str">
        <f t="shared" si="6"/>
        <v>Jun Wada</v>
      </c>
      <c r="D213" s="10" t="str">
        <f t="shared" si="7"/>
        <v>full list</v>
      </c>
    </row>
    <row r="214" spans="1:4" x14ac:dyDescent="0.55000000000000004">
      <c r="A214" t="s">
        <v>186</v>
      </c>
      <c r="B214" t="s">
        <v>106</v>
      </c>
      <c r="C214" s="9" t="str">
        <f t="shared" si="6"/>
        <v>Nasir</v>
      </c>
      <c r="D214" s="10" t="str">
        <f t="shared" si="7"/>
        <v>full list</v>
      </c>
    </row>
    <row r="215" spans="1:4" x14ac:dyDescent="0.55000000000000004">
      <c r="A215" t="s">
        <v>362</v>
      </c>
      <c r="B215" t="s">
        <v>361</v>
      </c>
      <c r="C215" s="9" t="str">
        <f t="shared" si="6"/>
        <v>Rupert Lissner</v>
      </c>
      <c r="D215" s="10" t="str">
        <f t="shared" si="7"/>
        <v>full list</v>
      </c>
    </row>
    <row r="216" spans="1:4" x14ac:dyDescent="0.55000000000000004">
      <c r="A216" t="s">
        <v>170</v>
      </c>
      <c r="B216" t="s">
        <v>108</v>
      </c>
      <c r="C216" s="9" t="str">
        <f t="shared" si="6"/>
        <v>Bill Budge</v>
      </c>
      <c r="D216" s="10" t="str">
        <f t="shared" si="7"/>
        <v>full list</v>
      </c>
    </row>
    <row r="217" spans="1:4" x14ac:dyDescent="0.55000000000000004">
      <c r="A217" t="s">
        <v>15</v>
      </c>
      <c r="B217" t="s">
        <v>496</v>
      </c>
      <c r="C217" s="9" t="str">
        <f t="shared" si="6"/>
        <v>uncredited</v>
      </c>
      <c r="D217" s="10" t="str">
        <f t="shared" si="7"/>
        <v>full list</v>
      </c>
    </row>
    <row r="218" spans="1:4" x14ac:dyDescent="0.55000000000000004">
      <c r="A218" t="s">
        <v>148</v>
      </c>
      <c r="B218" t="s">
        <v>527</v>
      </c>
      <c r="C218" s="9" t="str">
        <f t="shared" si="6"/>
        <v>Dan Spracklen</v>
      </c>
      <c r="D218" s="10" t="str">
        <f t="shared" si="7"/>
        <v/>
      </c>
    </row>
    <row r="219" spans="1:4" x14ac:dyDescent="0.55000000000000004">
      <c r="A219" t="s">
        <v>148</v>
      </c>
      <c r="B219" t="s">
        <v>528</v>
      </c>
      <c r="C219" s="9" t="str">
        <f t="shared" si="6"/>
        <v>Dan Spracklen, Kathe Spracklen</v>
      </c>
      <c r="D219" s="10" t="str">
        <f t="shared" si="7"/>
        <v>full list</v>
      </c>
    </row>
    <row r="220" spans="1:4" x14ac:dyDescent="0.55000000000000004">
      <c r="A220" t="s">
        <v>195</v>
      </c>
      <c r="B220" t="s">
        <v>136</v>
      </c>
      <c r="C220" s="9" t="str">
        <f t="shared" si="6"/>
        <v>Silas Warner</v>
      </c>
      <c r="D220" s="10" t="str">
        <f t="shared" si="7"/>
        <v>full list</v>
      </c>
    </row>
    <row r="221" spans="1:4" x14ac:dyDescent="0.55000000000000004">
      <c r="A221" t="s">
        <v>409</v>
      </c>
      <c r="B221" t="s">
        <v>599</v>
      </c>
      <c r="C221" s="9" t="str">
        <f t="shared" si="6"/>
        <v>Leslie Grimm</v>
      </c>
      <c r="D221" s="10" t="str">
        <f t="shared" si="7"/>
        <v/>
      </c>
    </row>
    <row r="222" spans="1:4" x14ac:dyDescent="0.55000000000000004">
      <c r="A222" t="s">
        <v>409</v>
      </c>
      <c r="B222" t="s">
        <v>598</v>
      </c>
      <c r="C222" s="9" t="str">
        <f t="shared" si="6"/>
        <v>Leslie Grimm, Warren Robinett</v>
      </c>
      <c r="D222" s="10" t="str">
        <f t="shared" si="7"/>
        <v>full list</v>
      </c>
    </row>
    <row r="223" spans="1:4" x14ac:dyDescent="0.55000000000000004">
      <c r="A223" t="s">
        <v>184</v>
      </c>
      <c r="B223" t="s">
        <v>185</v>
      </c>
      <c r="C223" s="9" t="str">
        <f t="shared" si="6"/>
        <v>Mark Allen</v>
      </c>
      <c r="D223" s="10" t="str">
        <f t="shared" si="7"/>
        <v>full list</v>
      </c>
    </row>
    <row r="224" spans="1:4" x14ac:dyDescent="0.55000000000000004">
      <c r="A224" t="s">
        <v>7</v>
      </c>
      <c r="B224" t="s">
        <v>527</v>
      </c>
      <c r="C224" s="9" t="str">
        <f t="shared" si="6"/>
        <v>Dan Spracklen</v>
      </c>
      <c r="D224" s="10" t="str">
        <f t="shared" si="7"/>
        <v/>
      </c>
    </row>
    <row r="225" spans="1:4" x14ac:dyDescent="0.55000000000000004">
      <c r="A225" t="s">
        <v>7</v>
      </c>
      <c r="B225" t="s">
        <v>528</v>
      </c>
      <c r="C225" s="9" t="str">
        <f t="shared" si="6"/>
        <v>Dan Spracklen, Kathe Spracklen</v>
      </c>
      <c r="D225" s="10" t="str">
        <f t="shared" si="7"/>
        <v>full list</v>
      </c>
    </row>
    <row r="226" spans="1:4" x14ac:dyDescent="0.55000000000000004">
      <c r="A226" t="s">
        <v>414</v>
      </c>
      <c r="B226" t="s">
        <v>527</v>
      </c>
      <c r="C226" s="9" t="str">
        <f t="shared" si="6"/>
        <v>Dan Spracklen</v>
      </c>
      <c r="D226" s="10" t="str">
        <f t="shared" si="7"/>
        <v/>
      </c>
    </row>
    <row r="227" spans="1:4" x14ac:dyDescent="0.55000000000000004">
      <c r="A227" t="s">
        <v>414</v>
      </c>
      <c r="B227" t="s">
        <v>528</v>
      </c>
      <c r="C227" s="9" t="str">
        <f t="shared" si="6"/>
        <v>Dan Spracklen, Kathe Spracklen</v>
      </c>
      <c r="D227" s="10" t="str">
        <f t="shared" si="7"/>
        <v>full list</v>
      </c>
    </row>
    <row r="228" spans="1:4" x14ac:dyDescent="0.55000000000000004">
      <c r="A228" t="s">
        <v>34</v>
      </c>
      <c r="B228" t="s">
        <v>496</v>
      </c>
      <c r="C228" s="9" t="str">
        <f t="shared" si="6"/>
        <v>uncredited</v>
      </c>
      <c r="D228" s="10" t="str">
        <f t="shared" si="7"/>
        <v>full list</v>
      </c>
    </row>
    <row r="229" spans="1:4" x14ac:dyDescent="0.55000000000000004">
      <c r="A229" t="s">
        <v>302</v>
      </c>
      <c r="B229" t="s">
        <v>252</v>
      </c>
      <c r="C229" s="9" t="str">
        <f t="shared" si="6"/>
        <v>David Kidwell</v>
      </c>
      <c r="D229" s="10" t="str">
        <f t="shared" si="7"/>
        <v>full list</v>
      </c>
    </row>
    <row r="230" spans="1:4" x14ac:dyDescent="0.55000000000000004">
      <c r="A230" t="s">
        <v>318</v>
      </c>
      <c r="B230" t="s">
        <v>319</v>
      </c>
      <c r="C230" s="9" t="str">
        <f t="shared" si="6"/>
        <v>Ed Hobbs</v>
      </c>
      <c r="D230" s="10" t="str">
        <f t="shared" si="7"/>
        <v>full list</v>
      </c>
    </row>
    <row r="231" spans="1:4" x14ac:dyDescent="0.55000000000000004">
      <c r="A231" t="s">
        <v>388</v>
      </c>
      <c r="B231" t="s">
        <v>496</v>
      </c>
      <c r="C231" s="9" t="str">
        <f t="shared" si="6"/>
        <v>uncredited</v>
      </c>
      <c r="D231" s="10" t="str">
        <f t="shared" si="7"/>
        <v>full list</v>
      </c>
    </row>
    <row r="232" spans="1:4" x14ac:dyDescent="0.55000000000000004">
      <c r="A232" t="s">
        <v>314</v>
      </c>
      <c r="B232" t="s">
        <v>260</v>
      </c>
      <c r="C232" s="9" t="str">
        <f t="shared" si="6"/>
        <v>David Snider</v>
      </c>
      <c r="D232" s="10" t="str">
        <f t="shared" si="7"/>
        <v>full list</v>
      </c>
    </row>
    <row r="233" spans="1:4" x14ac:dyDescent="0.55000000000000004">
      <c r="A233" t="s">
        <v>433</v>
      </c>
      <c r="B233" t="s">
        <v>239</v>
      </c>
      <c r="C233" s="9" t="str">
        <f t="shared" si="6"/>
        <v>Bert Kersey</v>
      </c>
      <c r="D233" s="10" t="str">
        <f t="shared" si="7"/>
        <v/>
      </c>
    </row>
    <row r="234" spans="1:4" x14ac:dyDescent="0.55000000000000004">
      <c r="A234" t="s">
        <v>433</v>
      </c>
      <c r="B234" t="s">
        <v>373</v>
      </c>
      <c r="C234" s="9" t="str">
        <f t="shared" si="6"/>
        <v>Bert Kersey, Mark Simonsen</v>
      </c>
      <c r="D234" s="10" t="str">
        <f t="shared" si="7"/>
        <v>full list</v>
      </c>
    </row>
    <row r="235" spans="1:4" x14ac:dyDescent="0.55000000000000004">
      <c r="A235" t="s">
        <v>248</v>
      </c>
      <c r="B235" t="s">
        <v>249</v>
      </c>
      <c r="C235" s="9" t="str">
        <f t="shared" si="6"/>
        <v>Dan Illowsky</v>
      </c>
      <c r="D235" s="10" t="str">
        <f t="shared" si="7"/>
        <v>full list</v>
      </c>
    </row>
    <row r="236" spans="1:4" x14ac:dyDescent="0.55000000000000004">
      <c r="A236" t="s">
        <v>220</v>
      </c>
      <c r="B236" t="s">
        <v>221</v>
      </c>
      <c r="C236" s="9" t="str">
        <f t="shared" si="6"/>
        <v>Mark Turmell</v>
      </c>
      <c r="D236" s="10" t="str">
        <f t="shared" si="7"/>
        <v>full list</v>
      </c>
    </row>
    <row r="237" spans="1:4" x14ac:dyDescent="0.55000000000000004">
      <c r="A237" t="s">
        <v>172</v>
      </c>
      <c r="B237" t="s">
        <v>154</v>
      </c>
      <c r="C237" s="9" t="str">
        <f t="shared" si="6"/>
        <v>Jun Wada</v>
      </c>
      <c r="D237" s="10" t="str">
        <f t="shared" si="7"/>
        <v>full list</v>
      </c>
    </row>
    <row r="238" spans="1:4" x14ac:dyDescent="0.55000000000000004">
      <c r="A238" t="s">
        <v>369</v>
      </c>
      <c r="B238" t="s">
        <v>370</v>
      </c>
      <c r="C238" s="9" t="str">
        <f t="shared" si="6"/>
        <v>Tom Snyder</v>
      </c>
      <c r="D238" s="10" t="str">
        <f t="shared" si="7"/>
        <v>full list</v>
      </c>
    </row>
    <row r="239" spans="1:4" x14ac:dyDescent="0.55000000000000004">
      <c r="A239" t="s">
        <v>444</v>
      </c>
      <c r="B239" t="s">
        <v>445</v>
      </c>
      <c r="C239" s="9" t="str">
        <f t="shared" si="6"/>
        <v>Steve Meretzky</v>
      </c>
      <c r="D239" s="10" t="str">
        <f t="shared" si="7"/>
        <v>full list</v>
      </c>
    </row>
    <row r="240" spans="1:4" x14ac:dyDescent="0.55000000000000004">
      <c r="A240" t="s">
        <v>149</v>
      </c>
      <c r="B240" t="s">
        <v>106</v>
      </c>
      <c r="C240" s="9" t="str">
        <f t="shared" si="6"/>
        <v>Nasir</v>
      </c>
      <c r="D240" s="10" t="str">
        <f t="shared" si="7"/>
        <v>full list</v>
      </c>
    </row>
    <row r="241" spans="1:4" x14ac:dyDescent="0.55000000000000004">
      <c r="A241" t="s">
        <v>244</v>
      </c>
      <c r="B241" t="s">
        <v>245</v>
      </c>
      <c r="C241" s="9" t="str">
        <f t="shared" si="6"/>
        <v>Chris Jochumson</v>
      </c>
      <c r="D241" s="10" t="str">
        <f t="shared" si="7"/>
        <v>full list</v>
      </c>
    </row>
    <row r="242" spans="1:4" x14ac:dyDescent="0.55000000000000004">
      <c r="A242" t="s">
        <v>187</v>
      </c>
      <c r="B242" t="s">
        <v>189</v>
      </c>
      <c r="C242" s="9" t="str">
        <f t="shared" si="6"/>
        <v>Paul Lutus</v>
      </c>
      <c r="D242" s="10" t="str">
        <f t="shared" si="7"/>
        <v>full list</v>
      </c>
    </row>
    <row r="243" spans="1:4" x14ac:dyDescent="0.55000000000000004">
      <c r="A243" t="s">
        <v>211</v>
      </c>
      <c r="B243" t="s">
        <v>123</v>
      </c>
      <c r="C243" s="9" t="str">
        <f t="shared" si="6"/>
        <v>Marc Goodman</v>
      </c>
      <c r="D243" s="10" t="str">
        <f t="shared" si="7"/>
        <v>full list</v>
      </c>
    </row>
    <row r="244" spans="1:4" x14ac:dyDescent="0.55000000000000004">
      <c r="A244" t="s">
        <v>265</v>
      </c>
      <c r="B244" t="s">
        <v>134</v>
      </c>
      <c r="C244" s="9" t="str">
        <f t="shared" si="6"/>
        <v>Tony Suzuki</v>
      </c>
      <c r="D244" s="10" t="str">
        <f t="shared" si="7"/>
        <v>full list</v>
      </c>
    </row>
    <row r="245" spans="1:4" x14ac:dyDescent="0.55000000000000004">
      <c r="A245" t="s">
        <v>104</v>
      </c>
      <c r="B245" t="s">
        <v>106</v>
      </c>
      <c r="C245" s="9" t="str">
        <f t="shared" si="6"/>
        <v>Nasir</v>
      </c>
      <c r="D245" s="10" t="str">
        <f t="shared" si="7"/>
        <v>full list</v>
      </c>
    </row>
    <row r="246" spans="1:4" x14ac:dyDescent="0.55000000000000004">
      <c r="A246" t="s">
        <v>222</v>
      </c>
      <c r="B246" t="s">
        <v>224</v>
      </c>
      <c r="C246" s="9" t="str">
        <f t="shared" si="6"/>
        <v>Jim Nitchals</v>
      </c>
      <c r="D246" s="10" t="str">
        <f t="shared" si="7"/>
        <v>full list</v>
      </c>
    </row>
    <row r="247" spans="1:4" x14ac:dyDescent="0.55000000000000004">
      <c r="A247" t="s">
        <v>147</v>
      </c>
      <c r="B247" t="s">
        <v>496</v>
      </c>
      <c r="C247" s="9" t="str">
        <f t="shared" si="6"/>
        <v>uncredited</v>
      </c>
      <c r="D247" s="10" t="str">
        <f t="shared" si="7"/>
        <v>full list</v>
      </c>
    </row>
    <row r="248" spans="1:4" x14ac:dyDescent="0.55000000000000004">
      <c r="A248" t="s">
        <v>321</v>
      </c>
      <c r="B248" t="s">
        <v>496</v>
      </c>
      <c r="C248" s="9" t="str">
        <f t="shared" si="6"/>
        <v>uncredited</v>
      </c>
      <c r="D248" s="10" t="str">
        <f t="shared" si="7"/>
        <v>full list</v>
      </c>
    </row>
    <row r="249" spans="1:4" x14ac:dyDescent="0.55000000000000004">
      <c r="A249" t="s">
        <v>381</v>
      </c>
      <c r="B249" t="s">
        <v>579</v>
      </c>
      <c r="C249" s="9" t="str">
        <f t="shared" si="6"/>
        <v>Jack Rice</v>
      </c>
      <c r="D249" s="10" t="str">
        <f t="shared" si="7"/>
        <v/>
      </c>
    </row>
    <row r="250" spans="1:4" x14ac:dyDescent="0.55000000000000004">
      <c r="A250" t="s">
        <v>381</v>
      </c>
      <c r="B250" t="s">
        <v>581</v>
      </c>
      <c r="C250" s="9" t="str">
        <f t="shared" si="6"/>
        <v>Jack Rice, Janie Worthington</v>
      </c>
      <c r="D250" s="10" t="str">
        <f t="shared" si="7"/>
        <v/>
      </c>
    </row>
    <row r="251" spans="1:4" x14ac:dyDescent="0.55000000000000004">
      <c r="A251" t="s">
        <v>381</v>
      </c>
      <c r="B251" t="s">
        <v>578</v>
      </c>
      <c r="C251" s="9" t="str">
        <f t="shared" si="6"/>
        <v>Jack Rice, Janie Worthington, Richard Hefter</v>
      </c>
      <c r="D251" s="10" t="str">
        <f t="shared" si="7"/>
        <v/>
      </c>
    </row>
    <row r="252" spans="1:4" x14ac:dyDescent="0.55000000000000004">
      <c r="A252" t="s">
        <v>381</v>
      </c>
      <c r="B252" t="s">
        <v>580</v>
      </c>
      <c r="C252" s="9" t="str">
        <f t="shared" si="6"/>
        <v>Jack Rice, Janie Worthington, Richard Hefter, Spencer Howe</v>
      </c>
      <c r="D252" s="10" t="str">
        <f t="shared" si="7"/>
        <v/>
      </c>
    </row>
    <row r="253" spans="1:4" x14ac:dyDescent="0.55000000000000004">
      <c r="A253" t="s">
        <v>381</v>
      </c>
      <c r="B253" t="s">
        <v>582</v>
      </c>
      <c r="C253" s="9" t="str">
        <f t="shared" si="6"/>
        <v>Jack Rice, Janie Worthington, Richard Hefter, Spencer Howe, Steve Worthington</v>
      </c>
      <c r="D253" s="10" t="str">
        <f t="shared" si="7"/>
        <v>full list</v>
      </c>
    </row>
    <row r="254" spans="1:4" x14ac:dyDescent="0.55000000000000004">
      <c r="A254" t="s">
        <v>358</v>
      </c>
      <c r="B254" t="s">
        <v>360</v>
      </c>
      <c r="C254" s="9" t="str">
        <f t="shared" si="6"/>
        <v>DesignWare</v>
      </c>
      <c r="D254" s="10" t="str">
        <f t="shared" si="7"/>
        <v>full list</v>
      </c>
    </row>
    <row r="255" spans="1:4" x14ac:dyDescent="0.55000000000000004">
      <c r="A255" t="s">
        <v>258</v>
      </c>
      <c r="B255" t="s">
        <v>193</v>
      </c>
      <c r="C255" s="9" t="str">
        <f t="shared" si="6"/>
        <v>Charles Hartley</v>
      </c>
      <c r="D255" s="10" t="str">
        <f t="shared" si="7"/>
        <v>full list</v>
      </c>
    </row>
    <row r="256" spans="1:4" x14ac:dyDescent="0.55000000000000004">
      <c r="A256" t="s">
        <v>18</v>
      </c>
      <c r="B256" t="s">
        <v>115</v>
      </c>
      <c r="C256" s="9" t="str">
        <f t="shared" si="6"/>
        <v>M. Hata</v>
      </c>
      <c r="D256" s="10" t="str">
        <f t="shared" si="7"/>
        <v>full list</v>
      </c>
    </row>
    <row r="257" spans="1:4" x14ac:dyDescent="0.55000000000000004">
      <c r="A257" t="s">
        <v>251</v>
      </c>
      <c r="B257" t="s">
        <v>252</v>
      </c>
      <c r="C257" s="9" t="str">
        <f t="shared" si="6"/>
        <v>David Kidwell</v>
      </c>
      <c r="D257" s="10" t="str">
        <f t="shared" si="7"/>
        <v>full list</v>
      </c>
    </row>
    <row r="258" spans="1:4" x14ac:dyDescent="0.55000000000000004">
      <c r="A258" t="s">
        <v>317</v>
      </c>
      <c r="B258" t="s">
        <v>125</v>
      </c>
      <c r="C258" s="9" t="str">
        <f t="shared" si="6"/>
        <v>Ed Zaron</v>
      </c>
      <c r="D258" s="10" t="str">
        <f t="shared" si="7"/>
        <v>full list</v>
      </c>
    </row>
    <row r="259" spans="1:4" x14ac:dyDescent="0.55000000000000004">
      <c r="A259" t="s">
        <v>124</v>
      </c>
      <c r="B259" t="s">
        <v>125</v>
      </c>
      <c r="C259" s="9" t="str">
        <f t="shared" ref="C259:C320" si="8">IF(A259=A258,C258&amp;", "&amp;B259,B259)</f>
        <v>Ed Zaron</v>
      </c>
      <c r="D259" s="10" t="str">
        <f t="shared" ref="D259:D320" si="9">IF(A259&lt;&gt;A260,"full list","")</f>
        <v>full list</v>
      </c>
    </row>
    <row r="260" spans="1:4" x14ac:dyDescent="0.55000000000000004">
      <c r="A260" t="s">
        <v>367</v>
      </c>
      <c r="B260" t="s">
        <v>125</v>
      </c>
      <c r="C260" s="9" t="str">
        <f t="shared" si="8"/>
        <v>Ed Zaron</v>
      </c>
      <c r="D260" s="10" t="str">
        <f t="shared" si="9"/>
        <v>full list</v>
      </c>
    </row>
    <row r="261" spans="1:4" x14ac:dyDescent="0.55000000000000004">
      <c r="A261" t="s">
        <v>371</v>
      </c>
      <c r="B261" t="s">
        <v>496</v>
      </c>
      <c r="C261" s="9" t="str">
        <f t="shared" si="8"/>
        <v>uncredited</v>
      </c>
      <c r="D261" s="10" t="str">
        <f t="shared" si="9"/>
        <v>full list</v>
      </c>
    </row>
    <row r="262" spans="1:4" x14ac:dyDescent="0.55000000000000004">
      <c r="A262" t="s">
        <v>277</v>
      </c>
      <c r="B262" t="s">
        <v>278</v>
      </c>
      <c r="C262" s="9" t="str">
        <f t="shared" si="8"/>
        <v>Paul Stephenson</v>
      </c>
      <c r="D262" s="10" t="str">
        <f t="shared" si="9"/>
        <v>full list</v>
      </c>
    </row>
    <row r="263" spans="1:4" x14ac:dyDescent="0.55000000000000004">
      <c r="A263" t="s">
        <v>431</v>
      </c>
      <c r="B263" t="s">
        <v>550</v>
      </c>
      <c r="C263" s="9" t="str">
        <f t="shared" si="8"/>
        <v>Harry Coons</v>
      </c>
      <c r="D263" s="10" t="str">
        <f t="shared" si="9"/>
        <v/>
      </c>
    </row>
    <row r="264" spans="1:4" x14ac:dyDescent="0.55000000000000004">
      <c r="A264" t="s">
        <v>431</v>
      </c>
      <c r="B264" t="s">
        <v>549</v>
      </c>
      <c r="C264" s="9" t="str">
        <f t="shared" si="8"/>
        <v>Harry Coons, Henry Hilton</v>
      </c>
      <c r="D264" s="10" t="str">
        <f t="shared" si="9"/>
        <v>full list</v>
      </c>
    </row>
    <row r="265" spans="1:4" x14ac:dyDescent="0.55000000000000004">
      <c r="A265" t="s">
        <v>255</v>
      </c>
      <c r="B265" t="s">
        <v>257</v>
      </c>
      <c r="C265" s="9" t="str">
        <f t="shared" si="8"/>
        <v>James Howard</v>
      </c>
      <c r="D265" s="10" t="str">
        <f t="shared" si="9"/>
        <v>full list</v>
      </c>
    </row>
    <row r="266" spans="1:4" x14ac:dyDescent="0.55000000000000004">
      <c r="A266" t="s">
        <v>289</v>
      </c>
      <c r="B266" t="s">
        <v>291</v>
      </c>
      <c r="C266" s="9" t="str">
        <f t="shared" si="8"/>
        <v>Brian Fitzgerald</v>
      </c>
      <c r="D266" s="10" t="str">
        <f t="shared" si="9"/>
        <v>full list</v>
      </c>
    </row>
    <row r="267" spans="1:4" x14ac:dyDescent="0.55000000000000004">
      <c r="A267" t="s">
        <v>11</v>
      </c>
      <c r="B267" t="s">
        <v>496</v>
      </c>
      <c r="C267" s="9" t="str">
        <f t="shared" si="8"/>
        <v>uncredited</v>
      </c>
      <c r="D267" s="10" t="str">
        <f t="shared" si="9"/>
        <v>full list</v>
      </c>
    </row>
    <row r="268" spans="1:4" x14ac:dyDescent="0.55000000000000004">
      <c r="A268" t="s">
        <v>315</v>
      </c>
      <c r="B268" t="s">
        <v>245</v>
      </c>
      <c r="C268" s="9" t="str">
        <f t="shared" si="8"/>
        <v>Chris Jochumson</v>
      </c>
      <c r="D268" s="10" t="str">
        <f t="shared" si="9"/>
        <v/>
      </c>
    </row>
    <row r="269" spans="1:4" x14ac:dyDescent="0.55000000000000004">
      <c r="A269" t="s">
        <v>315</v>
      </c>
      <c r="B269" t="s">
        <v>113</v>
      </c>
      <c r="C269" s="9" t="str">
        <f t="shared" si="8"/>
        <v>Chris Jochumson, Doug Carlston</v>
      </c>
      <c r="D269" s="10" t="str">
        <f t="shared" si="9"/>
        <v>full list</v>
      </c>
    </row>
    <row r="270" spans="1:4" x14ac:dyDescent="0.55000000000000004">
      <c r="A270" t="s">
        <v>215</v>
      </c>
      <c r="B270" t="s">
        <v>217</v>
      </c>
      <c r="C270" s="9" t="str">
        <f t="shared" si="8"/>
        <v>Marc Pelczarski</v>
      </c>
      <c r="D270" s="10" t="str">
        <f t="shared" si="9"/>
        <v>full list</v>
      </c>
    </row>
    <row r="271" spans="1:4" x14ac:dyDescent="0.55000000000000004">
      <c r="A271" t="s">
        <v>43</v>
      </c>
      <c r="B271" t="s">
        <v>496</v>
      </c>
      <c r="C271" s="9" t="str">
        <f t="shared" si="8"/>
        <v>uncredited</v>
      </c>
      <c r="D271" s="10" t="str">
        <f t="shared" si="9"/>
        <v>full list</v>
      </c>
    </row>
    <row r="272" spans="1:4" x14ac:dyDescent="0.55000000000000004">
      <c r="A272" t="s">
        <v>411</v>
      </c>
      <c r="B272" t="s">
        <v>496</v>
      </c>
      <c r="C272" s="9" t="str">
        <f t="shared" si="8"/>
        <v>uncredited</v>
      </c>
      <c r="D272" s="10" t="str">
        <f t="shared" si="9"/>
        <v>full list</v>
      </c>
    </row>
    <row r="273" spans="1:4" x14ac:dyDescent="0.55000000000000004">
      <c r="A273" t="s">
        <v>334</v>
      </c>
      <c r="B273" t="s">
        <v>516</v>
      </c>
      <c r="C273" s="9" t="str">
        <f t="shared" si="8"/>
        <v>Alan Clark</v>
      </c>
      <c r="D273" s="10" t="str">
        <f t="shared" si="9"/>
        <v/>
      </c>
    </row>
    <row r="274" spans="1:4" x14ac:dyDescent="0.55000000000000004">
      <c r="A274" t="s">
        <v>334</v>
      </c>
      <c r="B274" t="s">
        <v>515</v>
      </c>
      <c r="C274" s="9" t="str">
        <f t="shared" si="8"/>
        <v>Alan Clark, Chris Anson</v>
      </c>
      <c r="D274" s="10" t="str">
        <f t="shared" si="9"/>
        <v/>
      </c>
    </row>
    <row r="275" spans="1:4" x14ac:dyDescent="0.55000000000000004">
      <c r="A275" t="s">
        <v>334</v>
      </c>
      <c r="B275" t="s">
        <v>517</v>
      </c>
      <c r="C275" s="9" t="str">
        <f t="shared" si="8"/>
        <v>Alan Clark, Chris Anson, Larry Franks</v>
      </c>
      <c r="D275" s="10" t="str">
        <f t="shared" si="9"/>
        <v/>
      </c>
    </row>
    <row r="276" spans="1:4" x14ac:dyDescent="0.55000000000000004">
      <c r="A276" t="s">
        <v>334</v>
      </c>
      <c r="B276" t="s">
        <v>518</v>
      </c>
      <c r="C276" s="9" t="str">
        <f t="shared" si="8"/>
        <v>Alan Clark, Chris Anson, Larry Franks, Margaret Anson</v>
      </c>
      <c r="D276" s="10" t="str">
        <f t="shared" si="9"/>
        <v>full list</v>
      </c>
    </row>
    <row r="277" spans="1:4" x14ac:dyDescent="0.55000000000000004">
      <c r="A277" t="s">
        <v>160</v>
      </c>
      <c r="B277" t="s">
        <v>162</v>
      </c>
      <c r="C277" s="9" t="str">
        <f t="shared" si="8"/>
        <v>David Mullich</v>
      </c>
      <c r="D277" s="10" t="str">
        <f t="shared" si="9"/>
        <v>full list</v>
      </c>
    </row>
    <row r="278" spans="1:4" x14ac:dyDescent="0.55000000000000004">
      <c r="A278" t="s">
        <v>413</v>
      </c>
      <c r="B278" t="s">
        <v>524</v>
      </c>
      <c r="C278" s="9" t="str">
        <f t="shared" si="8"/>
        <v>Dallas Snell</v>
      </c>
      <c r="D278" s="10" t="str">
        <f t="shared" si="9"/>
        <v/>
      </c>
    </row>
    <row r="279" spans="1:4" x14ac:dyDescent="0.55000000000000004">
      <c r="A279" t="s">
        <v>413</v>
      </c>
      <c r="B279" t="s">
        <v>525</v>
      </c>
      <c r="C279" s="9" t="str">
        <f t="shared" si="8"/>
        <v>Dallas Snell, Joe Toler</v>
      </c>
      <c r="D279" s="10" t="str">
        <f t="shared" si="9"/>
        <v/>
      </c>
    </row>
    <row r="280" spans="1:4" x14ac:dyDescent="0.55000000000000004">
      <c r="A280" t="s">
        <v>413</v>
      </c>
      <c r="B280" t="s">
        <v>526</v>
      </c>
      <c r="C280" s="9" t="str">
        <f t="shared" si="8"/>
        <v>Dallas Snell, Joe Toler, Joel Ellis Rea</v>
      </c>
      <c r="D280" s="10" t="str">
        <f t="shared" si="9"/>
        <v>full list</v>
      </c>
    </row>
    <row r="281" spans="1:4" x14ac:dyDescent="0.55000000000000004">
      <c r="A281" t="s">
        <v>250</v>
      </c>
      <c r="B281" t="s">
        <v>507</v>
      </c>
      <c r="C281" s="9" t="str">
        <f t="shared" si="8"/>
        <v>Ken Williams</v>
      </c>
      <c r="D281" s="10" t="str">
        <f t="shared" si="9"/>
        <v/>
      </c>
    </row>
    <row r="282" spans="1:4" x14ac:dyDescent="0.55000000000000004">
      <c r="A282" t="s">
        <v>250</v>
      </c>
      <c r="B282" t="s">
        <v>166</v>
      </c>
      <c r="C282" s="9" t="str">
        <f t="shared" si="8"/>
        <v>Ken Williams, Warren Schwader</v>
      </c>
      <c r="D282" s="10" t="str">
        <f t="shared" si="9"/>
        <v>full list</v>
      </c>
    </row>
    <row r="283" spans="1:4" x14ac:dyDescent="0.55000000000000004">
      <c r="A283" t="s">
        <v>282</v>
      </c>
      <c r="B283" t="s">
        <v>507</v>
      </c>
      <c r="C283" s="9" t="str">
        <f t="shared" si="8"/>
        <v>Ken Williams</v>
      </c>
      <c r="D283" s="10" t="str">
        <f t="shared" si="9"/>
        <v/>
      </c>
    </row>
    <row r="284" spans="1:4" x14ac:dyDescent="0.55000000000000004">
      <c r="A284" t="s">
        <v>282</v>
      </c>
      <c r="B284" t="s">
        <v>364</v>
      </c>
      <c r="C284" s="9" t="str">
        <f t="shared" si="8"/>
        <v>Ken Williams, Roberta Williams</v>
      </c>
      <c r="D284" s="10" t="str">
        <f t="shared" si="9"/>
        <v>full list</v>
      </c>
    </row>
    <row r="285" spans="1:4" x14ac:dyDescent="0.55000000000000004">
      <c r="A285" t="s">
        <v>268</v>
      </c>
      <c r="B285" t="s">
        <v>245</v>
      </c>
      <c r="C285" s="9" t="str">
        <f t="shared" si="8"/>
        <v>Chris Jochumson</v>
      </c>
      <c r="D285" s="10" t="str">
        <f t="shared" si="9"/>
        <v>full list</v>
      </c>
    </row>
    <row r="286" spans="1:4" x14ac:dyDescent="0.55000000000000004">
      <c r="A286" t="s">
        <v>41</v>
      </c>
      <c r="B286" t="s">
        <v>496</v>
      </c>
      <c r="C286" s="9" t="str">
        <f t="shared" si="8"/>
        <v>uncredited</v>
      </c>
      <c r="D286" s="10" t="str">
        <f t="shared" si="9"/>
        <v>full list</v>
      </c>
    </row>
    <row r="287" spans="1:4" x14ac:dyDescent="0.55000000000000004">
      <c r="A287" t="s">
        <v>306</v>
      </c>
      <c r="B287" t="s">
        <v>496</v>
      </c>
      <c r="C287" s="9" t="str">
        <f t="shared" si="8"/>
        <v>uncredited</v>
      </c>
      <c r="D287" s="10" t="str">
        <f t="shared" si="9"/>
        <v>full list</v>
      </c>
    </row>
    <row r="288" spans="1:4" x14ac:dyDescent="0.55000000000000004">
      <c r="A288" t="s">
        <v>357</v>
      </c>
      <c r="B288" t="s">
        <v>595</v>
      </c>
      <c r="C288" s="9" t="str">
        <f t="shared" si="8"/>
        <v>Bob Kniskern</v>
      </c>
      <c r="D288" s="10" t="str">
        <f t="shared" si="9"/>
        <v/>
      </c>
    </row>
    <row r="289" spans="1:4" x14ac:dyDescent="0.55000000000000004">
      <c r="A289" t="s">
        <v>357</v>
      </c>
      <c r="B289" t="s">
        <v>594</v>
      </c>
      <c r="C289" s="9" t="str">
        <f t="shared" si="8"/>
        <v>Bob Kniskern, Tim Dygert</v>
      </c>
      <c r="D289" s="10" t="str">
        <f t="shared" si="9"/>
        <v>full list</v>
      </c>
    </row>
    <row r="290" spans="1:4" x14ac:dyDescent="0.55000000000000004">
      <c r="A290" t="s">
        <v>340</v>
      </c>
      <c r="B290" t="s">
        <v>341</v>
      </c>
      <c r="C290" s="9" t="str">
        <f t="shared" si="8"/>
        <v>Arthur Van Brink</v>
      </c>
      <c r="D290" s="10" t="str">
        <f t="shared" si="9"/>
        <v>full list</v>
      </c>
    </row>
    <row r="291" spans="1:4" x14ac:dyDescent="0.55000000000000004">
      <c r="A291" t="s">
        <v>37</v>
      </c>
      <c r="B291" t="s">
        <v>496</v>
      </c>
      <c r="C291" s="9" t="str">
        <f t="shared" si="8"/>
        <v>uncredited</v>
      </c>
      <c r="D291" s="10" t="str">
        <f t="shared" si="9"/>
        <v>full list</v>
      </c>
    </row>
    <row r="292" spans="1:4" x14ac:dyDescent="0.55000000000000004">
      <c r="A292" t="s">
        <v>266</v>
      </c>
      <c r="B292" t="s">
        <v>267</v>
      </c>
      <c r="C292" s="9" t="str">
        <f t="shared" si="8"/>
        <v>Dan Thompson</v>
      </c>
      <c r="D292" s="10" t="str">
        <f t="shared" si="9"/>
        <v>full list</v>
      </c>
    </row>
    <row r="293" spans="1:4" x14ac:dyDescent="0.55000000000000004">
      <c r="A293" t="s">
        <v>10</v>
      </c>
      <c r="B293" t="s">
        <v>118</v>
      </c>
      <c r="C293" s="9" t="str">
        <f t="shared" si="8"/>
        <v>Image Producers</v>
      </c>
      <c r="D293" s="10" t="str">
        <f t="shared" si="9"/>
        <v>full list</v>
      </c>
    </row>
    <row r="294" spans="1:4" x14ac:dyDescent="0.55000000000000004">
      <c r="A294" t="s">
        <v>200</v>
      </c>
      <c r="B294" t="s">
        <v>132</v>
      </c>
      <c r="C294" s="9" t="str">
        <f t="shared" si="8"/>
        <v>Lord British</v>
      </c>
      <c r="D294" s="10" t="str">
        <f t="shared" si="9"/>
        <v>full list</v>
      </c>
    </row>
    <row r="295" spans="1:4" x14ac:dyDescent="0.55000000000000004">
      <c r="A295" t="s">
        <v>342</v>
      </c>
      <c r="B295" t="s">
        <v>132</v>
      </c>
      <c r="C295" s="9" t="str">
        <f t="shared" si="8"/>
        <v>Lord British</v>
      </c>
      <c r="D295" s="10" t="str">
        <f t="shared" si="9"/>
        <v>full list</v>
      </c>
    </row>
    <row r="296" spans="1:4" x14ac:dyDescent="0.55000000000000004">
      <c r="A296" t="s">
        <v>263</v>
      </c>
      <c r="B296" t="s">
        <v>239</v>
      </c>
      <c r="C296" s="9" t="str">
        <f t="shared" si="8"/>
        <v>Bert Kersey</v>
      </c>
      <c r="D296" s="10" t="str">
        <f t="shared" si="9"/>
        <v>full list</v>
      </c>
    </row>
    <row r="297" spans="1:4" x14ac:dyDescent="0.55000000000000004">
      <c r="A297" t="s">
        <v>3</v>
      </c>
      <c r="B297" t="s">
        <v>588</v>
      </c>
      <c r="C297" s="9" t="str">
        <f t="shared" si="8"/>
        <v>Dan Bricklin</v>
      </c>
      <c r="D297" s="10" t="str">
        <f t="shared" si="9"/>
        <v/>
      </c>
    </row>
    <row r="298" spans="1:4" x14ac:dyDescent="0.55000000000000004">
      <c r="A298" t="s">
        <v>3</v>
      </c>
      <c r="B298" t="s">
        <v>589</v>
      </c>
      <c r="C298" s="9" t="str">
        <f t="shared" si="8"/>
        <v>Dan Bricklin, Robert Frankston</v>
      </c>
      <c r="D298" s="10" t="str">
        <f t="shared" si="9"/>
        <v/>
      </c>
    </row>
    <row r="299" spans="1:4" x14ac:dyDescent="0.55000000000000004">
      <c r="A299" t="s">
        <v>3</v>
      </c>
      <c r="B299" t="s">
        <v>587</v>
      </c>
      <c r="C299" s="9" t="str">
        <f t="shared" si="8"/>
        <v>Dan Bricklin, Robert Frankston, Software Arts Inc.</v>
      </c>
      <c r="D299" s="10" t="str">
        <f t="shared" si="9"/>
        <v>full list</v>
      </c>
    </row>
    <row r="300" spans="1:4" x14ac:dyDescent="0.55000000000000004">
      <c r="A300" t="s">
        <v>427</v>
      </c>
      <c r="B300" t="s">
        <v>588</v>
      </c>
      <c r="C300" s="9" t="str">
        <f t="shared" si="8"/>
        <v>Dan Bricklin</v>
      </c>
      <c r="D300" s="10" t="str">
        <f t="shared" si="9"/>
        <v/>
      </c>
    </row>
    <row r="301" spans="1:4" x14ac:dyDescent="0.55000000000000004">
      <c r="A301" t="s">
        <v>427</v>
      </c>
      <c r="B301" t="s">
        <v>589</v>
      </c>
      <c r="C301" s="9" t="str">
        <f t="shared" si="8"/>
        <v>Dan Bricklin, Robert Frankston</v>
      </c>
      <c r="D301" s="10" t="str">
        <f t="shared" si="9"/>
        <v/>
      </c>
    </row>
    <row r="302" spans="1:4" x14ac:dyDescent="0.55000000000000004">
      <c r="A302" t="s">
        <v>427</v>
      </c>
      <c r="B302" t="s">
        <v>587</v>
      </c>
      <c r="C302" s="9" t="str">
        <f t="shared" si="8"/>
        <v>Dan Bricklin, Robert Frankston, Software Arts Inc.</v>
      </c>
      <c r="D302" s="10" t="str">
        <f t="shared" si="9"/>
        <v>full list</v>
      </c>
    </row>
    <row r="303" spans="1:4" x14ac:dyDescent="0.55000000000000004">
      <c r="A303" t="s">
        <v>204</v>
      </c>
      <c r="B303" t="s">
        <v>205</v>
      </c>
      <c r="C303" s="9" t="str">
        <f t="shared" si="8"/>
        <v>Peter Jennings</v>
      </c>
      <c r="D303" s="10" t="str">
        <f t="shared" si="9"/>
        <v>full list</v>
      </c>
    </row>
    <row r="304" spans="1:4" x14ac:dyDescent="0.55000000000000004">
      <c r="A304" t="s">
        <v>246</v>
      </c>
      <c r="B304" t="s">
        <v>522</v>
      </c>
      <c r="C304" s="9" t="str">
        <f t="shared" si="8"/>
        <v>Ben Herman</v>
      </c>
      <c r="D304" s="10" t="str">
        <f t="shared" si="9"/>
        <v/>
      </c>
    </row>
    <row r="305" spans="1:4" x14ac:dyDescent="0.55000000000000004">
      <c r="A305" t="s">
        <v>246</v>
      </c>
      <c r="B305" t="s">
        <v>523</v>
      </c>
      <c r="C305" s="9" t="str">
        <f t="shared" si="8"/>
        <v>Ben Herman, Colin Jameson</v>
      </c>
      <c r="D305" s="10" t="str">
        <f t="shared" si="9"/>
        <v/>
      </c>
    </row>
    <row r="306" spans="1:4" x14ac:dyDescent="0.55000000000000004">
      <c r="A306" t="s">
        <v>246</v>
      </c>
      <c r="B306" t="s">
        <v>521</v>
      </c>
      <c r="C306" s="9" t="str">
        <f t="shared" si="8"/>
        <v>Ben Herman, Colin Jameson, Creative Computer Applications</v>
      </c>
      <c r="D306" s="10" t="str">
        <f t="shared" si="9"/>
        <v>full list</v>
      </c>
    </row>
    <row r="307" spans="1:4" x14ac:dyDescent="0.55000000000000004">
      <c r="A307" t="s">
        <v>203</v>
      </c>
      <c r="B307" t="s">
        <v>568</v>
      </c>
      <c r="C307" s="9" t="str">
        <f t="shared" si="8"/>
        <v>Micro Finance Systems</v>
      </c>
      <c r="D307" s="10" t="str">
        <f t="shared" si="9"/>
        <v/>
      </c>
    </row>
    <row r="308" spans="1:4" x14ac:dyDescent="0.55000000000000004">
      <c r="A308" t="s">
        <v>203</v>
      </c>
      <c r="B308" t="s">
        <v>569</v>
      </c>
      <c r="C308" s="9" t="str">
        <f t="shared" si="8"/>
        <v>Micro Finance Systems, Mitch Kapor</v>
      </c>
      <c r="D308" s="10" t="str">
        <f t="shared" si="9"/>
        <v>full list</v>
      </c>
    </row>
    <row r="309" spans="1:4" x14ac:dyDescent="0.55000000000000004">
      <c r="A309" t="s">
        <v>153</v>
      </c>
      <c r="B309" t="s">
        <v>202</v>
      </c>
      <c r="C309" s="9" t="str">
        <f t="shared" si="8"/>
        <v>Paul Murray</v>
      </c>
      <c r="D309" s="10" t="str">
        <f t="shared" si="9"/>
        <v>full list</v>
      </c>
    </row>
    <row r="310" spans="1:4" x14ac:dyDescent="0.55000000000000004">
      <c r="A310" t="s">
        <v>19</v>
      </c>
      <c r="B310" t="s">
        <v>114</v>
      </c>
      <c r="C310" s="9" t="str">
        <f t="shared" si="8"/>
        <v>Bob Clardy</v>
      </c>
      <c r="D310" s="10" t="str">
        <f t="shared" si="9"/>
        <v>full list</v>
      </c>
    </row>
    <row r="311" spans="1:4" x14ac:dyDescent="0.55000000000000004">
      <c r="A311" t="s">
        <v>240</v>
      </c>
      <c r="B311" t="s">
        <v>500</v>
      </c>
      <c r="C311" s="9" t="str">
        <f t="shared" si="8"/>
        <v>Andrew Greenberg</v>
      </c>
      <c r="D311" s="10" t="str">
        <f t="shared" si="9"/>
        <v/>
      </c>
    </row>
    <row r="312" spans="1:4" x14ac:dyDescent="0.55000000000000004">
      <c r="A312" t="s">
        <v>240</v>
      </c>
      <c r="B312" t="s">
        <v>501</v>
      </c>
      <c r="C312" s="9" t="str">
        <f t="shared" si="8"/>
        <v>Andrew Greenberg, Robert Woodhead</v>
      </c>
      <c r="D312" s="10" t="str">
        <f t="shared" si="9"/>
        <v>full list</v>
      </c>
    </row>
    <row r="313" spans="1:4" x14ac:dyDescent="0.55000000000000004">
      <c r="A313" t="s">
        <v>308</v>
      </c>
      <c r="B313" t="s">
        <v>316</v>
      </c>
      <c r="C313" s="9" t="str">
        <f t="shared" si="8"/>
        <v>Leonard Elekman</v>
      </c>
      <c r="D313" s="10" t="str">
        <f t="shared" si="9"/>
        <v>full list</v>
      </c>
    </row>
    <row r="314" spans="1:4" x14ac:dyDescent="0.55000000000000004">
      <c r="A314" t="s">
        <v>424</v>
      </c>
      <c r="B314" t="s">
        <v>423</v>
      </c>
      <c r="C314" s="9" t="str">
        <f t="shared" si="8"/>
        <v>Tim Gill</v>
      </c>
      <c r="D314" s="10" t="str">
        <f t="shared" si="9"/>
        <v>full list</v>
      </c>
    </row>
    <row r="315" spans="1:4" x14ac:dyDescent="0.55000000000000004">
      <c r="A315" t="s">
        <v>275</v>
      </c>
      <c r="B315" t="s">
        <v>496</v>
      </c>
      <c r="C315" s="9" t="str">
        <f t="shared" si="8"/>
        <v>uncredited</v>
      </c>
      <c r="D315" s="10" t="str">
        <f t="shared" si="9"/>
        <v>full list</v>
      </c>
    </row>
    <row r="316" spans="1:4" x14ac:dyDescent="0.55000000000000004">
      <c r="A316" t="s">
        <v>377</v>
      </c>
      <c r="B316" t="s">
        <v>378</v>
      </c>
      <c r="C316" s="9" t="str">
        <f t="shared" si="8"/>
        <v>John Garcia</v>
      </c>
      <c r="D316" s="10" t="str">
        <f t="shared" si="9"/>
        <v>full list</v>
      </c>
    </row>
    <row r="317" spans="1:4" x14ac:dyDescent="0.55000000000000004">
      <c r="A317" t="s">
        <v>271</v>
      </c>
      <c r="B317" t="s">
        <v>273</v>
      </c>
      <c r="C317" s="9" t="str">
        <f t="shared" si="8"/>
        <v>Dav Holle</v>
      </c>
      <c r="D317" s="10" t="str">
        <f t="shared" si="9"/>
        <v>full list</v>
      </c>
    </row>
    <row r="318" spans="1:4" x14ac:dyDescent="0.55000000000000004">
      <c r="A318" t="s">
        <v>151</v>
      </c>
      <c r="B318" t="s">
        <v>152</v>
      </c>
      <c r="C318" s="9" t="str">
        <f t="shared" si="8"/>
        <v>Infocom</v>
      </c>
      <c r="D318" s="10" t="str">
        <f t="shared" si="9"/>
        <v>full list</v>
      </c>
    </row>
    <row r="319" spans="1:4" x14ac:dyDescent="0.55000000000000004">
      <c r="A319" t="s">
        <v>264</v>
      </c>
      <c r="B319" t="s">
        <v>496</v>
      </c>
      <c r="C319" s="9" t="str">
        <f t="shared" si="8"/>
        <v>uncredited</v>
      </c>
      <c r="D319" s="10" t="str">
        <f t="shared" si="9"/>
        <v>full list</v>
      </c>
    </row>
    <row r="320" spans="1:4" x14ac:dyDescent="0.55000000000000004">
      <c r="A320" t="s">
        <v>336</v>
      </c>
      <c r="B320" t="s">
        <v>496</v>
      </c>
      <c r="C320" s="9" t="str">
        <f t="shared" si="8"/>
        <v>uncredited</v>
      </c>
      <c r="D320" s="10" t="str">
        <f t="shared" si="9"/>
        <v>full list</v>
      </c>
    </row>
  </sheetData>
  <sortState ref="A2:D324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workbookViewId="0">
      <pane ySplit="1" topLeftCell="A2" activePane="bottomLeft" state="frozen"/>
      <selection pane="bottomLeft" activeCell="B3" sqref="B3"/>
    </sheetView>
  </sheetViews>
  <sheetFormatPr defaultRowHeight="14.4" x14ac:dyDescent="0.55000000000000004"/>
  <cols>
    <col min="1" max="1" width="26.1015625" customWidth="1"/>
    <col min="2" max="2" width="25.26171875" customWidth="1"/>
    <col min="3" max="3" width="43.89453125" bestFit="1" customWidth="1"/>
  </cols>
  <sheetData>
    <row r="1" spans="1:4" x14ac:dyDescent="0.55000000000000004">
      <c r="A1" s="6" t="s">
        <v>0</v>
      </c>
      <c r="B1" s="6" t="s">
        <v>1</v>
      </c>
      <c r="C1" s="6" t="s">
        <v>604</v>
      </c>
      <c r="D1" s="11" t="s">
        <v>605</v>
      </c>
    </row>
    <row r="2" spans="1:4" x14ac:dyDescent="0.55000000000000004">
      <c r="A2" t="s">
        <v>167</v>
      </c>
      <c r="B2" t="s">
        <v>27</v>
      </c>
      <c r="C2" t="str">
        <f>IF(A2=A1,C1&amp;", "&amp;B2,B2)</f>
        <v>Automated Simulations</v>
      </c>
    </row>
    <row r="3" spans="1:4" x14ac:dyDescent="0.55000000000000004">
      <c r="A3" t="s">
        <v>495</v>
      </c>
      <c r="B3" t="s">
        <v>286</v>
      </c>
      <c r="C3" t="str">
        <f t="shared" ref="C3:C66" si="0">IF(A3=A2,C2&amp;", "&amp;B3,B3)</f>
        <v>SubLogic</v>
      </c>
    </row>
    <row r="4" spans="1:4" x14ac:dyDescent="0.55000000000000004">
      <c r="A4" t="s">
        <v>135</v>
      </c>
      <c r="B4" t="s">
        <v>196</v>
      </c>
      <c r="C4" t="str">
        <f t="shared" si="0"/>
        <v>MUSE</v>
      </c>
    </row>
    <row r="5" spans="1:4" x14ac:dyDescent="0.55000000000000004">
      <c r="A5" t="s">
        <v>326</v>
      </c>
      <c r="B5" t="s">
        <v>328</v>
      </c>
      <c r="C5" t="str">
        <f t="shared" si="0"/>
        <v>Systems Plus</v>
      </c>
    </row>
    <row r="6" spans="1:4" x14ac:dyDescent="0.55000000000000004">
      <c r="A6" t="s">
        <v>9</v>
      </c>
      <c r="B6" t="s">
        <v>25</v>
      </c>
      <c r="C6" t="str">
        <f t="shared" si="0"/>
        <v>Microsoft</v>
      </c>
    </row>
    <row r="7" spans="1:4" x14ac:dyDescent="0.55000000000000004">
      <c r="A7" t="s">
        <v>143</v>
      </c>
      <c r="B7" t="s">
        <v>121</v>
      </c>
      <c r="C7" t="str">
        <f t="shared" si="0"/>
        <v>Adventure International</v>
      </c>
    </row>
    <row r="8" spans="1:4" x14ac:dyDescent="0.55000000000000004">
      <c r="A8" t="s">
        <v>131</v>
      </c>
      <c r="B8" t="s">
        <v>23</v>
      </c>
      <c r="C8" t="str">
        <f t="shared" si="0"/>
        <v>California Pacific</v>
      </c>
    </row>
    <row r="9" spans="1:4" x14ac:dyDescent="0.55000000000000004">
      <c r="A9" t="s">
        <v>150</v>
      </c>
      <c r="B9" t="s">
        <v>92</v>
      </c>
      <c r="C9" t="str">
        <f t="shared" si="0"/>
        <v>Broderbund Software</v>
      </c>
    </row>
    <row r="10" spans="1:4" x14ac:dyDescent="0.55000000000000004">
      <c r="A10" t="s">
        <v>178</v>
      </c>
      <c r="B10" t="s">
        <v>92</v>
      </c>
      <c r="C10" t="str">
        <f t="shared" si="0"/>
        <v>Broderbund Software</v>
      </c>
    </row>
    <row r="11" spans="1:4" x14ac:dyDescent="0.55000000000000004">
      <c r="A11" t="s">
        <v>133</v>
      </c>
      <c r="B11" t="s">
        <v>35</v>
      </c>
      <c r="C11" t="str">
        <f t="shared" si="0"/>
        <v>Apple Computer</v>
      </c>
    </row>
    <row r="12" spans="1:4" x14ac:dyDescent="0.55000000000000004">
      <c r="A12" t="s">
        <v>325</v>
      </c>
      <c r="B12" t="s">
        <v>35</v>
      </c>
      <c r="C12" t="str">
        <f t="shared" si="0"/>
        <v>Apple Computer</v>
      </c>
    </row>
    <row r="13" spans="1:4" x14ac:dyDescent="0.55000000000000004">
      <c r="A13" t="s">
        <v>376</v>
      </c>
      <c r="B13" t="s">
        <v>238</v>
      </c>
      <c r="C13" t="str">
        <f t="shared" si="0"/>
        <v>Beagle Brothers</v>
      </c>
    </row>
    <row r="14" spans="1:4" x14ac:dyDescent="0.55000000000000004">
      <c r="A14" t="s">
        <v>390</v>
      </c>
      <c r="B14" t="s">
        <v>238</v>
      </c>
      <c r="C14" t="str">
        <f t="shared" si="0"/>
        <v>Beagle Brothers</v>
      </c>
    </row>
    <row r="15" spans="1:4" x14ac:dyDescent="0.55000000000000004">
      <c r="A15" t="s">
        <v>207</v>
      </c>
      <c r="B15" t="s">
        <v>92</v>
      </c>
      <c r="C15" t="str">
        <f t="shared" si="0"/>
        <v>Broderbund Software</v>
      </c>
    </row>
    <row r="16" spans="1:4" x14ac:dyDescent="0.55000000000000004">
      <c r="A16" t="s">
        <v>403</v>
      </c>
      <c r="B16" t="s">
        <v>35</v>
      </c>
      <c r="C16" t="str">
        <f t="shared" si="0"/>
        <v>Apple Computer</v>
      </c>
    </row>
    <row r="17" spans="1:3" x14ac:dyDescent="0.55000000000000004">
      <c r="A17" t="s">
        <v>157</v>
      </c>
      <c r="B17" t="s">
        <v>158</v>
      </c>
      <c r="C17" t="str">
        <f t="shared" si="0"/>
        <v>Programma</v>
      </c>
    </row>
    <row r="18" spans="1:3" x14ac:dyDescent="0.55000000000000004">
      <c r="A18" t="s">
        <v>44</v>
      </c>
      <c r="B18" t="s">
        <v>35</v>
      </c>
      <c r="C18" t="str">
        <f t="shared" si="0"/>
        <v>Apple Computer</v>
      </c>
    </row>
    <row r="19" spans="1:3" x14ac:dyDescent="0.55000000000000004">
      <c r="A19" t="s">
        <v>305</v>
      </c>
      <c r="B19" t="s">
        <v>192</v>
      </c>
      <c r="C19" t="str">
        <f t="shared" si="0"/>
        <v>Sensible Software</v>
      </c>
    </row>
    <row r="20" spans="1:3" x14ac:dyDescent="0.55000000000000004">
      <c r="A20" t="s">
        <v>32</v>
      </c>
      <c r="B20" t="s">
        <v>35</v>
      </c>
      <c r="C20" t="str">
        <f t="shared" si="0"/>
        <v>Apple Computer</v>
      </c>
    </row>
    <row r="21" spans="1:3" x14ac:dyDescent="0.55000000000000004">
      <c r="A21" t="s">
        <v>285</v>
      </c>
      <c r="B21" t="s">
        <v>35</v>
      </c>
      <c r="C21" t="str">
        <f t="shared" si="0"/>
        <v>Apple Computer</v>
      </c>
    </row>
    <row r="22" spans="1:3" x14ac:dyDescent="0.55000000000000004">
      <c r="A22" t="s">
        <v>404</v>
      </c>
      <c r="B22" t="s">
        <v>35</v>
      </c>
      <c r="C22" t="str">
        <f t="shared" si="0"/>
        <v>Apple Computer</v>
      </c>
    </row>
    <row r="23" spans="1:3" x14ac:dyDescent="0.55000000000000004">
      <c r="A23" t="s">
        <v>39</v>
      </c>
      <c r="B23" t="s">
        <v>40</v>
      </c>
      <c r="C23" t="str">
        <f t="shared" si="0"/>
        <v>Southwestern Data Systems</v>
      </c>
    </row>
    <row r="24" spans="1:3" x14ac:dyDescent="0.55000000000000004">
      <c r="A24" t="s">
        <v>432</v>
      </c>
      <c r="B24" t="s">
        <v>35</v>
      </c>
      <c r="C24" t="str">
        <f t="shared" si="0"/>
        <v>Apple Computer</v>
      </c>
    </row>
    <row r="25" spans="1:3" x14ac:dyDescent="0.55000000000000004">
      <c r="A25" t="s">
        <v>345</v>
      </c>
      <c r="B25" t="s">
        <v>346</v>
      </c>
      <c r="C25" t="str">
        <f t="shared" si="0"/>
        <v>Videx</v>
      </c>
    </row>
    <row r="26" spans="1:3" x14ac:dyDescent="0.55000000000000004">
      <c r="A26" t="s">
        <v>396</v>
      </c>
      <c r="B26" t="s">
        <v>397</v>
      </c>
      <c r="C26" t="str">
        <f t="shared" si="0"/>
        <v>DLM</v>
      </c>
    </row>
    <row r="27" spans="1:3" x14ac:dyDescent="0.55000000000000004">
      <c r="A27" t="s">
        <v>383</v>
      </c>
      <c r="B27" t="s">
        <v>40</v>
      </c>
      <c r="C27" t="str">
        <f t="shared" si="0"/>
        <v>Southwestern Data Systems</v>
      </c>
    </row>
    <row r="28" spans="1:3" x14ac:dyDescent="0.55000000000000004">
      <c r="A28" t="s">
        <v>176</v>
      </c>
      <c r="B28" t="s">
        <v>177</v>
      </c>
      <c r="C28" t="str">
        <f t="shared" si="0"/>
        <v>Cavalier Software</v>
      </c>
    </row>
    <row r="29" spans="1:3" x14ac:dyDescent="0.55000000000000004">
      <c r="A29" t="s">
        <v>21</v>
      </c>
      <c r="B29" t="s">
        <v>30</v>
      </c>
      <c r="C29" t="str">
        <f t="shared" si="0"/>
        <v>Quality Software</v>
      </c>
    </row>
    <row r="30" spans="1:3" x14ac:dyDescent="0.55000000000000004">
      <c r="A30" t="s">
        <v>190</v>
      </c>
      <c r="B30" t="s">
        <v>105</v>
      </c>
      <c r="C30" t="str">
        <f t="shared" si="0"/>
        <v>Sirius Software</v>
      </c>
    </row>
    <row r="31" spans="1:3" x14ac:dyDescent="0.55000000000000004">
      <c r="A31" t="s">
        <v>332</v>
      </c>
      <c r="B31" t="s">
        <v>333</v>
      </c>
      <c r="C31" t="str">
        <f t="shared" si="0"/>
        <v>DataMost</v>
      </c>
    </row>
    <row r="32" spans="1:3" x14ac:dyDescent="0.55000000000000004">
      <c r="A32" t="s">
        <v>94</v>
      </c>
      <c r="B32" t="s">
        <v>95</v>
      </c>
      <c r="C32" t="str">
        <f t="shared" si="0"/>
        <v>Avalon Hill</v>
      </c>
    </row>
    <row r="33" spans="1:3" x14ac:dyDescent="0.55000000000000004">
      <c r="A33" t="s">
        <v>288</v>
      </c>
      <c r="B33" t="s">
        <v>30</v>
      </c>
      <c r="C33" t="str">
        <f t="shared" si="0"/>
        <v>Quality Software</v>
      </c>
    </row>
    <row r="34" spans="1:3" x14ac:dyDescent="0.55000000000000004">
      <c r="A34" t="s">
        <v>303</v>
      </c>
      <c r="B34" t="s">
        <v>105</v>
      </c>
      <c r="C34" t="str">
        <f t="shared" si="0"/>
        <v>Sirius Software</v>
      </c>
    </row>
    <row r="35" spans="1:3" x14ac:dyDescent="0.55000000000000004">
      <c r="A35" t="s">
        <v>436</v>
      </c>
      <c r="B35" t="s">
        <v>92</v>
      </c>
      <c r="C35" t="str">
        <f t="shared" si="0"/>
        <v>Broderbund Software</v>
      </c>
    </row>
    <row r="36" spans="1:3" x14ac:dyDescent="0.55000000000000004">
      <c r="A36" t="s">
        <v>366</v>
      </c>
      <c r="B36" t="s">
        <v>92</v>
      </c>
      <c r="C36" t="str">
        <f t="shared" si="0"/>
        <v>Broderbund Software</v>
      </c>
    </row>
    <row r="37" spans="1:3" x14ac:dyDescent="0.55000000000000004">
      <c r="A37" t="s">
        <v>437</v>
      </c>
      <c r="B37" t="s">
        <v>438</v>
      </c>
      <c r="C37" t="str">
        <f t="shared" si="0"/>
        <v>Barron's</v>
      </c>
    </row>
    <row r="38" spans="1:3" x14ac:dyDescent="0.55000000000000004">
      <c r="A38" t="s">
        <v>406</v>
      </c>
      <c r="B38" t="s">
        <v>238</v>
      </c>
      <c r="C38" t="str">
        <f t="shared" si="0"/>
        <v>Beagle Brothers</v>
      </c>
    </row>
    <row r="39" spans="1:3" x14ac:dyDescent="0.55000000000000004">
      <c r="A39" t="s">
        <v>254</v>
      </c>
      <c r="B39" t="s">
        <v>105</v>
      </c>
      <c r="C39" t="str">
        <f t="shared" si="0"/>
        <v>Sirius Software</v>
      </c>
    </row>
    <row r="40" spans="1:3" x14ac:dyDescent="0.55000000000000004">
      <c r="A40" t="s">
        <v>435</v>
      </c>
      <c r="B40" t="s">
        <v>196</v>
      </c>
      <c r="C40" t="str">
        <f t="shared" si="0"/>
        <v>MUSE</v>
      </c>
    </row>
    <row r="41" spans="1:3" x14ac:dyDescent="0.55000000000000004">
      <c r="A41" t="s">
        <v>146</v>
      </c>
      <c r="B41" t="s">
        <v>23</v>
      </c>
      <c r="C41" t="str">
        <f t="shared" si="0"/>
        <v>California Pacific</v>
      </c>
    </row>
    <row r="42" spans="1:3" x14ac:dyDescent="0.55000000000000004">
      <c r="A42" t="s">
        <v>6</v>
      </c>
      <c r="B42" t="s">
        <v>23</v>
      </c>
      <c r="C42" t="str">
        <f t="shared" si="0"/>
        <v>California Pacific</v>
      </c>
    </row>
    <row r="43" spans="1:3" x14ac:dyDescent="0.55000000000000004">
      <c r="A43" t="s">
        <v>12</v>
      </c>
      <c r="B43" t="s">
        <v>23</v>
      </c>
      <c r="C43" t="str">
        <f t="shared" si="0"/>
        <v>California Pacific</v>
      </c>
    </row>
    <row r="44" spans="1:3" x14ac:dyDescent="0.55000000000000004">
      <c r="A44" t="s">
        <v>276</v>
      </c>
      <c r="B44" t="s">
        <v>35</v>
      </c>
      <c r="C44" t="str">
        <f t="shared" si="0"/>
        <v>Apple Computer</v>
      </c>
    </row>
    <row r="45" spans="1:3" x14ac:dyDescent="0.55000000000000004">
      <c r="A45" t="s">
        <v>179</v>
      </c>
      <c r="B45" t="s">
        <v>35</v>
      </c>
      <c r="C45" t="str">
        <f t="shared" si="0"/>
        <v>Apple Computer</v>
      </c>
    </row>
    <row r="46" spans="1:3" x14ac:dyDescent="0.55000000000000004">
      <c r="A46" t="s">
        <v>253</v>
      </c>
      <c r="B46" t="s">
        <v>177</v>
      </c>
      <c r="C46" t="str">
        <f t="shared" si="0"/>
        <v>Cavalier Software</v>
      </c>
    </row>
    <row r="47" spans="1:3" x14ac:dyDescent="0.55000000000000004">
      <c r="A47" t="s">
        <v>300</v>
      </c>
      <c r="B47" t="s">
        <v>26</v>
      </c>
      <c r="C47" t="str">
        <f t="shared" si="0"/>
        <v>On-Line Systems</v>
      </c>
    </row>
    <row r="48" spans="1:3" x14ac:dyDescent="0.55000000000000004">
      <c r="A48" t="s">
        <v>329</v>
      </c>
      <c r="B48" t="s">
        <v>330</v>
      </c>
      <c r="C48" t="str">
        <f t="shared" si="0"/>
        <v>DataSoft</v>
      </c>
    </row>
    <row r="49" spans="1:3" x14ac:dyDescent="0.55000000000000004">
      <c r="A49" t="s">
        <v>233</v>
      </c>
      <c r="B49" t="s">
        <v>196</v>
      </c>
      <c r="C49" t="str">
        <f t="shared" si="0"/>
        <v>MUSE</v>
      </c>
    </row>
    <row r="50" spans="1:3" x14ac:dyDescent="0.55000000000000004">
      <c r="A50" t="s">
        <v>17</v>
      </c>
      <c r="B50" t="s">
        <v>4</v>
      </c>
      <c r="C50" t="str">
        <f t="shared" si="0"/>
        <v>Personal Software</v>
      </c>
    </row>
    <row r="51" spans="1:3" x14ac:dyDescent="0.55000000000000004">
      <c r="A51" t="s">
        <v>298</v>
      </c>
      <c r="B51" t="s">
        <v>92</v>
      </c>
      <c r="C51" t="str">
        <f t="shared" si="0"/>
        <v>Broderbund Software</v>
      </c>
    </row>
    <row r="52" spans="1:3" x14ac:dyDescent="0.55000000000000004">
      <c r="A52" t="s">
        <v>36</v>
      </c>
      <c r="B52" t="s">
        <v>31</v>
      </c>
      <c r="C52" t="str">
        <f t="shared" si="0"/>
        <v>Strategic Simulations</v>
      </c>
    </row>
    <row r="53" spans="1:3" x14ac:dyDescent="0.55000000000000004">
      <c r="A53" t="s">
        <v>210</v>
      </c>
      <c r="B53" t="s">
        <v>31</v>
      </c>
      <c r="C53" t="str">
        <f t="shared" si="0"/>
        <v>Strategic Simulations</v>
      </c>
    </row>
    <row r="54" spans="1:3" x14ac:dyDescent="0.55000000000000004">
      <c r="A54" t="s">
        <v>22</v>
      </c>
      <c r="B54" t="s">
        <v>31</v>
      </c>
      <c r="C54" t="str">
        <f t="shared" si="0"/>
        <v>Strategic Simulations</v>
      </c>
    </row>
    <row r="55" spans="1:3" x14ac:dyDescent="0.55000000000000004">
      <c r="A55" t="s">
        <v>93</v>
      </c>
      <c r="B55" t="s">
        <v>31</v>
      </c>
      <c r="C55" t="str">
        <f t="shared" si="0"/>
        <v>Strategic Simulations</v>
      </c>
    </row>
    <row r="56" spans="1:3" x14ac:dyDescent="0.55000000000000004">
      <c r="A56" t="s">
        <v>386</v>
      </c>
      <c r="B56" t="s">
        <v>387</v>
      </c>
      <c r="C56" t="str">
        <f t="shared" si="0"/>
        <v>Harcourt Brace Jovanovich</v>
      </c>
    </row>
    <row r="57" spans="1:3" x14ac:dyDescent="0.55000000000000004">
      <c r="A57" t="s">
        <v>391</v>
      </c>
      <c r="B57" t="s">
        <v>392</v>
      </c>
      <c r="C57" t="str">
        <f t="shared" si="0"/>
        <v>Central Point Software</v>
      </c>
    </row>
    <row r="58" spans="1:3" x14ac:dyDescent="0.55000000000000004">
      <c r="A58" t="s">
        <v>97</v>
      </c>
      <c r="B58" t="s">
        <v>98</v>
      </c>
      <c r="C58" t="str">
        <f t="shared" si="0"/>
        <v>Astar International</v>
      </c>
    </row>
    <row r="59" spans="1:3" x14ac:dyDescent="0.55000000000000004">
      <c r="A59" t="s">
        <v>163</v>
      </c>
      <c r="B59" t="s">
        <v>164</v>
      </c>
      <c r="C59" t="str">
        <f t="shared" si="0"/>
        <v>Highlands Computer Services</v>
      </c>
    </row>
    <row r="60" spans="1:3" x14ac:dyDescent="0.55000000000000004">
      <c r="A60" t="s">
        <v>355</v>
      </c>
      <c r="B60" t="s">
        <v>24</v>
      </c>
      <c r="C60" t="str">
        <f t="shared" si="0"/>
        <v>Synergistic Software</v>
      </c>
    </row>
    <row r="61" spans="1:3" x14ac:dyDescent="0.55000000000000004">
      <c r="A61" t="s">
        <v>279</v>
      </c>
      <c r="B61" t="s">
        <v>26</v>
      </c>
      <c r="C61" t="str">
        <f t="shared" si="0"/>
        <v>On-Line Systems</v>
      </c>
    </row>
    <row r="62" spans="1:3" x14ac:dyDescent="0.55000000000000004">
      <c r="A62" t="s">
        <v>127</v>
      </c>
      <c r="B62" t="s">
        <v>105</v>
      </c>
      <c r="C62" t="str">
        <f t="shared" si="0"/>
        <v>Sirius Software</v>
      </c>
    </row>
    <row r="63" spans="1:3" x14ac:dyDescent="0.55000000000000004">
      <c r="A63" t="s">
        <v>363</v>
      </c>
      <c r="B63" t="s">
        <v>323</v>
      </c>
      <c r="C63" t="str">
        <f t="shared" si="0"/>
        <v>Sierra On-Line</v>
      </c>
    </row>
    <row r="64" spans="1:3" x14ac:dyDescent="0.55000000000000004">
      <c r="A64" t="s">
        <v>191</v>
      </c>
      <c r="B64" t="s">
        <v>175</v>
      </c>
      <c r="C64" t="str">
        <f t="shared" si="0"/>
        <v>Southeastern Software</v>
      </c>
    </row>
    <row r="65" spans="1:3" x14ac:dyDescent="0.55000000000000004">
      <c r="A65" t="s">
        <v>99</v>
      </c>
      <c r="B65" t="s">
        <v>100</v>
      </c>
      <c r="C65" t="str">
        <f t="shared" si="0"/>
        <v>Microlab</v>
      </c>
    </row>
    <row r="66" spans="1:3" x14ac:dyDescent="0.55000000000000004">
      <c r="A66" t="s">
        <v>16</v>
      </c>
      <c r="B66" t="s">
        <v>27</v>
      </c>
      <c r="C66" t="str">
        <f t="shared" si="0"/>
        <v>Automated Simulations</v>
      </c>
    </row>
    <row r="67" spans="1:3" x14ac:dyDescent="0.55000000000000004">
      <c r="A67" t="s">
        <v>259</v>
      </c>
      <c r="B67" t="s">
        <v>92</v>
      </c>
      <c r="C67" t="str">
        <f t="shared" ref="C67:C130" si="1">IF(A67=A66,C66&amp;", "&amp;B67,B67)</f>
        <v>Broderbund Software</v>
      </c>
    </row>
    <row r="68" spans="1:3" x14ac:dyDescent="0.55000000000000004">
      <c r="A68" t="s">
        <v>145</v>
      </c>
      <c r="B68" t="s">
        <v>42</v>
      </c>
      <c r="C68" t="str">
        <f t="shared" si="1"/>
        <v>Stoneware</v>
      </c>
    </row>
    <row r="69" spans="1:3" x14ac:dyDescent="0.55000000000000004">
      <c r="A69" t="s">
        <v>393</v>
      </c>
      <c r="B69" t="s">
        <v>394</v>
      </c>
      <c r="C69" t="str">
        <f t="shared" si="1"/>
        <v>Ashton-Tate</v>
      </c>
    </row>
    <row r="70" spans="1:3" x14ac:dyDescent="0.55000000000000004">
      <c r="A70" t="s">
        <v>301</v>
      </c>
      <c r="B70" t="s">
        <v>152</v>
      </c>
      <c r="C70" t="str">
        <f t="shared" si="1"/>
        <v>Infocom</v>
      </c>
    </row>
    <row r="71" spans="1:3" x14ac:dyDescent="0.55000000000000004">
      <c r="A71" t="s">
        <v>442</v>
      </c>
      <c r="B71" t="s">
        <v>344</v>
      </c>
      <c r="C71" t="str">
        <f t="shared" si="1"/>
        <v>Micro Fun</v>
      </c>
    </row>
    <row r="72" spans="1:3" x14ac:dyDescent="0.55000000000000004">
      <c r="A72" t="s">
        <v>434</v>
      </c>
      <c r="B72" t="s">
        <v>238</v>
      </c>
      <c r="C72" t="str">
        <f t="shared" si="1"/>
        <v>Beagle Brothers</v>
      </c>
    </row>
    <row r="73" spans="1:3" x14ac:dyDescent="0.55000000000000004">
      <c r="A73" t="s">
        <v>128</v>
      </c>
      <c r="B73" t="s">
        <v>100</v>
      </c>
      <c r="C73" t="str">
        <f t="shared" si="1"/>
        <v>Microlab</v>
      </c>
    </row>
    <row r="74" spans="1:3" x14ac:dyDescent="0.55000000000000004">
      <c r="A74" t="s">
        <v>416</v>
      </c>
      <c r="B74" t="s">
        <v>417</v>
      </c>
      <c r="C74" t="str">
        <f t="shared" si="1"/>
        <v>Monogram</v>
      </c>
    </row>
    <row r="75" spans="1:3" x14ac:dyDescent="0.55000000000000004">
      <c r="A75" t="s">
        <v>126</v>
      </c>
      <c r="B75" t="s">
        <v>35</v>
      </c>
      <c r="C75" t="str">
        <f t="shared" si="1"/>
        <v>Apple Computer</v>
      </c>
    </row>
    <row r="76" spans="1:3" x14ac:dyDescent="0.55000000000000004">
      <c r="A76" t="s">
        <v>237</v>
      </c>
      <c r="B76" t="s">
        <v>238</v>
      </c>
      <c r="C76" t="str">
        <f t="shared" si="1"/>
        <v>Beagle Brothers</v>
      </c>
    </row>
    <row r="77" spans="1:3" x14ac:dyDescent="0.55000000000000004">
      <c r="A77" t="s">
        <v>110</v>
      </c>
      <c r="B77" t="s">
        <v>35</v>
      </c>
      <c r="C77" t="str">
        <f t="shared" si="1"/>
        <v>Apple Computer</v>
      </c>
    </row>
    <row r="78" spans="1:3" x14ac:dyDescent="0.55000000000000004">
      <c r="A78" t="s">
        <v>372</v>
      </c>
      <c r="B78" t="s">
        <v>238</v>
      </c>
      <c r="C78" t="str">
        <f t="shared" si="1"/>
        <v>Beagle Brothers</v>
      </c>
    </row>
    <row r="79" spans="1:3" x14ac:dyDescent="0.55000000000000004">
      <c r="A79" t="s">
        <v>218</v>
      </c>
      <c r="B79" t="s">
        <v>219</v>
      </c>
      <c r="C79" t="str">
        <f t="shared" si="1"/>
        <v>Level 10 Software</v>
      </c>
    </row>
    <row r="80" spans="1:3" x14ac:dyDescent="0.55000000000000004">
      <c r="A80" t="s">
        <v>347</v>
      </c>
      <c r="B80" t="s">
        <v>348</v>
      </c>
      <c r="C80" t="str">
        <f t="shared" si="1"/>
        <v>Early Game Company</v>
      </c>
    </row>
    <row r="81" spans="1:3" x14ac:dyDescent="0.55000000000000004">
      <c r="A81" t="s">
        <v>20</v>
      </c>
      <c r="B81" t="s">
        <v>29</v>
      </c>
      <c r="C81" t="str">
        <f t="shared" si="1"/>
        <v>Information Unlimited</v>
      </c>
    </row>
    <row r="82" spans="1:3" x14ac:dyDescent="0.55000000000000004">
      <c r="A82" t="s">
        <v>443</v>
      </c>
      <c r="B82" t="s">
        <v>152</v>
      </c>
      <c r="C82" t="str">
        <f t="shared" si="1"/>
        <v>Infocom</v>
      </c>
    </row>
    <row r="83" spans="1:3" x14ac:dyDescent="0.55000000000000004">
      <c r="A83" t="s">
        <v>228</v>
      </c>
      <c r="B83" t="s">
        <v>105</v>
      </c>
      <c r="C83" t="str">
        <f t="shared" si="1"/>
        <v>Sirius Software</v>
      </c>
    </row>
    <row r="84" spans="1:3" x14ac:dyDescent="0.55000000000000004">
      <c r="A84" t="s">
        <v>350</v>
      </c>
      <c r="B84" t="s">
        <v>35</v>
      </c>
      <c r="C84" t="str">
        <f t="shared" si="1"/>
        <v>Apple Computer</v>
      </c>
    </row>
    <row r="85" spans="1:3" x14ac:dyDescent="0.55000000000000004">
      <c r="A85" t="s">
        <v>312</v>
      </c>
      <c r="B85" t="s">
        <v>105</v>
      </c>
      <c r="C85" t="str">
        <f t="shared" si="1"/>
        <v>Sirius Software</v>
      </c>
    </row>
    <row r="86" spans="1:3" x14ac:dyDescent="0.55000000000000004">
      <c r="A86" t="s">
        <v>398</v>
      </c>
      <c r="B86" t="s">
        <v>399</v>
      </c>
      <c r="C86" t="str">
        <f t="shared" si="1"/>
        <v>Origin Systems</v>
      </c>
    </row>
    <row r="87" spans="1:3" x14ac:dyDescent="0.55000000000000004">
      <c r="A87" t="s">
        <v>206</v>
      </c>
      <c r="B87" t="s">
        <v>26</v>
      </c>
      <c r="C87" t="str">
        <f t="shared" si="1"/>
        <v>On-Line Systems</v>
      </c>
    </row>
    <row r="88" spans="1:3" x14ac:dyDescent="0.55000000000000004">
      <c r="A88" t="s">
        <v>365</v>
      </c>
      <c r="B88" t="s">
        <v>359</v>
      </c>
      <c r="C88" t="str">
        <f t="shared" si="1"/>
        <v>Spinnaker Software</v>
      </c>
    </row>
    <row r="89" spans="1:3" x14ac:dyDescent="0.55000000000000004">
      <c r="A89" t="s">
        <v>242</v>
      </c>
      <c r="B89" t="s">
        <v>243</v>
      </c>
      <c r="C89" t="str">
        <f t="shared" si="1"/>
        <v>Picadilly Software</v>
      </c>
    </row>
    <row r="90" spans="1:3" x14ac:dyDescent="0.55000000000000004">
      <c r="A90" t="s">
        <v>439</v>
      </c>
      <c r="B90" t="s">
        <v>428</v>
      </c>
      <c r="C90" t="str">
        <f t="shared" si="1"/>
        <v>VisiCorp</v>
      </c>
    </row>
    <row r="91" spans="1:3" x14ac:dyDescent="0.55000000000000004">
      <c r="A91" t="s">
        <v>5</v>
      </c>
      <c r="B91" t="s">
        <v>286</v>
      </c>
      <c r="C91" t="str">
        <f t="shared" si="1"/>
        <v>SubLogic</v>
      </c>
    </row>
    <row r="92" spans="1:3" x14ac:dyDescent="0.55000000000000004">
      <c r="A92" t="s">
        <v>419</v>
      </c>
      <c r="B92" t="s">
        <v>286</v>
      </c>
      <c r="C92" t="str">
        <f t="shared" si="1"/>
        <v>SubLogic</v>
      </c>
    </row>
    <row r="93" spans="1:3" x14ac:dyDescent="0.55000000000000004">
      <c r="A93" t="s">
        <v>322</v>
      </c>
      <c r="B93" t="s">
        <v>323</v>
      </c>
      <c r="C93" t="str">
        <f t="shared" si="1"/>
        <v>Sierra On-Line</v>
      </c>
    </row>
    <row r="94" spans="1:3" x14ac:dyDescent="0.55000000000000004">
      <c r="A94" t="s">
        <v>91</v>
      </c>
      <c r="B94" t="s">
        <v>92</v>
      </c>
      <c r="C94" t="str">
        <f t="shared" si="1"/>
        <v>Broderbund Software</v>
      </c>
    </row>
    <row r="95" spans="1:3" x14ac:dyDescent="0.55000000000000004">
      <c r="A95" t="s">
        <v>96</v>
      </c>
      <c r="B95" t="s">
        <v>92</v>
      </c>
      <c r="C95" t="str">
        <f t="shared" si="1"/>
        <v>Broderbund Software</v>
      </c>
    </row>
    <row r="96" spans="1:3" x14ac:dyDescent="0.55000000000000004">
      <c r="A96" t="s">
        <v>119</v>
      </c>
      <c r="B96" t="s">
        <v>92</v>
      </c>
      <c r="C96" t="str">
        <f t="shared" si="1"/>
        <v>Broderbund Software</v>
      </c>
    </row>
    <row r="97" spans="1:3" x14ac:dyDescent="0.55000000000000004">
      <c r="A97" t="s">
        <v>201</v>
      </c>
      <c r="B97" t="s">
        <v>105</v>
      </c>
      <c r="C97" t="str">
        <f t="shared" si="1"/>
        <v>Sirius Software</v>
      </c>
    </row>
    <row r="98" spans="1:3" x14ac:dyDescent="0.55000000000000004">
      <c r="A98" t="s">
        <v>33</v>
      </c>
      <c r="B98" t="s">
        <v>4</v>
      </c>
      <c r="C98" t="str">
        <f t="shared" si="1"/>
        <v>Personal Software</v>
      </c>
    </row>
    <row r="99" spans="1:3" x14ac:dyDescent="0.55000000000000004">
      <c r="A99" t="s">
        <v>337</v>
      </c>
      <c r="B99" t="s">
        <v>338</v>
      </c>
      <c r="C99" t="str">
        <f t="shared" si="1"/>
        <v>State of the Art Inc.</v>
      </c>
    </row>
    <row r="100" spans="1:3" x14ac:dyDescent="0.55000000000000004">
      <c r="A100" t="s">
        <v>120</v>
      </c>
      <c r="B100" t="s">
        <v>121</v>
      </c>
      <c r="C100" t="str">
        <f t="shared" si="1"/>
        <v>Adventure International</v>
      </c>
    </row>
    <row r="101" spans="1:3" x14ac:dyDescent="0.55000000000000004">
      <c r="A101" t="s">
        <v>425</v>
      </c>
      <c r="B101" t="s">
        <v>238</v>
      </c>
      <c r="C101" t="str">
        <f t="shared" si="1"/>
        <v>Beagle Brothers</v>
      </c>
    </row>
    <row r="102" spans="1:3" x14ac:dyDescent="0.55000000000000004">
      <c r="A102" t="s">
        <v>199</v>
      </c>
      <c r="B102" t="s">
        <v>26</v>
      </c>
      <c r="C102" t="str">
        <f t="shared" si="1"/>
        <v>On-Line Systems</v>
      </c>
    </row>
    <row r="103" spans="1:3" x14ac:dyDescent="0.55000000000000004">
      <c r="A103" t="s">
        <v>194</v>
      </c>
      <c r="B103" t="s">
        <v>105</v>
      </c>
      <c r="C103" t="str">
        <f t="shared" si="1"/>
        <v>Sirius Software</v>
      </c>
    </row>
    <row r="104" spans="1:3" x14ac:dyDescent="0.55000000000000004">
      <c r="A104" t="s">
        <v>324</v>
      </c>
      <c r="B104" t="s">
        <v>216</v>
      </c>
      <c r="C104" t="str">
        <f t="shared" si="1"/>
        <v>Penguin Software</v>
      </c>
    </row>
    <row r="105" spans="1:3" x14ac:dyDescent="0.55000000000000004">
      <c r="A105" t="s">
        <v>225</v>
      </c>
      <c r="B105" t="s">
        <v>226</v>
      </c>
      <c r="C105" t="str">
        <f t="shared" si="1"/>
        <v>Data Transforms</v>
      </c>
    </row>
    <row r="106" spans="1:3" x14ac:dyDescent="0.55000000000000004">
      <c r="A106" t="s">
        <v>379</v>
      </c>
      <c r="B106" t="s">
        <v>380</v>
      </c>
      <c r="C106" t="str">
        <f t="shared" si="1"/>
        <v>Electronic Arts</v>
      </c>
    </row>
    <row r="107" spans="1:3" x14ac:dyDescent="0.55000000000000004">
      <c r="A107" t="s">
        <v>14</v>
      </c>
      <c r="B107" t="s">
        <v>23</v>
      </c>
      <c r="C107" t="str">
        <f t="shared" si="1"/>
        <v>California Pacific</v>
      </c>
    </row>
    <row r="108" spans="1:3" x14ac:dyDescent="0.55000000000000004">
      <c r="A108" t="s">
        <v>129</v>
      </c>
      <c r="B108" t="s">
        <v>27</v>
      </c>
      <c r="C108" t="str">
        <f t="shared" si="1"/>
        <v>Automated Simulations</v>
      </c>
    </row>
    <row r="109" spans="1:3" x14ac:dyDescent="0.55000000000000004">
      <c r="A109" t="s">
        <v>140</v>
      </c>
      <c r="B109" t="s">
        <v>26</v>
      </c>
      <c r="C109" t="str">
        <f t="shared" si="1"/>
        <v>On-Line Systems</v>
      </c>
    </row>
    <row r="110" spans="1:3" x14ac:dyDescent="0.55000000000000004">
      <c r="A110" t="s">
        <v>142</v>
      </c>
      <c r="B110" t="s">
        <v>26</v>
      </c>
      <c r="C110" t="str">
        <f t="shared" si="1"/>
        <v>On-Line Systems</v>
      </c>
    </row>
    <row r="111" spans="1:3" x14ac:dyDescent="0.55000000000000004">
      <c r="A111" t="s">
        <v>90</v>
      </c>
      <c r="B111" t="s">
        <v>26</v>
      </c>
      <c r="C111" t="str">
        <f t="shared" si="1"/>
        <v>On-Line Systems</v>
      </c>
    </row>
    <row r="112" spans="1:3" x14ac:dyDescent="0.55000000000000004">
      <c r="A112" t="s">
        <v>209</v>
      </c>
      <c r="B112" t="s">
        <v>26</v>
      </c>
      <c r="C112" t="str">
        <f t="shared" si="1"/>
        <v>On-Line Systems</v>
      </c>
    </row>
    <row r="113" spans="1:3" x14ac:dyDescent="0.55000000000000004">
      <c r="A113" t="s">
        <v>262</v>
      </c>
      <c r="B113" t="s">
        <v>26</v>
      </c>
      <c r="C113" t="str">
        <f t="shared" si="1"/>
        <v>On-Line Systems</v>
      </c>
    </row>
    <row r="114" spans="1:3" x14ac:dyDescent="0.55000000000000004">
      <c r="A114" t="s">
        <v>165</v>
      </c>
      <c r="B114" t="s">
        <v>26</v>
      </c>
      <c r="C114" t="str">
        <f t="shared" si="1"/>
        <v>On-Line Systems</v>
      </c>
    </row>
    <row r="115" spans="1:3" x14ac:dyDescent="0.55000000000000004">
      <c r="A115" t="s">
        <v>130</v>
      </c>
      <c r="B115" s="4" t="s">
        <v>26</v>
      </c>
      <c r="C115" t="str">
        <f t="shared" si="1"/>
        <v>On-Line Systems</v>
      </c>
    </row>
    <row r="116" spans="1:3" x14ac:dyDescent="0.55000000000000004">
      <c r="A116" t="s">
        <v>261</v>
      </c>
      <c r="B116" t="s">
        <v>232</v>
      </c>
      <c r="C116" t="str">
        <f t="shared" si="1"/>
        <v>Continental Software</v>
      </c>
    </row>
    <row r="117" spans="1:3" x14ac:dyDescent="0.55000000000000004">
      <c r="A117" t="s">
        <v>231</v>
      </c>
      <c r="B117" t="s">
        <v>232</v>
      </c>
      <c r="C117" t="str">
        <f t="shared" si="1"/>
        <v>Continental Software</v>
      </c>
    </row>
    <row r="118" spans="1:3" x14ac:dyDescent="0.55000000000000004">
      <c r="A118" t="s">
        <v>421</v>
      </c>
      <c r="B118" t="s">
        <v>323</v>
      </c>
      <c r="C118" t="str">
        <f t="shared" si="1"/>
        <v>Sierra On-Line</v>
      </c>
    </row>
    <row r="119" spans="1:3" x14ac:dyDescent="0.55000000000000004">
      <c r="A119" t="s">
        <v>269</v>
      </c>
      <c r="B119" s="4" t="s">
        <v>270</v>
      </c>
      <c r="C119" t="str">
        <f t="shared" si="1"/>
        <v>Gebelli Software</v>
      </c>
    </row>
    <row r="120" spans="1:3" x14ac:dyDescent="0.55000000000000004">
      <c r="A120" t="s">
        <v>389</v>
      </c>
      <c r="B120" t="s">
        <v>359</v>
      </c>
      <c r="C120" t="str">
        <f t="shared" si="1"/>
        <v>Spinnaker Software</v>
      </c>
    </row>
    <row r="121" spans="1:3" x14ac:dyDescent="0.55000000000000004">
      <c r="A121" t="s">
        <v>281</v>
      </c>
      <c r="B121" t="s">
        <v>26</v>
      </c>
      <c r="C121" t="str">
        <f t="shared" si="1"/>
        <v>On-Line Systems</v>
      </c>
    </row>
    <row r="122" spans="1:3" x14ac:dyDescent="0.55000000000000004">
      <c r="A122" t="s">
        <v>420</v>
      </c>
      <c r="B122" t="s">
        <v>380</v>
      </c>
      <c r="C122" t="str">
        <f t="shared" si="1"/>
        <v>Electronic Arts</v>
      </c>
    </row>
    <row r="123" spans="1:3" x14ac:dyDescent="0.55000000000000004">
      <c r="A123" t="s">
        <v>294</v>
      </c>
      <c r="B123" t="s">
        <v>105</v>
      </c>
      <c r="C123" t="str">
        <f t="shared" si="1"/>
        <v>Sirius Software</v>
      </c>
    </row>
    <row r="124" spans="1:3" x14ac:dyDescent="0.55000000000000004">
      <c r="A124" t="s">
        <v>296</v>
      </c>
      <c r="B124" t="s">
        <v>297</v>
      </c>
      <c r="C124" t="str">
        <f t="shared" si="1"/>
        <v>Sir-tech</v>
      </c>
    </row>
    <row r="125" spans="1:3" x14ac:dyDescent="0.55000000000000004">
      <c r="A125" t="s">
        <v>400</v>
      </c>
      <c r="B125" t="s">
        <v>297</v>
      </c>
      <c r="C125" t="str">
        <f t="shared" si="1"/>
        <v>Sir-tech</v>
      </c>
    </row>
    <row r="126" spans="1:3" x14ac:dyDescent="0.55000000000000004">
      <c r="A126" t="s">
        <v>384</v>
      </c>
      <c r="B126" t="s">
        <v>92</v>
      </c>
      <c r="C126" t="str">
        <f t="shared" si="1"/>
        <v>Broderbund Software</v>
      </c>
    </row>
    <row r="127" spans="1:3" x14ac:dyDescent="0.55000000000000004">
      <c r="A127" t="s">
        <v>144</v>
      </c>
      <c r="B127" t="s">
        <v>95</v>
      </c>
      <c r="C127" t="str">
        <f t="shared" si="1"/>
        <v>Avalon Hill</v>
      </c>
    </row>
    <row r="128" spans="1:3" x14ac:dyDescent="0.55000000000000004">
      <c r="A128" t="s">
        <v>235</v>
      </c>
      <c r="B128" t="s">
        <v>236</v>
      </c>
      <c r="C128" t="str">
        <f t="shared" si="1"/>
        <v>Artsci</v>
      </c>
    </row>
    <row r="129" spans="1:3" x14ac:dyDescent="0.55000000000000004">
      <c r="A129" t="s">
        <v>401</v>
      </c>
      <c r="B129" t="s">
        <v>236</v>
      </c>
      <c r="C129" t="str">
        <f t="shared" si="1"/>
        <v>Artsci</v>
      </c>
    </row>
    <row r="130" spans="1:3" x14ac:dyDescent="0.55000000000000004">
      <c r="A130" t="s">
        <v>304</v>
      </c>
      <c r="B130" t="s">
        <v>26</v>
      </c>
      <c r="C130" t="str">
        <f t="shared" si="1"/>
        <v>On-Line Systems</v>
      </c>
    </row>
    <row r="131" spans="1:3" x14ac:dyDescent="0.55000000000000004">
      <c r="A131" t="s">
        <v>287</v>
      </c>
      <c r="B131" t="s">
        <v>283</v>
      </c>
      <c r="C131" t="str">
        <f t="shared" ref="C131:C194" si="2">IF(A131=A130,C130&amp;", "&amp;B131,B131)</f>
        <v>Lightning Software</v>
      </c>
    </row>
    <row r="132" spans="1:3" x14ac:dyDescent="0.55000000000000004">
      <c r="A132" t="s">
        <v>429</v>
      </c>
      <c r="B132" t="s">
        <v>430</v>
      </c>
      <c r="C132" t="str">
        <f t="shared" si="2"/>
        <v>Davidson and Associates</v>
      </c>
    </row>
    <row r="133" spans="1:3" x14ac:dyDescent="0.55000000000000004">
      <c r="A133" t="s">
        <v>292</v>
      </c>
      <c r="B133" t="s">
        <v>293</v>
      </c>
      <c r="C133" t="str">
        <f t="shared" si="2"/>
        <v>Cavalier Computer</v>
      </c>
    </row>
    <row r="134" spans="1:3" x14ac:dyDescent="0.55000000000000004">
      <c r="A134" t="s">
        <v>101</v>
      </c>
      <c r="B134" t="s">
        <v>95</v>
      </c>
      <c r="C134" t="str">
        <f t="shared" si="2"/>
        <v>Avalon Hill</v>
      </c>
    </row>
    <row r="135" spans="1:3" x14ac:dyDescent="0.55000000000000004">
      <c r="A135" t="s">
        <v>343</v>
      </c>
      <c r="B135" t="s">
        <v>344</v>
      </c>
      <c r="C135" t="str">
        <f t="shared" si="2"/>
        <v>Micro Fun</v>
      </c>
    </row>
    <row r="136" spans="1:3" x14ac:dyDescent="0.55000000000000004">
      <c r="A136" t="s">
        <v>155</v>
      </c>
      <c r="B136" t="s">
        <v>26</v>
      </c>
      <c r="C136" t="str">
        <f t="shared" si="2"/>
        <v>On-Line Systems</v>
      </c>
    </row>
    <row r="137" spans="1:3" x14ac:dyDescent="0.55000000000000004">
      <c r="A137" t="s">
        <v>353</v>
      </c>
      <c r="B137" t="s">
        <v>35</v>
      </c>
      <c r="C137" t="str">
        <f t="shared" si="2"/>
        <v>Apple Computer</v>
      </c>
    </row>
    <row r="138" spans="1:3" x14ac:dyDescent="0.55000000000000004">
      <c r="A138" t="s">
        <v>13</v>
      </c>
      <c r="B138" t="s">
        <v>27</v>
      </c>
      <c r="C138" t="str">
        <f t="shared" si="2"/>
        <v>Automated Simulations</v>
      </c>
    </row>
    <row r="139" spans="1:3" x14ac:dyDescent="0.55000000000000004">
      <c r="A139" t="s">
        <v>352</v>
      </c>
      <c r="B139" t="s">
        <v>25</v>
      </c>
      <c r="C139" t="str">
        <f t="shared" si="2"/>
        <v>Microsoft</v>
      </c>
    </row>
    <row r="140" spans="1:3" x14ac:dyDescent="0.55000000000000004">
      <c r="A140" t="s">
        <v>407</v>
      </c>
      <c r="B140" t="s">
        <v>380</v>
      </c>
      <c r="C140" t="str">
        <f t="shared" si="2"/>
        <v>Electronic Arts</v>
      </c>
    </row>
    <row r="141" spans="1:3" x14ac:dyDescent="0.55000000000000004">
      <c r="A141" t="s">
        <v>8</v>
      </c>
      <c r="B141" t="s">
        <v>24</v>
      </c>
      <c r="C141" t="str">
        <f t="shared" si="2"/>
        <v>Synergistic Software</v>
      </c>
    </row>
    <row r="142" spans="1:3" x14ac:dyDescent="0.55000000000000004">
      <c r="A142" t="s">
        <v>173</v>
      </c>
      <c r="B142" t="s">
        <v>25</v>
      </c>
      <c r="C142" t="str">
        <f t="shared" si="2"/>
        <v>Microsoft</v>
      </c>
    </row>
    <row r="143" spans="1:3" x14ac:dyDescent="0.55000000000000004">
      <c r="A143" t="s">
        <v>212</v>
      </c>
      <c r="B143" t="s">
        <v>213</v>
      </c>
      <c r="C143" t="str">
        <f t="shared" si="2"/>
        <v>Sentient Software</v>
      </c>
    </row>
    <row r="144" spans="1:3" x14ac:dyDescent="0.55000000000000004">
      <c r="A144" t="s">
        <v>197</v>
      </c>
      <c r="B144" t="s">
        <v>105</v>
      </c>
      <c r="C144" t="str">
        <f t="shared" si="2"/>
        <v>Sirius Software</v>
      </c>
    </row>
    <row r="145" spans="1:3" x14ac:dyDescent="0.55000000000000004">
      <c r="A145" t="s">
        <v>230</v>
      </c>
      <c r="B145" t="s">
        <v>26</v>
      </c>
      <c r="C145" t="str">
        <f t="shared" si="2"/>
        <v>On-Line Systems</v>
      </c>
    </row>
    <row r="146" spans="1:3" x14ac:dyDescent="0.55000000000000004">
      <c r="A146" t="s">
        <v>241</v>
      </c>
      <c r="B146" t="s">
        <v>35</v>
      </c>
      <c r="C146" t="str">
        <f t="shared" si="2"/>
        <v>Apple Computer</v>
      </c>
    </row>
    <row r="147" spans="1:3" x14ac:dyDescent="0.55000000000000004">
      <c r="A147" t="s">
        <v>320</v>
      </c>
      <c r="B147" t="s">
        <v>180</v>
      </c>
      <c r="C147" t="str">
        <f t="shared" si="2"/>
        <v>Software Publishing Corporation</v>
      </c>
    </row>
    <row r="148" spans="1:3" x14ac:dyDescent="0.55000000000000004">
      <c r="A148" t="s">
        <v>310</v>
      </c>
      <c r="B148" t="s">
        <v>180</v>
      </c>
      <c r="C148" t="str">
        <f t="shared" si="2"/>
        <v>Software Publishing Corporation</v>
      </c>
    </row>
    <row r="149" spans="1:3" x14ac:dyDescent="0.55000000000000004">
      <c r="A149" t="s">
        <v>274</v>
      </c>
      <c r="B149" t="s">
        <v>180</v>
      </c>
      <c r="C149" t="str">
        <f t="shared" si="2"/>
        <v>Software Publishing Corporation</v>
      </c>
    </row>
    <row r="150" spans="1:3" x14ac:dyDescent="0.55000000000000004">
      <c r="A150" t="s">
        <v>405</v>
      </c>
      <c r="B150" t="s">
        <v>180</v>
      </c>
      <c r="C150" t="str">
        <f t="shared" si="2"/>
        <v>Software Publishing Corporation</v>
      </c>
    </row>
    <row r="151" spans="1:3" x14ac:dyDescent="0.55000000000000004">
      <c r="A151" t="s">
        <v>141</v>
      </c>
      <c r="B151" t="s">
        <v>105</v>
      </c>
      <c r="C151" t="str">
        <f t="shared" si="2"/>
        <v>Sirius Software</v>
      </c>
    </row>
    <row r="152" spans="1:3" x14ac:dyDescent="0.55000000000000004">
      <c r="A152" t="s">
        <v>354</v>
      </c>
      <c r="B152" t="s">
        <v>171</v>
      </c>
      <c r="C152" t="str">
        <f t="shared" si="2"/>
        <v>BudgeCo</v>
      </c>
    </row>
    <row r="153" spans="1:3" x14ac:dyDescent="0.55000000000000004">
      <c r="A153" t="s">
        <v>138</v>
      </c>
      <c r="B153" t="s">
        <v>95</v>
      </c>
      <c r="C153" t="str">
        <f t="shared" si="2"/>
        <v>Avalon Hill</v>
      </c>
    </row>
    <row r="154" spans="1:3" x14ac:dyDescent="0.55000000000000004">
      <c r="A154" t="s">
        <v>137</v>
      </c>
      <c r="B154" t="s">
        <v>121</v>
      </c>
      <c r="C154" t="str">
        <f t="shared" si="2"/>
        <v>Adventure International</v>
      </c>
    </row>
    <row r="155" spans="1:3" x14ac:dyDescent="0.55000000000000004">
      <c r="A155" t="s">
        <v>182</v>
      </c>
      <c r="B155" t="s">
        <v>183</v>
      </c>
      <c r="C155" t="str">
        <f t="shared" si="2"/>
        <v>Innovative Design Software</v>
      </c>
    </row>
    <row r="156" spans="1:3" x14ac:dyDescent="0.55000000000000004">
      <c r="A156" t="s">
        <v>440</v>
      </c>
      <c r="B156" t="s">
        <v>92</v>
      </c>
      <c r="C156" t="str">
        <f t="shared" si="2"/>
        <v>Broderbund Software</v>
      </c>
    </row>
    <row r="157" spans="1:3" x14ac:dyDescent="0.55000000000000004">
      <c r="A157" t="s">
        <v>441</v>
      </c>
      <c r="B157" t="s">
        <v>35</v>
      </c>
      <c r="C157" t="str">
        <f t="shared" si="2"/>
        <v>Apple Computer</v>
      </c>
    </row>
    <row r="158" spans="1:3" x14ac:dyDescent="0.55000000000000004">
      <c r="A158" t="s">
        <v>102</v>
      </c>
      <c r="B158" t="s">
        <v>103</v>
      </c>
      <c r="C158" t="str">
        <f t="shared" si="2"/>
        <v>Dakin5</v>
      </c>
    </row>
    <row r="159" spans="1:3" x14ac:dyDescent="0.55000000000000004">
      <c r="A159" t="s">
        <v>374</v>
      </c>
      <c r="B159" t="s">
        <v>238</v>
      </c>
      <c r="C159" t="str">
        <f t="shared" si="2"/>
        <v>Beagle Brothers</v>
      </c>
    </row>
    <row r="160" spans="1:3" x14ac:dyDescent="0.55000000000000004">
      <c r="A160" t="s">
        <v>169</v>
      </c>
      <c r="B160" t="s">
        <v>92</v>
      </c>
      <c r="C160" t="str">
        <f t="shared" si="2"/>
        <v>Broderbund Software</v>
      </c>
    </row>
    <row r="161" spans="1:3" x14ac:dyDescent="0.55000000000000004">
      <c r="A161" t="s">
        <v>186</v>
      </c>
      <c r="B161" t="s">
        <v>105</v>
      </c>
      <c r="C161" t="str">
        <f t="shared" si="2"/>
        <v>Sirius Software</v>
      </c>
    </row>
    <row r="162" spans="1:3" x14ac:dyDescent="0.55000000000000004">
      <c r="A162" t="s">
        <v>362</v>
      </c>
      <c r="B162" t="s">
        <v>35</v>
      </c>
      <c r="C162" t="str">
        <f t="shared" si="2"/>
        <v>Apple Computer</v>
      </c>
    </row>
    <row r="163" spans="1:3" x14ac:dyDescent="0.55000000000000004">
      <c r="A163" t="s">
        <v>170</v>
      </c>
      <c r="B163" t="s">
        <v>171</v>
      </c>
      <c r="C163" t="str">
        <f t="shared" si="2"/>
        <v>BudgeCo</v>
      </c>
    </row>
    <row r="164" spans="1:3" x14ac:dyDescent="0.55000000000000004">
      <c r="A164" t="s">
        <v>15</v>
      </c>
      <c r="B164" t="s">
        <v>27</v>
      </c>
      <c r="C164" t="str">
        <f t="shared" si="2"/>
        <v>Automated Simulations</v>
      </c>
    </row>
    <row r="165" spans="1:3" x14ac:dyDescent="0.55000000000000004">
      <c r="A165" t="s">
        <v>148</v>
      </c>
      <c r="B165" t="s">
        <v>415</v>
      </c>
      <c r="C165" t="str">
        <f t="shared" si="2"/>
        <v>Hayden Software</v>
      </c>
    </row>
    <row r="166" spans="1:3" x14ac:dyDescent="0.55000000000000004">
      <c r="A166" t="s">
        <v>195</v>
      </c>
      <c r="B166" t="s">
        <v>196</v>
      </c>
      <c r="C166" t="str">
        <f t="shared" si="2"/>
        <v>MUSE</v>
      </c>
    </row>
    <row r="167" spans="1:3" x14ac:dyDescent="0.55000000000000004">
      <c r="A167" t="s">
        <v>409</v>
      </c>
      <c r="B167" t="s">
        <v>410</v>
      </c>
      <c r="C167" t="str">
        <f t="shared" si="2"/>
        <v>The Learning Company</v>
      </c>
    </row>
    <row r="168" spans="1:3" x14ac:dyDescent="0.55000000000000004">
      <c r="A168" t="s">
        <v>184</v>
      </c>
      <c r="B168" t="s">
        <v>26</v>
      </c>
      <c r="C168" t="str">
        <f t="shared" si="2"/>
        <v>On-Line Systems</v>
      </c>
    </row>
    <row r="169" spans="1:3" x14ac:dyDescent="0.55000000000000004">
      <c r="A169" t="s">
        <v>7</v>
      </c>
      <c r="B169" t="s">
        <v>415</v>
      </c>
      <c r="C169" t="str">
        <f t="shared" si="2"/>
        <v>Hayden Software</v>
      </c>
    </row>
    <row r="170" spans="1:3" x14ac:dyDescent="0.55000000000000004">
      <c r="A170" t="s">
        <v>414</v>
      </c>
      <c r="B170" t="s">
        <v>415</v>
      </c>
      <c r="C170" t="str">
        <f t="shared" si="2"/>
        <v>Hayden Software</v>
      </c>
    </row>
    <row r="171" spans="1:3" x14ac:dyDescent="0.55000000000000004">
      <c r="A171" t="s">
        <v>34</v>
      </c>
      <c r="B171" t="s">
        <v>121</v>
      </c>
      <c r="C171" t="str">
        <f t="shared" si="2"/>
        <v>Adventure International</v>
      </c>
    </row>
    <row r="172" spans="1:3" x14ac:dyDescent="0.55000000000000004">
      <c r="A172" t="s">
        <v>34</v>
      </c>
      <c r="B172" t="s">
        <v>28</v>
      </c>
      <c r="C172" t="str">
        <f t="shared" si="2"/>
        <v>Adventure International, Creative Computing Software</v>
      </c>
    </row>
    <row r="173" spans="1:3" x14ac:dyDescent="0.55000000000000004">
      <c r="A173" t="s">
        <v>302</v>
      </c>
      <c r="B173" t="s">
        <v>26</v>
      </c>
      <c r="C173" t="str">
        <f t="shared" si="2"/>
        <v>On-Line Systems</v>
      </c>
    </row>
    <row r="174" spans="1:3" x14ac:dyDescent="0.55000000000000004">
      <c r="A174" t="s">
        <v>318</v>
      </c>
      <c r="B174" t="s">
        <v>92</v>
      </c>
      <c r="C174" t="str">
        <f t="shared" si="2"/>
        <v>Broderbund Software</v>
      </c>
    </row>
    <row r="175" spans="1:3" x14ac:dyDescent="0.55000000000000004">
      <c r="A175" t="s">
        <v>388</v>
      </c>
      <c r="B175" t="s">
        <v>192</v>
      </c>
      <c r="C175" t="str">
        <f t="shared" si="2"/>
        <v>Sensible Software</v>
      </c>
    </row>
    <row r="176" spans="1:3" x14ac:dyDescent="0.55000000000000004">
      <c r="A176" t="s">
        <v>314</v>
      </c>
      <c r="B176" t="s">
        <v>92</v>
      </c>
      <c r="C176" t="str">
        <f t="shared" si="2"/>
        <v>Broderbund Software</v>
      </c>
    </row>
    <row r="177" spans="1:3" x14ac:dyDescent="0.55000000000000004">
      <c r="A177" t="s">
        <v>433</v>
      </c>
      <c r="B177" t="s">
        <v>238</v>
      </c>
      <c r="C177" t="str">
        <f t="shared" si="2"/>
        <v>Beagle Brothers</v>
      </c>
    </row>
    <row r="178" spans="1:3" x14ac:dyDescent="0.55000000000000004">
      <c r="A178" t="s">
        <v>248</v>
      </c>
      <c r="B178" t="s">
        <v>333</v>
      </c>
      <c r="C178" t="str">
        <f t="shared" si="2"/>
        <v>DataMost</v>
      </c>
    </row>
    <row r="179" spans="1:3" x14ac:dyDescent="0.55000000000000004">
      <c r="A179" t="s">
        <v>220</v>
      </c>
      <c r="B179" t="s">
        <v>105</v>
      </c>
      <c r="C179" t="str">
        <f t="shared" si="2"/>
        <v>Sirius Software</v>
      </c>
    </row>
    <row r="180" spans="1:3" x14ac:dyDescent="0.55000000000000004">
      <c r="A180" t="s">
        <v>172</v>
      </c>
      <c r="B180" t="s">
        <v>92</v>
      </c>
      <c r="C180" t="str">
        <f t="shared" si="2"/>
        <v>Broderbund Software</v>
      </c>
    </row>
    <row r="181" spans="1:3" x14ac:dyDescent="0.55000000000000004">
      <c r="A181" t="s">
        <v>369</v>
      </c>
      <c r="B181" t="s">
        <v>359</v>
      </c>
      <c r="C181" t="str">
        <f t="shared" si="2"/>
        <v>Spinnaker Software</v>
      </c>
    </row>
    <row r="182" spans="1:3" x14ac:dyDescent="0.55000000000000004">
      <c r="A182" t="s">
        <v>444</v>
      </c>
      <c r="B182" t="s">
        <v>152</v>
      </c>
      <c r="C182" t="str">
        <f t="shared" si="2"/>
        <v>Infocom</v>
      </c>
    </row>
    <row r="183" spans="1:3" x14ac:dyDescent="0.55000000000000004">
      <c r="A183" t="s">
        <v>149</v>
      </c>
      <c r="B183" t="s">
        <v>105</v>
      </c>
      <c r="C183" t="str">
        <f t="shared" si="2"/>
        <v>Sirius Software</v>
      </c>
    </row>
    <row r="184" spans="1:3" x14ac:dyDescent="0.55000000000000004">
      <c r="A184" t="s">
        <v>244</v>
      </c>
      <c r="B184" t="s">
        <v>92</v>
      </c>
      <c r="C184" t="str">
        <f t="shared" si="2"/>
        <v>Broderbund Software</v>
      </c>
    </row>
    <row r="185" spans="1:3" x14ac:dyDescent="0.55000000000000004">
      <c r="A185" t="s">
        <v>187</v>
      </c>
      <c r="B185" t="s">
        <v>188</v>
      </c>
      <c r="C185" t="str">
        <f t="shared" si="2"/>
        <v>United Software of America</v>
      </c>
    </row>
    <row r="186" spans="1:3" x14ac:dyDescent="0.55000000000000004">
      <c r="A186" t="s">
        <v>211</v>
      </c>
      <c r="B186" t="s">
        <v>92</v>
      </c>
      <c r="C186" t="str">
        <f t="shared" si="2"/>
        <v>Broderbund Software</v>
      </c>
    </row>
    <row r="187" spans="1:3" x14ac:dyDescent="0.55000000000000004">
      <c r="A187" t="s">
        <v>265</v>
      </c>
      <c r="B187" t="s">
        <v>92</v>
      </c>
      <c r="C187" t="str">
        <f t="shared" si="2"/>
        <v>Broderbund Software</v>
      </c>
    </row>
    <row r="188" spans="1:3" x14ac:dyDescent="0.55000000000000004">
      <c r="A188" t="s">
        <v>104</v>
      </c>
      <c r="B188" t="s">
        <v>105</v>
      </c>
      <c r="C188" t="str">
        <f t="shared" si="2"/>
        <v>Sirius Software</v>
      </c>
    </row>
    <row r="189" spans="1:3" x14ac:dyDescent="0.55000000000000004">
      <c r="A189" t="s">
        <v>222</v>
      </c>
      <c r="B189" t="s">
        <v>223</v>
      </c>
      <c r="C189" t="str">
        <f t="shared" si="2"/>
        <v>Cavalier Computing</v>
      </c>
    </row>
    <row r="190" spans="1:3" x14ac:dyDescent="0.55000000000000004">
      <c r="A190" t="s">
        <v>147</v>
      </c>
      <c r="B190" t="s">
        <v>27</v>
      </c>
      <c r="C190" t="str">
        <f t="shared" si="2"/>
        <v>Automated Simulations</v>
      </c>
    </row>
    <row r="191" spans="1:3" x14ac:dyDescent="0.55000000000000004">
      <c r="A191" t="s">
        <v>321</v>
      </c>
      <c r="B191" t="s">
        <v>152</v>
      </c>
      <c r="C191" t="str">
        <f t="shared" si="2"/>
        <v>Infocom</v>
      </c>
    </row>
    <row r="192" spans="1:3" x14ac:dyDescent="0.55000000000000004">
      <c r="A192" t="s">
        <v>381</v>
      </c>
      <c r="B192" t="s">
        <v>382</v>
      </c>
      <c r="C192" t="str">
        <f t="shared" si="2"/>
        <v>Xerox Education Publications</v>
      </c>
    </row>
    <row r="193" spans="1:3" x14ac:dyDescent="0.55000000000000004">
      <c r="A193" t="s">
        <v>358</v>
      </c>
      <c r="B193" t="s">
        <v>359</v>
      </c>
      <c r="C193" t="str">
        <f t="shared" si="2"/>
        <v>Spinnaker Software</v>
      </c>
    </row>
    <row r="194" spans="1:3" x14ac:dyDescent="0.55000000000000004">
      <c r="A194" t="s">
        <v>258</v>
      </c>
      <c r="B194" t="s">
        <v>192</v>
      </c>
      <c r="C194" t="str">
        <f t="shared" si="2"/>
        <v>Sensible Software</v>
      </c>
    </row>
    <row r="195" spans="1:3" x14ac:dyDescent="0.55000000000000004">
      <c r="A195" t="s">
        <v>18</v>
      </c>
      <c r="B195" t="s">
        <v>28</v>
      </c>
      <c r="C195" t="str">
        <f t="shared" ref="C195:C241" si="3">IF(A195=A194,C194&amp;", "&amp;B195,B195)</f>
        <v>Creative Computing Software</v>
      </c>
    </row>
    <row r="196" spans="1:3" x14ac:dyDescent="0.55000000000000004">
      <c r="A196" t="s">
        <v>251</v>
      </c>
      <c r="B196" t="s">
        <v>26</v>
      </c>
      <c r="C196" t="str">
        <f t="shared" si="3"/>
        <v>On-Line Systems</v>
      </c>
    </row>
    <row r="197" spans="1:3" x14ac:dyDescent="0.55000000000000004">
      <c r="A197" t="s">
        <v>317</v>
      </c>
      <c r="B197" t="s">
        <v>196</v>
      </c>
      <c r="C197" t="str">
        <f t="shared" si="3"/>
        <v>MUSE</v>
      </c>
    </row>
    <row r="198" spans="1:3" x14ac:dyDescent="0.55000000000000004">
      <c r="A198" t="s">
        <v>124</v>
      </c>
      <c r="B198" t="s">
        <v>196</v>
      </c>
      <c r="C198" t="str">
        <f t="shared" si="3"/>
        <v>MUSE</v>
      </c>
    </row>
    <row r="199" spans="1:3" x14ac:dyDescent="0.55000000000000004">
      <c r="A199" t="s">
        <v>367</v>
      </c>
      <c r="B199" t="s">
        <v>196</v>
      </c>
      <c r="C199" t="str">
        <f t="shared" si="3"/>
        <v>MUSE</v>
      </c>
    </row>
    <row r="200" spans="1:3" x14ac:dyDescent="0.55000000000000004">
      <c r="A200" t="s">
        <v>371</v>
      </c>
      <c r="B200" t="s">
        <v>152</v>
      </c>
      <c r="C200" t="str">
        <f t="shared" si="3"/>
        <v>Infocom</v>
      </c>
    </row>
    <row r="201" spans="1:3" x14ac:dyDescent="0.55000000000000004">
      <c r="A201" t="s">
        <v>277</v>
      </c>
      <c r="B201" t="s">
        <v>333</v>
      </c>
      <c r="C201" t="str">
        <f t="shared" si="3"/>
        <v>DataMost</v>
      </c>
    </row>
    <row r="202" spans="1:3" x14ac:dyDescent="0.55000000000000004">
      <c r="A202" t="s">
        <v>431</v>
      </c>
      <c r="B202" t="s">
        <v>232</v>
      </c>
      <c r="C202" t="str">
        <f t="shared" si="3"/>
        <v>Continental Software</v>
      </c>
    </row>
    <row r="203" spans="1:3" x14ac:dyDescent="0.55000000000000004">
      <c r="A203" t="s">
        <v>255</v>
      </c>
      <c r="B203" t="s">
        <v>256</v>
      </c>
      <c r="C203" t="str">
        <f t="shared" si="3"/>
        <v>Howard Software</v>
      </c>
    </row>
    <row r="204" spans="1:3" x14ac:dyDescent="0.55000000000000004">
      <c r="A204" t="s">
        <v>289</v>
      </c>
      <c r="B204" t="s">
        <v>290</v>
      </c>
      <c r="C204" t="str">
        <f t="shared" si="3"/>
        <v>H.A.L. Labs</v>
      </c>
    </row>
    <row r="205" spans="1:3" x14ac:dyDescent="0.55000000000000004">
      <c r="A205" t="s">
        <v>11</v>
      </c>
      <c r="B205" t="s">
        <v>27</v>
      </c>
      <c r="C205" t="str">
        <f t="shared" si="3"/>
        <v>Automated Simulations</v>
      </c>
    </row>
    <row r="206" spans="1:3" x14ac:dyDescent="0.55000000000000004">
      <c r="A206" t="s">
        <v>315</v>
      </c>
      <c r="B206" t="s">
        <v>92</v>
      </c>
      <c r="C206" t="str">
        <f t="shared" si="3"/>
        <v>Broderbund Software</v>
      </c>
    </row>
    <row r="207" spans="1:3" x14ac:dyDescent="0.55000000000000004">
      <c r="A207" t="s">
        <v>215</v>
      </c>
      <c r="B207" t="s">
        <v>216</v>
      </c>
      <c r="C207" t="str">
        <f t="shared" si="3"/>
        <v>Penguin Software</v>
      </c>
    </row>
    <row r="208" spans="1:3" x14ac:dyDescent="0.55000000000000004">
      <c r="A208" t="s">
        <v>43</v>
      </c>
      <c r="B208" t="s">
        <v>35</v>
      </c>
      <c r="C208" t="str">
        <f t="shared" si="3"/>
        <v>Apple Computer</v>
      </c>
    </row>
    <row r="209" spans="1:3" x14ac:dyDescent="0.55000000000000004">
      <c r="A209" t="s">
        <v>411</v>
      </c>
      <c r="B209" t="s">
        <v>412</v>
      </c>
      <c r="C209" t="str">
        <f t="shared" si="3"/>
        <v>Business Solutions</v>
      </c>
    </row>
    <row r="210" spans="1:3" x14ac:dyDescent="0.55000000000000004">
      <c r="A210" t="s">
        <v>334</v>
      </c>
      <c r="B210" t="s">
        <v>335</v>
      </c>
      <c r="C210" t="str">
        <f t="shared" si="3"/>
        <v>Ultrasoft</v>
      </c>
    </row>
    <row r="211" spans="1:3" x14ac:dyDescent="0.55000000000000004">
      <c r="A211" t="s">
        <v>160</v>
      </c>
      <c r="B211" t="s">
        <v>161</v>
      </c>
      <c r="C211" t="str">
        <f t="shared" si="3"/>
        <v>Edu-Ware Services</v>
      </c>
    </row>
    <row r="212" spans="1:3" x14ac:dyDescent="0.55000000000000004">
      <c r="A212" t="s">
        <v>413</v>
      </c>
      <c r="B212" t="s">
        <v>216</v>
      </c>
      <c r="C212" t="str">
        <f t="shared" si="3"/>
        <v>Penguin Software</v>
      </c>
    </row>
    <row r="213" spans="1:3" x14ac:dyDescent="0.55000000000000004">
      <c r="A213" t="s">
        <v>250</v>
      </c>
      <c r="B213" t="s">
        <v>26</v>
      </c>
      <c r="C213" t="str">
        <f t="shared" si="3"/>
        <v>On-Line Systems</v>
      </c>
    </row>
    <row r="214" spans="1:3" x14ac:dyDescent="0.55000000000000004">
      <c r="A214" t="s">
        <v>282</v>
      </c>
      <c r="B214" t="s">
        <v>26</v>
      </c>
      <c r="C214" t="str">
        <f t="shared" si="3"/>
        <v>On-Line Systems</v>
      </c>
    </row>
    <row r="215" spans="1:3" x14ac:dyDescent="0.55000000000000004">
      <c r="A215" t="s">
        <v>268</v>
      </c>
      <c r="B215" t="s">
        <v>92</v>
      </c>
      <c r="C215" t="str">
        <f t="shared" si="3"/>
        <v>Broderbund Software</v>
      </c>
    </row>
    <row r="216" spans="1:3" x14ac:dyDescent="0.55000000000000004">
      <c r="A216" t="s">
        <v>41</v>
      </c>
      <c r="B216" t="s">
        <v>42</v>
      </c>
      <c r="C216" t="str">
        <f t="shared" si="3"/>
        <v>Stoneware</v>
      </c>
    </row>
    <row r="217" spans="1:3" x14ac:dyDescent="0.55000000000000004">
      <c r="A217" t="s">
        <v>306</v>
      </c>
      <c r="B217" t="s">
        <v>307</v>
      </c>
      <c r="C217" t="str">
        <f t="shared" si="3"/>
        <v>SSM</v>
      </c>
    </row>
    <row r="218" spans="1:3" x14ac:dyDescent="0.55000000000000004">
      <c r="A218" t="s">
        <v>357</v>
      </c>
      <c r="B218" t="s">
        <v>307</v>
      </c>
      <c r="C218" t="str">
        <f t="shared" si="3"/>
        <v>SSM</v>
      </c>
    </row>
    <row r="219" spans="1:3" x14ac:dyDescent="0.55000000000000004">
      <c r="A219" t="s">
        <v>340</v>
      </c>
      <c r="B219" t="s">
        <v>333</v>
      </c>
      <c r="C219" t="str">
        <f t="shared" si="3"/>
        <v>DataMost</v>
      </c>
    </row>
    <row r="220" spans="1:3" x14ac:dyDescent="0.55000000000000004">
      <c r="A220" t="s">
        <v>37</v>
      </c>
      <c r="B220" t="s">
        <v>38</v>
      </c>
      <c r="C220" t="str">
        <f t="shared" si="3"/>
        <v>Shoestring Software</v>
      </c>
    </row>
    <row r="221" spans="1:3" x14ac:dyDescent="0.55000000000000004">
      <c r="A221" t="s">
        <v>266</v>
      </c>
      <c r="B221" t="s">
        <v>105</v>
      </c>
      <c r="C221" t="str">
        <f t="shared" si="3"/>
        <v>Sirius Software</v>
      </c>
    </row>
    <row r="222" spans="1:3" x14ac:dyDescent="0.55000000000000004">
      <c r="A222" t="s">
        <v>10</v>
      </c>
      <c r="B222" t="s">
        <v>25</v>
      </c>
      <c r="C222" t="str">
        <f t="shared" si="3"/>
        <v>Microsoft</v>
      </c>
    </row>
    <row r="223" spans="1:3" x14ac:dyDescent="0.55000000000000004">
      <c r="A223" t="s">
        <v>200</v>
      </c>
      <c r="B223" t="s">
        <v>23</v>
      </c>
      <c r="C223" t="str">
        <f t="shared" si="3"/>
        <v>California Pacific</v>
      </c>
    </row>
    <row r="224" spans="1:3" x14ac:dyDescent="0.55000000000000004">
      <c r="A224" t="s">
        <v>342</v>
      </c>
      <c r="B224" t="s">
        <v>323</v>
      </c>
      <c r="C224" t="str">
        <f t="shared" si="3"/>
        <v>Sierra On-Line</v>
      </c>
    </row>
    <row r="225" spans="1:3" x14ac:dyDescent="0.55000000000000004">
      <c r="A225" t="s">
        <v>263</v>
      </c>
      <c r="B225" t="s">
        <v>238</v>
      </c>
      <c r="C225" t="str">
        <f t="shared" si="3"/>
        <v>Beagle Brothers</v>
      </c>
    </row>
    <row r="226" spans="1:3" x14ac:dyDescent="0.55000000000000004">
      <c r="A226" t="s">
        <v>3</v>
      </c>
      <c r="B226" t="s">
        <v>4</v>
      </c>
      <c r="C226" t="str">
        <f t="shared" si="3"/>
        <v>Personal Software</v>
      </c>
    </row>
    <row r="227" spans="1:3" x14ac:dyDescent="0.55000000000000004">
      <c r="A227" t="s">
        <v>427</v>
      </c>
      <c r="B227" t="s">
        <v>428</v>
      </c>
      <c r="C227" t="str">
        <f t="shared" si="3"/>
        <v>VisiCorp</v>
      </c>
    </row>
    <row r="228" spans="1:3" x14ac:dyDescent="0.55000000000000004">
      <c r="A228" t="s">
        <v>204</v>
      </c>
      <c r="B228" t="s">
        <v>4</v>
      </c>
      <c r="C228" t="str">
        <f t="shared" si="3"/>
        <v>Personal Software</v>
      </c>
    </row>
    <row r="229" spans="1:3" x14ac:dyDescent="0.55000000000000004">
      <c r="A229" t="s">
        <v>246</v>
      </c>
      <c r="B229" t="s">
        <v>4</v>
      </c>
      <c r="C229" t="str">
        <f t="shared" si="3"/>
        <v>Personal Software</v>
      </c>
    </row>
    <row r="230" spans="1:3" x14ac:dyDescent="0.55000000000000004">
      <c r="A230" t="s">
        <v>203</v>
      </c>
      <c r="B230" t="s">
        <v>4</v>
      </c>
      <c r="C230" t="str">
        <f t="shared" si="3"/>
        <v>Personal Software</v>
      </c>
    </row>
    <row r="231" spans="1:3" x14ac:dyDescent="0.55000000000000004">
      <c r="A231" t="s">
        <v>153</v>
      </c>
      <c r="B231" t="s">
        <v>31</v>
      </c>
      <c r="C231" t="str">
        <f t="shared" si="3"/>
        <v>Strategic Simulations</v>
      </c>
    </row>
    <row r="232" spans="1:3" x14ac:dyDescent="0.55000000000000004">
      <c r="A232" t="s">
        <v>19</v>
      </c>
      <c r="B232" t="s">
        <v>24</v>
      </c>
      <c r="C232" t="str">
        <f t="shared" si="3"/>
        <v>Synergistic Software</v>
      </c>
    </row>
    <row r="233" spans="1:3" x14ac:dyDescent="0.55000000000000004">
      <c r="A233" t="s">
        <v>240</v>
      </c>
      <c r="B233" t="s">
        <v>297</v>
      </c>
      <c r="C233" t="str">
        <f t="shared" si="3"/>
        <v>Sir-tech</v>
      </c>
    </row>
    <row r="234" spans="1:3" x14ac:dyDescent="0.55000000000000004">
      <c r="A234" t="s">
        <v>308</v>
      </c>
      <c r="B234" t="s">
        <v>309</v>
      </c>
      <c r="C234" t="str">
        <f t="shared" si="3"/>
        <v>Silicon Valley Systems</v>
      </c>
    </row>
    <row r="235" spans="1:3" x14ac:dyDescent="0.55000000000000004">
      <c r="A235" t="s">
        <v>424</v>
      </c>
      <c r="B235" t="s">
        <v>422</v>
      </c>
      <c r="C235" t="str">
        <f t="shared" si="3"/>
        <v>Quark</v>
      </c>
    </row>
    <row r="236" spans="1:3" x14ac:dyDescent="0.55000000000000004">
      <c r="A236" t="s">
        <v>275</v>
      </c>
      <c r="B236" t="s">
        <v>247</v>
      </c>
      <c r="C236" t="str">
        <f t="shared" si="3"/>
        <v>Micro Pro</v>
      </c>
    </row>
    <row r="237" spans="1:3" x14ac:dyDescent="0.55000000000000004">
      <c r="A237" t="s">
        <v>377</v>
      </c>
      <c r="B237" t="s">
        <v>330</v>
      </c>
      <c r="C237" t="str">
        <f t="shared" si="3"/>
        <v>DataSoft</v>
      </c>
    </row>
    <row r="238" spans="1:3" x14ac:dyDescent="0.55000000000000004">
      <c r="A238" t="s">
        <v>271</v>
      </c>
      <c r="B238" t="s">
        <v>272</v>
      </c>
      <c r="C238" t="str">
        <f t="shared" si="3"/>
        <v>Phoenix Software</v>
      </c>
    </row>
    <row r="239" spans="1:3" x14ac:dyDescent="0.55000000000000004">
      <c r="A239" t="s">
        <v>151</v>
      </c>
      <c r="B239" t="s">
        <v>4</v>
      </c>
      <c r="C239" t="str">
        <f t="shared" si="3"/>
        <v>Personal Software</v>
      </c>
    </row>
    <row r="240" spans="1:3" x14ac:dyDescent="0.55000000000000004">
      <c r="A240" t="s">
        <v>264</v>
      </c>
      <c r="B240" t="s">
        <v>152</v>
      </c>
      <c r="C240" t="str">
        <f t="shared" si="3"/>
        <v>Infocom</v>
      </c>
    </row>
    <row r="241" spans="1:3" x14ac:dyDescent="0.55000000000000004">
      <c r="A241" t="s">
        <v>336</v>
      </c>
      <c r="B241" t="s">
        <v>152</v>
      </c>
      <c r="C241" t="str">
        <f t="shared" si="3"/>
        <v>Infocom</v>
      </c>
    </row>
    <row r="242" spans="1:3" x14ac:dyDescent="0.55000000000000004">
      <c r="A242" s="3"/>
      <c r="B242" s="3"/>
    </row>
  </sheetData>
  <sortState ref="A2:D242">
    <sortCondition ref="A2:A242"/>
    <sortCondition ref="B2:B24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workbookViewId="0">
      <selection activeCell="A2" sqref="A2"/>
    </sheetView>
  </sheetViews>
  <sheetFormatPr defaultRowHeight="14.4" x14ac:dyDescent="0.55000000000000004"/>
  <cols>
    <col min="1" max="1" width="47.41796875" bestFit="1" customWidth="1"/>
  </cols>
  <sheetData>
    <row r="1" spans="1:1" x14ac:dyDescent="0.55000000000000004">
      <c r="A1" s="7" t="s">
        <v>0</v>
      </c>
    </row>
    <row r="2" spans="1:1" x14ac:dyDescent="0.55000000000000004">
      <c r="A2" t="s">
        <v>167</v>
      </c>
    </row>
    <row r="3" spans="1:1" x14ac:dyDescent="0.55000000000000004">
      <c r="A3" t="s">
        <v>495</v>
      </c>
    </row>
    <row r="4" spans="1:1" x14ac:dyDescent="0.55000000000000004">
      <c r="A4" t="s">
        <v>135</v>
      </c>
    </row>
    <row r="5" spans="1:1" x14ac:dyDescent="0.55000000000000004">
      <c r="A5" t="s">
        <v>326</v>
      </c>
    </row>
    <row r="6" spans="1:1" x14ac:dyDescent="0.55000000000000004">
      <c r="A6" t="s">
        <v>9</v>
      </c>
    </row>
    <row r="7" spans="1:1" x14ac:dyDescent="0.55000000000000004">
      <c r="A7" t="s">
        <v>143</v>
      </c>
    </row>
    <row r="8" spans="1:1" x14ac:dyDescent="0.55000000000000004">
      <c r="A8" t="s">
        <v>131</v>
      </c>
    </row>
    <row r="9" spans="1:1" x14ac:dyDescent="0.55000000000000004">
      <c r="A9" t="s">
        <v>150</v>
      </c>
    </row>
    <row r="10" spans="1:1" x14ac:dyDescent="0.55000000000000004">
      <c r="A10" t="s">
        <v>178</v>
      </c>
    </row>
    <row r="11" spans="1:1" x14ac:dyDescent="0.55000000000000004">
      <c r="A11" t="s">
        <v>133</v>
      </c>
    </row>
    <row r="12" spans="1:1" x14ac:dyDescent="0.55000000000000004">
      <c r="A12" t="s">
        <v>325</v>
      </c>
    </row>
    <row r="13" spans="1:1" x14ac:dyDescent="0.55000000000000004">
      <c r="A13" t="s">
        <v>376</v>
      </c>
    </row>
    <row r="14" spans="1:1" x14ac:dyDescent="0.55000000000000004">
      <c r="A14" t="s">
        <v>390</v>
      </c>
    </row>
    <row r="15" spans="1:1" x14ac:dyDescent="0.55000000000000004">
      <c r="A15" t="s">
        <v>207</v>
      </c>
    </row>
    <row r="16" spans="1:1" x14ac:dyDescent="0.55000000000000004">
      <c r="A16" t="s">
        <v>403</v>
      </c>
    </row>
    <row r="17" spans="1:1" x14ac:dyDescent="0.55000000000000004">
      <c r="A17" t="s">
        <v>157</v>
      </c>
    </row>
    <row r="18" spans="1:1" x14ac:dyDescent="0.55000000000000004">
      <c r="A18" t="s">
        <v>44</v>
      </c>
    </row>
    <row r="19" spans="1:1" x14ac:dyDescent="0.55000000000000004">
      <c r="A19" t="s">
        <v>305</v>
      </c>
    </row>
    <row r="20" spans="1:1" x14ac:dyDescent="0.55000000000000004">
      <c r="A20" t="s">
        <v>32</v>
      </c>
    </row>
    <row r="21" spans="1:1" x14ac:dyDescent="0.55000000000000004">
      <c r="A21" t="s">
        <v>285</v>
      </c>
    </row>
    <row r="22" spans="1:1" x14ac:dyDescent="0.55000000000000004">
      <c r="A22" t="s">
        <v>404</v>
      </c>
    </row>
    <row r="23" spans="1:1" x14ac:dyDescent="0.55000000000000004">
      <c r="A23" t="s">
        <v>39</v>
      </c>
    </row>
    <row r="24" spans="1:1" x14ac:dyDescent="0.55000000000000004">
      <c r="A24" t="s">
        <v>432</v>
      </c>
    </row>
    <row r="25" spans="1:1" x14ac:dyDescent="0.55000000000000004">
      <c r="A25" t="s">
        <v>345</v>
      </c>
    </row>
    <row r="26" spans="1:1" x14ac:dyDescent="0.55000000000000004">
      <c r="A26" t="s">
        <v>396</v>
      </c>
    </row>
    <row r="27" spans="1:1" x14ac:dyDescent="0.55000000000000004">
      <c r="A27" t="s">
        <v>383</v>
      </c>
    </row>
    <row r="28" spans="1:1" x14ac:dyDescent="0.55000000000000004">
      <c r="A28" t="s">
        <v>176</v>
      </c>
    </row>
    <row r="29" spans="1:1" x14ac:dyDescent="0.55000000000000004">
      <c r="A29" t="s">
        <v>21</v>
      </c>
    </row>
    <row r="30" spans="1:1" x14ac:dyDescent="0.55000000000000004">
      <c r="A30" t="s">
        <v>190</v>
      </c>
    </row>
    <row r="31" spans="1:1" x14ac:dyDescent="0.55000000000000004">
      <c r="A31" t="s">
        <v>332</v>
      </c>
    </row>
    <row r="32" spans="1:1" x14ac:dyDescent="0.55000000000000004">
      <c r="A32" t="s">
        <v>94</v>
      </c>
    </row>
    <row r="33" spans="1:1" x14ac:dyDescent="0.55000000000000004">
      <c r="A33" t="s">
        <v>288</v>
      </c>
    </row>
    <row r="34" spans="1:1" x14ac:dyDescent="0.55000000000000004">
      <c r="A34" t="s">
        <v>303</v>
      </c>
    </row>
    <row r="35" spans="1:1" x14ac:dyDescent="0.55000000000000004">
      <c r="A35" t="s">
        <v>436</v>
      </c>
    </row>
    <row r="36" spans="1:1" x14ac:dyDescent="0.55000000000000004">
      <c r="A36" t="s">
        <v>366</v>
      </c>
    </row>
    <row r="37" spans="1:1" x14ac:dyDescent="0.55000000000000004">
      <c r="A37" t="s">
        <v>437</v>
      </c>
    </row>
    <row r="38" spans="1:1" x14ac:dyDescent="0.55000000000000004">
      <c r="A38" t="s">
        <v>406</v>
      </c>
    </row>
    <row r="39" spans="1:1" x14ac:dyDescent="0.55000000000000004">
      <c r="A39" t="s">
        <v>254</v>
      </c>
    </row>
    <row r="40" spans="1:1" x14ac:dyDescent="0.55000000000000004">
      <c r="A40" t="s">
        <v>435</v>
      </c>
    </row>
    <row r="41" spans="1:1" x14ac:dyDescent="0.55000000000000004">
      <c r="A41" t="s">
        <v>146</v>
      </c>
    </row>
    <row r="42" spans="1:1" x14ac:dyDescent="0.55000000000000004">
      <c r="A42" t="s">
        <v>6</v>
      </c>
    </row>
    <row r="43" spans="1:1" x14ac:dyDescent="0.55000000000000004">
      <c r="A43" t="s">
        <v>12</v>
      </c>
    </row>
    <row r="44" spans="1:1" x14ac:dyDescent="0.55000000000000004">
      <c r="A44" t="s">
        <v>276</v>
      </c>
    </row>
    <row r="45" spans="1:1" x14ac:dyDescent="0.55000000000000004">
      <c r="A45" t="s">
        <v>179</v>
      </c>
    </row>
    <row r="46" spans="1:1" x14ac:dyDescent="0.55000000000000004">
      <c r="A46" t="s">
        <v>253</v>
      </c>
    </row>
    <row r="47" spans="1:1" x14ac:dyDescent="0.55000000000000004">
      <c r="A47" t="s">
        <v>300</v>
      </c>
    </row>
    <row r="48" spans="1:1" x14ac:dyDescent="0.55000000000000004">
      <c r="A48" t="s">
        <v>329</v>
      </c>
    </row>
    <row r="49" spans="1:1" x14ac:dyDescent="0.55000000000000004">
      <c r="A49" t="s">
        <v>233</v>
      </c>
    </row>
    <row r="50" spans="1:1" x14ac:dyDescent="0.55000000000000004">
      <c r="A50" t="s">
        <v>17</v>
      </c>
    </row>
    <row r="51" spans="1:1" x14ac:dyDescent="0.55000000000000004">
      <c r="A51" t="s">
        <v>298</v>
      </c>
    </row>
    <row r="52" spans="1:1" x14ac:dyDescent="0.55000000000000004">
      <c r="A52" t="s">
        <v>36</v>
      </c>
    </row>
    <row r="53" spans="1:1" x14ac:dyDescent="0.55000000000000004">
      <c r="A53" t="s">
        <v>210</v>
      </c>
    </row>
    <row r="54" spans="1:1" x14ac:dyDescent="0.55000000000000004">
      <c r="A54" t="s">
        <v>22</v>
      </c>
    </row>
    <row r="55" spans="1:1" x14ac:dyDescent="0.55000000000000004">
      <c r="A55" t="s">
        <v>93</v>
      </c>
    </row>
    <row r="56" spans="1:1" x14ac:dyDescent="0.55000000000000004">
      <c r="A56" t="s">
        <v>386</v>
      </c>
    </row>
    <row r="57" spans="1:1" x14ac:dyDescent="0.55000000000000004">
      <c r="A57" t="s">
        <v>391</v>
      </c>
    </row>
    <row r="58" spans="1:1" x14ac:dyDescent="0.55000000000000004">
      <c r="A58" t="s">
        <v>97</v>
      </c>
    </row>
    <row r="59" spans="1:1" x14ac:dyDescent="0.55000000000000004">
      <c r="A59" t="s">
        <v>163</v>
      </c>
    </row>
    <row r="60" spans="1:1" x14ac:dyDescent="0.55000000000000004">
      <c r="A60" t="s">
        <v>355</v>
      </c>
    </row>
    <row r="61" spans="1:1" x14ac:dyDescent="0.55000000000000004">
      <c r="A61" t="s">
        <v>279</v>
      </c>
    </row>
    <row r="62" spans="1:1" x14ac:dyDescent="0.55000000000000004">
      <c r="A62" t="s">
        <v>127</v>
      </c>
    </row>
    <row r="63" spans="1:1" x14ac:dyDescent="0.55000000000000004">
      <c r="A63" t="s">
        <v>363</v>
      </c>
    </row>
    <row r="64" spans="1:1" x14ac:dyDescent="0.55000000000000004">
      <c r="A64" t="s">
        <v>191</v>
      </c>
    </row>
    <row r="65" spans="1:1" x14ac:dyDescent="0.55000000000000004">
      <c r="A65" t="s">
        <v>99</v>
      </c>
    </row>
    <row r="66" spans="1:1" x14ac:dyDescent="0.55000000000000004">
      <c r="A66" t="s">
        <v>16</v>
      </c>
    </row>
    <row r="67" spans="1:1" x14ac:dyDescent="0.55000000000000004">
      <c r="A67" t="s">
        <v>259</v>
      </c>
    </row>
    <row r="68" spans="1:1" x14ac:dyDescent="0.55000000000000004">
      <c r="A68" t="s">
        <v>145</v>
      </c>
    </row>
    <row r="69" spans="1:1" x14ac:dyDescent="0.55000000000000004">
      <c r="A69" t="s">
        <v>393</v>
      </c>
    </row>
    <row r="70" spans="1:1" x14ac:dyDescent="0.55000000000000004">
      <c r="A70" t="s">
        <v>301</v>
      </c>
    </row>
    <row r="71" spans="1:1" x14ac:dyDescent="0.55000000000000004">
      <c r="A71" t="s">
        <v>442</v>
      </c>
    </row>
    <row r="72" spans="1:1" x14ac:dyDescent="0.55000000000000004">
      <c r="A72" t="s">
        <v>434</v>
      </c>
    </row>
    <row r="73" spans="1:1" x14ac:dyDescent="0.55000000000000004">
      <c r="A73" t="s">
        <v>128</v>
      </c>
    </row>
    <row r="74" spans="1:1" x14ac:dyDescent="0.55000000000000004">
      <c r="A74" t="s">
        <v>416</v>
      </c>
    </row>
    <row r="75" spans="1:1" x14ac:dyDescent="0.55000000000000004">
      <c r="A75" t="s">
        <v>126</v>
      </c>
    </row>
    <row r="76" spans="1:1" x14ac:dyDescent="0.55000000000000004">
      <c r="A76" t="s">
        <v>237</v>
      </c>
    </row>
    <row r="77" spans="1:1" x14ac:dyDescent="0.55000000000000004">
      <c r="A77" t="s">
        <v>110</v>
      </c>
    </row>
    <row r="78" spans="1:1" x14ac:dyDescent="0.55000000000000004">
      <c r="A78" t="s">
        <v>372</v>
      </c>
    </row>
    <row r="79" spans="1:1" x14ac:dyDescent="0.55000000000000004">
      <c r="A79" t="s">
        <v>218</v>
      </c>
    </row>
    <row r="80" spans="1:1" x14ac:dyDescent="0.55000000000000004">
      <c r="A80" t="s">
        <v>347</v>
      </c>
    </row>
    <row r="81" spans="1:1" x14ac:dyDescent="0.55000000000000004">
      <c r="A81" t="s">
        <v>20</v>
      </c>
    </row>
    <row r="82" spans="1:1" x14ac:dyDescent="0.55000000000000004">
      <c r="A82" t="s">
        <v>443</v>
      </c>
    </row>
    <row r="83" spans="1:1" x14ac:dyDescent="0.55000000000000004">
      <c r="A83" t="s">
        <v>228</v>
      </c>
    </row>
    <row r="84" spans="1:1" x14ac:dyDescent="0.55000000000000004">
      <c r="A84" t="s">
        <v>350</v>
      </c>
    </row>
    <row r="85" spans="1:1" x14ac:dyDescent="0.55000000000000004">
      <c r="A85" t="s">
        <v>312</v>
      </c>
    </row>
    <row r="86" spans="1:1" x14ac:dyDescent="0.55000000000000004">
      <c r="A86" t="s">
        <v>398</v>
      </c>
    </row>
    <row r="87" spans="1:1" x14ac:dyDescent="0.55000000000000004">
      <c r="A87" t="s">
        <v>206</v>
      </c>
    </row>
    <row r="88" spans="1:1" x14ac:dyDescent="0.55000000000000004">
      <c r="A88" t="s">
        <v>365</v>
      </c>
    </row>
    <row r="89" spans="1:1" x14ac:dyDescent="0.55000000000000004">
      <c r="A89" t="s">
        <v>242</v>
      </c>
    </row>
    <row r="90" spans="1:1" x14ac:dyDescent="0.55000000000000004">
      <c r="A90" t="s">
        <v>439</v>
      </c>
    </row>
    <row r="91" spans="1:1" x14ac:dyDescent="0.55000000000000004">
      <c r="A91" t="s">
        <v>5</v>
      </c>
    </row>
    <row r="92" spans="1:1" x14ac:dyDescent="0.55000000000000004">
      <c r="A92" t="s">
        <v>419</v>
      </c>
    </row>
    <row r="93" spans="1:1" x14ac:dyDescent="0.55000000000000004">
      <c r="A93" t="s">
        <v>322</v>
      </c>
    </row>
    <row r="94" spans="1:1" x14ac:dyDescent="0.55000000000000004">
      <c r="A94" t="s">
        <v>91</v>
      </c>
    </row>
    <row r="95" spans="1:1" x14ac:dyDescent="0.55000000000000004">
      <c r="A95" t="s">
        <v>96</v>
      </c>
    </row>
    <row r="96" spans="1:1" x14ac:dyDescent="0.55000000000000004">
      <c r="A96" t="s">
        <v>119</v>
      </c>
    </row>
    <row r="97" spans="1:1" x14ac:dyDescent="0.55000000000000004">
      <c r="A97" t="s">
        <v>201</v>
      </c>
    </row>
    <row r="98" spans="1:1" x14ac:dyDescent="0.55000000000000004">
      <c r="A98" t="s">
        <v>33</v>
      </c>
    </row>
    <row r="99" spans="1:1" x14ac:dyDescent="0.55000000000000004">
      <c r="A99" t="s">
        <v>337</v>
      </c>
    </row>
    <row r="100" spans="1:1" x14ac:dyDescent="0.55000000000000004">
      <c r="A100" t="s">
        <v>120</v>
      </c>
    </row>
    <row r="101" spans="1:1" x14ac:dyDescent="0.55000000000000004">
      <c r="A101" t="s">
        <v>425</v>
      </c>
    </row>
    <row r="102" spans="1:1" x14ac:dyDescent="0.55000000000000004">
      <c r="A102" t="s">
        <v>199</v>
      </c>
    </row>
    <row r="103" spans="1:1" x14ac:dyDescent="0.55000000000000004">
      <c r="A103" t="s">
        <v>194</v>
      </c>
    </row>
    <row r="104" spans="1:1" x14ac:dyDescent="0.55000000000000004">
      <c r="A104" t="s">
        <v>324</v>
      </c>
    </row>
    <row r="105" spans="1:1" x14ac:dyDescent="0.55000000000000004">
      <c r="A105" t="s">
        <v>225</v>
      </c>
    </row>
    <row r="106" spans="1:1" x14ac:dyDescent="0.55000000000000004">
      <c r="A106" t="s">
        <v>379</v>
      </c>
    </row>
    <row r="107" spans="1:1" x14ac:dyDescent="0.55000000000000004">
      <c r="A107" t="s">
        <v>14</v>
      </c>
    </row>
    <row r="108" spans="1:1" x14ac:dyDescent="0.55000000000000004">
      <c r="A108" t="s">
        <v>129</v>
      </c>
    </row>
    <row r="109" spans="1:1" x14ac:dyDescent="0.55000000000000004">
      <c r="A109" t="s">
        <v>140</v>
      </c>
    </row>
    <row r="110" spans="1:1" x14ac:dyDescent="0.55000000000000004">
      <c r="A110" t="s">
        <v>142</v>
      </c>
    </row>
    <row r="111" spans="1:1" x14ac:dyDescent="0.55000000000000004">
      <c r="A111" t="s">
        <v>90</v>
      </c>
    </row>
    <row r="112" spans="1:1" x14ac:dyDescent="0.55000000000000004">
      <c r="A112" t="s">
        <v>209</v>
      </c>
    </row>
    <row r="113" spans="1:1" x14ac:dyDescent="0.55000000000000004">
      <c r="A113" t="s">
        <v>262</v>
      </c>
    </row>
    <row r="114" spans="1:1" x14ac:dyDescent="0.55000000000000004">
      <c r="A114" t="s">
        <v>165</v>
      </c>
    </row>
    <row r="115" spans="1:1" x14ac:dyDescent="0.55000000000000004">
      <c r="A115" t="s">
        <v>130</v>
      </c>
    </row>
    <row r="116" spans="1:1" x14ac:dyDescent="0.55000000000000004">
      <c r="A116" t="s">
        <v>261</v>
      </c>
    </row>
    <row r="117" spans="1:1" x14ac:dyDescent="0.55000000000000004">
      <c r="A117" t="s">
        <v>231</v>
      </c>
    </row>
    <row r="118" spans="1:1" x14ac:dyDescent="0.55000000000000004">
      <c r="A118" t="s">
        <v>421</v>
      </c>
    </row>
    <row r="119" spans="1:1" x14ac:dyDescent="0.55000000000000004">
      <c r="A119" t="s">
        <v>269</v>
      </c>
    </row>
    <row r="120" spans="1:1" x14ac:dyDescent="0.55000000000000004">
      <c r="A120" t="s">
        <v>389</v>
      </c>
    </row>
    <row r="121" spans="1:1" x14ac:dyDescent="0.55000000000000004">
      <c r="A121" t="s">
        <v>281</v>
      </c>
    </row>
    <row r="122" spans="1:1" x14ac:dyDescent="0.55000000000000004">
      <c r="A122" t="s">
        <v>420</v>
      </c>
    </row>
    <row r="123" spans="1:1" x14ac:dyDescent="0.55000000000000004">
      <c r="A123" t="s">
        <v>294</v>
      </c>
    </row>
    <row r="124" spans="1:1" x14ac:dyDescent="0.55000000000000004">
      <c r="A124" t="s">
        <v>296</v>
      </c>
    </row>
    <row r="125" spans="1:1" x14ac:dyDescent="0.55000000000000004">
      <c r="A125" t="s">
        <v>400</v>
      </c>
    </row>
    <row r="126" spans="1:1" x14ac:dyDescent="0.55000000000000004">
      <c r="A126" t="s">
        <v>384</v>
      </c>
    </row>
    <row r="127" spans="1:1" x14ac:dyDescent="0.55000000000000004">
      <c r="A127" t="s">
        <v>144</v>
      </c>
    </row>
    <row r="128" spans="1:1" x14ac:dyDescent="0.55000000000000004">
      <c r="A128" t="s">
        <v>235</v>
      </c>
    </row>
    <row r="129" spans="1:1" x14ac:dyDescent="0.55000000000000004">
      <c r="A129" t="s">
        <v>401</v>
      </c>
    </row>
    <row r="130" spans="1:1" x14ac:dyDescent="0.55000000000000004">
      <c r="A130" t="s">
        <v>304</v>
      </c>
    </row>
    <row r="131" spans="1:1" x14ac:dyDescent="0.55000000000000004">
      <c r="A131" t="s">
        <v>287</v>
      </c>
    </row>
    <row r="132" spans="1:1" x14ac:dyDescent="0.55000000000000004">
      <c r="A132" t="s">
        <v>429</v>
      </c>
    </row>
    <row r="133" spans="1:1" x14ac:dyDescent="0.55000000000000004">
      <c r="A133" t="s">
        <v>292</v>
      </c>
    </row>
    <row r="134" spans="1:1" x14ac:dyDescent="0.55000000000000004">
      <c r="A134" t="s">
        <v>101</v>
      </c>
    </row>
    <row r="135" spans="1:1" x14ac:dyDescent="0.55000000000000004">
      <c r="A135" t="s">
        <v>343</v>
      </c>
    </row>
    <row r="136" spans="1:1" x14ac:dyDescent="0.55000000000000004">
      <c r="A136" t="s">
        <v>155</v>
      </c>
    </row>
    <row r="137" spans="1:1" x14ac:dyDescent="0.55000000000000004">
      <c r="A137" t="s">
        <v>353</v>
      </c>
    </row>
    <row r="138" spans="1:1" x14ac:dyDescent="0.55000000000000004">
      <c r="A138" t="s">
        <v>13</v>
      </c>
    </row>
    <row r="139" spans="1:1" x14ac:dyDescent="0.55000000000000004">
      <c r="A139" t="s">
        <v>352</v>
      </c>
    </row>
    <row r="140" spans="1:1" x14ac:dyDescent="0.55000000000000004">
      <c r="A140" t="s">
        <v>407</v>
      </c>
    </row>
    <row r="141" spans="1:1" x14ac:dyDescent="0.55000000000000004">
      <c r="A141" t="s">
        <v>8</v>
      </c>
    </row>
    <row r="142" spans="1:1" x14ac:dyDescent="0.55000000000000004">
      <c r="A142" t="s">
        <v>173</v>
      </c>
    </row>
    <row r="143" spans="1:1" x14ac:dyDescent="0.55000000000000004">
      <c r="A143" t="s">
        <v>212</v>
      </c>
    </row>
    <row r="144" spans="1:1" x14ac:dyDescent="0.55000000000000004">
      <c r="A144" t="s">
        <v>197</v>
      </c>
    </row>
    <row r="145" spans="1:1" x14ac:dyDescent="0.55000000000000004">
      <c r="A145" t="s">
        <v>230</v>
      </c>
    </row>
    <row r="146" spans="1:1" x14ac:dyDescent="0.55000000000000004">
      <c r="A146" t="s">
        <v>241</v>
      </c>
    </row>
    <row r="147" spans="1:1" x14ac:dyDescent="0.55000000000000004">
      <c r="A147" t="s">
        <v>320</v>
      </c>
    </row>
    <row r="148" spans="1:1" x14ac:dyDescent="0.55000000000000004">
      <c r="A148" t="s">
        <v>310</v>
      </c>
    </row>
    <row r="149" spans="1:1" x14ac:dyDescent="0.55000000000000004">
      <c r="A149" t="s">
        <v>274</v>
      </c>
    </row>
    <row r="150" spans="1:1" x14ac:dyDescent="0.55000000000000004">
      <c r="A150" t="s">
        <v>405</v>
      </c>
    </row>
    <row r="151" spans="1:1" x14ac:dyDescent="0.55000000000000004">
      <c r="A151" t="s">
        <v>141</v>
      </c>
    </row>
    <row r="152" spans="1:1" x14ac:dyDescent="0.55000000000000004">
      <c r="A152" t="s">
        <v>354</v>
      </c>
    </row>
    <row r="153" spans="1:1" x14ac:dyDescent="0.55000000000000004">
      <c r="A153" t="s">
        <v>138</v>
      </c>
    </row>
    <row r="154" spans="1:1" x14ac:dyDescent="0.55000000000000004">
      <c r="A154" t="s">
        <v>137</v>
      </c>
    </row>
    <row r="155" spans="1:1" x14ac:dyDescent="0.55000000000000004">
      <c r="A155" t="s">
        <v>182</v>
      </c>
    </row>
    <row r="156" spans="1:1" x14ac:dyDescent="0.55000000000000004">
      <c r="A156" t="s">
        <v>440</v>
      </c>
    </row>
    <row r="157" spans="1:1" x14ac:dyDescent="0.55000000000000004">
      <c r="A157" t="s">
        <v>441</v>
      </c>
    </row>
    <row r="158" spans="1:1" x14ac:dyDescent="0.55000000000000004">
      <c r="A158" t="s">
        <v>102</v>
      </c>
    </row>
    <row r="159" spans="1:1" x14ac:dyDescent="0.55000000000000004">
      <c r="A159" t="s">
        <v>374</v>
      </c>
    </row>
    <row r="160" spans="1:1" x14ac:dyDescent="0.55000000000000004">
      <c r="A160" t="s">
        <v>169</v>
      </c>
    </row>
    <row r="161" spans="1:1" x14ac:dyDescent="0.55000000000000004">
      <c r="A161" t="s">
        <v>186</v>
      </c>
    </row>
    <row r="162" spans="1:1" x14ac:dyDescent="0.55000000000000004">
      <c r="A162" t="s">
        <v>362</v>
      </c>
    </row>
    <row r="163" spans="1:1" x14ac:dyDescent="0.55000000000000004">
      <c r="A163" t="s">
        <v>170</v>
      </c>
    </row>
    <row r="164" spans="1:1" x14ac:dyDescent="0.55000000000000004">
      <c r="A164" t="s">
        <v>15</v>
      </c>
    </row>
    <row r="165" spans="1:1" x14ac:dyDescent="0.55000000000000004">
      <c r="A165" t="s">
        <v>148</v>
      </c>
    </row>
    <row r="166" spans="1:1" x14ac:dyDescent="0.55000000000000004">
      <c r="A166" t="s">
        <v>195</v>
      </c>
    </row>
    <row r="167" spans="1:1" x14ac:dyDescent="0.55000000000000004">
      <c r="A167" t="s">
        <v>409</v>
      </c>
    </row>
    <row r="168" spans="1:1" x14ac:dyDescent="0.55000000000000004">
      <c r="A168" t="s">
        <v>184</v>
      </c>
    </row>
    <row r="169" spans="1:1" x14ac:dyDescent="0.55000000000000004">
      <c r="A169" t="s">
        <v>7</v>
      </c>
    </row>
    <row r="170" spans="1:1" x14ac:dyDescent="0.55000000000000004">
      <c r="A170" t="s">
        <v>414</v>
      </c>
    </row>
    <row r="171" spans="1:1" x14ac:dyDescent="0.55000000000000004">
      <c r="A171" t="s">
        <v>34</v>
      </c>
    </row>
    <row r="172" spans="1:1" x14ac:dyDescent="0.55000000000000004">
      <c r="A172" t="s">
        <v>302</v>
      </c>
    </row>
    <row r="173" spans="1:1" x14ac:dyDescent="0.55000000000000004">
      <c r="A173" t="s">
        <v>318</v>
      </c>
    </row>
    <row r="174" spans="1:1" x14ac:dyDescent="0.55000000000000004">
      <c r="A174" t="s">
        <v>388</v>
      </c>
    </row>
    <row r="175" spans="1:1" x14ac:dyDescent="0.55000000000000004">
      <c r="A175" t="s">
        <v>314</v>
      </c>
    </row>
    <row r="176" spans="1:1" x14ac:dyDescent="0.55000000000000004">
      <c r="A176" t="s">
        <v>433</v>
      </c>
    </row>
    <row r="177" spans="1:1" x14ac:dyDescent="0.55000000000000004">
      <c r="A177" t="s">
        <v>248</v>
      </c>
    </row>
    <row r="178" spans="1:1" x14ac:dyDescent="0.55000000000000004">
      <c r="A178" t="s">
        <v>220</v>
      </c>
    </row>
    <row r="179" spans="1:1" x14ac:dyDescent="0.55000000000000004">
      <c r="A179" t="s">
        <v>172</v>
      </c>
    </row>
    <row r="180" spans="1:1" x14ac:dyDescent="0.55000000000000004">
      <c r="A180" t="s">
        <v>369</v>
      </c>
    </row>
    <row r="181" spans="1:1" x14ac:dyDescent="0.55000000000000004">
      <c r="A181" t="s">
        <v>444</v>
      </c>
    </row>
    <row r="182" spans="1:1" x14ac:dyDescent="0.55000000000000004">
      <c r="A182" t="s">
        <v>149</v>
      </c>
    </row>
    <row r="183" spans="1:1" x14ac:dyDescent="0.55000000000000004">
      <c r="A183" t="s">
        <v>244</v>
      </c>
    </row>
    <row r="184" spans="1:1" x14ac:dyDescent="0.55000000000000004">
      <c r="A184" t="s">
        <v>187</v>
      </c>
    </row>
    <row r="185" spans="1:1" x14ac:dyDescent="0.55000000000000004">
      <c r="A185" t="s">
        <v>211</v>
      </c>
    </row>
    <row r="186" spans="1:1" x14ac:dyDescent="0.55000000000000004">
      <c r="A186" t="s">
        <v>265</v>
      </c>
    </row>
    <row r="187" spans="1:1" x14ac:dyDescent="0.55000000000000004">
      <c r="A187" t="s">
        <v>104</v>
      </c>
    </row>
    <row r="188" spans="1:1" x14ac:dyDescent="0.55000000000000004">
      <c r="A188" t="s">
        <v>222</v>
      </c>
    </row>
    <row r="189" spans="1:1" x14ac:dyDescent="0.55000000000000004">
      <c r="A189" t="s">
        <v>147</v>
      </c>
    </row>
    <row r="190" spans="1:1" x14ac:dyDescent="0.55000000000000004">
      <c r="A190" t="s">
        <v>321</v>
      </c>
    </row>
    <row r="191" spans="1:1" x14ac:dyDescent="0.55000000000000004">
      <c r="A191" t="s">
        <v>381</v>
      </c>
    </row>
    <row r="192" spans="1:1" x14ac:dyDescent="0.55000000000000004">
      <c r="A192" t="s">
        <v>358</v>
      </c>
    </row>
    <row r="193" spans="1:1" x14ac:dyDescent="0.55000000000000004">
      <c r="A193" t="s">
        <v>258</v>
      </c>
    </row>
    <row r="194" spans="1:1" x14ac:dyDescent="0.55000000000000004">
      <c r="A194" t="s">
        <v>18</v>
      </c>
    </row>
    <row r="195" spans="1:1" x14ac:dyDescent="0.55000000000000004">
      <c r="A195" t="s">
        <v>251</v>
      </c>
    </row>
    <row r="196" spans="1:1" x14ac:dyDescent="0.55000000000000004">
      <c r="A196" t="s">
        <v>317</v>
      </c>
    </row>
    <row r="197" spans="1:1" x14ac:dyDescent="0.55000000000000004">
      <c r="A197" t="s">
        <v>124</v>
      </c>
    </row>
    <row r="198" spans="1:1" x14ac:dyDescent="0.55000000000000004">
      <c r="A198" t="s">
        <v>367</v>
      </c>
    </row>
    <row r="199" spans="1:1" x14ac:dyDescent="0.55000000000000004">
      <c r="A199" t="s">
        <v>371</v>
      </c>
    </row>
    <row r="200" spans="1:1" x14ac:dyDescent="0.55000000000000004">
      <c r="A200" t="s">
        <v>277</v>
      </c>
    </row>
    <row r="201" spans="1:1" x14ac:dyDescent="0.55000000000000004">
      <c r="A201" t="s">
        <v>431</v>
      </c>
    </row>
    <row r="202" spans="1:1" x14ac:dyDescent="0.55000000000000004">
      <c r="A202" t="s">
        <v>255</v>
      </c>
    </row>
    <row r="203" spans="1:1" x14ac:dyDescent="0.55000000000000004">
      <c r="A203" t="s">
        <v>289</v>
      </c>
    </row>
    <row r="204" spans="1:1" x14ac:dyDescent="0.55000000000000004">
      <c r="A204" t="s">
        <v>11</v>
      </c>
    </row>
    <row r="205" spans="1:1" x14ac:dyDescent="0.55000000000000004">
      <c r="A205" t="s">
        <v>315</v>
      </c>
    </row>
    <row r="206" spans="1:1" x14ac:dyDescent="0.55000000000000004">
      <c r="A206" t="s">
        <v>215</v>
      </c>
    </row>
    <row r="207" spans="1:1" x14ac:dyDescent="0.55000000000000004">
      <c r="A207" t="s">
        <v>43</v>
      </c>
    </row>
    <row r="208" spans="1:1" x14ac:dyDescent="0.55000000000000004">
      <c r="A208" t="s">
        <v>411</v>
      </c>
    </row>
    <row r="209" spans="1:1" x14ac:dyDescent="0.55000000000000004">
      <c r="A209" t="s">
        <v>334</v>
      </c>
    </row>
    <row r="210" spans="1:1" x14ac:dyDescent="0.55000000000000004">
      <c r="A210" t="s">
        <v>160</v>
      </c>
    </row>
    <row r="211" spans="1:1" x14ac:dyDescent="0.55000000000000004">
      <c r="A211" t="s">
        <v>413</v>
      </c>
    </row>
    <row r="212" spans="1:1" x14ac:dyDescent="0.55000000000000004">
      <c r="A212" t="s">
        <v>250</v>
      </c>
    </row>
    <row r="213" spans="1:1" x14ac:dyDescent="0.55000000000000004">
      <c r="A213" t="s">
        <v>282</v>
      </c>
    </row>
    <row r="214" spans="1:1" x14ac:dyDescent="0.55000000000000004">
      <c r="A214" t="s">
        <v>268</v>
      </c>
    </row>
    <row r="215" spans="1:1" x14ac:dyDescent="0.55000000000000004">
      <c r="A215" t="s">
        <v>41</v>
      </c>
    </row>
    <row r="216" spans="1:1" x14ac:dyDescent="0.55000000000000004">
      <c r="A216" t="s">
        <v>306</v>
      </c>
    </row>
    <row r="217" spans="1:1" x14ac:dyDescent="0.55000000000000004">
      <c r="A217" t="s">
        <v>357</v>
      </c>
    </row>
    <row r="218" spans="1:1" x14ac:dyDescent="0.55000000000000004">
      <c r="A218" t="s">
        <v>340</v>
      </c>
    </row>
    <row r="219" spans="1:1" x14ac:dyDescent="0.55000000000000004">
      <c r="A219" t="s">
        <v>37</v>
      </c>
    </row>
    <row r="220" spans="1:1" x14ac:dyDescent="0.55000000000000004">
      <c r="A220" t="s">
        <v>266</v>
      </c>
    </row>
    <row r="221" spans="1:1" x14ac:dyDescent="0.55000000000000004">
      <c r="A221" t="s">
        <v>10</v>
      </c>
    </row>
    <row r="222" spans="1:1" x14ac:dyDescent="0.55000000000000004">
      <c r="A222" t="s">
        <v>200</v>
      </c>
    </row>
    <row r="223" spans="1:1" x14ac:dyDescent="0.55000000000000004">
      <c r="A223" t="s">
        <v>342</v>
      </c>
    </row>
    <row r="224" spans="1:1" x14ac:dyDescent="0.55000000000000004">
      <c r="A224" t="s">
        <v>263</v>
      </c>
    </row>
    <row r="225" spans="1:1" x14ac:dyDescent="0.55000000000000004">
      <c r="A225" t="s">
        <v>3</v>
      </c>
    </row>
    <row r="226" spans="1:1" x14ac:dyDescent="0.55000000000000004">
      <c r="A226" t="s">
        <v>427</v>
      </c>
    </row>
    <row r="227" spans="1:1" x14ac:dyDescent="0.55000000000000004">
      <c r="A227" t="s">
        <v>204</v>
      </c>
    </row>
    <row r="228" spans="1:1" x14ac:dyDescent="0.55000000000000004">
      <c r="A228" t="s">
        <v>246</v>
      </c>
    </row>
    <row r="229" spans="1:1" x14ac:dyDescent="0.55000000000000004">
      <c r="A229" t="s">
        <v>203</v>
      </c>
    </row>
    <row r="230" spans="1:1" x14ac:dyDescent="0.55000000000000004">
      <c r="A230" t="s">
        <v>153</v>
      </c>
    </row>
    <row r="231" spans="1:1" x14ac:dyDescent="0.55000000000000004">
      <c r="A231" t="s">
        <v>19</v>
      </c>
    </row>
    <row r="232" spans="1:1" x14ac:dyDescent="0.55000000000000004">
      <c r="A232" t="s">
        <v>240</v>
      </c>
    </row>
    <row r="233" spans="1:1" x14ac:dyDescent="0.55000000000000004">
      <c r="A233" t="s">
        <v>308</v>
      </c>
    </row>
    <row r="234" spans="1:1" x14ac:dyDescent="0.55000000000000004">
      <c r="A234" t="s">
        <v>424</v>
      </c>
    </row>
    <row r="235" spans="1:1" x14ac:dyDescent="0.55000000000000004">
      <c r="A235" t="s">
        <v>275</v>
      </c>
    </row>
    <row r="236" spans="1:1" x14ac:dyDescent="0.55000000000000004">
      <c r="A236" t="s">
        <v>377</v>
      </c>
    </row>
    <row r="237" spans="1:1" x14ac:dyDescent="0.55000000000000004">
      <c r="A237" t="s">
        <v>271</v>
      </c>
    </row>
    <row r="238" spans="1:1" x14ac:dyDescent="0.55000000000000004">
      <c r="A238" t="s">
        <v>151</v>
      </c>
    </row>
    <row r="239" spans="1:1" x14ac:dyDescent="0.55000000000000004">
      <c r="A239" t="s">
        <v>264</v>
      </c>
    </row>
    <row r="240" spans="1:1" x14ac:dyDescent="0.55000000000000004">
      <c r="A240" t="s">
        <v>336</v>
      </c>
    </row>
    <row r="241" spans="1:1" x14ac:dyDescent="0.55000000000000004">
      <c r="A24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tabSelected="1" workbookViewId="0">
      <selection activeCell="B3" sqref="B3"/>
    </sheetView>
  </sheetViews>
  <sheetFormatPr defaultRowHeight="14.4" x14ac:dyDescent="0.55000000000000004"/>
  <cols>
    <col min="1" max="1" width="29" bestFit="1" customWidth="1"/>
  </cols>
  <sheetData>
    <row r="1" spans="1:2" x14ac:dyDescent="0.55000000000000004">
      <c r="A1" s="7" t="s">
        <v>2</v>
      </c>
      <c r="B1" s="7" t="s">
        <v>609</v>
      </c>
    </row>
    <row r="2" spans="1:2" x14ac:dyDescent="0.55000000000000004">
      <c r="A2" t="s">
        <v>516</v>
      </c>
      <c r="B2" t="s">
        <v>610</v>
      </c>
    </row>
    <row r="3" spans="1:2" x14ac:dyDescent="0.55000000000000004">
      <c r="A3" t="s">
        <v>497</v>
      </c>
      <c r="B3" t="s">
        <v>611</v>
      </c>
    </row>
    <row r="4" spans="1:2" x14ac:dyDescent="0.55000000000000004">
      <c r="A4" t="s">
        <v>500</v>
      </c>
      <c r="B4" t="s">
        <v>610</v>
      </c>
    </row>
    <row r="5" spans="1:2" x14ac:dyDescent="0.55000000000000004">
      <c r="A5" t="s">
        <v>341</v>
      </c>
      <c r="B5" t="s">
        <v>610</v>
      </c>
    </row>
    <row r="6" spans="1:2" x14ac:dyDescent="0.55000000000000004">
      <c r="A6" t="s">
        <v>545</v>
      </c>
      <c r="B6" t="s">
        <v>611</v>
      </c>
    </row>
    <row r="7" spans="1:2" x14ac:dyDescent="0.55000000000000004">
      <c r="A7" t="s">
        <v>498</v>
      </c>
      <c r="B7" t="s">
        <v>610</v>
      </c>
    </row>
    <row r="8" spans="1:2" x14ac:dyDescent="0.55000000000000004">
      <c r="A8" t="s">
        <v>559</v>
      </c>
      <c r="B8" t="s">
        <v>610</v>
      </c>
    </row>
    <row r="9" spans="1:2" x14ac:dyDescent="0.55000000000000004">
      <c r="A9" t="s">
        <v>522</v>
      </c>
      <c r="B9" t="s">
        <v>610</v>
      </c>
    </row>
    <row r="10" spans="1:2" x14ac:dyDescent="0.55000000000000004">
      <c r="A10" t="s">
        <v>208</v>
      </c>
      <c r="B10" t="s">
        <v>610</v>
      </c>
    </row>
    <row r="11" spans="1:2" x14ac:dyDescent="0.55000000000000004">
      <c r="A11" t="s">
        <v>597</v>
      </c>
      <c r="B11" t="s">
        <v>610</v>
      </c>
    </row>
    <row r="12" spans="1:2" x14ac:dyDescent="0.55000000000000004">
      <c r="A12" t="s">
        <v>502</v>
      </c>
      <c r="B12" t="s">
        <v>610</v>
      </c>
    </row>
    <row r="13" spans="1:2" x14ac:dyDescent="0.55000000000000004">
      <c r="A13" t="s">
        <v>239</v>
      </c>
      <c r="B13" t="s">
        <v>610</v>
      </c>
    </row>
    <row r="14" spans="1:2" x14ac:dyDescent="0.55000000000000004">
      <c r="A14" t="s">
        <v>311</v>
      </c>
      <c r="B14" t="s">
        <v>610</v>
      </c>
    </row>
    <row r="15" spans="1:2" x14ac:dyDescent="0.55000000000000004">
      <c r="A15" t="s">
        <v>111</v>
      </c>
      <c r="B15" t="s">
        <v>610</v>
      </c>
    </row>
    <row r="16" spans="1:2" x14ac:dyDescent="0.55000000000000004">
      <c r="A16" t="s">
        <v>504</v>
      </c>
      <c r="B16" t="s">
        <v>610</v>
      </c>
    </row>
    <row r="17" spans="1:2" x14ac:dyDescent="0.55000000000000004">
      <c r="A17" t="s">
        <v>108</v>
      </c>
      <c r="B17" t="s">
        <v>610</v>
      </c>
    </row>
    <row r="18" spans="1:2" x14ac:dyDescent="0.55000000000000004">
      <c r="A18" t="s">
        <v>402</v>
      </c>
      <c r="B18" t="s">
        <v>610</v>
      </c>
    </row>
    <row r="19" spans="1:2" x14ac:dyDescent="0.55000000000000004">
      <c r="A19" t="s">
        <v>575</v>
      </c>
      <c r="B19" t="s">
        <v>610</v>
      </c>
    </row>
    <row r="20" spans="1:2" x14ac:dyDescent="0.55000000000000004">
      <c r="A20" t="s">
        <v>573</v>
      </c>
      <c r="B20" t="s">
        <v>610</v>
      </c>
    </row>
    <row r="21" spans="1:2" x14ac:dyDescent="0.55000000000000004">
      <c r="A21" t="s">
        <v>556</v>
      </c>
      <c r="B21" t="s">
        <v>610</v>
      </c>
    </row>
    <row r="22" spans="1:2" x14ac:dyDescent="0.55000000000000004">
      <c r="A22" t="s">
        <v>117</v>
      </c>
      <c r="B22" t="s">
        <v>610</v>
      </c>
    </row>
    <row r="23" spans="1:2" x14ac:dyDescent="0.55000000000000004">
      <c r="A23" t="s">
        <v>313</v>
      </c>
      <c r="B23" t="s">
        <v>610</v>
      </c>
    </row>
    <row r="24" spans="1:2" x14ac:dyDescent="0.55000000000000004">
      <c r="A24" t="s">
        <v>114</v>
      </c>
      <c r="B24" t="s">
        <v>610</v>
      </c>
    </row>
    <row r="25" spans="1:2" x14ac:dyDescent="0.55000000000000004">
      <c r="A25" t="s">
        <v>506</v>
      </c>
      <c r="B25" t="s">
        <v>610</v>
      </c>
    </row>
    <row r="26" spans="1:2" x14ac:dyDescent="0.55000000000000004">
      <c r="A26" t="s">
        <v>577</v>
      </c>
      <c r="B26" t="s">
        <v>610</v>
      </c>
    </row>
    <row r="27" spans="1:2" x14ac:dyDescent="0.55000000000000004">
      <c r="A27" t="s">
        <v>595</v>
      </c>
      <c r="B27" t="s">
        <v>610</v>
      </c>
    </row>
    <row r="28" spans="1:2" x14ac:dyDescent="0.55000000000000004">
      <c r="A28" t="s">
        <v>508</v>
      </c>
      <c r="B28" t="s">
        <v>610</v>
      </c>
    </row>
    <row r="29" spans="1:2" x14ac:dyDescent="0.55000000000000004">
      <c r="A29" t="s">
        <v>585</v>
      </c>
      <c r="B29" t="s">
        <v>610</v>
      </c>
    </row>
    <row r="30" spans="1:2" x14ac:dyDescent="0.55000000000000004">
      <c r="A30" t="s">
        <v>291</v>
      </c>
      <c r="B30" t="s">
        <v>610</v>
      </c>
    </row>
    <row r="31" spans="1:2" x14ac:dyDescent="0.55000000000000004">
      <c r="A31" t="s">
        <v>107</v>
      </c>
      <c r="B31" t="s">
        <v>610</v>
      </c>
    </row>
    <row r="32" spans="1:2" x14ac:dyDescent="0.55000000000000004">
      <c r="A32" t="s">
        <v>109</v>
      </c>
      <c r="B32" t="s">
        <v>610</v>
      </c>
    </row>
    <row r="33" spans="1:2" x14ac:dyDescent="0.55000000000000004">
      <c r="A33" t="s">
        <v>284</v>
      </c>
      <c r="B33" t="s">
        <v>610</v>
      </c>
    </row>
    <row r="34" spans="1:2" x14ac:dyDescent="0.55000000000000004">
      <c r="A34" t="s">
        <v>511</v>
      </c>
      <c r="B34" t="s">
        <v>610</v>
      </c>
    </row>
    <row r="35" spans="1:2" x14ac:dyDescent="0.55000000000000004">
      <c r="A35" t="s">
        <v>193</v>
      </c>
      <c r="B35" t="s">
        <v>610</v>
      </c>
    </row>
    <row r="36" spans="1:2" x14ac:dyDescent="0.55000000000000004">
      <c r="A36" t="s">
        <v>513</v>
      </c>
      <c r="B36" t="s">
        <v>610</v>
      </c>
    </row>
    <row r="37" spans="1:2" x14ac:dyDescent="0.55000000000000004">
      <c r="A37" t="s">
        <v>351</v>
      </c>
      <c r="B37" t="s">
        <v>611</v>
      </c>
    </row>
    <row r="38" spans="1:2" x14ac:dyDescent="0.55000000000000004">
      <c r="A38" t="s">
        <v>515</v>
      </c>
      <c r="B38" t="s">
        <v>610</v>
      </c>
    </row>
    <row r="39" spans="1:2" x14ac:dyDescent="0.55000000000000004">
      <c r="A39" t="s">
        <v>245</v>
      </c>
      <c r="B39" t="s">
        <v>610</v>
      </c>
    </row>
    <row r="40" spans="1:2" x14ac:dyDescent="0.55000000000000004">
      <c r="A40" t="s">
        <v>523</v>
      </c>
      <c r="B40" t="s">
        <v>610</v>
      </c>
    </row>
    <row r="41" spans="1:2" x14ac:dyDescent="0.55000000000000004">
      <c r="A41" t="s">
        <v>521</v>
      </c>
      <c r="B41" t="s">
        <v>611</v>
      </c>
    </row>
    <row r="42" spans="1:2" x14ac:dyDescent="0.55000000000000004">
      <c r="A42" t="s">
        <v>524</v>
      </c>
      <c r="B42" t="s">
        <v>610</v>
      </c>
    </row>
    <row r="43" spans="1:2" x14ac:dyDescent="0.55000000000000004">
      <c r="A43" t="s">
        <v>588</v>
      </c>
      <c r="B43" t="s">
        <v>610</v>
      </c>
    </row>
    <row r="44" spans="1:2" x14ac:dyDescent="0.55000000000000004">
      <c r="A44" t="s">
        <v>112</v>
      </c>
      <c r="B44" t="s">
        <v>610</v>
      </c>
    </row>
    <row r="45" spans="1:2" x14ac:dyDescent="0.55000000000000004">
      <c r="A45" t="s">
        <v>299</v>
      </c>
      <c r="B45" t="s">
        <v>610</v>
      </c>
    </row>
    <row r="46" spans="1:2" x14ac:dyDescent="0.55000000000000004">
      <c r="A46" t="s">
        <v>249</v>
      </c>
      <c r="B46" t="s">
        <v>610</v>
      </c>
    </row>
    <row r="47" spans="1:2" x14ac:dyDescent="0.55000000000000004">
      <c r="A47" t="s">
        <v>527</v>
      </c>
      <c r="B47" t="s">
        <v>610</v>
      </c>
    </row>
    <row r="48" spans="1:2" x14ac:dyDescent="0.55000000000000004">
      <c r="A48" t="s">
        <v>267</v>
      </c>
      <c r="B48" t="s">
        <v>610</v>
      </c>
    </row>
    <row r="49" spans="1:2" x14ac:dyDescent="0.55000000000000004">
      <c r="A49" t="s">
        <v>273</v>
      </c>
      <c r="B49" t="s">
        <v>610</v>
      </c>
    </row>
    <row r="50" spans="1:2" x14ac:dyDescent="0.55000000000000004">
      <c r="A50" t="s">
        <v>156</v>
      </c>
      <c r="B50" t="s">
        <v>610</v>
      </c>
    </row>
    <row r="51" spans="1:2" x14ac:dyDescent="0.55000000000000004">
      <c r="A51" t="s">
        <v>567</v>
      </c>
      <c r="B51" t="s">
        <v>610</v>
      </c>
    </row>
    <row r="52" spans="1:2" x14ac:dyDescent="0.55000000000000004">
      <c r="A52" t="s">
        <v>535</v>
      </c>
      <c r="B52" t="s">
        <v>610</v>
      </c>
    </row>
    <row r="53" spans="1:2" x14ac:dyDescent="0.55000000000000004">
      <c r="A53" t="s">
        <v>529</v>
      </c>
      <c r="B53" t="s">
        <v>610</v>
      </c>
    </row>
    <row r="54" spans="1:2" x14ac:dyDescent="0.55000000000000004">
      <c r="A54" t="s">
        <v>356</v>
      </c>
      <c r="B54" t="s">
        <v>610</v>
      </c>
    </row>
    <row r="55" spans="1:2" x14ac:dyDescent="0.55000000000000004">
      <c r="A55" t="s">
        <v>531</v>
      </c>
      <c r="B55" t="s">
        <v>610</v>
      </c>
    </row>
    <row r="56" spans="1:2" x14ac:dyDescent="0.55000000000000004">
      <c r="A56" t="s">
        <v>252</v>
      </c>
      <c r="B56" t="s">
        <v>610</v>
      </c>
    </row>
    <row r="57" spans="1:2" x14ac:dyDescent="0.55000000000000004">
      <c r="A57" t="s">
        <v>519</v>
      </c>
      <c r="B57" t="s">
        <v>610</v>
      </c>
    </row>
    <row r="58" spans="1:2" x14ac:dyDescent="0.55000000000000004">
      <c r="A58" t="s">
        <v>162</v>
      </c>
      <c r="B58" t="s">
        <v>610</v>
      </c>
    </row>
    <row r="59" spans="1:2" x14ac:dyDescent="0.55000000000000004">
      <c r="A59" t="s">
        <v>260</v>
      </c>
      <c r="B59" t="s">
        <v>610</v>
      </c>
    </row>
    <row r="60" spans="1:2" x14ac:dyDescent="0.55000000000000004">
      <c r="A60" t="s">
        <v>593</v>
      </c>
      <c r="B60" t="s">
        <v>610</v>
      </c>
    </row>
    <row r="61" spans="1:2" x14ac:dyDescent="0.55000000000000004">
      <c r="A61" t="s">
        <v>360</v>
      </c>
      <c r="B61" t="s">
        <v>610</v>
      </c>
    </row>
    <row r="62" spans="1:2" x14ac:dyDescent="0.55000000000000004">
      <c r="A62" t="s">
        <v>533</v>
      </c>
      <c r="B62" t="s">
        <v>610</v>
      </c>
    </row>
    <row r="63" spans="1:2" x14ac:dyDescent="0.55000000000000004">
      <c r="A63" t="s">
        <v>536</v>
      </c>
      <c r="B63" t="s">
        <v>610</v>
      </c>
    </row>
    <row r="64" spans="1:2" x14ac:dyDescent="0.55000000000000004">
      <c r="A64" t="s">
        <v>113</v>
      </c>
      <c r="B64" t="s">
        <v>610</v>
      </c>
    </row>
    <row r="65" spans="1:2" x14ac:dyDescent="0.55000000000000004">
      <c r="A65" t="s">
        <v>385</v>
      </c>
      <c r="B65" t="s">
        <v>610</v>
      </c>
    </row>
    <row r="66" spans="1:2" x14ac:dyDescent="0.55000000000000004">
      <c r="A66" t="s">
        <v>319</v>
      </c>
      <c r="B66" t="s">
        <v>610</v>
      </c>
    </row>
    <row r="67" spans="1:2" x14ac:dyDescent="0.55000000000000004">
      <c r="A67" t="s">
        <v>586</v>
      </c>
      <c r="B67" t="s">
        <v>610</v>
      </c>
    </row>
    <row r="68" spans="1:2" x14ac:dyDescent="0.55000000000000004">
      <c r="A68" t="s">
        <v>125</v>
      </c>
      <c r="B68" t="s">
        <v>610</v>
      </c>
    </row>
    <row r="69" spans="1:2" x14ac:dyDescent="0.55000000000000004">
      <c r="A69" t="s">
        <v>168</v>
      </c>
      <c r="B69" t="s">
        <v>611</v>
      </c>
    </row>
    <row r="70" spans="1:2" x14ac:dyDescent="0.55000000000000004">
      <c r="A70" t="s">
        <v>538</v>
      </c>
      <c r="B70" t="s">
        <v>610</v>
      </c>
    </row>
    <row r="71" spans="1:2" x14ac:dyDescent="0.55000000000000004">
      <c r="A71" t="s">
        <v>541</v>
      </c>
      <c r="B71" t="s">
        <v>610</v>
      </c>
    </row>
    <row r="72" spans="1:2" x14ac:dyDescent="0.55000000000000004">
      <c r="A72" t="s">
        <v>198</v>
      </c>
      <c r="B72" t="s">
        <v>610</v>
      </c>
    </row>
    <row r="73" spans="1:2" x14ac:dyDescent="0.55000000000000004">
      <c r="A73" t="s">
        <v>418</v>
      </c>
      <c r="B73" t="s">
        <v>610</v>
      </c>
    </row>
    <row r="74" spans="1:2" x14ac:dyDescent="0.55000000000000004">
      <c r="A74" t="s">
        <v>512</v>
      </c>
      <c r="B74" t="s">
        <v>610</v>
      </c>
    </row>
    <row r="75" spans="1:2" x14ac:dyDescent="0.55000000000000004">
      <c r="A75" t="s">
        <v>543</v>
      </c>
      <c r="B75" t="s">
        <v>610</v>
      </c>
    </row>
    <row r="76" spans="1:2" x14ac:dyDescent="0.55000000000000004">
      <c r="A76" t="s">
        <v>548</v>
      </c>
      <c r="B76" t="s">
        <v>610</v>
      </c>
    </row>
    <row r="77" spans="1:2" x14ac:dyDescent="0.55000000000000004">
      <c r="A77" t="s">
        <v>544</v>
      </c>
      <c r="B77" t="s">
        <v>610</v>
      </c>
    </row>
    <row r="78" spans="1:2" x14ac:dyDescent="0.55000000000000004">
      <c r="A78" t="s">
        <v>532</v>
      </c>
      <c r="B78" t="s">
        <v>610</v>
      </c>
    </row>
    <row r="79" spans="1:2" x14ac:dyDescent="0.55000000000000004">
      <c r="A79" t="s">
        <v>339</v>
      </c>
      <c r="B79" t="s">
        <v>610</v>
      </c>
    </row>
    <row r="80" spans="1:2" x14ac:dyDescent="0.55000000000000004">
      <c r="A80" t="s">
        <v>591</v>
      </c>
      <c r="B80" t="s">
        <v>610</v>
      </c>
    </row>
    <row r="81" spans="1:2" x14ac:dyDescent="0.55000000000000004">
      <c r="A81" t="s">
        <v>546</v>
      </c>
      <c r="B81" t="s">
        <v>610</v>
      </c>
    </row>
    <row r="82" spans="1:2" x14ac:dyDescent="0.55000000000000004">
      <c r="A82" t="s">
        <v>547</v>
      </c>
      <c r="B82" t="s">
        <v>610</v>
      </c>
    </row>
    <row r="83" spans="1:2" x14ac:dyDescent="0.55000000000000004">
      <c r="A83" t="s">
        <v>550</v>
      </c>
      <c r="B83" t="s">
        <v>610</v>
      </c>
    </row>
    <row r="84" spans="1:2" x14ac:dyDescent="0.55000000000000004">
      <c r="A84" t="s">
        <v>549</v>
      </c>
      <c r="B84" t="s">
        <v>610</v>
      </c>
    </row>
    <row r="85" spans="1:2" x14ac:dyDescent="0.55000000000000004">
      <c r="A85" t="s">
        <v>534</v>
      </c>
      <c r="B85" t="s">
        <v>610</v>
      </c>
    </row>
    <row r="86" spans="1:2" x14ac:dyDescent="0.55000000000000004">
      <c r="A86" t="s">
        <v>118</v>
      </c>
      <c r="B86" t="s">
        <v>611</v>
      </c>
    </row>
    <row r="87" spans="1:2" x14ac:dyDescent="0.55000000000000004">
      <c r="A87" t="s">
        <v>152</v>
      </c>
      <c r="B87" t="s">
        <v>611</v>
      </c>
    </row>
    <row r="88" spans="1:2" x14ac:dyDescent="0.55000000000000004">
      <c r="A88" t="s">
        <v>579</v>
      </c>
      <c r="B88" t="s">
        <v>610</v>
      </c>
    </row>
    <row r="89" spans="1:2" x14ac:dyDescent="0.55000000000000004">
      <c r="A89" t="s">
        <v>514</v>
      </c>
      <c r="B89" t="s">
        <v>610</v>
      </c>
    </row>
    <row r="90" spans="1:2" x14ac:dyDescent="0.55000000000000004">
      <c r="A90" t="s">
        <v>257</v>
      </c>
      <c r="B90" t="s">
        <v>610</v>
      </c>
    </row>
    <row r="91" spans="1:2" x14ac:dyDescent="0.55000000000000004">
      <c r="A91" t="s">
        <v>551</v>
      </c>
      <c r="B91" t="s">
        <v>610</v>
      </c>
    </row>
    <row r="92" spans="1:2" x14ac:dyDescent="0.55000000000000004">
      <c r="A92" t="s">
        <v>581</v>
      </c>
      <c r="B92" t="s">
        <v>610</v>
      </c>
    </row>
    <row r="93" spans="1:2" x14ac:dyDescent="0.55000000000000004">
      <c r="A93" t="s">
        <v>280</v>
      </c>
      <c r="B93" t="s">
        <v>610</v>
      </c>
    </row>
    <row r="94" spans="1:2" x14ac:dyDescent="0.55000000000000004">
      <c r="A94" t="s">
        <v>557</v>
      </c>
      <c r="B94" t="s">
        <v>610</v>
      </c>
    </row>
    <row r="95" spans="1:2" x14ac:dyDescent="0.55000000000000004">
      <c r="A95" t="s">
        <v>563</v>
      </c>
      <c r="B95" t="s">
        <v>610</v>
      </c>
    </row>
    <row r="96" spans="1:2" x14ac:dyDescent="0.55000000000000004">
      <c r="A96" t="s">
        <v>553</v>
      </c>
      <c r="B96" t="s">
        <v>610</v>
      </c>
    </row>
    <row r="97" spans="1:2" x14ac:dyDescent="0.55000000000000004">
      <c r="A97" t="s">
        <v>555</v>
      </c>
      <c r="B97" t="s">
        <v>610</v>
      </c>
    </row>
    <row r="98" spans="1:2" x14ac:dyDescent="0.55000000000000004">
      <c r="A98" t="s">
        <v>224</v>
      </c>
      <c r="B98" t="s">
        <v>610</v>
      </c>
    </row>
    <row r="99" spans="1:2" x14ac:dyDescent="0.55000000000000004">
      <c r="A99" t="s">
        <v>525</v>
      </c>
      <c r="B99" t="s">
        <v>610</v>
      </c>
    </row>
    <row r="100" spans="1:2" x14ac:dyDescent="0.55000000000000004">
      <c r="A100" t="s">
        <v>526</v>
      </c>
      <c r="B100" t="s">
        <v>610</v>
      </c>
    </row>
    <row r="101" spans="1:2" x14ac:dyDescent="0.55000000000000004">
      <c r="A101" t="s">
        <v>116</v>
      </c>
      <c r="B101" t="s">
        <v>610</v>
      </c>
    </row>
    <row r="102" spans="1:2" x14ac:dyDescent="0.55000000000000004">
      <c r="A102" t="s">
        <v>378</v>
      </c>
      <c r="B102" t="s">
        <v>610</v>
      </c>
    </row>
    <row r="103" spans="1:2" x14ac:dyDescent="0.55000000000000004">
      <c r="A103" t="s">
        <v>560</v>
      </c>
      <c r="B103" t="s">
        <v>610</v>
      </c>
    </row>
    <row r="104" spans="1:2" x14ac:dyDescent="0.55000000000000004">
      <c r="A104" t="s">
        <v>181</v>
      </c>
      <c r="B104" t="s">
        <v>610</v>
      </c>
    </row>
    <row r="105" spans="1:2" x14ac:dyDescent="0.55000000000000004">
      <c r="A105" t="s">
        <v>349</v>
      </c>
      <c r="B105" t="s">
        <v>610</v>
      </c>
    </row>
    <row r="106" spans="1:2" x14ac:dyDescent="0.55000000000000004">
      <c r="A106" t="s">
        <v>540</v>
      </c>
      <c r="B106" t="s">
        <v>610</v>
      </c>
    </row>
    <row r="107" spans="1:2" x14ac:dyDescent="0.55000000000000004">
      <c r="A107" t="s">
        <v>154</v>
      </c>
      <c r="B107" t="s">
        <v>610</v>
      </c>
    </row>
    <row r="108" spans="1:2" x14ac:dyDescent="0.55000000000000004">
      <c r="A108" t="s">
        <v>528</v>
      </c>
      <c r="B108" t="s">
        <v>610</v>
      </c>
    </row>
    <row r="109" spans="1:2" x14ac:dyDescent="0.55000000000000004">
      <c r="A109" t="s">
        <v>561</v>
      </c>
      <c r="B109" t="s">
        <v>610</v>
      </c>
    </row>
    <row r="110" spans="1:2" x14ac:dyDescent="0.55000000000000004">
      <c r="A110" t="s">
        <v>562</v>
      </c>
      <c r="B110" t="s">
        <v>610</v>
      </c>
    </row>
    <row r="111" spans="1:2" x14ac:dyDescent="0.55000000000000004">
      <c r="A111" t="s">
        <v>507</v>
      </c>
      <c r="B111" t="s">
        <v>610</v>
      </c>
    </row>
    <row r="112" spans="1:2" x14ac:dyDescent="0.55000000000000004">
      <c r="A112" t="s">
        <v>564</v>
      </c>
      <c r="B112" t="s">
        <v>610</v>
      </c>
    </row>
    <row r="113" spans="1:2" x14ac:dyDescent="0.55000000000000004">
      <c r="A113" t="s">
        <v>539</v>
      </c>
      <c r="B113" t="s">
        <v>610</v>
      </c>
    </row>
    <row r="114" spans="1:2" x14ac:dyDescent="0.55000000000000004">
      <c r="A114" t="s">
        <v>517</v>
      </c>
      <c r="B114" t="s">
        <v>610</v>
      </c>
    </row>
    <row r="115" spans="1:2" x14ac:dyDescent="0.55000000000000004">
      <c r="A115" t="s">
        <v>509</v>
      </c>
      <c r="B115" t="s">
        <v>610</v>
      </c>
    </row>
    <row r="116" spans="1:2" x14ac:dyDescent="0.55000000000000004">
      <c r="A116" t="s">
        <v>229</v>
      </c>
      <c r="B116" t="s">
        <v>610</v>
      </c>
    </row>
    <row r="117" spans="1:2" x14ac:dyDescent="0.55000000000000004">
      <c r="A117" t="s">
        <v>316</v>
      </c>
      <c r="B117" t="s">
        <v>610</v>
      </c>
    </row>
    <row r="118" spans="1:2" x14ac:dyDescent="0.55000000000000004">
      <c r="A118" t="s">
        <v>599</v>
      </c>
      <c r="B118" t="s">
        <v>610</v>
      </c>
    </row>
    <row r="119" spans="1:2" x14ac:dyDescent="0.55000000000000004">
      <c r="A119" t="s">
        <v>368</v>
      </c>
      <c r="B119" t="s">
        <v>611</v>
      </c>
    </row>
    <row r="120" spans="1:2" x14ac:dyDescent="0.55000000000000004">
      <c r="A120" t="s">
        <v>132</v>
      </c>
      <c r="B120" t="s">
        <v>610</v>
      </c>
    </row>
    <row r="121" spans="1:2" x14ac:dyDescent="0.55000000000000004">
      <c r="A121" t="s">
        <v>115</v>
      </c>
      <c r="B121" t="s">
        <v>610</v>
      </c>
    </row>
    <row r="122" spans="1:2" x14ac:dyDescent="0.55000000000000004">
      <c r="A122" t="s">
        <v>566</v>
      </c>
      <c r="B122" t="s">
        <v>610</v>
      </c>
    </row>
    <row r="123" spans="1:2" x14ac:dyDescent="0.55000000000000004">
      <c r="A123" t="s">
        <v>123</v>
      </c>
      <c r="B123" t="s">
        <v>610</v>
      </c>
    </row>
    <row r="124" spans="1:2" x14ac:dyDescent="0.55000000000000004">
      <c r="A124" t="s">
        <v>217</v>
      </c>
      <c r="B124" t="s">
        <v>610</v>
      </c>
    </row>
    <row r="125" spans="1:2" x14ac:dyDescent="0.55000000000000004">
      <c r="A125" t="s">
        <v>518</v>
      </c>
      <c r="B125" t="s">
        <v>610</v>
      </c>
    </row>
    <row r="126" spans="1:2" x14ac:dyDescent="0.55000000000000004">
      <c r="A126" t="s">
        <v>185</v>
      </c>
      <c r="B126" t="s">
        <v>610</v>
      </c>
    </row>
    <row r="127" spans="1:2" x14ac:dyDescent="0.55000000000000004">
      <c r="A127" t="s">
        <v>565</v>
      </c>
      <c r="B127" t="s">
        <v>610</v>
      </c>
    </row>
    <row r="128" spans="1:2" x14ac:dyDescent="0.55000000000000004">
      <c r="A128" t="s">
        <v>520</v>
      </c>
      <c r="B128" t="s">
        <v>610</v>
      </c>
    </row>
    <row r="129" spans="1:2" x14ac:dyDescent="0.55000000000000004">
      <c r="A129" t="s">
        <v>505</v>
      </c>
      <c r="B129" t="s">
        <v>610</v>
      </c>
    </row>
    <row r="130" spans="1:2" x14ac:dyDescent="0.55000000000000004">
      <c r="A130" t="s">
        <v>373</v>
      </c>
      <c r="B130" t="s">
        <v>610</v>
      </c>
    </row>
    <row r="131" spans="1:2" x14ac:dyDescent="0.55000000000000004">
      <c r="A131" t="s">
        <v>221</v>
      </c>
      <c r="B131" t="s">
        <v>610</v>
      </c>
    </row>
    <row r="132" spans="1:2" x14ac:dyDescent="0.55000000000000004">
      <c r="A132" t="s">
        <v>530</v>
      </c>
      <c r="B132" t="s">
        <v>610</v>
      </c>
    </row>
    <row r="133" spans="1:2" x14ac:dyDescent="0.55000000000000004">
      <c r="A133" t="s">
        <v>571</v>
      </c>
      <c r="B133" t="s">
        <v>610</v>
      </c>
    </row>
    <row r="134" spans="1:2" x14ac:dyDescent="0.55000000000000004">
      <c r="A134" t="s">
        <v>214</v>
      </c>
      <c r="B134" t="s">
        <v>610</v>
      </c>
    </row>
    <row r="135" spans="1:2" x14ac:dyDescent="0.55000000000000004">
      <c r="A135" t="s">
        <v>568</v>
      </c>
      <c r="B135" t="s">
        <v>610</v>
      </c>
    </row>
    <row r="136" spans="1:2" x14ac:dyDescent="0.55000000000000004">
      <c r="A136" t="s">
        <v>570</v>
      </c>
      <c r="B136" t="s">
        <v>610</v>
      </c>
    </row>
    <row r="137" spans="1:2" x14ac:dyDescent="0.55000000000000004">
      <c r="A137" t="s">
        <v>572</v>
      </c>
      <c r="B137" t="s">
        <v>610</v>
      </c>
    </row>
    <row r="138" spans="1:2" x14ac:dyDescent="0.55000000000000004">
      <c r="A138" t="s">
        <v>569</v>
      </c>
      <c r="B138" t="s">
        <v>610</v>
      </c>
    </row>
    <row r="139" spans="1:2" x14ac:dyDescent="0.55000000000000004">
      <c r="A139" t="s">
        <v>106</v>
      </c>
      <c r="B139" t="s">
        <v>610</v>
      </c>
    </row>
    <row r="140" spans="1:2" x14ac:dyDescent="0.55000000000000004">
      <c r="A140" t="s">
        <v>139</v>
      </c>
      <c r="B140" t="s">
        <v>611</v>
      </c>
    </row>
    <row r="141" spans="1:2" x14ac:dyDescent="0.55000000000000004">
      <c r="A141" t="s">
        <v>426</v>
      </c>
      <c r="B141" t="s">
        <v>610</v>
      </c>
    </row>
    <row r="142" spans="1:2" x14ac:dyDescent="0.55000000000000004">
      <c r="A142" t="s">
        <v>574</v>
      </c>
      <c r="B142" t="s">
        <v>610</v>
      </c>
    </row>
    <row r="143" spans="1:2" x14ac:dyDescent="0.55000000000000004">
      <c r="A143" t="s">
        <v>234</v>
      </c>
      <c r="B143" t="s">
        <v>610</v>
      </c>
    </row>
    <row r="144" spans="1:2" x14ac:dyDescent="0.55000000000000004">
      <c r="A144" t="s">
        <v>189</v>
      </c>
      <c r="B144" t="s">
        <v>610</v>
      </c>
    </row>
    <row r="145" spans="1:2" x14ac:dyDescent="0.55000000000000004">
      <c r="A145" t="s">
        <v>202</v>
      </c>
      <c r="B145" t="s">
        <v>610</v>
      </c>
    </row>
    <row r="146" spans="1:2" x14ac:dyDescent="0.55000000000000004">
      <c r="A146" t="s">
        <v>278</v>
      </c>
      <c r="B146" t="s">
        <v>610</v>
      </c>
    </row>
    <row r="147" spans="1:2" x14ac:dyDescent="0.55000000000000004">
      <c r="A147" t="s">
        <v>205</v>
      </c>
      <c r="B147" t="s">
        <v>610</v>
      </c>
    </row>
    <row r="148" spans="1:2" x14ac:dyDescent="0.55000000000000004">
      <c r="A148" t="s">
        <v>576</v>
      </c>
      <c r="B148" t="s">
        <v>610</v>
      </c>
    </row>
    <row r="149" spans="1:2" x14ac:dyDescent="0.55000000000000004">
      <c r="A149" t="s">
        <v>537</v>
      </c>
      <c r="B149" t="s">
        <v>610</v>
      </c>
    </row>
    <row r="150" spans="1:2" x14ac:dyDescent="0.55000000000000004">
      <c r="A150" t="s">
        <v>552</v>
      </c>
      <c r="B150" t="s">
        <v>610</v>
      </c>
    </row>
    <row r="151" spans="1:2" x14ac:dyDescent="0.55000000000000004">
      <c r="A151" t="s">
        <v>578</v>
      </c>
      <c r="B151" t="s">
        <v>610</v>
      </c>
    </row>
    <row r="152" spans="1:2" x14ac:dyDescent="0.55000000000000004">
      <c r="A152" t="s">
        <v>558</v>
      </c>
      <c r="B152" t="s">
        <v>610</v>
      </c>
    </row>
    <row r="153" spans="1:2" x14ac:dyDescent="0.55000000000000004">
      <c r="A153" t="s">
        <v>589</v>
      </c>
      <c r="B153" t="s">
        <v>610</v>
      </c>
    </row>
    <row r="154" spans="1:2" x14ac:dyDescent="0.55000000000000004">
      <c r="A154" t="s">
        <v>501</v>
      </c>
      <c r="B154" t="s">
        <v>610</v>
      </c>
    </row>
    <row r="155" spans="1:2" x14ac:dyDescent="0.55000000000000004">
      <c r="A155" t="s">
        <v>364</v>
      </c>
      <c r="B155" t="s">
        <v>610</v>
      </c>
    </row>
    <row r="156" spans="1:2" x14ac:dyDescent="0.55000000000000004">
      <c r="A156" t="s">
        <v>583</v>
      </c>
      <c r="B156" t="s">
        <v>610</v>
      </c>
    </row>
    <row r="157" spans="1:2" x14ac:dyDescent="0.55000000000000004">
      <c r="A157" t="s">
        <v>361</v>
      </c>
      <c r="B157" t="s">
        <v>610</v>
      </c>
    </row>
    <row r="158" spans="1:2" x14ac:dyDescent="0.55000000000000004">
      <c r="A158" t="s">
        <v>584</v>
      </c>
      <c r="B158" t="s">
        <v>610</v>
      </c>
    </row>
    <row r="159" spans="1:2" x14ac:dyDescent="0.55000000000000004">
      <c r="A159" t="s">
        <v>122</v>
      </c>
      <c r="B159" t="s">
        <v>610</v>
      </c>
    </row>
    <row r="160" spans="1:2" x14ac:dyDescent="0.55000000000000004">
      <c r="A160" t="s">
        <v>192</v>
      </c>
      <c r="B160" t="s">
        <v>611</v>
      </c>
    </row>
    <row r="161" spans="1:2" x14ac:dyDescent="0.55000000000000004">
      <c r="A161" t="s">
        <v>136</v>
      </c>
      <c r="B161" t="s">
        <v>610</v>
      </c>
    </row>
    <row r="162" spans="1:2" x14ac:dyDescent="0.55000000000000004">
      <c r="A162" t="s">
        <v>587</v>
      </c>
      <c r="B162" t="s">
        <v>611</v>
      </c>
    </row>
    <row r="163" spans="1:2" x14ac:dyDescent="0.55000000000000004">
      <c r="A163" t="s">
        <v>590</v>
      </c>
      <c r="B163" t="s">
        <v>611</v>
      </c>
    </row>
    <row r="164" spans="1:2" x14ac:dyDescent="0.55000000000000004">
      <c r="A164" t="s">
        <v>327</v>
      </c>
      <c r="B164" t="s">
        <v>611</v>
      </c>
    </row>
    <row r="165" spans="1:2" x14ac:dyDescent="0.55000000000000004">
      <c r="A165" t="s">
        <v>554</v>
      </c>
      <c r="B165" t="s">
        <v>611</v>
      </c>
    </row>
    <row r="166" spans="1:2" x14ac:dyDescent="0.55000000000000004">
      <c r="A166" t="s">
        <v>580</v>
      </c>
      <c r="B166" t="s">
        <v>610</v>
      </c>
    </row>
    <row r="167" spans="1:2" x14ac:dyDescent="0.55000000000000004">
      <c r="A167" t="s">
        <v>499</v>
      </c>
      <c r="B167" t="s">
        <v>610</v>
      </c>
    </row>
    <row r="168" spans="1:2" x14ac:dyDescent="0.55000000000000004">
      <c r="A168" t="s">
        <v>331</v>
      </c>
      <c r="B168" t="s">
        <v>610</v>
      </c>
    </row>
    <row r="169" spans="1:2" x14ac:dyDescent="0.55000000000000004">
      <c r="A169" t="s">
        <v>227</v>
      </c>
      <c r="B169" t="s">
        <v>610</v>
      </c>
    </row>
    <row r="170" spans="1:2" x14ac:dyDescent="0.55000000000000004">
      <c r="A170" t="s">
        <v>445</v>
      </c>
      <c r="B170" t="s">
        <v>610</v>
      </c>
    </row>
    <row r="171" spans="1:2" x14ac:dyDescent="0.55000000000000004">
      <c r="A171" t="s">
        <v>510</v>
      </c>
      <c r="B171" t="s">
        <v>610</v>
      </c>
    </row>
    <row r="172" spans="1:2" x14ac:dyDescent="0.55000000000000004">
      <c r="A172" t="s">
        <v>582</v>
      </c>
      <c r="B172" t="s">
        <v>610</v>
      </c>
    </row>
    <row r="173" spans="1:2" x14ac:dyDescent="0.55000000000000004">
      <c r="A173" t="s">
        <v>592</v>
      </c>
      <c r="B173" t="s">
        <v>610</v>
      </c>
    </row>
    <row r="174" spans="1:2" x14ac:dyDescent="0.55000000000000004">
      <c r="A174" t="s">
        <v>542</v>
      </c>
      <c r="B174" t="s">
        <v>610</v>
      </c>
    </row>
    <row r="175" spans="1:2" x14ac:dyDescent="0.55000000000000004">
      <c r="A175" t="s">
        <v>594</v>
      </c>
      <c r="B175" t="s">
        <v>610</v>
      </c>
    </row>
    <row r="176" spans="1:2" x14ac:dyDescent="0.55000000000000004">
      <c r="A176" t="s">
        <v>423</v>
      </c>
      <c r="B176" t="s">
        <v>610</v>
      </c>
    </row>
    <row r="177" spans="1:2" x14ac:dyDescent="0.55000000000000004">
      <c r="A177" t="s">
        <v>174</v>
      </c>
      <c r="B177" t="s">
        <v>610</v>
      </c>
    </row>
    <row r="178" spans="1:2" x14ac:dyDescent="0.55000000000000004">
      <c r="A178" t="s">
        <v>295</v>
      </c>
      <c r="B178" t="s">
        <v>610</v>
      </c>
    </row>
    <row r="179" spans="1:2" x14ac:dyDescent="0.55000000000000004">
      <c r="A179" t="s">
        <v>159</v>
      </c>
      <c r="B179" t="s">
        <v>610</v>
      </c>
    </row>
    <row r="180" spans="1:2" x14ac:dyDescent="0.55000000000000004">
      <c r="A180" t="s">
        <v>370</v>
      </c>
      <c r="B180" t="s">
        <v>610</v>
      </c>
    </row>
    <row r="181" spans="1:2" x14ac:dyDescent="0.55000000000000004">
      <c r="A181" t="s">
        <v>375</v>
      </c>
      <c r="B181" t="s">
        <v>610</v>
      </c>
    </row>
    <row r="182" spans="1:2" x14ac:dyDescent="0.55000000000000004">
      <c r="A182" t="s">
        <v>596</v>
      </c>
      <c r="B182" t="s">
        <v>610</v>
      </c>
    </row>
    <row r="183" spans="1:2" x14ac:dyDescent="0.55000000000000004">
      <c r="A183" t="s">
        <v>503</v>
      </c>
      <c r="B183" t="s">
        <v>610</v>
      </c>
    </row>
    <row r="184" spans="1:2" x14ac:dyDescent="0.55000000000000004">
      <c r="A184" t="s">
        <v>134</v>
      </c>
      <c r="B184" t="s">
        <v>610</v>
      </c>
    </row>
    <row r="185" spans="1:2" x14ac:dyDescent="0.55000000000000004">
      <c r="A185" t="s">
        <v>598</v>
      </c>
      <c r="B185" t="s">
        <v>610</v>
      </c>
    </row>
    <row r="186" spans="1:2" x14ac:dyDescent="0.55000000000000004">
      <c r="A186" t="s">
        <v>166</v>
      </c>
      <c r="B186" t="s">
        <v>610</v>
      </c>
    </row>
    <row r="187" spans="1:2" x14ac:dyDescent="0.55000000000000004">
      <c r="A187" t="s">
        <v>395</v>
      </c>
      <c r="B187" t="s">
        <v>610</v>
      </c>
    </row>
    <row r="188" spans="1:2" x14ac:dyDescent="0.55000000000000004">
      <c r="A188" t="s">
        <v>408</v>
      </c>
      <c r="B188" t="s">
        <v>610</v>
      </c>
    </row>
    <row r="189" spans="1:2" x14ac:dyDescent="0.55000000000000004">
      <c r="A189" t="s">
        <v>496</v>
      </c>
      <c r="B189" t="s">
        <v>612</v>
      </c>
    </row>
  </sheetData>
  <autoFilter ref="A1:A189">
    <sortState ref="A2:A320">
      <sortCondition ref="A1:A32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pane ySplit="1" topLeftCell="A2" activePane="bottomLeft" state="frozen"/>
      <selection pane="bottomLeft" activeCell="B78" sqref="B78"/>
    </sheetView>
  </sheetViews>
  <sheetFormatPr defaultRowHeight="14.4" x14ac:dyDescent="0.55000000000000004"/>
  <cols>
    <col min="1" max="1" width="26.3125" bestFit="1" customWidth="1"/>
  </cols>
  <sheetData>
    <row r="1" spans="1:1" x14ac:dyDescent="0.55000000000000004">
      <c r="A1" s="7" t="s">
        <v>1</v>
      </c>
    </row>
    <row r="2" spans="1:1" x14ac:dyDescent="0.55000000000000004">
      <c r="A2" t="s">
        <v>121</v>
      </c>
    </row>
    <row r="3" spans="1:1" x14ac:dyDescent="0.55000000000000004">
      <c r="A3" t="s">
        <v>35</v>
      </c>
    </row>
    <row r="4" spans="1:1" x14ac:dyDescent="0.55000000000000004">
      <c r="A4" t="s">
        <v>236</v>
      </c>
    </row>
    <row r="5" spans="1:1" x14ac:dyDescent="0.55000000000000004">
      <c r="A5" t="s">
        <v>394</v>
      </c>
    </row>
    <row r="6" spans="1:1" x14ac:dyDescent="0.55000000000000004">
      <c r="A6" t="s">
        <v>98</v>
      </c>
    </row>
    <row r="7" spans="1:1" x14ac:dyDescent="0.55000000000000004">
      <c r="A7" t="s">
        <v>27</v>
      </c>
    </row>
    <row r="8" spans="1:1" x14ac:dyDescent="0.55000000000000004">
      <c r="A8" t="s">
        <v>95</v>
      </c>
    </row>
    <row r="9" spans="1:1" x14ac:dyDescent="0.55000000000000004">
      <c r="A9" t="s">
        <v>438</v>
      </c>
    </row>
    <row r="10" spans="1:1" x14ac:dyDescent="0.55000000000000004">
      <c r="A10" t="s">
        <v>238</v>
      </c>
    </row>
    <row r="11" spans="1:1" x14ac:dyDescent="0.55000000000000004">
      <c r="A11" t="s">
        <v>92</v>
      </c>
    </row>
    <row r="12" spans="1:1" x14ac:dyDescent="0.55000000000000004">
      <c r="A12" t="s">
        <v>171</v>
      </c>
    </row>
    <row r="13" spans="1:1" x14ac:dyDescent="0.55000000000000004">
      <c r="A13" t="s">
        <v>412</v>
      </c>
    </row>
    <row r="14" spans="1:1" x14ac:dyDescent="0.55000000000000004">
      <c r="A14" t="s">
        <v>23</v>
      </c>
    </row>
    <row r="15" spans="1:1" x14ac:dyDescent="0.55000000000000004">
      <c r="A15" t="s">
        <v>293</v>
      </c>
    </row>
    <row r="16" spans="1:1" x14ac:dyDescent="0.55000000000000004">
      <c r="A16" t="s">
        <v>223</v>
      </c>
    </row>
    <row r="17" spans="1:1" x14ac:dyDescent="0.55000000000000004">
      <c r="A17" t="s">
        <v>177</v>
      </c>
    </row>
    <row r="18" spans="1:1" x14ac:dyDescent="0.55000000000000004">
      <c r="A18" t="s">
        <v>392</v>
      </c>
    </row>
    <row r="19" spans="1:1" x14ac:dyDescent="0.55000000000000004">
      <c r="A19" t="s">
        <v>232</v>
      </c>
    </row>
    <row r="20" spans="1:1" x14ac:dyDescent="0.55000000000000004">
      <c r="A20" t="s">
        <v>28</v>
      </c>
    </row>
    <row r="21" spans="1:1" x14ac:dyDescent="0.55000000000000004">
      <c r="A21" t="s">
        <v>103</v>
      </c>
    </row>
    <row r="22" spans="1:1" x14ac:dyDescent="0.55000000000000004">
      <c r="A22" t="s">
        <v>226</v>
      </c>
    </row>
    <row r="23" spans="1:1" x14ac:dyDescent="0.55000000000000004">
      <c r="A23" t="s">
        <v>333</v>
      </c>
    </row>
    <row r="24" spans="1:1" x14ac:dyDescent="0.55000000000000004">
      <c r="A24" t="s">
        <v>330</v>
      </c>
    </row>
    <row r="25" spans="1:1" x14ac:dyDescent="0.55000000000000004">
      <c r="A25" t="s">
        <v>430</v>
      </c>
    </row>
    <row r="26" spans="1:1" x14ac:dyDescent="0.55000000000000004">
      <c r="A26" t="s">
        <v>397</v>
      </c>
    </row>
    <row r="27" spans="1:1" x14ac:dyDescent="0.55000000000000004">
      <c r="A27" t="s">
        <v>348</v>
      </c>
    </row>
    <row r="28" spans="1:1" x14ac:dyDescent="0.55000000000000004">
      <c r="A28" t="s">
        <v>161</v>
      </c>
    </row>
    <row r="29" spans="1:1" x14ac:dyDescent="0.55000000000000004">
      <c r="A29" t="s">
        <v>380</v>
      </c>
    </row>
    <row r="30" spans="1:1" x14ac:dyDescent="0.55000000000000004">
      <c r="A30" t="s">
        <v>270</v>
      </c>
    </row>
    <row r="31" spans="1:1" x14ac:dyDescent="0.55000000000000004">
      <c r="A31" t="s">
        <v>290</v>
      </c>
    </row>
    <row r="32" spans="1:1" x14ac:dyDescent="0.55000000000000004">
      <c r="A32" t="s">
        <v>387</v>
      </c>
    </row>
    <row r="33" spans="1:1" x14ac:dyDescent="0.55000000000000004">
      <c r="A33" t="s">
        <v>415</v>
      </c>
    </row>
    <row r="34" spans="1:1" x14ac:dyDescent="0.55000000000000004">
      <c r="A34" t="s">
        <v>164</v>
      </c>
    </row>
    <row r="35" spans="1:1" x14ac:dyDescent="0.55000000000000004">
      <c r="A35" t="s">
        <v>256</v>
      </c>
    </row>
    <row r="36" spans="1:1" x14ac:dyDescent="0.55000000000000004">
      <c r="A36" t="s">
        <v>152</v>
      </c>
    </row>
    <row r="37" spans="1:1" x14ac:dyDescent="0.55000000000000004">
      <c r="A37" t="s">
        <v>29</v>
      </c>
    </row>
    <row r="38" spans="1:1" x14ac:dyDescent="0.55000000000000004">
      <c r="A38" t="s">
        <v>183</v>
      </c>
    </row>
    <row r="39" spans="1:1" x14ac:dyDescent="0.55000000000000004">
      <c r="A39" t="s">
        <v>219</v>
      </c>
    </row>
    <row r="40" spans="1:1" x14ac:dyDescent="0.55000000000000004">
      <c r="A40" t="s">
        <v>283</v>
      </c>
    </row>
    <row r="41" spans="1:1" x14ac:dyDescent="0.55000000000000004">
      <c r="A41" t="s">
        <v>344</v>
      </c>
    </row>
    <row r="42" spans="1:1" x14ac:dyDescent="0.55000000000000004">
      <c r="A42" t="s">
        <v>247</v>
      </c>
    </row>
    <row r="43" spans="1:1" x14ac:dyDescent="0.55000000000000004">
      <c r="A43" t="s">
        <v>100</v>
      </c>
    </row>
    <row r="44" spans="1:1" x14ac:dyDescent="0.55000000000000004">
      <c r="A44" t="s">
        <v>25</v>
      </c>
    </row>
    <row r="45" spans="1:1" x14ac:dyDescent="0.55000000000000004">
      <c r="A45" t="s">
        <v>417</v>
      </c>
    </row>
    <row r="46" spans="1:1" x14ac:dyDescent="0.55000000000000004">
      <c r="A46" t="s">
        <v>196</v>
      </c>
    </row>
    <row r="47" spans="1:1" x14ac:dyDescent="0.55000000000000004">
      <c r="A47" t="s">
        <v>26</v>
      </c>
    </row>
    <row r="48" spans="1:1" x14ac:dyDescent="0.55000000000000004">
      <c r="A48" t="s">
        <v>399</v>
      </c>
    </row>
    <row r="49" spans="1:1" x14ac:dyDescent="0.55000000000000004">
      <c r="A49" t="s">
        <v>216</v>
      </c>
    </row>
    <row r="50" spans="1:1" x14ac:dyDescent="0.55000000000000004">
      <c r="A50" t="s">
        <v>4</v>
      </c>
    </row>
    <row r="51" spans="1:1" x14ac:dyDescent="0.55000000000000004">
      <c r="A51" t="s">
        <v>272</v>
      </c>
    </row>
    <row r="52" spans="1:1" x14ac:dyDescent="0.55000000000000004">
      <c r="A52" t="s">
        <v>243</v>
      </c>
    </row>
    <row r="53" spans="1:1" x14ac:dyDescent="0.55000000000000004">
      <c r="A53" t="s">
        <v>158</v>
      </c>
    </row>
    <row r="54" spans="1:1" x14ac:dyDescent="0.55000000000000004">
      <c r="A54" t="s">
        <v>30</v>
      </c>
    </row>
    <row r="55" spans="1:1" x14ac:dyDescent="0.55000000000000004">
      <c r="A55" t="s">
        <v>422</v>
      </c>
    </row>
    <row r="56" spans="1:1" x14ac:dyDescent="0.55000000000000004">
      <c r="A56" t="s">
        <v>192</v>
      </c>
    </row>
    <row r="57" spans="1:1" x14ac:dyDescent="0.55000000000000004">
      <c r="A57" t="s">
        <v>213</v>
      </c>
    </row>
    <row r="58" spans="1:1" x14ac:dyDescent="0.55000000000000004">
      <c r="A58" t="s">
        <v>38</v>
      </c>
    </row>
    <row r="59" spans="1:1" x14ac:dyDescent="0.55000000000000004">
      <c r="A59" t="s">
        <v>323</v>
      </c>
    </row>
    <row r="60" spans="1:1" x14ac:dyDescent="0.55000000000000004">
      <c r="A60" t="s">
        <v>309</v>
      </c>
    </row>
    <row r="61" spans="1:1" x14ac:dyDescent="0.55000000000000004">
      <c r="A61" t="s">
        <v>105</v>
      </c>
    </row>
    <row r="62" spans="1:1" x14ac:dyDescent="0.55000000000000004">
      <c r="A62" t="s">
        <v>297</v>
      </c>
    </row>
    <row r="63" spans="1:1" x14ac:dyDescent="0.55000000000000004">
      <c r="A63" t="s">
        <v>180</v>
      </c>
    </row>
    <row r="64" spans="1:1" x14ac:dyDescent="0.55000000000000004">
      <c r="A64" t="s">
        <v>175</v>
      </c>
    </row>
    <row r="65" spans="1:1" x14ac:dyDescent="0.55000000000000004">
      <c r="A65" t="s">
        <v>40</v>
      </c>
    </row>
    <row r="66" spans="1:1" x14ac:dyDescent="0.55000000000000004">
      <c r="A66" t="s">
        <v>359</v>
      </c>
    </row>
    <row r="67" spans="1:1" x14ac:dyDescent="0.55000000000000004">
      <c r="A67" t="s">
        <v>307</v>
      </c>
    </row>
    <row r="68" spans="1:1" x14ac:dyDescent="0.55000000000000004">
      <c r="A68" t="s">
        <v>338</v>
      </c>
    </row>
    <row r="69" spans="1:1" x14ac:dyDescent="0.55000000000000004">
      <c r="A69" t="s">
        <v>42</v>
      </c>
    </row>
    <row r="70" spans="1:1" x14ac:dyDescent="0.55000000000000004">
      <c r="A70" t="s">
        <v>31</v>
      </c>
    </row>
    <row r="71" spans="1:1" x14ac:dyDescent="0.55000000000000004">
      <c r="A71" t="s">
        <v>286</v>
      </c>
    </row>
    <row r="72" spans="1:1" x14ac:dyDescent="0.55000000000000004">
      <c r="A72" t="s">
        <v>24</v>
      </c>
    </row>
    <row r="73" spans="1:1" x14ac:dyDescent="0.55000000000000004">
      <c r="A73" t="s">
        <v>328</v>
      </c>
    </row>
    <row r="74" spans="1:1" x14ac:dyDescent="0.55000000000000004">
      <c r="A74" t="s">
        <v>410</v>
      </c>
    </row>
    <row r="75" spans="1:1" x14ac:dyDescent="0.55000000000000004">
      <c r="A75" t="s">
        <v>335</v>
      </c>
    </row>
    <row r="76" spans="1:1" x14ac:dyDescent="0.55000000000000004">
      <c r="A76" t="s">
        <v>188</v>
      </c>
    </row>
    <row r="77" spans="1:1" x14ac:dyDescent="0.55000000000000004">
      <c r="A77" t="s">
        <v>346</v>
      </c>
    </row>
    <row r="78" spans="1:1" x14ac:dyDescent="0.55000000000000004">
      <c r="A78" t="s">
        <v>428</v>
      </c>
    </row>
    <row r="79" spans="1:1" x14ac:dyDescent="0.55000000000000004">
      <c r="A79" t="s">
        <v>382</v>
      </c>
    </row>
  </sheetData>
  <sortState ref="A2:A8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SoftalkTop30</vt:lpstr>
      <vt:lpstr>Program to Developer detail</vt:lpstr>
      <vt:lpstr>Program to Publisher detail</vt:lpstr>
      <vt:lpstr>Unique Programs</vt:lpstr>
      <vt:lpstr>Unique Developers</vt:lpstr>
      <vt:lpstr>Unique Publishers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Caylor</dc:creator>
  <cp:lastModifiedBy>Jim Salmons</cp:lastModifiedBy>
  <dcterms:created xsi:type="dcterms:W3CDTF">2014-04-02T11:06:15Z</dcterms:created>
  <dcterms:modified xsi:type="dcterms:W3CDTF">2015-02-22T07:25:02Z</dcterms:modified>
</cp:coreProperties>
</file>