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saveExternalLinkValues="0" codeName="ThisWorkbook" checkCompatibility="1"/>
  <mc:AlternateContent xmlns:mc="http://schemas.openxmlformats.org/markup-compatibility/2006">
    <mc:Choice Requires="x15">
      <x15ac:absPath xmlns:x15ac="http://schemas.microsoft.com/office/spreadsheetml/2010/11/ac" url="/Users/umphress/umphress/davidu/course/comp6700/assignment/Assignment4/"/>
    </mc:Choice>
  </mc:AlternateContent>
  <xr:revisionPtr revIDLastSave="0" documentId="13_ncr:1_{A8EB54FB-2E17-B646-A3C0-90388B86D988}" xr6:coauthVersionLast="46" xr6:coauthVersionMax="46" xr10:uidLastSave="{00000000-0000-0000-0000-000000000000}"/>
  <bookViews>
    <workbookView xWindow="33400" yWindow="1040" windowWidth="30560" windowHeight="23480" tabRatio="892"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A50" i="16" l="1"/>
  <c r="D87" i="39"/>
  <c r="C87" i="39"/>
  <c r="D85" i="39"/>
  <c r="C85" i="39"/>
  <c r="D83" i="39"/>
  <c r="C83" i="39"/>
  <c r="D71" i="39"/>
  <c r="D52" i="39"/>
  <c r="C52" i="39"/>
  <c r="C71" i="39"/>
  <c r="A47" i="16"/>
  <c r="A48" i="16"/>
  <c r="A49"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F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C66" i="1" l="1"/>
  <c r="C69"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F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F61"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F57"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59" i="13" l="1"/>
  <c r="F56" i="13"/>
  <c r="F53" i="13"/>
  <c r="F54" i="13"/>
  <c r="F51" i="13"/>
  <c r="F50" i="13"/>
  <c r="F55" i="13"/>
  <c r="F60" i="13"/>
  <c r="F52" i="13"/>
  <c r="D100" i="27"/>
  <c r="E100" i="27" s="1"/>
  <c r="F100" i="27" s="1"/>
  <c r="D86" i="27"/>
  <c r="E86" i="27" s="1"/>
  <c r="F86"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H15" i="16"/>
  <c r="F64" i="27" l="1"/>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<sst xmlns="http://schemas.openxmlformats.org/spreadsheetml/2006/main" count="1663" uniqueCount="877">
  <si>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</si>
  <si>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</si>
  <si>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</si>
  <si>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</si>
  <si>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</si>
  <si>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</si>
  <si>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</si>
  <si>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</si>
  <si>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</si>
  <si>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</si>
  <si>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</si>
  <si>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</si>
  <si>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</si>
  <si>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</si>
  <si>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</si>
  <si>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</si>
  <si>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</si>
  <si>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</si>
  <si>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</si>
  <si>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</si>
  <si>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</si>
  <si>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</si>
  <si>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</si>
  <si>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</si>
  <si>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</si>
  <si>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</si>
  <si>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</si>
  <si>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</si>
  <si>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</si>
  <si>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</si>
  <si>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</si>
  <si>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</si>
  <si>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</si>
  <si>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</si>
  <si>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</si>
  <si>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</si>
  <si>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</si>
  <si>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</si>
  <si>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</si>
  <si>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</si>
  <si>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</si>
  <si>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</si>
  <si>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</si>
  <si>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</si>
  <si>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</si>
  <si>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</si>
  <si>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</si>
  <si>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</si>
  <si>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</si>
  <si>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</si>
  <si>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</si>
  <si>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</si>
  <si>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</si>
  <si>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</si>
  <si>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</si>
  <si>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</si>
  <si>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</si>
  <si>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</si>
  <si>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</si>
  <si>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</si>
  <si>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</si>
  <si>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</si>
  <si>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</si>
  <si>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</si>
  <si>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</si>
  <si>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</si>
  <si>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</si>
  <si>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</si>
  <si>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</si>
  <si>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</si>
  <si>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</si>
  <si>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</si>
  <si>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</si>
  <si>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</si>
  <si>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</si>
  <si>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</si>
  <si>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</si>
  <si>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</si>
  <si>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</si>
  <si>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</si>
  <si>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</si>
  <si>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</si>
  <si>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</si>
  <si>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</si>
  <si>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</si>
  <si>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</si>
  <si>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</si>
  <si>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</si>
  <si>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</si>
  <si>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</si>
  <si>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</si>
  <si>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</si>
  <si>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</si>
  <si>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</si>
  <si>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</si>
  <si>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</si>
  <si>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</si>
  <si>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</si>
  <si>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</si>
  <si>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</si>
  <si>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</si>
  <si>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</si>
  <si>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</si>
  <si>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</si>
  <si>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</si>
  <si>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</si>
  <si>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</si>
  <si>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</si>
  <si>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</si>
  <si>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</si>
  <si>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</si>
  <si>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</si>
  <si>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</si>
  <si>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</si>
  <si>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</si>
  <si>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</si>
  <si>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</si>
  <si>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</si>
  <si>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</si>
  <si>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</si>
  <si>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</si>
  <si>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</si>
  <si>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</si>
  <si>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</si>
  <si>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</si>
  <si>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</si>
  <si>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</si>
  <si>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</si>
  <si>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</si>
  <si>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</si>
  <si>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</si>
  <si>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</si>
  <si>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</si>
  <si>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</si>
  <si>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</si>
  <si>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</si>
  <si>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</si>
  <si>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</si>
  <si>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</si>
  <si>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</si>
  <si>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</si>
  <si>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</si>
  <si>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</si>
  <si>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</si>
  <si>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</si>
  <si>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</si>
  <si>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</si>
  <si>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</si>
  <si>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</si>
  <si>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</si>
  <si>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</si>
  <si>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</si>
  <si>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</si>
  <si>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</si>
  <si>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</si>
  <si>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</si>
  <si>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</si>
  <si>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</si>
  <si>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</si>
  <si>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</si>
  <si>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</si>
  <si>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</si>
  <si>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</si>
  <si>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</si>
  <si>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</si>
  <si>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</si>
  <si>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</si>
  <si>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</si>
  <si>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</si>
  <si>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</si>
  <si>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</si>
  <si>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</si>
  <si>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</si>
  <si>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</si>
  <si>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</si>
  <si>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</si>
  <si>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</si>
  <si>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</si>
  <si>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</si>
  <si>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</si>
  <si>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</si>
  <si>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</si>
  <si>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</si>
  <si>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</si>
  <si>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</si>
  <si>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</si>
  <si>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</si>
  <si>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</si>
  <si>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</si>
  <si>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</si>
  <si>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</si>
  <si>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</si>
  <si>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</si>
  <si>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</si>
  <si>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</si>
  <si>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</si>
  <si>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</si>
  <si>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</si>
  <si>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</si>
  <si>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</si>
  <si>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</si>
  <si>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</si>
  <si>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</si>
  <si>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</si>
  <si>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</si>
  <si>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</si>
  <si>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</si>
  <si>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</si>
  <si>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</si>
  <si>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</si>
  <si>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</si>
  <si>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</si>
  <si>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</si>
  <si>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</si>
  <si>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</si>
  <si>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</si>
  <si>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</si>
  <si>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</si>
  <si>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</si>
  <si>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</si>
  <si>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</si>
  <si>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</si>
  <si>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</si>
  <si>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</si>
  <si>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</si>
  <si>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</si>
  <si>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</si>
  <si>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</si>
  <si>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</si>
  <si>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</si>
  <si>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</si>
  <si>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</si>
  <si>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</si>
  <si>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</si>
  <si>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</si>
  <si>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</si>
  <si>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</si>
  <si>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</si>
  <si>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</si>
  <si>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</si>
  <si>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</si>
  <si>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</si>
  <si>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</si>
  <si>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</si>
  <si>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</si>
  <si>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</si>
  <si>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</si>
  <si>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</si>
  <si>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</si>
  <si>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</si>
  <si>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</si>
  <si>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</si>
  <si>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</si>
  <si>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</si>
  <si>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</si>
  <si>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</si>
  <si>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</si>
  <si>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</si>
  <si>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</si>
  <si>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</si>
  <si>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</si>
  <si>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</si>
  <si>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</si>
  <si>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</si>
  <si>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</si>
  <si>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</si>
  <si>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</si>
  <si>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</si>
  <si>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</si>
  <si>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</si>
  <si>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</si>
  <si>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</si>
  <si>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</si>
  <si>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</si>
  <si>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</si>
  <si>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</si>
  <si>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</si>
  <si>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</si>
  <si>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</si>
  <si>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</si>
  <si>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</si>
  <si>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</si>
  <si>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</si>
  <si>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</si>
  <si>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</si>
  <si>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</si>
  <si>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</si>
  <si>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</si>
  <si>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</si>
  <si>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</si>
  <si>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</si>
  <si>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</si>
  <si>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</si>
  <si>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</si>
  <si>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</si>
  <si>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</si>
  <si>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</si>
  <si>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</si>
  <si>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</si>
  <si>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</si>
  <si>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</si>
  <si>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</si>
  <si>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</si>
  <si>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</si>
  <si>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</si>
  <si>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</si>
  <si>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</si>
  <si>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</si>
  <si>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</si>
  <si>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</si>
  <si>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</si>
  <si>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</si>
  <si>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</si>
  <si>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</si>
  <si>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</si>
  <si>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</si>
  <si>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</si>
  <si>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</si>
  <si>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</si>
  <si>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</si>
  <si>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</si>
  <si>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</si>
  <si>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</si>
  <si>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</si>
  <si>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</si>
  <si>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</si>
  <si>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</si>
  <si>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</si>
  <si>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</si>
  <si>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</si>
  <si>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</si>
  <si>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</si>
  <si>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</si>
  <si>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</si>
  <si>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</si>
  <si>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</si>
  <si>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</si>
  <si>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</si>
  <si>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</si>
  <si>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</si>
  <si>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</si>
  <si>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</si>
  <si>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</si>
  <si>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</si>
  <si>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</si>
  <si>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</si>
  <si>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</si>
  <si>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</si>
  <si>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</si>
  <si>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</si>
  <si>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</si>
  <si>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</si>
  <si>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</si>
  <si>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</si>
  <si>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</si>
  <si>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</si>
  <si>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</si>
  <si>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</si>
  <si>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</si>
  <si>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</si>
  <si>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</si>
  <si>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</si>
  <si>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</si>
  <si>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</si>
  <si>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</si>
  <si>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</si>
  <si>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</si>
  <si>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</si>
  <si>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</si>
  <si>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</si>
  <si>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</si>
  <si>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</si>
  <si>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</si>
  <si>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</si>
  <si>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</si>
  <si>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</si>
  <si>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</si>
  <si>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</si>
  <si>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</si>
  <si>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</si>
  <si>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</si>
  <si>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</si>
  <si>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</si>
  <si>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</si>
  <si>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</si>
  <si>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</si>
  <si>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</si>
  <si>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</si>
  <si>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</si>
  <si>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</si>
  <si>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</si>
  <si>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</si>
  <si>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</si>
  <si>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</si>
  <si>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</si>
  <si>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</si>
  <si>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</si>
  <si>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</si>
  <si>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</si>
  <si>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</si>
  <si>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</si>
  <si>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</si>
  <si>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</si>
  <si>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</si>
  <si>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</si>
  <si>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</si>
  <si>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</si>
  <si>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</si>
  <si>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</si>
  <si>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</si>
  <si>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</si>
  <si>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</si>
  <si>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</si>
  <si>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</si>
  <si>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</si>
  <si>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</si>
  <si>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</si>
  <si>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</si>
  <si>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</si>
  <si>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</si>
  <si>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</si>
  <si>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</si>
  <si>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</si>
  <si>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</si>
  <si>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</si>
  <si>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</si>
  <si>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</si>
  <si>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</si>
  <si>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</si>
  <si>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</si>
  <si>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</si>
  <si>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</si>
  <si>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</si>
  <si>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</si>
  <si>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</si>
  <si>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</si>
  <si>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</si>
  <si>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</si>
  <si>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</si>
  <si>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</si>
  <si>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</si>
  <si>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</si>
  <si>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</si>
  <si>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</si>
  <si>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</si>
  <si>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</si>
  <si>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</si>
  <si>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</si>
  <si>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</si>
  <si>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</si>
  <si>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</si>
  <si>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</si>
  <si>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</si>
  <si>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</si>
  <si>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</si>
  <si>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</si>
  <si>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</si>
  <si>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</si>
  <si>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</si>
  <si>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</si>
  <si>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</si>
  <si>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</si>
  <si>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</si>
  <si>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</si>
  <si>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</si>
  <si>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</si>
  <si>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</si>
  <si>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</si>
  <si>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</si>
  <si>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</si>
  <si>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</si>
  <si>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</si>
  <si>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</si>
  <si>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</si>
  <si>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</si>
  <si>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</si>
  <si>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</si>
  <si>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</si>
  <si>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</si>
  <si>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</si>
  <si>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</si>
  <si>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</si>
  <si>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</si>
  <si>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</si>
  <si>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</si>
  <si>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</si>
  <si>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</si>
  <si>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</si>
  <si>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</si>
  <si>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</si>
  <si>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</si>
  <si>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</si>
  <si>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</si>
  <si>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</si>
  <si>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</si>
  <si>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</si>
  <si>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</si>
  <si>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</si>
  <si>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</si>
  <si>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</si>
  <si>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</si>
  <si>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</si>
  <si>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</si>
  <si>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</si>
  <si>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</si>
  <si>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</si>
  <si>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</si>
  <si>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</si>
  <si>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</si>
  <si>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</si>
  <si>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</si>
  <si>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</si>
  <si>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</si>
  <si>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</si>
  <si>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</si>
  <si>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</si>
  <si>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</si>
  <si>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</si>
  <si>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</si>
  <si>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</si>
  <si>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</si>
  <si>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</si>
  <si>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</si>
  <si>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</si>
  <si>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</si>
  <si>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</si>
  <si>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</si>
  <si>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</si>
  <si>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</si>
  <si>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</si>
  <si>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</si>
  <si>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</si>
  <si>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</si>
  <si>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</si>
  <si>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</si>
  <si>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</si>
  <si>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</si>
  <si>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</si>
  <si>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</si>
  <si>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</si>
  <si>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</si>
  <si>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</si>
  <si>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</si>
  <si>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</si>
  <si>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</si>
  <si>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</si>
  <si>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</si>
  <si>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</si>
  <si>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</si>
  <si>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</si>
  <si>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</si>
  <si>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</si>
  <si>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</si>
  <si>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</si>
  <si>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</si>
  <si>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</si>
  <si>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</si>
  <si>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</si>
  <si>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</si>
  <si>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</si>
  <si>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</si>
  <si>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</si>
  <si>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</si>
  <si>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</si>
  <si>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</si>
  <si>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</si>
  <si>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</si>
  <si>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</si>
  <si>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</si>
  <si>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</si>
  <si>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</si>
  <si>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</si>
  <si>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</si>
  <si>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</si>
  <si>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</si>
  <si>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</si>
  <si>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</si>
  <si>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</si>
  <si>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</si>
  <si>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</si>
  <si>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</si>
  <si>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</si>
  <si>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</si>
  <si>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</si>
  <si>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</si>
  <si>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</si>
  <si>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</si>
  <si>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</si>
  <si>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</si>
  <si>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</si>
  <si>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</si>
  <si>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</si>
  <si>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</si>
  <si>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</si>
  <si>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</si>
  <si>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</si>
  <si>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</si>
  <si>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</si>
  <si>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</si>
  <si>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</si>
  <si>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</si>
  <si>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</si>
  <si>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</si>
  <si>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</si>
  <si>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</si>
  <si>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</si>
  <si>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</si>
  <si>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</si>
  <si>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</si>
  <si>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</si>
  <si>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</si>
  <si>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</si>
  <si>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</si>
  <si>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</si>
  <si>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</si>
  <si>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</si>
  <si>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</si>
  <si>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</si>
  <si>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</si>
  <si>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</si>
  <si>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</si>
  <si>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</si>
  <si>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</si>
  <si>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</si>
  <si>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</si>
  <si>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</si>
  <si>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</si>
  <si>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</si>
  <si>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</si>
  <si>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</si>
  <si>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</si>
  <si>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</si>
  <si>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</si>
  <si>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</si>
  <si>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</si>
  <si>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</si>
  <si>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</si>
  <si>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</si>
  <si>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</si>
  <si>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</si>
  <si>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</si>
  <si>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</si>
  <si>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</si>
  <si>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</si>
  <si>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</si>
  <si>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</si>
  <si>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</si>
  <si>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</si>
  <si>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</si>
  <si>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 Pull your GitHub CLassroom repo into your PyDev Eclipse project</t>
  </si>
  <si>
    <t>• Accept invitation to GitHub Classroom</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</si>
  <si>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</si>
  <si>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</si>
  <si>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</si>
  <si>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</si>
  <si>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</si>
  <si>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</si>
  <si>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</si>
  <si>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</si>
  <si>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</si>
  <si>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</si>
  <si>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</si>
  <si>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</si>
  <si>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</si>
  <si>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</si>
  <si>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</si>
  <si>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</si>
  <si>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</si>
  <si>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</si>
  <si>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</si>
  <si>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</si>
  <si>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</si>
  <si>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</si>
  <si>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</si>
  <si>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</si>
  <si>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</si>
  <si>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</si>
  <si>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</si>
  <si>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</si>
  <si>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</si>
  <si>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</si>
  <si>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</si>
  <si>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</si>
  <si>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</si>
  <si>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</si>
  <si>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</si>
  <si>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</si>
  <si>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</si>
  <si>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</si>
  <si>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</si>
  <si>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</si>
  <si>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</si>
  <si>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</si>
  <si>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</si>
  <si>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</si>
  <si>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</si>
  <si>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</si>
  <si>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</si>
  <si>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</si>
  <si>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</si>
  <si>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</si>
  <si>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</si>
  <si>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</si>
  <si>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</si>
  <si>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</si>
  <si>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</si>
  <si>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</si>
  <si>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</si>
  <si>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</si>
  <si>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</si>
  <si>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</si>
  <si>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</si>
  <si>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</si>
  <si>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</si>
  <si>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</si>
  <si>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</si>
  <si>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</si>
  <si>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</si>
  <si>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</si>
  <si>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</si>
  <si>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</si>
  <si>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</si>
  <si>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</si>
  <si>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</si>
  <si>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</si>
  <si>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</si>
  <si>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</si>
  <si>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</si>
  <si>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</si>
  <si>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</si>
  <si>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</si>
  <si>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</si>
  <si>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</si>
  <si>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</si>
  <si>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</si>
  <si>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</si>
  <si>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To gain experience with TDD, reviews, and refactoring</t>
  </si>
  <si>
    <t>• Write as many acceptance tests as you feel are necessary to understand the assignment</t>
  </si>
  <si>
    <t>• Set up an IBM Cloud microservice</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</si>
  <si>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</si>
  <si>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</si>
  <si>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</si>
  <si>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</si>
  <si>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</si>
  <si>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</si>
  <si>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</si>
  <si>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</si>
  <si>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</si>
  <si>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</si>
  <si>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</si>
  <si>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</si>
  <si>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</si>
  <si>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</si>
  <si>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</si>
  <si>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</si>
  <si>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</si>
  <si>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</si>
  <si>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</si>
  <si>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</si>
  <si>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</si>
  <si>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</si>
  <si>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</si>
  <si>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</si>
  <si>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</si>
  <si>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</si>
  <si>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</si>
  <si>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</si>
  <si>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</si>
  <si>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</si>
  <si>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</si>
  <si>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</si>
  <si>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</si>
  <si>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</si>
  <si>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</si>
  <si>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</si>
  <si>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</si>
  <si>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</si>
  <si>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</si>
  <si>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</si>
  <si>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</si>
  <si>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</si>
  <si>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</si>
  <si>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</si>
  <si>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</si>
  <si>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</si>
  <si>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</si>
  <si>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</si>
  <si>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</si>
  <si>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</si>
  <si>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</si>
  <si>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</si>
  <si>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</si>
  <si>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</si>
  <si>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</si>
  <si>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</si>
  <si>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</si>
  <si>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</si>
  <si>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</si>
  <si>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</si>
  <si>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</si>
  <si>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</si>
  <si>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</si>
  <si>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</si>
  <si>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</si>
  <si>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</si>
  <si>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</si>
  <si>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Write software to model a newly created 2048 sliding tile puzzle</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</si>
  <si>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</si>
  <si>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</si>
  <si>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2048 Sliding Tile Puzzle</t>
  </si>
  <si>
    <t>https://en.wikipedia.org/wiki/2048_(video_game)</t>
  </si>
  <si>
    <t>https://www.mathsisfun.com/games/2048.html</t>
  </si>
  <si>
    <t>This assignment asks you to write a microservice that initializes a grid.</t>
  </si>
  <si>
    <t>GET /2048</t>
  </si>
  <si>
    <t>Performs an operation on the 2048 model, where the operation and any accompanying parameters are specified by the query portion of the URL</t>
  </si>
  <si>
    <t>tiles=16</t>
  </si>
  <si>
    <t>Creates a starting grid</t>
  </si>
  <si>
    <t>op=shift</t>
  </si>
  <si>
    <t>op=status</t>
  </si>
  <si>
    <t>op=recommend</t>
  </si>
  <si>
    <t>Suggests which direction to shift the grid</t>
  </si>
  <si>
    <t>Shifts the grid</t>
  </si>
  <si>
    <t>http://name-of-server.com/2048?op=create</t>
  </si>
  <si>
    <t>http://name-of-server.com/2048</t>
  </si>
  <si>
    <t>http://name-of-server.com/2048?op=xyz</t>
  </si>
  <si>
    <t>http://name-of-server.com/2048?op=</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</si>
  <si>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</si>
  <si>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grid</t>
  </si>
  <si>
    <t>http://name-of-server.com/2048?op=shift&amp;direction=d</t>
  </si>
  <si>
    <t>operation to perform ("shift," in this particular case)</t>
  </si>
  <si>
    <t>parameters used in performing the operation ("down," in this particular case)</t>
  </si>
  <si>
    <t>score</t>
  </si>
  <si>
    <t>This key-value pair represents the score of the grid at the current point in the puzzle.  It is an integer whose initial value is zero.</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</si>
  <si>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</si>
  <si>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http://name-of-server.com/2048?op=info</t>
  </si>
  <si>
    <t>The operation has no relevant dictionary elements (other than op)</t>
  </si>
  <si>
    <t>The operation has no relevant dictionary elements (other than op=info)</t>
  </si>
  <si>
    <t>Determines whether the grid has been solved or not</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</si>
  <si>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</si>
  <si>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</si>
  <si>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</si>
  <si>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</si>
  <si>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http://name-of-server.com/2048?op=shift&amp;direction=down</t>
  </si>
  <si>
    <t>A string of a dictionary containing the results of the "shift" operation</t>
  </si>
  <si>
    <t>http://name-of-server.com/2048?direction=123456</t>
  </si>
  <si>
    <t>Note:  The random nature of the placement of the starting numbered tiles means that the same URL will likely result in a different result.</t>
  </si>
  <si>
    <t>{'user': 'umphrda'}</t>
  </si>
  <si>
    <t>Place your code in Tiles2048/create.py; place your tests in Tiles2048/test/createTest.py .  You are welcome to add functions and files as you see fit.</t>
  </si>
  <si>
    <t>Place your code in Tiles2048/info.py; place your tests in Tiles2048/test/infoTest.py .  You are welcome to add functions and files as you see fit.</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</si>
  <si>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</si>
  <si>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</si>
  <si>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</si>
  <si>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</si>
  <si>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</si>
  <si>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</si>
  <si>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</si>
  <si>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</si>
  <si>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</si>
  <si>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</si>
  <si>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</si>
  <si>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</si>
  <si>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</si>
  <si>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</si>
  <si>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</si>
  <si>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</si>
  <si>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</si>
  <si>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Empty</t>
  </si>
  <si>
    <t>The op=create microservice randomly places two "2" tiles on an otherwise empty grid, resulting in a grid similar to what is shown below.  The starting score is 0.</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</si>
  <si>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</si>
  <si>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</si>
  <si>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</si>
  <si>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Envisioning the grid</t>
  </si>
  <si>
    <t>While the op=create operation yields a grid in string format, other operations require a grid be passed as an input parameter.  The following string</t>
  </si>
  <si>
    <t>would result in the grid below:</t>
  </si>
  <si>
    <t>224816163201024512000000</t>
  </si>
  <si>
    <t>Translating a grid into a string</t>
  </si>
  <si>
    <t>Translating a string into a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</si>
</sst>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8"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sz val="10"/>
      <name val="Courier New"/>
      <family val="1"/>
    </font>
    <font>
      <sz val="10"/>
      <color theme="1"/>
      <name val="Courier New"/>
      <family val="1"/>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03">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2"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3"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4" fillId="0" borderId="0" xfId="0" applyFont="1" applyBorder="1"/>
    <xf numFmtId="0" fontId="23" fillId="0" borderId="0" xfId="0" applyFont="1"/>
    <xf numFmtId="0" fontId="25" fillId="0" borderId="0" xfId="0" applyFont="1" applyAlignment="1">
      <alignment horizontal="right"/>
    </xf>
    <xf numFmtId="0" fontId="24"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7" fillId="0" borderId="31" xfId="0" applyFont="1" applyBorder="1" applyAlignment="1">
      <alignment horizontal="left" vertical="center" wrapText="1"/>
    </xf>
    <xf numFmtId="0" fontId="27" fillId="0" borderId="32" xfId="0" applyFont="1" applyBorder="1" applyAlignment="1">
      <alignment horizontal="left" vertical="center" wrapText="1"/>
    </xf>
    <xf numFmtId="0" fontId="27" fillId="0" borderId="33" xfId="0" applyFont="1" applyBorder="1" applyAlignment="1">
      <alignment horizontal="left" vertical="center" wrapText="1"/>
    </xf>
    <xf numFmtId="0" fontId="0" fillId="0" borderId="34" xfId="0" applyBorder="1" applyAlignment="1">
      <alignment horizontal="left" vertical="center" wrapText="1"/>
    </xf>
    <xf numFmtId="0" fontId="27" fillId="0" borderId="34" xfId="0" applyFont="1" applyBorder="1" applyAlignment="1">
      <alignment horizontal="left" vertical="center" wrapText="1"/>
    </xf>
    <xf numFmtId="0" fontId="27" fillId="0" borderId="0" xfId="0" applyFont="1" applyAlignment="1">
      <alignment horizontal="left" vertical="center"/>
    </xf>
    <xf numFmtId="0" fontId="27"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8" fillId="0" borderId="0" xfId="0" applyFont="1" applyAlignment="1">
      <alignment horizontal="left" vertical="center"/>
    </xf>
    <xf numFmtId="0" fontId="27" fillId="0" borderId="0" xfId="0" applyFont="1" applyAlignment="1">
      <alignment horizontal="left" vertical="center" indent="2"/>
    </xf>
    <xf numFmtId="0" fontId="29" fillId="0" borderId="0" xfId="0" applyFont="1" applyAlignment="1">
      <alignment horizontal="left" vertical="center"/>
    </xf>
    <xf numFmtId="0" fontId="12" fillId="0" borderId="0" xfId="0" applyFont="1"/>
    <xf numFmtId="0" fontId="27"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27" fillId="0" borderId="33" xfId="0" applyFont="1" applyBorder="1" applyAlignment="1">
      <alignment horizontal="left" vertical="center" wrapText="1" indent="1"/>
    </xf>
    <xf numFmtId="0" fontId="27"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9" fillId="0" borderId="25" xfId="0" applyFont="1" applyFill="1" applyBorder="1" applyAlignment="1">
      <alignment horizontal="left" vertical="top" indent="2"/>
    </xf>
    <xf numFmtId="0" fontId="12" fillId="0" borderId="25" xfId="0" applyFont="1" applyBorder="1" applyAlignment="1">
      <alignment horizontal="left" vertical="top" wrapText="1"/>
    </xf>
    <xf numFmtId="0" fontId="0" fillId="0" borderId="0" xfId="0" applyAlignment="1">
      <alignment horizontal="right"/>
    </xf>
    <xf numFmtId="0" fontId="19" fillId="0" borderId="38" xfId="0" applyFont="1" applyFill="1" applyBorder="1" applyAlignment="1">
      <alignment horizontal="left" vertical="top" indent="2"/>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30" fillId="0" borderId="0" xfId="0" applyFont="1"/>
    <xf numFmtId="0" fontId="31" fillId="0" borderId="1" xfId="0" applyFont="1" applyBorder="1" applyAlignment="1">
      <alignment horizontal="center"/>
    </xf>
    <xf numFmtId="0" fontId="4" fillId="0" borderId="0" xfId="0" applyFont="1"/>
    <xf numFmtId="0" fontId="0" fillId="9" borderId="0" xfId="0" applyFill="1" applyBorder="1" applyAlignment="1">
      <alignment vertical="top" wrapText="1"/>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applyBorder="1" applyAlignment="1">
      <alignment horizontal="left" vertical="top" wrapText="1"/>
    </xf>
    <xf numFmtId="0" fontId="0" fillId="0" borderId="0" xfId="0"/>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7" fillId="0" borderId="0" xfId="0" applyFont="1" applyFill="1"/>
    <xf numFmtId="0" fontId="32" fillId="0" borderId="0" xfId="0" applyFont="1" applyBorder="1" applyAlignment="1"/>
    <xf numFmtId="0" fontId="1" fillId="0" borderId="0" xfId="0" applyFont="1"/>
    <xf numFmtId="0" fontId="32" fillId="0" borderId="0" xfId="0" applyFont="1" applyBorder="1"/>
    <xf numFmtId="0" fontId="32" fillId="0" borderId="0" xfId="0" applyFont="1"/>
    <xf numFmtId="0" fontId="39" fillId="0" borderId="0" xfId="0" applyFont="1"/>
    <xf numFmtId="0" fontId="32"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7" fillId="0" borderId="0" xfId="0" applyNumberFormat="1" applyFont="1" applyFill="1" applyBorder="1" applyAlignment="1" applyProtection="1">
      <protection hidden="1"/>
    </xf>
    <xf numFmtId="0" fontId="37" fillId="0" borderId="0" xfId="0" applyFont="1" applyBorder="1" applyProtection="1">
      <protection hidden="1"/>
    </xf>
    <xf numFmtId="164" fontId="37" fillId="4" borderId="0" xfId="0" applyNumberFormat="1" applyFont="1" applyFill="1" applyBorder="1" applyAlignment="1" applyProtection="1">
      <alignment horizontal="center"/>
      <protection hidden="1"/>
    </xf>
    <xf numFmtId="1" fontId="37" fillId="0" borderId="0" xfId="0" applyNumberFormat="1" applyFont="1" applyBorder="1" applyProtection="1">
      <protection hidden="1"/>
    </xf>
    <xf numFmtId="2" fontId="37" fillId="0" borderId="0" xfId="0" applyNumberFormat="1" applyFont="1" applyBorder="1" applyProtection="1">
      <protection hidden="1"/>
    </xf>
    <xf numFmtId="0" fontId="37" fillId="0" borderId="0" xfId="0" applyFont="1" applyBorder="1" applyAlignment="1" applyProtection="1">
      <protection hidden="1"/>
    </xf>
    <xf numFmtId="0" fontId="37"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2" fillId="0" borderId="0" xfId="0" applyFont="1" applyAlignment="1">
      <alignment horizontal="left"/>
    </xf>
    <xf numFmtId="0" fontId="26" fillId="0" borderId="0" xfId="0" applyFont="1" applyBorder="1" applyAlignment="1">
      <alignment horizontal="left"/>
    </xf>
    <xf numFmtId="0" fontId="32"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4"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9"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41" fillId="0" borderId="0" xfId="0" applyFont="1" applyAlignment="1" applyProtection="1">
      <alignment horizontal="left"/>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2" fillId="0" borderId="0" xfId="0" applyFont="1" applyFill="1" applyBorder="1" applyAlignment="1" applyProtection="1"/>
    <xf numFmtId="0" fontId="42"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0" fillId="0" borderId="0" xfId="0" applyBorder="1" applyAlignment="1">
      <alignment horizontal="left" vertical="top" wrapText="1"/>
    </xf>
    <xf numFmtId="0" fontId="19" fillId="0" borderId="25" xfId="0" applyFont="1" applyFill="1" applyBorder="1" applyAlignment="1">
      <alignment horizontal="left" vertical="top"/>
    </xf>
    <xf numFmtId="0" fontId="19" fillId="0" borderId="25" xfId="0" applyFont="1" applyFill="1" applyBorder="1" applyAlignment="1">
      <alignment horizontal="left" vertical="top" wrapText="1"/>
    </xf>
    <xf numFmtId="0" fontId="0" fillId="0" borderId="0" xfId="0"/>
    <xf numFmtId="0" fontId="4" fillId="0" borderId="0" xfId="0" applyFont="1"/>
    <xf numFmtId="0" fontId="3" fillId="0" borderId="0" xfId="0" applyFont="1" applyBorder="1" applyAlignment="1">
      <alignment horizontal="right"/>
    </xf>
    <xf numFmtId="0" fontId="43" fillId="0" borderId="0" xfId="0" applyFont="1"/>
    <xf numFmtId="0" fontId="38" fillId="0" borderId="35" xfId="0" applyFont="1" applyBorder="1" applyAlignment="1">
      <alignment horizontal="center" vertical="center" wrapText="1"/>
    </xf>
    <xf numFmtId="0" fontId="38" fillId="0" borderId="35" xfId="0" applyFont="1" applyBorder="1" applyAlignment="1">
      <alignment horizontal="left" vertical="center" wrapText="1"/>
    </xf>
    <xf numFmtId="0" fontId="38" fillId="0" borderId="47" xfId="0" applyFont="1" applyBorder="1" applyAlignment="1">
      <alignment horizontal="left" vertical="center" wrapText="1"/>
    </xf>
    <xf numFmtId="0" fontId="1" fillId="0" borderId="41" xfId="0" applyFont="1" applyBorder="1" applyAlignment="1">
      <alignment horizontal="left" vertical="center" wrapText="1" indent="1"/>
    </xf>
    <xf numFmtId="0" fontId="38"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8"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8"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25" xfId="0" applyFont="1" applyBorder="1" applyAlignment="1">
      <alignment horizontal="left" vertical="top" wrapText="1"/>
    </xf>
    <xf numFmtId="0" fontId="1" fillId="9" borderId="3" xfId="0" applyFont="1" applyFill="1" applyBorder="1" applyAlignment="1">
      <alignment vertical="top"/>
    </xf>
    <xf numFmtId="0" fontId="1" fillId="9" borderId="0" xfId="0" applyFont="1" applyFill="1" applyBorder="1" applyAlignment="1">
      <alignment vertical="top" wrapText="1"/>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applyBorder="1" applyAlignment="1">
      <alignment horizontal="left" vertical="top" wrapText="1"/>
    </xf>
    <xf numFmtId="0" fontId="0" fillId="0" borderId="0" xfId="0"/>
    <xf numFmtId="0" fontId="0" fillId="0" borderId="0" xfId="0" applyBorder="1" applyAlignment="1">
      <alignment horizontal="left" vertical="top" wrapText="1"/>
    </xf>
    <xf numFmtId="0" fontId="4" fillId="0" borderId="0" xfId="0" applyFont="1" applyBorder="1" applyAlignment="1">
      <alignment horizontal="left" vertical="top" wrapText="1" indent="1"/>
    </xf>
    <xf numFmtId="0" fontId="0" fillId="0" borderId="0" xfId="0"/>
    <xf numFmtId="0" fontId="37" fillId="0" borderId="0" xfId="0" applyFont="1" applyFill="1" applyAlignment="1">
      <alignment vertical="top"/>
    </xf>
    <xf numFmtId="0" fontId="0" fillId="0" borderId="0" xfId="0" applyFill="1" applyAlignment="1">
      <alignment vertical="top"/>
    </xf>
    <xf numFmtId="0" fontId="0" fillId="0" borderId="0" xfId="0" applyFill="1" applyAlignment="1">
      <alignment horizontal="left" indent="2"/>
    </xf>
    <xf numFmtId="0" fontId="12" fillId="0" borderId="0" xfId="0" applyFont="1" applyFill="1" applyAlignment="1">
      <alignment horizontal="left" indent="2"/>
    </xf>
    <xf numFmtId="0" fontId="1" fillId="0" borderId="0" xfId="0" applyFont="1" applyFill="1" applyAlignment="1">
      <alignment horizontal="left" indent="2"/>
    </xf>
    <xf numFmtId="0" fontId="1" fillId="0" borderId="24" xfId="0" applyFont="1" applyBorder="1" applyAlignment="1">
      <alignment horizontal="right" vertical="top" wrapText="1"/>
    </xf>
    <xf numFmtId="0" fontId="2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2" fillId="0" borderId="0" xfId="0" applyFont="1" applyBorder="1" applyAlignment="1">
      <alignment horizontal="left"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3" fillId="11" borderId="3" xfId="0" applyNumberFormat="1" applyFont="1" applyFill="1" applyBorder="1" applyAlignment="1">
      <alignment horizontal="left" vertical="top" wrapText="1"/>
    </xf>
    <xf numFmtId="0" fontId="1" fillId="0" borderId="38" xfId="0" applyFont="1" applyBorder="1" applyAlignment="1">
      <alignment horizontal="center" vertical="top"/>
    </xf>
    <xf numFmtId="0" fontId="3" fillId="0" borderId="48" xfId="0" applyFont="1" applyBorder="1" applyAlignment="1">
      <alignment horizontal="right"/>
    </xf>
    <xf numFmtId="0" fontId="0" fillId="0" borderId="0" xfId="0" applyBorder="1" applyAlignment="1">
      <alignment horizontal="center"/>
    </xf>
    <xf numFmtId="0" fontId="1" fillId="0" borderId="0" xfId="0" applyFont="1" applyBorder="1" applyAlignment="1">
      <alignment vertical="top" wrapText="1"/>
    </xf>
    <xf numFmtId="0" fontId="4" fillId="0" borderId="0" xfId="0" applyFont="1" applyBorder="1" applyAlignment="1">
      <alignment vertical="top" wrapText="1"/>
    </xf>
    <xf numFmtId="0" fontId="10" fillId="0" borderId="0" xfId="0" applyFont="1" applyBorder="1" applyAlignment="1">
      <alignment horizontal="right" vertical="top" wrapText="1"/>
    </xf>
    <xf numFmtId="0" fontId="4" fillId="0" borderId="0" xfId="0" applyFont="1" applyBorder="1" applyAlignment="1">
      <alignment horizontal="left" vertical="top" wrapText="1" indent="2"/>
    </xf>
    <xf numFmtId="0" fontId="4" fillId="0" borderId="5" xfId="0" applyFont="1" applyBorder="1" applyAlignment="1">
      <alignment vertical="top" wrapText="1"/>
    </xf>
    <xf numFmtId="0" fontId="10" fillId="0" borderId="5" xfId="0" applyFont="1" applyBorder="1" applyAlignment="1">
      <alignment horizontal="right" vertical="top" wrapText="1"/>
    </xf>
    <xf numFmtId="0" fontId="0" fillId="0" borderId="0" xfId="0" applyBorder="1" applyAlignment="1">
      <alignment horizontal="left" vertical="top" wrapText="1"/>
    </xf>
    <xf numFmtId="0" fontId="0" fillId="0" borderId="0" xfId="0" applyFill="1" applyAlignment="1">
      <alignment vertical="top"/>
    </xf>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19" fillId="0" borderId="25" xfId="0" applyFont="1" applyFill="1" applyBorder="1" applyAlignment="1">
      <alignment horizontal="center" vertical="top" wrapText="1"/>
    </xf>
    <xf numFmtId="0" fontId="0" fillId="0" borderId="0" xfId="0" applyBorder="1" applyAlignment="1">
      <alignment horizontal="left" vertical="top" wrapText="1"/>
    </xf>
    <xf numFmtId="0" fontId="0" fillId="0" borderId="0" xfId="0" applyFill="1" applyAlignment="1">
      <alignment vertical="top"/>
    </xf>
    <xf numFmtId="0" fontId="12" fillId="0" borderId="0" xfId="0" applyFont="1" applyBorder="1" applyAlignment="1">
      <alignment horizontal="left" vertical="top" wrapText="1"/>
    </xf>
    <xf numFmtId="0" fontId="4" fillId="0" borderId="0" xfId="0" applyFont="1"/>
    <xf numFmtId="0" fontId="0" fillId="0" borderId="0" xfId="0"/>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19" fillId="0" borderId="11" xfId="0" applyFont="1" applyFill="1" applyBorder="1" applyAlignment="1">
      <alignment horizontal="left" vertical="top" wrapText="1"/>
    </xf>
    <xf numFmtId="0" fontId="47" fillId="0" borderId="0" xfId="0" applyFont="1"/>
    <xf numFmtId="0" fontId="1" fillId="0" borderId="0" xfId="0" applyFont="1" applyAlignment="1">
      <alignment horizontal="left" indent="2"/>
    </xf>
    <xf numFmtId="0" fontId="46"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0" fillId="0" borderId="0" xfId="0" applyBorder="1" applyAlignment="1">
      <alignment horizontal="left" vertical="top" wrapText="1"/>
    </xf>
    <xf numFmtId="0" fontId="0" fillId="0" borderId="0" xfId="0"/>
    <xf numFmtId="0" fontId="2" fillId="0" borderId="0" xfId="0" applyFont="1" applyAlignment="1">
      <alignment horizontal="left"/>
    </xf>
    <xf numFmtId="0" fontId="2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28" xfId="0" applyFont="1" applyFill="1" applyBorder="1" applyAlignment="1">
      <alignment vertical="top"/>
    </xf>
    <xf numFmtId="0" fontId="0" fillId="0" borderId="23" xfId="0" applyFill="1" applyBorder="1" applyAlignment="1">
      <alignment vertical="top"/>
    </xf>
    <xf numFmtId="0" fontId="1" fillId="0" borderId="0" xfId="0" applyFont="1" applyFill="1" applyAlignment="1">
      <alignment horizontal="left" indent="2"/>
    </xf>
    <xf numFmtId="0" fontId="0" fillId="0" borderId="0" xfId="0" applyFill="1" applyAlignment="1">
      <alignment horizontal="left" indent="2"/>
    </xf>
    <xf numFmtId="0" fontId="19" fillId="0" borderId="0"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23"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0" xfId="0" applyFont="1" applyBorder="1" applyAlignment="1">
      <alignment horizontal="left" vertical="top" wrapText="1"/>
    </xf>
    <xf numFmtId="0" fontId="4" fillId="0" borderId="0" xfId="0"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Border="1" applyAlignment="1">
      <alignment horizontal="left" vertical="top" wrapText="1"/>
    </xf>
    <xf numFmtId="0" fontId="1" fillId="0" borderId="5" xfId="0" quotePrefix="1" applyFont="1" applyBorder="1" applyAlignment="1">
      <alignment horizontal="left" vertical="top" wrapText="1"/>
    </xf>
    <xf numFmtId="0" fontId="0" fillId="0" borderId="23" xfId="0"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vertical="top"/>
    </xf>
    <xf numFmtId="0" fontId="0" fillId="0" borderId="0" xfId="0" applyFont="1" applyBorder="1" applyAlignment="1">
      <alignment horizontal="left" vertical="top"/>
    </xf>
    <xf numFmtId="0" fontId="12" fillId="10" borderId="25" xfId="0" applyFont="1" applyFill="1" applyBorder="1" applyAlignment="1">
      <alignment horizontal="center" vertical="top" wrapText="1"/>
    </xf>
    <xf numFmtId="0" fontId="12" fillId="10" borderId="0" xfId="0" applyFont="1" applyFill="1" applyBorder="1" applyAlignment="1">
      <alignment horizontal="center" vertical="top" wrapText="1"/>
    </xf>
    <xf numFmtId="0" fontId="12" fillId="10" borderId="0" xfId="0" applyFont="1" applyFill="1" applyBorder="1" applyAlignment="1">
      <alignment horizontal="left" vertical="top" wrapText="1"/>
    </xf>
    <xf numFmtId="0" fontId="19" fillId="0" borderId="0" xfId="0" quotePrefix="1" applyFont="1" applyFill="1" applyBorder="1" applyAlignment="1">
      <alignment horizontal="left" vertical="top"/>
    </xf>
    <xf numFmtId="0" fontId="19"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Alignment="1">
      <alignment vertical="top"/>
    </xf>
    <xf numFmtId="0" fontId="19" fillId="0" borderId="42" xfId="0" applyFont="1" applyFill="1" applyBorder="1" applyAlignment="1">
      <alignment horizontal="left" vertical="top" wrapText="1"/>
    </xf>
    <xf numFmtId="0" fontId="19" fillId="0" borderId="0" xfId="0" quotePrefix="1" applyFont="1" applyFill="1" applyBorder="1" applyAlignment="1">
      <alignment horizontal="left" vertical="top" wrapText="1"/>
    </xf>
    <xf numFmtId="0" fontId="1" fillId="0" borderId="25" xfId="0" applyFont="1" applyBorder="1" applyAlignment="1">
      <alignment horizontal="left" vertical="top" wrapText="1"/>
    </xf>
    <xf numFmtId="0" fontId="33" fillId="8" borderId="0" xfId="0" applyFont="1" applyFill="1" applyAlignment="1">
      <alignment horizontal="left" vertical="top" wrapText="1"/>
    </xf>
    <xf numFmtId="0" fontId="10" fillId="0" borderId="0" xfId="0" applyFont="1" applyAlignment="1">
      <alignment horizontal="left" vertical="top" wrapText="1"/>
    </xf>
    <xf numFmtId="0" fontId="1" fillId="0" borderId="25" xfId="0" applyFont="1" applyBorder="1" applyAlignment="1">
      <alignment horizontal="left" vertical="top"/>
    </xf>
    <xf numFmtId="0" fontId="1" fillId="9" borderId="0" xfId="0" applyFont="1" applyFill="1" applyBorder="1" applyAlignment="1">
      <alignment horizontal="left" vertical="top" wrapText="1"/>
    </xf>
    <xf numFmtId="0" fontId="0" fillId="9" borderId="0" xfId="0" applyFill="1" applyBorder="1" applyAlignment="1">
      <alignment horizontal="left" vertical="top" wrapText="1"/>
    </xf>
    <xf numFmtId="0" fontId="0" fillId="0" borderId="5" xfId="0" applyFont="1" applyBorder="1" applyAlignment="1">
      <alignment horizontal="lef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9" fillId="0" borderId="29" xfId="0" applyFont="1" applyFill="1" applyBorder="1" applyAlignment="1">
      <alignment horizontal="left" vertical="top" wrapText="1"/>
    </xf>
    <xf numFmtId="0" fontId="1" fillId="0" borderId="4" xfId="0" applyFont="1" applyBorder="1" applyAlignment="1">
      <alignment horizontal="left" vertical="top"/>
    </xf>
    <xf numFmtId="0" fontId="32" fillId="0" borderId="0" xfId="0" applyFont="1" applyBorder="1" applyAlignment="1">
      <alignment horizontal="left" vertical="top" wrapText="1"/>
    </xf>
    <xf numFmtId="0" fontId="1" fillId="0" borderId="11" xfId="0" applyFont="1" applyFill="1" applyBorder="1" applyAlignment="1">
      <alignment vertical="top"/>
    </xf>
    <xf numFmtId="0" fontId="0" fillId="0" borderId="29" xfId="0" applyFill="1" applyBorder="1" applyAlignment="1">
      <alignment vertical="top"/>
    </xf>
    <xf numFmtId="0" fontId="10" fillId="0" borderId="42" xfId="0" quotePrefix="1" applyFont="1" applyBorder="1" applyAlignment="1">
      <alignment horizontal="left" vertical="top" wrapText="1"/>
    </xf>
    <xf numFmtId="0" fontId="0" fillId="0" borderId="4" xfId="0" applyBorder="1" applyAlignment="1">
      <alignment horizontal="left" vertical="top" wrapText="1"/>
    </xf>
    <xf numFmtId="0" fontId="5" fillId="0" borderId="0" xfId="1" applyBorder="1" applyAlignment="1" applyProtection="1">
      <alignment horizontal="left" vertical="top"/>
    </xf>
    <xf numFmtId="0" fontId="1" fillId="0" borderId="0" xfId="2" applyBorder="1" applyAlignment="1">
      <alignment horizontal="left" vertical="top"/>
    </xf>
    <xf numFmtId="0" fontId="2" fillId="0" borderId="0" xfId="2" applyFont="1" applyAlignment="1">
      <alignment horizontal="left" vertical="top"/>
    </xf>
    <xf numFmtId="0" fontId="1" fillId="0" borderId="0" xfId="2" applyAlignment="1">
      <alignment horizontal="left" vertical="top" wrapText="1"/>
    </xf>
    <xf numFmtId="0" fontId="24"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2" fillId="0" borderId="0" xfId="0" applyFont="1" applyAlignment="1">
      <alignment horizontal="left"/>
    </xf>
    <xf numFmtId="0" fontId="32" fillId="0" borderId="0" xfId="0" applyFont="1" applyBorder="1" applyAlignment="1">
      <alignment horizontal="left"/>
    </xf>
    <xf numFmtId="0" fontId="39"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1" fillId="0" borderId="0" xfId="0" applyFont="1" applyAlignment="1" applyProtection="1">
      <alignment horizontal="right"/>
    </xf>
    <xf numFmtId="0" fontId="11"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2" fillId="0" borderId="0" xfId="0" applyFont="1" applyFill="1" applyBorder="1" applyAlignment="1" applyProtection="1">
      <alignment horizontal="center"/>
    </xf>
    <xf numFmtId="0" fontId="42"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2" fillId="0" borderId="25" xfId="0" applyFont="1" applyFill="1" applyBorder="1" applyAlignment="1" applyProtection="1">
      <alignment horizontal="center" wrapText="1"/>
    </xf>
    <xf numFmtId="0" fontId="42" fillId="0" borderId="0" xfId="0" applyFont="1" applyFill="1" applyBorder="1" applyAlignment="1" applyProtection="1">
      <alignment horizontal="center" wrapText="1"/>
    </xf>
    <xf numFmtId="0" fontId="42"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2" xfId="0" applyFont="1" applyBorder="1" applyAlignment="1">
      <alignment vertical="center" wrapText="1"/>
    </xf>
    <xf numFmtId="49" fontId="0" fillId="0" borderId="0" xfId="0" applyNumberFormat="1" applyAlignment="1" applyProtection="1">
      <alignment wrapText="1"/>
    </xf>
    <xf numFmtId="0" fontId="1" fillId="0" borderId="0" xfId="0" applyFont="1" applyBorder="1" applyAlignment="1">
      <alignment horizontal="left" wrapText="1"/>
    </xf>
    <xf numFmtId="0" fontId="19" fillId="0" borderId="11" xfId="0" applyFont="1" applyFill="1" applyBorder="1" applyAlignment="1">
      <alignment horizontal="left" vertical="top" wrapText="1"/>
    </xf>
    <xf numFmtId="0" fontId="19" fillId="0" borderId="49" xfId="0" applyFont="1" applyFill="1" applyBorder="1" applyAlignment="1">
      <alignment horizontal="left" vertical="top" wrapText="1"/>
    </xf>
    <xf numFmtId="0" fontId="19" fillId="0" borderId="50" xfId="0" applyFont="1" applyFill="1" applyBorder="1" applyAlignment="1">
      <alignment horizontal="left" vertical="top" wrapText="1"/>
    </xf>
    <xf numFmtId="0" fontId="19" fillId="0" borderId="4" xfId="0" applyFont="1" applyFill="1" applyBorder="1" applyAlignment="1">
      <alignment horizontal="left" vertical="top" indent="2"/>
    </xf>
    <xf numFmtId="0" fontId="19" fillId="0" borderId="5" xfId="0" applyFont="1" applyFill="1" applyBorder="1" applyAlignment="1">
      <alignment horizontal="left" vertical="top" wrapText="1"/>
    </xf>
    <xf numFmtId="0" fontId="1" fillId="0" borderId="1" xfId="2" applyBorder="1" applyAlignment="1">
      <alignment horizontal="center" vertical="center"/>
    </xf>
    <xf numFmtId="0" fontId="1" fillId="0" borderId="0" xfId="2" quotePrefix="1"/>
    <xf numFmtId="0" fontId="3" fillId="0" borderId="0" xfId="2" applyFont="1"/>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687798" y="515733"/>
            <a:ext cx="433552" cy="91847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73</xdr:row>
      <xdr:rowOff>13673</xdr:rowOff>
    </xdr:from>
    <xdr:to>
      <xdr:col>2</xdr:col>
      <xdr:colOff>1117601</xdr:colOff>
      <xdr:row>83</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490175</xdr:colOff>
      <xdr:row>67</xdr:row>
      <xdr:rowOff>66842</xdr:rowOff>
    </xdr:from>
    <xdr:to>
      <xdr:col>2</xdr:col>
      <xdr:colOff>1748767</xdr:colOff>
      <xdr:row>68</xdr:row>
      <xdr:rowOff>78663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27017" y="1448246"/>
          <a:ext cx="1258592" cy="20120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410944</xdr:colOff>
      <xdr:row>68</xdr:row>
      <xdr:rowOff>78664</xdr:rowOff>
    </xdr:from>
    <xdr:to>
      <xdr:col>2</xdr:col>
      <xdr:colOff>1119471</xdr:colOff>
      <xdr:row>70</xdr:row>
      <xdr:rowOff>171126</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1" idx="2"/>
          <a:endCxn id="21" idx="0"/>
        </xdr:cNvCxnSpPr>
      </xdr:nvCxnSpPr>
      <xdr:spPr bwMode="auto">
        <a:xfrm rot="5400000">
          <a:off x="1431959" y="1074052"/>
          <a:ext cx="448954" cy="1599755"/>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1258872</xdr:colOff>
      <xdr:row>83</xdr:row>
      <xdr:rowOff>384</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xdr:cNvCxnSpPr>
      </xdr:nvCxnSpPr>
      <xdr:spPr bwMode="auto">
        <a:xfrm>
          <a:off x="2590800" y="39624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85801" y="19519901"/>
          <a:ext cx="8801100" cy="482600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t Info"/>
      <sheetName val="Description"/>
      <sheetName val="Process"/>
      <sheetName val="Customer Needs"/>
      <sheetName val="Spec Notes"/>
      <sheetName val="Assessment"/>
      <sheetName val="Historical Data"/>
      <sheetName val="Review"/>
      <sheetName val="Acceptance"/>
      <sheetName val="Map"/>
      <sheetName val="Architecture"/>
      <sheetName val="Estimation"/>
      <sheetName val="Plan"/>
      <sheetName val="Iterations"/>
      <sheetName val="PlanSummary"/>
      <sheetName val="Change Log"/>
      <sheetName val="Time Log"/>
      <sheetName val="Lessons"/>
      <sheetName val="Coding Standard"/>
      <sheetName val="Counting Standard"/>
      <sheetName val="Source"/>
      <sheetName val="Constants"/>
      <sheetName val="Support Info (2)"/>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tabSelected="1" zoomScaleNormal="100"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72" t="s">
        <v>731</v>
      </c>
      <c r="B1" s="472"/>
      <c r="C1" s="472"/>
      <c r="D1" s="472"/>
      <c r="E1" s="472"/>
      <c r="F1" s="472"/>
      <c r="G1" s="472"/>
    </row>
    <row r="2" spans="1:9" x14ac:dyDescent="0.15">
      <c r="A2" s="378"/>
      <c r="B2" s="14"/>
    </row>
    <row r="3" spans="1:9" s="416" customFormat="1" x14ac:dyDescent="0.15">
      <c r="A3" s="16" t="s">
        <v>715</v>
      </c>
      <c r="B3" s="435">
        <v>1</v>
      </c>
    </row>
    <row r="4" spans="1:9" s="416" customFormat="1" x14ac:dyDescent="0.15">
      <c r="A4" s="434"/>
      <c r="B4" s="14"/>
    </row>
    <row r="5" spans="1:9" ht="24" customHeight="1" x14ac:dyDescent="0.15">
      <c r="A5" s="16" t="s">
        <v>30</v>
      </c>
      <c r="B5" s="409" t="s">
        <v>736</v>
      </c>
      <c r="C5" s="410"/>
      <c r="D5" s="410"/>
      <c r="E5" s="410"/>
      <c r="F5" s="410"/>
      <c r="G5" s="410"/>
      <c r="H5" s="410"/>
      <c r="I5" s="411"/>
    </row>
    <row r="6" spans="1:9" ht="27" customHeight="1" x14ac:dyDescent="0.15">
      <c r="A6" s="16" t="s">
        <v>414</v>
      </c>
      <c r="B6" s="477" t="s">
        <v>806</v>
      </c>
      <c r="C6" s="474"/>
      <c r="D6" s="474"/>
      <c r="E6" s="474"/>
      <c r="F6" s="474"/>
      <c r="G6" s="474"/>
      <c r="H6" s="474"/>
      <c r="I6" s="474"/>
    </row>
    <row r="7" spans="1:9" ht="15" customHeight="1" x14ac:dyDescent="0.15">
      <c r="A7" s="16" t="s">
        <v>203</v>
      </c>
      <c r="B7" s="256" t="s">
        <v>477</v>
      </c>
      <c r="C7" s="475" t="s">
        <v>606</v>
      </c>
      <c r="D7" s="474"/>
      <c r="E7" s="474"/>
      <c r="F7" s="474"/>
      <c r="G7" s="474"/>
      <c r="H7" s="474"/>
      <c r="I7" s="474"/>
    </row>
    <row r="8" spans="1:9" ht="15" customHeight="1" x14ac:dyDescent="0.15">
      <c r="A8" s="16"/>
      <c r="B8" s="256" t="s">
        <v>478</v>
      </c>
      <c r="C8" s="475" t="s">
        <v>601</v>
      </c>
      <c r="D8" s="474"/>
      <c r="E8" s="474"/>
      <c r="F8" s="474"/>
      <c r="G8" s="474"/>
      <c r="H8" s="474"/>
      <c r="I8" s="474"/>
    </row>
    <row r="9" spans="1:9" ht="21" customHeight="1" x14ac:dyDescent="0.15">
      <c r="A9" s="16"/>
      <c r="B9" s="476"/>
      <c r="C9" s="474"/>
      <c r="D9" s="474"/>
      <c r="E9" s="474"/>
      <c r="F9" s="474"/>
      <c r="G9" s="474"/>
      <c r="H9" s="474"/>
      <c r="I9" s="474"/>
    </row>
    <row r="10" spans="1:9" ht="12" customHeight="1" x14ac:dyDescent="0.15">
      <c r="A10" s="17" t="s">
        <v>93</v>
      </c>
      <c r="B10" s="474" t="s">
        <v>147</v>
      </c>
      <c r="C10" s="474"/>
      <c r="D10" s="474"/>
      <c r="E10" s="474"/>
      <c r="F10" s="474"/>
      <c r="G10" s="474"/>
      <c r="H10" s="474"/>
      <c r="I10" s="474"/>
    </row>
    <row r="11" spans="1:9" x14ac:dyDescent="0.15">
      <c r="A11" s="17"/>
      <c r="B11" s="474" t="s">
        <v>31</v>
      </c>
      <c r="C11" s="474"/>
      <c r="D11" s="474"/>
      <c r="E11" s="474"/>
      <c r="F11" s="474"/>
      <c r="G11" s="474"/>
      <c r="H11" s="474"/>
      <c r="I11" s="474"/>
    </row>
    <row r="12" spans="1:9" ht="12.75" customHeight="1" x14ac:dyDescent="0.15">
      <c r="A12" s="15"/>
      <c r="B12" s="474" t="s">
        <v>98</v>
      </c>
      <c r="C12" s="474"/>
      <c r="D12" s="474"/>
      <c r="E12" s="474"/>
      <c r="F12" s="474"/>
      <c r="G12" s="474"/>
      <c r="H12" s="474"/>
      <c r="I12" s="474"/>
    </row>
    <row r="13" spans="1:9" ht="35" customHeight="1" x14ac:dyDescent="0.15">
      <c r="A13" s="15"/>
      <c r="B13" s="474" t="s">
        <v>283</v>
      </c>
      <c r="C13" s="474"/>
      <c r="D13" s="474"/>
      <c r="E13" s="474"/>
      <c r="F13" s="474"/>
      <c r="G13" s="474"/>
      <c r="H13" s="474"/>
      <c r="I13" s="474"/>
    </row>
    <row r="14" spans="1:9" x14ac:dyDescent="0.15">
      <c r="A14" s="17"/>
      <c r="B14" s="474" t="s">
        <v>285</v>
      </c>
      <c r="C14" s="474"/>
      <c r="D14" s="474"/>
      <c r="E14" s="474"/>
      <c r="F14" s="474"/>
      <c r="G14" s="474"/>
      <c r="H14" s="474"/>
      <c r="I14" s="474"/>
    </row>
    <row r="15" spans="1:9" ht="12.75" customHeight="1" x14ac:dyDescent="0.15">
      <c r="A15" s="15"/>
      <c r="B15" s="49"/>
      <c r="C15" s="265" t="s">
        <v>125</v>
      </c>
      <c r="D15" s="478" t="s">
        <v>126</v>
      </c>
      <c r="E15" s="479"/>
      <c r="F15" s="479"/>
      <c r="G15" s="479"/>
      <c r="H15" s="479"/>
      <c r="I15" s="479"/>
    </row>
    <row r="16" spans="1:9" ht="17" customHeight="1" x14ac:dyDescent="0.15">
      <c r="A16" s="15"/>
      <c r="B16" s="49"/>
      <c r="C16" s="49" t="s">
        <v>127</v>
      </c>
      <c r="D16" s="474" t="s">
        <v>481</v>
      </c>
      <c r="E16" s="474"/>
      <c r="F16" s="474"/>
      <c r="G16" s="474"/>
      <c r="H16" s="474"/>
      <c r="I16" s="474"/>
    </row>
    <row r="17" spans="1:9" ht="75" customHeight="1" x14ac:dyDescent="0.15">
      <c r="A17" s="15"/>
      <c r="B17" s="49"/>
      <c r="C17" s="49" t="s">
        <v>322</v>
      </c>
      <c r="D17" s="474" t="s">
        <v>720</v>
      </c>
      <c r="E17" s="474"/>
      <c r="F17" s="474"/>
      <c r="G17" s="474"/>
      <c r="H17" s="474"/>
      <c r="I17" s="474"/>
    </row>
    <row r="18" spans="1:9" ht="20" customHeight="1" x14ac:dyDescent="0.15">
      <c r="A18" s="15"/>
      <c r="B18" s="49"/>
      <c r="C18" s="49" t="s">
        <v>128</v>
      </c>
      <c r="D18" s="474" t="s">
        <v>437</v>
      </c>
      <c r="E18" s="474"/>
      <c r="F18" s="474"/>
      <c r="G18" s="474"/>
      <c r="H18" s="474"/>
      <c r="I18" s="474"/>
    </row>
    <row r="19" spans="1:9" ht="32" customHeight="1" x14ac:dyDescent="0.15">
      <c r="A19" s="15"/>
      <c r="B19" s="49"/>
      <c r="C19" s="49" t="s">
        <v>210</v>
      </c>
      <c r="D19" s="475" t="s">
        <v>597</v>
      </c>
      <c r="E19" s="474"/>
      <c r="F19" s="474"/>
      <c r="G19" s="474"/>
      <c r="H19" s="474"/>
      <c r="I19" s="474"/>
    </row>
    <row r="20" spans="1:9" ht="30" hidden="1" customHeight="1" x14ac:dyDescent="0.15">
      <c r="A20" s="15"/>
      <c r="B20" s="49"/>
      <c r="C20" s="49" t="s">
        <v>65</v>
      </c>
      <c r="D20" s="474" t="s">
        <v>22</v>
      </c>
      <c r="E20" s="474"/>
      <c r="F20" s="474"/>
      <c r="G20" s="474"/>
      <c r="H20" s="474"/>
      <c r="I20" s="474"/>
    </row>
    <row r="21" spans="1:9" ht="41" hidden="1" customHeight="1" x14ac:dyDescent="0.15">
      <c r="A21" s="15"/>
      <c r="B21" s="49"/>
      <c r="C21" s="49" t="s">
        <v>20</v>
      </c>
      <c r="D21" s="474" t="s">
        <v>11</v>
      </c>
      <c r="E21" s="474"/>
      <c r="F21" s="474"/>
      <c r="G21" s="474"/>
      <c r="H21" s="474"/>
      <c r="I21" s="474"/>
    </row>
    <row r="22" spans="1:9" ht="50" hidden="1" customHeight="1" x14ac:dyDescent="0.15">
      <c r="A22" s="15"/>
      <c r="B22" s="49"/>
      <c r="C22" s="49" t="s">
        <v>8</v>
      </c>
      <c r="D22" s="474" t="s">
        <v>0</v>
      </c>
      <c r="E22" s="474"/>
      <c r="F22" s="474"/>
      <c r="G22" s="474"/>
      <c r="H22" s="474"/>
      <c r="I22" s="474"/>
    </row>
    <row r="23" spans="1:9" ht="25" customHeight="1" x14ac:dyDescent="0.15">
      <c r="A23" s="15"/>
      <c r="B23" s="49"/>
      <c r="C23" s="49" t="s">
        <v>77</v>
      </c>
      <c r="D23" s="475" t="s">
        <v>513</v>
      </c>
      <c r="E23" s="474"/>
      <c r="F23" s="474"/>
      <c r="G23" s="474"/>
      <c r="H23" s="474"/>
      <c r="I23" s="474"/>
    </row>
    <row r="24" spans="1:9" ht="30" hidden="1" customHeight="1" x14ac:dyDescent="0.15">
      <c r="A24" s="15"/>
      <c r="B24" s="49"/>
      <c r="C24" s="49" t="s">
        <v>155</v>
      </c>
      <c r="D24" s="474" t="s">
        <v>348</v>
      </c>
      <c r="E24" s="474"/>
      <c r="F24" s="474"/>
      <c r="G24" s="474"/>
      <c r="H24" s="474"/>
      <c r="I24" s="474"/>
    </row>
    <row r="25" spans="1:9" ht="19" hidden="1" customHeight="1" x14ac:dyDescent="0.15">
      <c r="A25" s="15"/>
      <c r="B25" s="49"/>
      <c r="C25" s="325" t="s">
        <v>272</v>
      </c>
      <c r="D25" s="473" t="s">
        <v>273</v>
      </c>
      <c r="E25" s="473"/>
      <c r="F25" s="473"/>
      <c r="G25" s="473"/>
      <c r="H25" s="473"/>
      <c r="I25" s="473"/>
    </row>
    <row r="26" spans="1:9" ht="36" hidden="1" customHeight="1" x14ac:dyDescent="0.15">
      <c r="A26" s="15"/>
      <c r="B26" s="49"/>
      <c r="C26" s="49" t="s">
        <v>312</v>
      </c>
      <c r="D26" s="474" t="s">
        <v>396</v>
      </c>
      <c r="E26" s="474"/>
      <c r="F26" s="474"/>
      <c r="G26" s="474"/>
      <c r="H26" s="474"/>
      <c r="I26" s="474"/>
    </row>
    <row r="27" spans="1:9" s="20" customFormat="1" ht="49.5" customHeight="1" x14ac:dyDescent="0.15">
      <c r="A27" s="17" t="s">
        <v>48</v>
      </c>
      <c r="B27" s="474" t="s">
        <v>211</v>
      </c>
      <c r="C27" s="474"/>
      <c r="D27" s="474"/>
      <c r="E27" s="474"/>
      <c r="F27" s="474"/>
      <c r="G27" s="474"/>
      <c r="H27" s="474"/>
      <c r="I27" s="474"/>
    </row>
  </sheetData>
  <sheetProtection sheet="1" objects="1" scenarios="1"/>
  <mergeCells count="23">
    <mergeCell ref="B27:I27"/>
    <mergeCell ref="B13:I13"/>
    <mergeCell ref="B10:I10"/>
    <mergeCell ref="B11:I11"/>
    <mergeCell ref="B12:I12"/>
    <mergeCell ref="D22:I22"/>
    <mergeCell ref="B14:I14"/>
    <mergeCell ref="D15:I15"/>
    <mergeCell ref="D16:I16"/>
    <mergeCell ref="D18:I18"/>
    <mergeCell ref="A1:G1"/>
    <mergeCell ref="D25:I25"/>
    <mergeCell ref="D26:I26"/>
    <mergeCell ref="C7:I7"/>
    <mergeCell ref="C8:I8"/>
    <mergeCell ref="D17:I17"/>
    <mergeCell ref="B9:I9"/>
    <mergeCell ref="D24:I24"/>
    <mergeCell ref="D23:I23"/>
    <mergeCell ref="D21:I21"/>
    <mergeCell ref="D20:I20"/>
    <mergeCell ref="D19:I19"/>
    <mergeCell ref="B6:I6"/>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7" customFormat="1" ht="20" x14ac:dyDescent="0.2">
      <c r="A1" s="1" t="s">
        <v>290</v>
      </c>
      <c r="B1" s="1"/>
      <c r="C1" s="1"/>
      <c r="D1" s="1"/>
      <c r="E1" s="1"/>
      <c r="F1" s="1"/>
      <c r="G1" s="1"/>
      <c r="H1" s="1"/>
      <c r="I1" s="1"/>
      <c r="J1" s="1"/>
      <c r="K1" s="1"/>
      <c r="L1" s="1"/>
    </row>
    <row r="2" spans="1:12" s="167" customFormat="1" ht="20" hidden="1" x14ac:dyDescent="0.2">
      <c r="A2" s="1"/>
      <c r="B2" s="169"/>
      <c r="C2" s="1"/>
      <c r="D2" s="1"/>
      <c r="E2" s="1"/>
      <c r="F2" s="1"/>
      <c r="G2" s="1"/>
      <c r="H2" s="1"/>
      <c r="I2" s="1"/>
      <c r="J2" s="1"/>
      <c r="K2" s="1"/>
      <c r="L2" s="1"/>
    </row>
    <row r="3" spans="1:12" s="167" customFormat="1" ht="20" hidden="1" x14ac:dyDescent="0.2">
      <c r="A3" s="1"/>
      <c r="B3" s="169" t="s">
        <v>291</v>
      </c>
      <c r="C3" s="1"/>
      <c r="D3" s="1"/>
      <c r="E3" s="1"/>
      <c r="F3" s="1"/>
      <c r="G3" s="1"/>
      <c r="H3" s="1"/>
      <c r="I3" s="1"/>
      <c r="J3" s="1"/>
      <c r="K3" s="1"/>
      <c r="L3" s="1"/>
    </row>
    <row r="4" spans="1:12" s="167" customFormat="1" ht="20" x14ac:dyDescent="0.2">
      <c r="A4" s="1"/>
      <c r="B4" s="158"/>
      <c r="C4" s="561"/>
      <c r="D4" s="561"/>
      <c r="E4" s="561"/>
      <c r="F4" s="561"/>
      <c r="G4" s="561"/>
      <c r="H4" s="561"/>
      <c r="I4" s="561"/>
      <c r="J4" s="561"/>
      <c r="K4" s="561"/>
      <c r="L4" s="561"/>
    </row>
    <row r="5" spans="1:12" s="167" customFormat="1" ht="23" customHeight="1" x14ac:dyDescent="0.15">
      <c r="A5" s="167" t="s">
        <v>292</v>
      </c>
      <c r="B5" s="158"/>
      <c r="C5" s="171"/>
      <c r="D5" s="171"/>
      <c r="E5" s="171"/>
      <c r="F5" s="171"/>
      <c r="G5" s="171"/>
      <c r="H5" s="171"/>
      <c r="I5" s="171"/>
      <c r="J5" s="171"/>
      <c r="K5" s="171"/>
      <c r="L5" s="171"/>
    </row>
    <row r="6" spans="1:12" s="29" customFormat="1" ht="17" customHeight="1" x14ac:dyDescent="0.15">
      <c r="B6" s="8"/>
      <c r="C6" s="84"/>
      <c r="D6" s="84"/>
      <c r="E6" s="84"/>
      <c r="F6" s="84"/>
      <c r="G6" s="84"/>
      <c r="H6" s="84"/>
      <c r="I6" s="84"/>
      <c r="J6" s="84"/>
      <c r="K6" s="84"/>
      <c r="L6" s="84"/>
    </row>
    <row r="7" spans="1:12" s="167" customFormat="1" ht="25" customHeight="1" x14ac:dyDescent="0.15">
      <c r="A7" s="560"/>
      <c r="B7" s="168" t="e">
        <f>CONCATENATE("Scenario ", TEXT(#REF!,"#"))</f>
        <v>#REF!</v>
      </c>
      <c r="C7" s="170"/>
      <c r="D7" s="170"/>
      <c r="E7" s="170"/>
      <c r="F7" s="170"/>
      <c r="G7" s="170"/>
      <c r="H7" s="170"/>
      <c r="I7" s="170"/>
      <c r="J7" s="170"/>
      <c r="K7" s="170"/>
      <c r="L7" s="170"/>
    </row>
    <row r="8" spans="1:12" s="167" customFormat="1" ht="25" customHeight="1" x14ac:dyDescent="0.15">
      <c r="A8" s="560"/>
      <c r="B8" s="168" t="e">
        <f>CONCATENATE("Scenario ", TEXT(#REF!,"#"))</f>
        <v>#REF!</v>
      </c>
      <c r="C8" s="170"/>
      <c r="D8" s="170"/>
      <c r="E8" s="170"/>
      <c r="F8" s="170"/>
      <c r="G8" s="170"/>
      <c r="H8" s="170"/>
      <c r="I8" s="170"/>
      <c r="J8" s="170"/>
      <c r="K8" s="170"/>
      <c r="L8" s="170"/>
    </row>
    <row r="9" spans="1:12" s="167" customFormat="1" ht="25" customHeight="1" x14ac:dyDescent="0.15">
      <c r="A9" s="560"/>
      <c r="B9" s="168" t="e">
        <f>CONCATENATE("Scenario ", TEXT(#REF!,"#"))</f>
        <v>#REF!</v>
      </c>
      <c r="C9" s="170"/>
      <c r="D9" s="170"/>
      <c r="E9" s="170"/>
      <c r="F9" s="170"/>
      <c r="G9" s="170"/>
      <c r="H9" s="170"/>
      <c r="I9" s="170"/>
      <c r="J9" s="170"/>
      <c r="K9" s="170"/>
      <c r="L9" s="170"/>
    </row>
    <row r="10" spans="1:12" s="167" customFormat="1" ht="25" customHeight="1" x14ac:dyDescent="0.15">
      <c r="A10" s="560"/>
      <c r="B10" s="168" t="e">
        <f>CONCATENATE("Scenario ", TEXT(#REF!,"#"))</f>
        <v>#REF!</v>
      </c>
      <c r="C10" s="170"/>
      <c r="D10" s="170"/>
      <c r="E10" s="170"/>
      <c r="F10" s="170"/>
      <c r="G10" s="170"/>
      <c r="H10" s="170"/>
      <c r="I10" s="170"/>
      <c r="J10" s="170"/>
      <c r="K10" s="170"/>
      <c r="L10" s="170"/>
    </row>
    <row r="11" spans="1:12" s="167" customFormat="1" ht="25" customHeight="1" x14ac:dyDescent="0.15">
      <c r="A11" s="560"/>
      <c r="B11" s="168" t="e">
        <f>CONCATENATE("Scenario ", TEXT(#REF!,"#"))</f>
        <v>#REF!</v>
      </c>
      <c r="C11" s="170"/>
      <c r="D11" s="170"/>
      <c r="E11" s="170"/>
      <c r="F11" s="170"/>
      <c r="G11" s="170"/>
      <c r="H11" s="170"/>
      <c r="I11" s="170"/>
      <c r="J11" s="170"/>
      <c r="K11" s="170"/>
      <c r="L11" s="170"/>
    </row>
    <row r="12" spans="1:12" s="167" customFormat="1" ht="25" customHeight="1" x14ac:dyDescent="0.15">
      <c r="A12" s="560"/>
      <c r="B12" s="168" t="e">
        <f>CONCATENATE("Scenario ", TEXT(#REF!,"#"))</f>
        <v>#REF!</v>
      </c>
      <c r="C12" s="170"/>
      <c r="D12" s="170"/>
      <c r="E12" s="170"/>
      <c r="F12" s="170"/>
      <c r="G12" s="170"/>
      <c r="H12" s="170"/>
      <c r="I12" s="170"/>
      <c r="J12" s="170"/>
      <c r="K12" s="170"/>
      <c r="L12" s="170"/>
    </row>
    <row r="13" spans="1:12" s="167" customFormat="1" ht="25" customHeight="1" x14ac:dyDescent="0.15">
      <c r="A13" s="560"/>
      <c r="B13" s="168" t="e">
        <f>CONCATENATE("Scenario ", TEXT(#REF!,"#"))</f>
        <v>#REF!</v>
      </c>
      <c r="C13" s="170"/>
      <c r="D13" s="170"/>
      <c r="E13" s="170"/>
      <c r="F13" s="170"/>
      <c r="G13" s="170"/>
      <c r="H13" s="170"/>
      <c r="I13" s="170"/>
      <c r="J13" s="170"/>
      <c r="K13" s="170"/>
      <c r="L13" s="170"/>
    </row>
    <row r="14" spans="1:12" s="167" customFormat="1" ht="25" customHeight="1" x14ac:dyDescent="0.15">
      <c r="A14" s="560"/>
      <c r="B14" s="168" t="e">
        <f>CONCATENATE("Scenario ", TEXT(#REF!,"#"))</f>
        <v>#REF!</v>
      </c>
      <c r="C14" s="170"/>
      <c r="D14" s="170"/>
      <c r="E14" s="170"/>
      <c r="F14" s="170"/>
      <c r="G14" s="170"/>
      <c r="H14" s="170"/>
      <c r="I14" s="170"/>
      <c r="J14" s="170"/>
      <c r="K14" s="170"/>
      <c r="L14" s="170"/>
    </row>
    <row r="15" spans="1:12" s="167" customFormat="1" ht="25" customHeight="1" x14ac:dyDescent="0.15">
      <c r="A15" s="560"/>
      <c r="B15" s="168" t="e">
        <f>CONCATENATE("Scenario ", TEXT(#REF!,"#"))</f>
        <v>#REF!</v>
      </c>
      <c r="C15" s="170"/>
      <c r="D15" s="170"/>
      <c r="E15" s="170"/>
      <c r="F15" s="170"/>
      <c r="G15" s="170"/>
      <c r="H15" s="170"/>
      <c r="I15" s="170"/>
      <c r="J15" s="170"/>
      <c r="K15" s="170"/>
      <c r="L15" s="170"/>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98" zoomScale="141" zoomScaleNormal="141" workbookViewId="0">
      <selection activeCell="C43" sqref="C43"/>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155</v>
      </c>
    </row>
    <row r="2" spans="1:6" ht="43" customHeight="1" x14ac:dyDescent="0.2">
      <c r="A2" s="248" t="s">
        <v>353</v>
      </c>
      <c r="B2" s="558" t="s">
        <v>353</v>
      </c>
      <c r="C2" s="559"/>
      <c r="D2" s="248"/>
      <c r="E2" s="248"/>
      <c r="F2" s="1"/>
    </row>
    <row r="3" spans="1:6" ht="14" hidden="1" thickBot="1" x14ac:dyDescent="0.2">
      <c r="B3" s="25"/>
      <c r="C3" s="25"/>
      <c r="D3" s="25"/>
      <c r="E3" s="25"/>
      <c r="F3" s="25"/>
    </row>
    <row r="4" spans="1:6" ht="20" hidden="1" x14ac:dyDescent="0.2">
      <c r="B4" s="94" t="s">
        <v>122</v>
      </c>
      <c r="C4" s="26"/>
      <c r="D4" s="26"/>
      <c r="E4" s="26"/>
      <c r="F4" s="26"/>
    </row>
    <row r="5" spans="1:6" hidden="1" x14ac:dyDescent="0.15">
      <c r="B5" s="26" t="s">
        <v>81</v>
      </c>
      <c r="C5" s="95">
        <v>36526</v>
      </c>
      <c r="D5" s="26"/>
      <c r="E5" s="26"/>
      <c r="F5" s="26"/>
    </row>
    <row r="6" spans="1:6" hidden="1" x14ac:dyDescent="0.15">
      <c r="B6" s="26" t="s">
        <v>110</v>
      </c>
      <c r="C6" s="95">
        <v>40179</v>
      </c>
      <c r="D6" s="26"/>
      <c r="E6" s="26"/>
      <c r="F6" s="26"/>
    </row>
    <row r="7" spans="1:6" hidden="1" x14ac:dyDescent="0.15">
      <c r="B7" s="27" t="s">
        <v>82</v>
      </c>
      <c r="C7" s="96" t="s">
        <v>131</v>
      </c>
      <c r="D7" s="26"/>
      <c r="E7" s="26"/>
      <c r="F7" s="26"/>
    </row>
    <row r="8" spans="1:6" hidden="1" x14ac:dyDescent="0.15">
      <c r="B8" s="26"/>
      <c r="C8" s="96" t="s">
        <v>181</v>
      </c>
      <c r="D8" s="26"/>
      <c r="E8" s="26"/>
      <c r="F8" s="26"/>
    </row>
    <row r="9" spans="1:6" hidden="1" x14ac:dyDescent="0.15">
      <c r="B9" s="26"/>
      <c r="C9" s="96" t="s">
        <v>182</v>
      </c>
      <c r="D9" s="26"/>
      <c r="E9" s="26"/>
      <c r="F9" s="26"/>
    </row>
    <row r="10" spans="1:6" hidden="1" x14ac:dyDescent="0.15">
      <c r="B10" s="26"/>
      <c r="C10" s="96" t="s">
        <v>183</v>
      </c>
      <c r="D10" s="26"/>
      <c r="E10" s="26"/>
      <c r="F10" s="26"/>
    </row>
    <row r="11" spans="1:6" hidden="1" x14ac:dyDescent="0.15">
      <c r="B11" s="26"/>
      <c r="C11" s="96" t="s">
        <v>184</v>
      </c>
      <c r="D11" s="26"/>
      <c r="E11" s="26"/>
      <c r="F11" s="26"/>
    </row>
    <row r="12" spans="1:6" hidden="1" x14ac:dyDescent="0.15">
      <c r="B12" s="26"/>
      <c r="C12" s="96" t="s">
        <v>185</v>
      </c>
      <c r="D12" s="26"/>
      <c r="E12" s="26"/>
      <c r="F12" s="26"/>
    </row>
    <row r="13" spans="1:6" hidden="1" x14ac:dyDescent="0.15">
      <c r="B13" s="26"/>
      <c r="C13" s="96" t="s">
        <v>186</v>
      </c>
      <c r="D13" s="26"/>
      <c r="E13" s="26"/>
      <c r="F13" s="26"/>
    </row>
    <row r="14" spans="1:6" hidden="1" x14ac:dyDescent="0.15">
      <c r="B14" s="26"/>
      <c r="C14" s="96" t="s">
        <v>179</v>
      </c>
      <c r="D14" s="26"/>
      <c r="E14" s="26"/>
      <c r="F14" s="26"/>
    </row>
    <row r="15" spans="1:6" hidden="1" x14ac:dyDescent="0.15">
      <c r="B15" s="26" t="s">
        <v>86</v>
      </c>
      <c r="C15" s="26" t="s">
        <v>87</v>
      </c>
      <c r="D15" s="26"/>
      <c r="E15" s="26"/>
      <c r="F15" s="26"/>
    </row>
    <row r="16" spans="1:6" hidden="1" x14ac:dyDescent="0.15">
      <c r="B16" s="26"/>
      <c r="C16" s="26" t="s">
        <v>187</v>
      </c>
      <c r="D16" s="26"/>
      <c r="E16" s="26"/>
      <c r="F16" s="26"/>
    </row>
    <row r="17" spans="2:6" hidden="1" x14ac:dyDescent="0.15">
      <c r="B17" s="26"/>
      <c r="C17" s="26" t="s">
        <v>188</v>
      </c>
      <c r="D17" s="26"/>
      <c r="E17" s="26"/>
      <c r="F17" s="26"/>
    </row>
    <row r="18" spans="2:6" hidden="1" x14ac:dyDescent="0.15">
      <c r="B18" s="26"/>
      <c r="C18" s="26" t="s">
        <v>189</v>
      </c>
      <c r="D18" s="26"/>
      <c r="E18" s="26"/>
      <c r="F18" s="26"/>
    </row>
    <row r="19" spans="2:6" hidden="1" x14ac:dyDescent="0.15">
      <c r="B19" s="26"/>
      <c r="C19" s="26" t="s">
        <v>190</v>
      </c>
      <c r="D19" s="26"/>
      <c r="E19" s="26"/>
      <c r="F19" s="26"/>
    </row>
    <row r="20" spans="2:6" hidden="1" x14ac:dyDescent="0.15">
      <c r="B20" s="26"/>
      <c r="C20" s="26" t="s">
        <v>191</v>
      </c>
      <c r="D20" s="26"/>
      <c r="E20" s="26"/>
      <c r="F20" s="26"/>
    </row>
    <row r="21" spans="2:6" hidden="1" x14ac:dyDescent="0.15">
      <c r="B21" s="26"/>
      <c r="C21" s="26" t="s">
        <v>88</v>
      </c>
      <c r="D21" s="26"/>
      <c r="E21" s="26"/>
      <c r="F21" s="26"/>
    </row>
    <row r="22" spans="2:6" hidden="1" x14ac:dyDescent="0.15">
      <c r="B22" s="26"/>
      <c r="C22" s="26" t="s">
        <v>192</v>
      </c>
      <c r="D22" s="26"/>
      <c r="E22" s="26"/>
      <c r="F22" s="26"/>
    </row>
    <row r="23" spans="2:6" hidden="1" x14ac:dyDescent="0.15">
      <c r="B23" s="26"/>
      <c r="C23" s="26" t="s">
        <v>193</v>
      </c>
      <c r="D23" s="26"/>
      <c r="E23" s="26"/>
      <c r="F23" s="26"/>
    </row>
    <row r="24" spans="2:6" hidden="1" x14ac:dyDescent="0.15">
      <c r="B24" s="26"/>
      <c r="C24" s="26" t="s">
        <v>194</v>
      </c>
      <c r="D24" s="26"/>
      <c r="E24" s="26"/>
      <c r="F24" s="26"/>
    </row>
    <row r="25" spans="2:6" hidden="1" x14ac:dyDescent="0.15">
      <c r="B25" s="26" t="s">
        <v>49</v>
      </c>
      <c r="C25" s="26" t="s">
        <v>50</v>
      </c>
      <c r="D25" s="26"/>
      <c r="E25" s="26"/>
      <c r="F25" s="26"/>
    </row>
    <row r="26" spans="2:6" s="19" customFormat="1" hidden="1" x14ac:dyDescent="0.15">
      <c r="B26" s="27"/>
      <c r="C26" s="27" t="s">
        <v>51</v>
      </c>
      <c r="D26" s="27"/>
      <c r="E26" s="27"/>
      <c r="F26" s="27"/>
    </row>
    <row r="27" spans="2:6" hidden="1" x14ac:dyDescent="0.15">
      <c r="B27" s="27" t="s">
        <v>206</v>
      </c>
      <c r="C27" s="27" t="s">
        <v>53</v>
      </c>
      <c r="D27" s="27"/>
      <c r="E27" s="27"/>
      <c r="F27" s="27"/>
    </row>
    <row r="28" spans="2:6" hidden="1" x14ac:dyDescent="0.15">
      <c r="B28" s="27"/>
      <c r="C28" s="27" t="s">
        <v>88</v>
      </c>
      <c r="D28" s="27"/>
      <c r="E28" s="27"/>
      <c r="F28" s="27"/>
    </row>
    <row r="29" spans="2:6" hidden="1" x14ac:dyDescent="0.15">
      <c r="B29" s="27"/>
      <c r="C29" s="27" t="s">
        <v>55</v>
      </c>
      <c r="D29" s="27"/>
      <c r="E29" s="27"/>
      <c r="F29" s="27"/>
    </row>
    <row r="30" spans="2:6" hidden="1" x14ac:dyDescent="0.15">
      <c r="B30" s="27"/>
      <c r="C30" s="27" t="s">
        <v>54</v>
      </c>
      <c r="D30" s="27"/>
      <c r="E30" s="27"/>
      <c r="F30" s="27"/>
    </row>
    <row r="31" spans="2:6" hidden="1" x14ac:dyDescent="0.15">
      <c r="B31" s="27" t="s">
        <v>195</v>
      </c>
      <c r="C31" s="27" t="s">
        <v>196</v>
      </c>
      <c r="D31" s="27"/>
      <c r="E31" s="27"/>
      <c r="F31" s="27"/>
    </row>
    <row r="32" spans="2:6" hidden="1" x14ac:dyDescent="0.15">
      <c r="B32" s="27"/>
      <c r="C32" s="27" t="s">
        <v>197</v>
      </c>
      <c r="D32" s="27"/>
      <c r="E32" s="27"/>
      <c r="F32" s="27"/>
    </row>
    <row r="33" spans="1:6" hidden="1" x14ac:dyDescent="0.15">
      <c r="B33" s="27" t="s">
        <v>56</v>
      </c>
      <c r="C33" s="27" t="s">
        <v>57</v>
      </c>
      <c r="D33" s="27"/>
      <c r="E33" s="27"/>
      <c r="F33" s="27"/>
    </row>
    <row r="34" spans="1:6" hidden="1" x14ac:dyDescent="0.15">
      <c r="B34" s="27"/>
      <c r="C34" s="27" t="s">
        <v>58</v>
      </c>
      <c r="D34" s="27"/>
      <c r="E34" s="27"/>
      <c r="F34" s="27"/>
    </row>
    <row r="35" spans="1:6" hidden="1" x14ac:dyDescent="0.15">
      <c r="B35" s="27"/>
      <c r="C35" s="27" t="s">
        <v>59</v>
      </c>
      <c r="D35" s="27"/>
      <c r="E35" s="27"/>
      <c r="F35" s="27"/>
    </row>
    <row r="36" spans="1:6" hidden="1" x14ac:dyDescent="0.15">
      <c r="B36" s="27"/>
      <c r="C36" s="27" t="s">
        <v>60</v>
      </c>
      <c r="D36" s="27"/>
      <c r="E36" s="27"/>
      <c r="F36" s="27"/>
    </row>
    <row r="37" spans="1:6" hidden="1" x14ac:dyDescent="0.15">
      <c r="B37" s="27"/>
      <c r="C37" s="27" t="s">
        <v>61</v>
      </c>
      <c r="D37" s="27"/>
      <c r="E37" s="27"/>
      <c r="F37" s="27"/>
    </row>
    <row r="38" spans="1:6" hidden="1" x14ac:dyDescent="0.15">
      <c r="B38" s="27" t="s">
        <v>165</v>
      </c>
      <c r="C38" s="27" t="s">
        <v>166</v>
      </c>
      <c r="D38" s="27"/>
      <c r="E38" s="27"/>
      <c r="F38" s="27"/>
    </row>
    <row r="39" spans="1:6" hidden="1" x14ac:dyDescent="0.15">
      <c r="B39" s="27"/>
      <c r="C39" s="27" t="s">
        <v>167</v>
      </c>
      <c r="D39" s="27"/>
      <c r="E39" s="27"/>
      <c r="F39" s="27"/>
    </row>
    <row r="40" spans="1:6" hidden="1" x14ac:dyDescent="0.15">
      <c r="B40" s="27"/>
      <c r="C40" s="27" t="s">
        <v>168</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62">
        <v>1</v>
      </c>
      <c r="B43" s="3" t="s">
        <v>204</v>
      </c>
      <c r="C43" s="316"/>
    </row>
    <row r="44" spans="1:6" x14ac:dyDescent="0.15">
      <c r="A44" s="562"/>
      <c r="B44" s="3" t="s">
        <v>198</v>
      </c>
      <c r="C44" s="9"/>
    </row>
    <row r="45" spans="1:6" x14ac:dyDescent="0.15">
      <c r="A45" s="562"/>
      <c r="B45" s="3" t="s">
        <v>205</v>
      </c>
      <c r="C45" s="9"/>
    </row>
    <row r="46" spans="1:6" ht="12" hidden="1" customHeight="1" x14ac:dyDescent="0.15">
      <c r="A46" s="562"/>
      <c r="B46" s="3" t="s">
        <v>199</v>
      </c>
      <c r="C46" s="9"/>
    </row>
    <row r="47" spans="1:6" x14ac:dyDescent="0.15">
      <c r="A47" s="562"/>
      <c r="B47" s="3" t="s">
        <v>200</v>
      </c>
      <c r="C47" s="9"/>
    </row>
    <row r="48" spans="1:6" ht="26" customHeight="1" x14ac:dyDescent="0.15">
      <c r="A48" s="562"/>
      <c r="B48" s="103" t="s">
        <v>201</v>
      </c>
      <c r="C48" s="36"/>
    </row>
    <row r="49" spans="1:4" ht="26" customHeight="1" x14ac:dyDescent="0.15">
      <c r="A49" s="562"/>
      <c r="B49" s="103" t="s">
        <v>202</v>
      </c>
      <c r="C49" s="36"/>
      <c r="D49" s="3" t="str">
        <f>IF(C44="Functional",IF(C49=C43,"","&lt;--- reminder:  operation should be same as component name"),"")</f>
        <v/>
      </c>
    </row>
    <row r="50" spans="1:4" ht="12" hidden="1" customHeight="1" x14ac:dyDescent="0.15">
      <c r="A50" s="562"/>
      <c r="C50" s="9"/>
    </row>
    <row r="51" spans="1:4" ht="12" hidden="1" customHeight="1" x14ac:dyDescent="0.15">
      <c r="A51" s="562"/>
      <c r="C51" s="9"/>
    </row>
    <row r="52" spans="1:4" ht="12" hidden="1" customHeight="1" x14ac:dyDescent="0.15">
      <c r="A52" s="562"/>
      <c r="C52" s="9"/>
    </row>
    <row r="53" spans="1:4" ht="12" hidden="1" customHeight="1" x14ac:dyDescent="0.15">
      <c r="A53" s="562"/>
      <c r="C53" s="9"/>
    </row>
    <row r="54" spans="1:4" ht="12" hidden="1" customHeight="1" x14ac:dyDescent="0.15">
      <c r="A54" s="562"/>
      <c r="C54" s="9"/>
    </row>
    <row r="55" spans="1:4" ht="12" hidden="1" customHeight="1" x14ac:dyDescent="0.15">
      <c r="A55" s="562"/>
      <c r="C55" s="9"/>
    </row>
    <row r="56" spans="1:4" ht="12" hidden="1" customHeight="1" x14ac:dyDescent="0.15">
      <c r="A56" s="562"/>
      <c r="C56" s="9"/>
    </row>
    <row r="57" spans="1:4" ht="12" hidden="1" customHeight="1" x14ac:dyDescent="0.15">
      <c r="A57" s="562"/>
      <c r="C57" s="9"/>
    </row>
    <row r="58" spans="1:4" ht="12" hidden="1" customHeight="1" x14ac:dyDescent="0.15">
      <c r="A58" s="562"/>
      <c r="C58" s="9"/>
    </row>
    <row r="59" spans="1:4" x14ac:dyDescent="0.15">
      <c r="A59" s="562"/>
    </row>
    <row r="60" spans="1:4" x14ac:dyDescent="0.15">
      <c r="A60" s="562">
        <f>A43+1</f>
        <v>2</v>
      </c>
      <c r="B60" s="3" t="s">
        <v>204</v>
      </c>
      <c r="C60" s="316"/>
    </row>
    <row r="61" spans="1:4" x14ac:dyDescent="0.15">
      <c r="A61" s="562"/>
      <c r="B61" s="3" t="s">
        <v>198</v>
      </c>
      <c r="C61" s="9"/>
    </row>
    <row r="62" spans="1:4" x14ac:dyDescent="0.15">
      <c r="A62" s="562"/>
      <c r="B62" s="3" t="s">
        <v>205</v>
      </c>
      <c r="C62" s="9"/>
    </row>
    <row r="63" spans="1:4" ht="12" hidden="1" customHeight="1" x14ac:dyDescent="0.15">
      <c r="A63" s="562"/>
      <c r="B63" s="3" t="s">
        <v>199</v>
      </c>
      <c r="C63" s="9"/>
    </row>
    <row r="64" spans="1:4" x14ac:dyDescent="0.15">
      <c r="A64" s="562"/>
      <c r="B64" s="3" t="s">
        <v>200</v>
      </c>
      <c r="C64" s="9"/>
    </row>
    <row r="65" spans="1:4" ht="26" customHeight="1" x14ac:dyDescent="0.15">
      <c r="A65" s="562"/>
      <c r="B65" s="103" t="s">
        <v>201</v>
      </c>
      <c r="C65" s="36"/>
    </row>
    <row r="66" spans="1:4" ht="26" customHeight="1" x14ac:dyDescent="0.15">
      <c r="A66" s="562"/>
      <c r="B66" s="103" t="s">
        <v>202</v>
      </c>
      <c r="C66" s="36"/>
      <c r="D66" s="3" t="str">
        <f>IF(C61="Functional",IF(C66=C60,"","&lt;--- reminder:  operation should be same as component name"),"")</f>
        <v/>
      </c>
    </row>
    <row r="67" spans="1:4" ht="12" hidden="1" customHeight="1" x14ac:dyDescent="0.15">
      <c r="A67" s="562"/>
      <c r="C67" s="9"/>
    </row>
    <row r="68" spans="1:4" ht="12" hidden="1" customHeight="1" x14ac:dyDescent="0.15">
      <c r="A68" s="562"/>
      <c r="C68" s="9"/>
    </row>
    <row r="69" spans="1:4" ht="12" hidden="1" customHeight="1" x14ac:dyDescent="0.15">
      <c r="A69" s="562"/>
      <c r="C69" s="9"/>
    </row>
    <row r="70" spans="1:4" ht="12" hidden="1" customHeight="1" x14ac:dyDescent="0.15">
      <c r="A70" s="562"/>
      <c r="C70" s="9"/>
    </row>
    <row r="71" spans="1:4" ht="12" hidden="1" customHeight="1" x14ac:dyDescent="0.15">
      <c r="A71" s="562"/>
      <c r="C71" s="9"/>
    </row>
    <row r="72" spans="1:4" ht="12" hidden="1" customHeight="1" x14ac:dyDescent="0.15">
      <c r="A72" s="562"/>
      <c r="C72" s="9"/>
    </row>
    <row r="73" spans="1:4" ht="12" hidden="1" customHeight="1" x14ac:dyDescent="0.15">
      <c r="A73" s="562"/>
      <c r="C73" s="9"/>
    </row>
    <row r="74" spans="1:4" ht="12" hidden="1" customHeight="1" x14ac:dyDescent="0.15">
      <c r="A74" s="562"/>
      <c r="C74" s="9"/>
    </row>
    <row r="75" spans="1:4" ht="12" hidden="1" customHeight="1" x14ac:dyDescent="0.15">
      <c r="A75" s="562"/>
      <c r="C75" s="9"/>
    </row>
    <row r="76" spans="1:4" x14ac:dyDescent="0.15">
      <c r="A76" s="562"/>
    </row>
    <row r="77" spans="1:4" x14ac:dyDescent="0.15">
      <c r="A77" s="562">
        <f>A60+1</f>
        <v>3</v>
      </c>
      <c r="B77" s="3" t="s">
        <v>204</v>
      </c>
      <c r="C77" s="316"/>
    </row>
    <row r="78" spans="1:4" x14ac:dyDescent="0.15">
      <c r="A78" s="562"/>
      <c r="B78" s="3" t="s">
        <v>198</v>
      </c>
      <c r="C78" s="9"/>
    </row>
    <row r="79" spans="1:4" x14ac:dyDescent="0.15">
      <c r="A79" s="562"/>
      <c r="B79" s="3" t="s">
        <v>205</v>
      </c>
      <c r="C79" s="9"/>
    </row>
    <row r="80" spans="1:4" ht="12" hidden="1" customHeight="1" x14ac:dyDescent="0.15">
      <c r="A80" s="562"/>
      <c r="B80" s="3" t="s">
        <v>199</v>
      </c>
      <c r="C80" s="9"/>
    </row>
    <row r="81" spans="1:4" x14ac:dyDescent="0.15">
      <c r="A81" s="562"/>
      <c r="B81" s="3" t="s">
        <v>200</v>
      </c>
      <c r="C81" s="9"/>
    </row>
    <row r="82" spans="1:4" ht="26" customHeight="1" x14ac:dyDescent="0.15">
      <c r="A82" s="562"/>
      <c r="B82" s="315" t="s">
        <v>201</v>
      </c>
      <c r="C82" s="36"/>
    </row>
    <row r="83" spans="1:4" ht="26" customHeight="1" x14ac:dyDescent="0.15">
      <c r="A83" s="562"/>
      <c r="B83" s="103" t="s">
        <v>202</v>
      </c>
      <c r="C83" s="36"/>
      <c r="D83" s="3" t="str">
        <f>IF(C78="Functional",IF(C83=C77,"","&lt;--- reminder:  operation should be same as component name"),"")</f>
        <v/>
      </c>
    </row>
    <row r="84" spans="1:4" ht="12" hidden="1" customHeight="1" x14ac:dyDescent="0.15">
      <c r="A84" s="562"/>
      <c r="C84" s="9"/>
    </row>
    <row r="85" spans="1:4" ht="12" hidden="1" customHeight="1" x14ac:dyDescent="0.15">
      <c r="A85" s="562"/>
      <c r="C85" s="9"/>
    </row>
    <row r="86" spans="1:4" ht="12" hidden="1" customHeight="1" x14ac:dyDescent="0.15">
      <c r="A86" s="562"/>
      <c r="C86" s="9"/>
    </row>
    <row r="87" spans="1:4" ht="12" hidden="1" customHeight="1" x14ac:dyDescent="0.15">
      <c r="A87" s="562"/>
      <c r="C87" s="9"/>
    </row>
    <row r="88" spans="1:4" ht="12" hidden="1" customHeight="1" x14ac:dyDescent="0.15">
      <c r="A88" s="562"/>
      <c r="C88" s="9"/>
    </row>
    <row r="89" spans="1:4" ht="12" hidden="1" customHeight="1" x14ac:dyDescent="0.15">
      <c r="A89" s="562"/>
      <c r="C89" s="9"/>
    </row>
    <row r="90" spans="1:4" ht="12" hidden="1" customHeight="1" x14ac:dyDescent="0.15">
      <c r="A90" s="562"/>
      <c r="C90" s="9"/>
    </row>
    <row r="91" spans="1:4" ht="12" hidden="1" customHeight="1" x14ac:dyDescent="0.15">
      <c r="A91" s="562"/>
      <c r="C91" s="9"/>
    </row>
    <row r="92" spans="1:4" ht="12" hidden="1" customHeight="1" x14ac:dyDescent="0.15">
      <c r="A92" s="562"/>
      <c r="C92" s="9"/>
    </row>
    <row r="93" spans="1:4" x14ac:dyDescent="0.15">
      <c r="A93" s="562"/>
    </row>
    <row r="94" spans="1:4" x14ac:dyDescent="0.15">
      <c r="A94" s="562">
        <f>A77+1</f>
        <v>4</v>
      </c>
      <c r="B94" s="3" t="s">
        <v>204</v>
      </c>
      <c r="C94" s="316"/>
    </row>
    <row r="95" spans="1:4" x14ac:dyDescent="0.15">
      <c r="A95" s="562"/>
      <c r="B95" s="3" t="s">
        <v>198</v>
      </c>
      <c r="C95" s="9"/>
    </row>
    <row r="96" spans="1:4" x14ac:dyDescent="0.15">
      <c r="A96" s="562"/>
      <c r="B96" s="3" t="s">
        <v>205</v>
      </c>
      <c r="C96" s="9"/>
    </row>
    <row r="97" spans="1:4" ht="12" hidden="1" customHeight="1" x14ac:dyDescent="0.15">
      <c r="A97" s="562"/>
      <c r="B97" s="3" t="s">
        <v>199</v>
      </c>
      <c r="C97" s="9"/>
    </row>
    <row r="98" spans="1:4" x14ac:dyDescent="0.15">
      <c r="A98" s="562"/>
      <c r="B98" s="3" t="s">
        <v>200</v>
      </c>
      <c r="C98" s="9"/>
    </row>
    <row r="99" spans="1:4" ht="26" customHeight="1" x14ac:dyDescent="0.15">
      <c r="A99" s="562"/>
      <c r="B99" s="315" t="s">
        <v>201</v>
      </c>
      <c r="C99" s="36"/>
    </row>
    <row r="100" spans="1:4" ht="26" customHeight="1" x14ac:dyDescent="0.15">
      <c r="A100" s="562"/>
      <c r="B100" s="103" t="s">
        <v>202</v>
      </c>
      <c r="C100" s="36"/>
      <c r="D100" s="3" t="str">
        <f>IF(C95="Functional",IF(C100=C94,"","&lt;--- reminder:  operation should be same as component name"),"")</f>
        <v/>
      </c>
    </row>
    <row r="101" spans="1:4" ht="12" hidden="1" customHeight="1" x14ac:dyDescent="0.15">
      <c r="A101" s="562"/>
      <c r="C101" s="9"/>
    </row>
    <row r="102" spans="1:4" ht="12" hidden="1" customHeight="1" x14ac:dyDescent="0.15">
      <c r="A102" s="562"/>
      <c r="C102" s="9"/>
    </row>
    <row r="103" spans="1:4" ht="12" hidden="1" customHeight="1" x14ac:dyDescent="0.15">
      <c r="A103" s="562"/>
      <c r="C103" s="9"/>
    </row>
    <row r="104" spans="1:4" ht="12" hidden="1" customHeight="1" x14ac:dyDescent="0.15">
      <c r="A104" s="562"/>
      <c r="C104" s="9"/>
    </row>
    <row r="105" spans="1:4" ht="12" hidden="1" customHeight="1" x14ac:dyDescent="0.15">
      <c r="A105" s="562"/>
      <c r="C105" s="9"/>
    </row>
    <row r="106" spans="1:4" ht="12" hidden="1" customHeight="1" x14ac:dyDescent="0.15">
      <c r="A106" s="562"/>
      <c r="C106" s="9"/>
    </row>
    <row r="107" spans="1:4" ht="12" hidden="1" customHeight="1" x14ac:dyDescent="0.15">
      <c r="A107" s="562"/>
      <c r="C107" s="9"/>
    </row>
    <row r="108" spans="1:4" ht="12" hidden="1" customHeight="1" x14ac:dyDescent="0.15">
      <c r="A108" s="562"/>
      <c r="C108" s="9"/>
    </row>
    <row r="109" spans="1:4" ht="12" hidden="1" customHeight="1" x14ac:dyDescent="0.15">
      <c r="A109" s="562"/>
      <c r="C109" s="9"/>
    </row>
    <row r="110" spans="1:4" x14ac:dyDescent="0.15">
      <c r="A110" s="562"/>
    </row>
    <row r="111" spans="1:4" x14ac:dyDescent="0.15">
      <c r="A111" s="562">
        <f>A94+1</f>
        <v>5</v>
      </c>
      <c r="B111" s="3" t="s">
        <v>204</v>
      </c>
      <c r="C111" s="316"/>
    </row>
    <row r="112" spans="1:4" x14ac:dyDescent="0.15">
      <c r="A112" s="562"/>
      <c r="B112" s="3" t="s">
        <v>198</v>
      </c>
      <c r="C112" s="9"/>
    </row>
    <row r="113" spans="1:4" x14ac:dyDescent="0.15">
      <c r="A113" s="562"/>
      <c r="B113" s="3" t="s">
        <v>205</v>
      </c>
      <c r="C113" s="9"/>
    </row>
    <row r="114" spans="1:4" ht="12" hidden="1" customHeight="1" x14ac:dyDescent="0.15">
      <c r="A114" s="562"/>
      <c r="B114" s="3" t="s">
        <v>199</v>
      </c>
      <c r="C114" s="9"/>
    </row>
    <row r="115" spans="1:4" x14ac:dyDescent="0.15">
      <c r="A115" s="562"/>
      <c r="B115" s="3" t="s">
        <v>200</v>
      </c>
      <c r="C115" s="9"/>
    </row>
    <row r="116" spans="1:4" ht="26" customHeight="1" x14ac:dyDescent="0.15">
      <c r="A116" s="562"/>
      <c r="B116" s="315" t="s">
        <v>201</v>
      </c>
      <c r="C116" s="36"/>
    </row>
    <row r="117" spans="1:4" ht="26" customHeight="1" x14ac:dyDescent="0.15">
      <c r="A117" s="562"/>
      <c r="B117" s="103" t="s">
        <v>202</v>
      </c>
      <c r="C117" s="36"/>
      <c r="D117" s="3" t="str">
        <f>IF(C112="Functional",IF(C117=C111,"","&lt;--- reminder:  operation should be same as component name"),"")</f>
        <v/>
      </c>
    </row>
    <row r="118" spans="1:4" ht="12" hidden="1" customHeight="1" x14ac:dyDescent="0.15">
      <c r="A118" s="562"/>
      <c r="C118" s="9"/>
    </row>
    <row r="119" spans="1:4" ht="12" hidden="1" customHeight="1" x14ac:dyDescent="0.15">
      <c r="A119" s="562"/>
      <c r="C119" s="9"/>
    </row>
    <row r="120" spans="1:4" ht="12" hidden="1" customHeight="1" x14ac:dyDescent="0.15">
      <c r="A120" s="562"/>
      <c r="C120" s="9"/>
    </row>
    <row r="121" spans="1:4" ht="12" hidden="1" customHeight="1" x14ac:dyDescent="0.15">
      <c r="A121" s="562"/>
      <c r="C121" s="9"/>
    </row>
    <row r="122" spans="1:4" ht="12" hidden="1" customHeight="1" x14ac:dyDescent="0.15">
      <c r="A122" s="562"/>
      <c r="C122" s="9"/>
    </row>
    <row r="123" spans="1:4" ht="12" hidden="1" customHeight="1" x14ac:dyDescent="0.15">
      <c r="A123" s="562"/>
      <c r="C123" s="9"/>
    </row>
    <row r="124" spans="1:4" ht="12" hidden="1" customHeight="1" x14ac:dyDescent="0.15">
      <c r="A124" s="562"/>
      <c r="C124" s="9"/>
    </row>
    <row r="125" spans="1:4" ht="12" hidden="1" customHeight="1" x14ac:dyDescent="0.15">
      <c r="A125" s="562"/>
      <c r="C125" s="9"/>
    </row>
    <row r="126" spans="1:4" ht="12" hidden="1" customHeight="1" x14ac:dyDescent="0.15">
      <c r="A126" s="562"/>
      <c r="C126" s="9"/>
    </row>
    <row r="127" spans="1:4" x14ac:dyDescent="0.15">
      <c r="A127" s="562"/>
    </row>
    <row r="128" spans="1:4" x14ac:dyDescent="0.15">
      <c r="A128" s="562">
        <f>A111+1</f>
        <v>6</v>
      </c>
      <c r="B128" s="3" t="s">
        <v>204</v>
      </c>
      <c r="C128" s="316"/>
    </row>
    <row r="129" spans="1:4" x14ac:dyDescent="0.15">
      <c r="A129" s="562"/>
      <c r="B129" s="3" t="s">
        <v>198</v>
      </c>
      <c r="C129" s="9"/>
    </row>
    <row r="130" spans="1:4" x14ac:dyDescent="0.15">
      <c r="A130" s="562"/>
      <c r="B130" s="3" t="s">
        <v>205</v>
      </c>
      <c r="C130" s="9"/>
    </row>
    <row r="131" spans="1:4" ht="12" hidden="1" customHeight="1" x14ac:dyDescent="0.15">
      <c r="A131" s="562"/>
      <c r="B131" s="3" t="s">
        <v>199</v>
      </c>
      <c r="C131" s="9"/>
    </row>
    <row r="132" spans="1:4" x14ac:dyDescent="0.15">
      <c r="A132" s="562"/>
      <c r="B132" s="3" t="s">
        <v>200</v>
      </c>
      <c r="C132" s="9"/>
    </row>
    <row r="133" spans="1:4" ht="26" customHeight="1" x14ac:dyDescent="0.15">
      <c r="A133" s="562"/>
      <c r="B133" s="315" t="s">
        <v>201</v>
      </c>
      <c r="C133" s="36"/>
    </row>
    <row r="134" spans="1:4" ht="26" customHeight="1" x14ac:dyDescent="0.15">
      <c r="A134" s="562"/>
      <c r="B134" s="103" t="s">
        <v>202</v>
      </c>
      <c r="C134" s="36"/>
      <c r="D134" s="3" t="str">
        <f>IF(C129="Functional",IF(C134=C128,"","&lt;--- reminder:  operation should be same as component name"),"")</f>
        <v/>
      </c>
    </row>
    <row r="135" spans="1:4" ht="12" hidden="1" customHeight="1" x14ac:dyDescent="0.15">
      <c r="A135" s="562"/>
      <c r="C135" s="9"/>
    </row>
    <row r="136" spans="1:4" ht="12" hidden="1" customHeight="1" x14ac:dyDescent="0.15">
      <c r="A136" s="562"/>
      <c r="C136" s="9"/>
    </row>
    <row r="137" spans="1:4" ht="12" hidden="1" customHeight="1" x14ac:dyDescent="0.15">
      <c r="A137" s="562"/>
      <c r="C137" s="9"/>
    </row>
    <row r="138" spans="1:4" ht="12" hidden="1" customHeight="1" x14ac:dyDescent="0.15">
      <c r="A138" s="562"/>
      <c r="C138" s="9"/>
    </row>
    <row r="139" spans="1:4" ht="12" hidden="1" customHeight="1" x14ac:dyDescent="0.15">
      <c r="A139" s="562"/>
      <c r="C139" s="9"/>
    </row>
    <row r="140" spans="1:4" ht="12" hidden="1" customHeight="1" x14ac:dyDescent="0.15">
      <c r="A140" s="562"/>
      <c r="C140" s="9"/>
    </row>
    <row r="141" spans="1:4" ht="12" hidden="1" customHeight="1" x14ac:dyDescent="0.15">
      <c r="A141" s="562"/>
      <c r="C141" s="9"/>
    </row>
    <row r="142" spans="1:4" ht="12" hidden="1" customHeight="1" x14ac:dyDescent="0.15">
      <c r="A142" s="562"/>
      <c r="C142" s="9"/>
    </row>
    <row r="143" spans="1:4" ht="12" hidden="1" customHeight="1" x14ac:dyDescent="0.15">
      <c r="A143" s="562"/>
      <c r="C143" s="9"/>
    </row>
    <row r="144" spans="1:4" x14ac:dyDescent="0.15">
      <c r="A144" s="562"/>
    </row>
    <row r="145" spans="1:4" x14ac:dyDescent="0.15">
      <c r="A145" s="562">
        <f>A128+1</f>
        <v>7</v>
      </c>
      <c r="B145" s="3" t="s">
        <v>204</v>
      </c>
      <c r="C145" s="9"/>
    </row>
    <row r="146" spans="1:4" x14ac:dyDescent="0.15">
      <c r="A146" s="562"/>
      <c r="B146" s="3" t="s">
        <v>198</v>
      </c>
      <c r="C146" s="9"/>
    </row>
    <row r="147" spans="1:4" x14ac:dyDescent="0.15">
      <c r="A147" s="562"/>
      <c r="B147" s="3" t="s">
        <v>205</v>
      </c>
      <c r="C147" s="9"/>
    </row>
    <row r="148" spans="1:4" ht="12" hidden="1" customHeight="1" x14ac:dyDescent="0.15">
      <c r="A148" s="562"/>
      <c r="B148" s="3" t="s">
        <v>199</v>
      </c>
      <c r="C148" s="9"/>
    </row>
    <row r="149" spans="1:4" x14ac:dyDescent="0.15">
      <c r="A149" s="562"/>
      <c r="B149" s="3" t="s">
        <v>200</v>
      </c>
      <c r="C149" s="9"/>
    </row>
    <row r="150" spans="1:4" ht="26" customHeight="1" x14ac:dyDescent="0.15">
      <c r="A150" s="562"/>
      <c r="B150" s="315" t="s">
        <v>201</v>
      </c>
      <c r="C150" s="9"/>
    </row>
    <row r="151" spans="1:4" ht="26" customHeight="1" x14ac:dyDescent="0.15">
      <c r="A151" s="562"/>
      <c r="B151" s="103" t="s">
        <v>202</v>
      </c>
      <c r="C151" s="9"/>
      <c r="D151" s="3" t="str">
        <f>IF(C146="Functional",IF(C151=C145,"","&lt;--- reminder:  operation should be same as component name"),"")</f>
        <v/>
      </c>
    </row>
    <row r="152" spans="1:4" ht="12" hidden="1" customHeight="1" x14ac:dyDescent="0.15">
      <c r="A152" s="562"/>
      <c r="C152" s="9"/>
    </row>
    <row r="153" spans="1:4" ht="12" hidden="1" customHeight="1" x14ac:dyDescent="0.15">
      <c r="A153" s="562"/>
      <c r="C153" s="9"/>
    </row>
    <row r="154" spans="1:4" ht="12" hidden="1" customHeight="1" x14ac:dyDescent="0.15">
      <c r="A154" s="562"/>
      <c r="C154" s="9"/>
    </row>
    <row r="155" spans="1:4" ht="12" hidden="1" customHeight="1" x14ac:dyDescent="0.15">
      <c r="A155" s="562"/>
      <c r="C155" s="9"/>
    </row>
    <row r="156" spans="1:4" ht="12" hidden="1" customHeight="1" x14ac:dyDescent="0.15">
      <c r="A156" s="562"/>
      <c r="C156" s="9"/>
    </row>
    <row r="157" spans="1:4" ht="12" hidden="1" customHeight="1" x14ac:dyDescent="0.15">
      <c r="A157" s="562"/>
      <c r="C157" s="9"/>
    </row>
    <row r="158" spans="1:4" ht="12" hidden="1" customHeight="1" x14ac:dyDescent="0.15">
      <c r="A158" s="562"/>
      <c r="C158" s="9"/>
    </row>
    <row r="159" spans="1:4" ht="12" hidden="1" customHeight="1" x14ac:dyDescent="0.15">
      <c r="A159" s="562"/>
      <c r="C159" s="9"/>
    </row>
    <row r="160" spans="1:4" ht="12" hidden="1" customHeight="1" x14ac:dyDescent="0.15">
      <c r="A160" s="562"/>
      <c r="C160" s="9"/>
    </row>
    <row r="161" spans="1:4" x14ac:dyDescent="0.15">
      <c r="A161" s="562"/>
    </row>
    <row r="162" spans="1:4" x14ac:dyDescent="0.15">
      <c r="A162" s="562">
        <f>A145+1</f>
        <v>8</v>
      </c>
      <c r="B162" s="3" t="s">
        <v>204</v>
      </c>
      <c r="C162" s="9"/>
    </row>
    <row r="163" spans="1:4" x14ac:dyDescent="0.15">
      <c r="A163" s="562"/>
      <c r="B163" s="3" t="s">
        <v>198</v>
      </c>
      <c r="C163" s="9"/>
    </row>
    <row r="164" spans="1:4" x14ac:dyDescent="0.15">
      <c r="A164" s="562"/>
      <c r="B164" s="3" t="s">
        <v>205</v>
      </c>
      <c r="C164" s="9"/>
    </row>
    <row r="165" spans="1:4" ht="12" hidden="1" customHeight="1" x14ac:dyDescent="0.15">
      <c r="A165" s="562"/>
      <c r="B165" s="3" t="s">
        <v>199</v>
      </c>
      <c r="C165" s="9"/>
    </row>
    <row r="166" spans="1:4" x14ac:dyDescent="0.15">
      <c r="A166" s="562"/>
      <c r="B166" s="3" t="s">
        <v>200</v>
      </c>
      <c r="C166" s="9"/>
    </row>
    <row r="167" spans="1:4" ht="26" customHeight="1" x14ac:dyDescent="0.15">
      <c r="A167" s="562"/>
      <c r="B167" s="315" t="s">
        <v>201</v>
      </c>
      <c r="C167" s="36"/>
    </row>
    <row r="168" spans="1:4" ht="26" customHeight="1" x14ac:dyDescent="0.15">
      <c r="A168" s="562"/>
      <c r="B168" s="103" t="s">
        <v>202</v>
      </c>
      <c r="C168" s="36"/>
      <c r="D168" s="3" t="str">
        <f>IF(C163="Functional",IF(C168=C162,"","&lt;--- reminder:  operation should be same as component name"),"")</f>
        <v/>
      </c>
    </row>
    <row r="169" spans="1:4" ht="12" hidden="1" customHeight="1" x14ac:dyDescent="0.15">
      <c r="A169" s="562"/>
      <c r="C169" s="9"/>
    </row>
    <row r="170" spans="1:4" ht="12" hidden="1" customHeight="1" x14ac:dyDescent="0.15">
      <c r="A170" s="562"/>
      <c r="C170" s="9"/>
    </row>
    <row r="171" spans="1:4" ht="12" hidden="1" customHeight="1" x14ac:dyDescent="0.15">
      <c r="A171" s="562"/>
      <c r="C171" s="9"/>
    </row>
    <row r="172" spans="1:4" ht="12" hidden="1" customHeight="1" x14ac:dyDescent="0.15">
      <c r="A172" s="562"/>
      <c r="C172" s="9"/>
    </row>
    <row r="173" spans="1:4" ht="12" hidden="1" customHeight="1" x14ac:dyDescent="0.15">
      <c r="A173" s="562"/>
      <c r="C173" s="9"/>
    </row>
    <row r="174" spans="1:4" ht="12" hidden="1" customHeight="1" x14ac:dyDescent="0.15">
      <c r="A174" s="562"/>
      <c r="C174" s="9"/>
    </row>
    <row r="175" spans="1:4" ht="12" hidden="1" customHeight="1" x14ac:dyDescent="0.15">
      <c r="A175" s="562"/>
      <c r="C175" s="9"/>
    </row>
    <row r="176" spans="1:4" ht="12" hidden="1" customHeight="1" x14ac:dyDescent="0.15">
      <c r="A176" s="562"/>
      <c r="C176" s="9"/>
    </row>
    <row r="177" spans="1:4" ht="12" hidden="1" customHeight="1" x14ac:dyDescent="0.15">
      <c r="A177" s="562"/>
      <c r="C177" s="9"/>
    </row>
    <row r="178" spans="1:4" x14ac:dyDescent="0.15">
      <c r="A178" s="562"/>
    </row>
    <row r="179" spans="1:4" x14ac:dyDescent="0.15">
      <c r="A179" s="562">
        <f>A162+1</f>
        <v>9</v>
      </c>
      <c r="B179" s="3" t="s">
        <v>204</v>
      </c>
      <c r="C179" s="9"/>
    </row>
    <row r="180" spans="1:4" x14ac:dyDescent="0.15">
      <c r="A180" s="562"/>
      <c r="B180" s="3" t="s">
        <v>198</v>
      </c>
      <c r="C180" s="9"/>
    </row>
    <row r="181" spans="1:4" x14ac:dyDescent="0.15">
      <c r="A181" s="562"/>
      <c r="B181" s="3" t="s">
        <v>205</v>
      </c>
      <c r="C181" s="9"/>
    </row>
    <row r="182" spans="1:4" ht="12" hidden="1" customHeight="1" x14ac:dyDescent="0.15">
      <c r="A182" s="562"/>
      <c r="B182" s="3" t="s">
        <v>199</v>
      </c>
      <c r="C182" s="9"/>
    </row>
    <row r="183" spans="1:4" x14ac:dyDescent="0.15">
      <c r="A183" s="562"/>
      <c r="B183" s="3" t="s">
        <v>200</v>
      </c>
      <c r="C183" s="9"/>
    </row>
    <row r="184" spans="1:4" ht="26" customHeight="1" x14ac:dyDescent="0.15">
      <c r="A184" s="562"/>
      <c r="B184" s="315" t="s">
        <v>201</v>
      </c>
      <c r="C184" s="36"/>
    </row>
    <row r="185" spans="1:4" ht="26" customHeight="1" x14ac:dyDescent="0.15">
      <c r="A185" s="562"/>
      <c r="B185" s="103" t="s">
        <v>202</v>
      </c>
      <c r="C185" s="36"/>
      <c r="D185" s="3" t="str">
        <f>IF(C180="Functional",IF(C185=C179,"","&lt;--- reminder:  operation should be same as component name"),"")</f>
        <v/>
      </c>
    </row>
    <row r="186" spans="1:4" ht="12" hidden="1" customHeight="1" x14ac:dyDescent="0.15">
      <c r="A186" s="562"/>
      <c r="C186" s="9"/>
    </row>
    <row r="187" spans="1:4" ht="12" hidden="1" customHeight="1" x14ac:dyDescent="0.15">
      <c r="A187" s="562"/>
      <c r="C187" s="9"/>
    </row>
    <row r="188" spans="1:4" ht="12" hidden="1" customHeight="1" x14ac:dyDescent="0.15">
      <c r="A188" s="562"/>
      <c r="C188" s="9"/>
    </row>
    <row r="189" spans="1:4" ht="12" hidden="1" customHeight="1" x14ac:dyDescent="0.15">
      <c r="A189" s="562"/>
      <c r="C189" s="9"/>
    </row>
    <row r="190" spans="1:4" ht="12" hidden="1" customHeight="1" x14ac:dyDescent="0.15">
      <c r="A190" s="562"/>
      <c r="C190" s="9"/>
    </row>
    <row r="191" spans="1:4" ht="12" hidden="1" customHeight="1" x14ac:dyDescent="0.15">
      <c r="A191" s="562"/>
      <c r="C191" s="9"/>
    </row>
    <row r="192" spans="1:4" ht="12" hidden="1" customHeight="1" x14ac:dyDescent="0.15">
      <c r="A192" s="562"/>
      <c r="C192" s="9"/>
    </row>
    <row r="193" spans="1:4" ht="12" hidden="1" customHeight="1" x14ac:dyDescent="0.15">
      <c r="A193" s="562"/>
      <c r="C193" s="9"/>
    </row>
    <row r="194" spans="1:4" ht="12" hidden="1" customHeight="1" x14ac:dyDescent="0.15">
      <c r="A194" s="562"/>
      <c r="C194" s="9"/>
    </row>
    <row r="195" spans="1:4" x14ac:dyDescent="0.15">
      <c r="A195" s="562"/>
    </row>
    <row r="196" spans="1:4" x14ac:dyDescent="0.15">
      <c r="A196" s="562">
        <f>A179+1</f>
        <v>10</v>
      </c>
      <c r="B196" s="3" t="s">
        <v>204</v>
      </c>
      <c r="C196" s="9"/>
    </row>
    <row r="197" spans="1:4" x14ac:dyDescent="0.15">
      <c r="A197" s="562"/>
      <c r="B197" s="3" t="s">
        <v>198</v>
      </c>
      <c r="C197" s="9"/>
    </row>
    <row r="198" spans="1:4" x14ac:dyDescent="0.15">
      <c r="A198" s="562"/>
      <c r="B198" s="3" t="s">
        <v>205</v>
      </c>
      <c r="C198" s="9"/>
    </row>
    <row r="199" spans="1:4" ht="12" hidden="1" customHeight="1" x14ac:dyDescent="0.15">
      <c r="A199" s="562"/>
      <c r="B199" s="3" t="s">
        <v>199</v>
      </c>
      <c r="C199" s="9"/>
    </row>
    <row r="200" spans="1:4" x14ac:dyDescent="0.15">
      <c r="A200" s="562"/>
      <c r="B200" s="3" t="s">
        <v>200</v>
      </c>
      <c r="C200" s="9"/>
    </row>
    <row r="201" spans="1:4" ht="26" customHeight="1" x14ac:dyDescent="0.15">
      <c r="A201" s="562"/>
      <c r="B201" s="315" t="s">
        <v>201</v>
      </c>
      <c r="C201" s="36"/>
    </row>
    <row r="202" spans="1:4" ht="26" customHeight="1" x14ac:dyDescent="0.15">
      <c r="A202" s="562"/>
      <c r="B202" s="103" t="s">
        <v>202</v>
      </c>
      <c r="C202" s="36"/>
      <c r="D202" s="3" t="str">
        <f>IF(C197="Functional",IF(C202=C196,"","&lt;--- reminder:  operation should be same as component name"),"")</f>
        <v/>
      </c>
    </row>
    <row r="203" spans="1:4" ht="12" hidden="1" customHeight="1" x14ac:dyDescent="0.15">
      <c r="A203" s="562"/>
      <c r="C203" s="9"/>
    </row>
    <row r="204" spans="1:4" ht="12" hidden="1" customHeight="1" x14ac:dyDescent="0.15">
      <c r="A204" s="562"/>
      <c r="C204" s="9"/>
    </row>
    <row r="205" spans="1:4" ht="12" hidden="1" customHeight="1" x14ac:dyDescent="0.15">
      <c r="A205" s="562"/>
      <c r="C205" s="9"/>
    </row>
    <row r="206" spans="1:4" ht="12" hidden="1" customHeight="1" x14ac:dyDescent="0.15">
      <c r="A206" s="562"/>
      <c r="C206" s="9"/>
    </row>
    <row r="207" spans="1:4" ht="12" hidden="1" customHeight="1" x14ac:dyDescent="0.15">
      <c r="A207" s="562"/>
      <c r="C207" s="9"/>
    </row>
    <row r="208" spans="1:4" ht="12" hidden="1" customHeight="1" x14ac:dyDescent="0.15">
      <c r="A208" s="562"/>
      <c r="C208" s="9"/>
    </row>
    <row r="209" spans="1:4" ht="12" hidden="1" customHeight="1" x14ac:dyDescent="0.15">
      <c r="A209" s="562"/>
      <c r="C209" s="9"/>
    </row>
    <row r="210" spans="1:4" ht="12" hidden="1" customHeight="1" x14ac:dyDescent="0.15">
      <c r="A210" s="562"/>
      <c r="C210" s="9"/>
    </row>
    <row r="211" spans="1:4" ht="12" hidden="1" customHeight="1" x14ac:dyDescent="0.15">
      <c r="A211" s="562"/>
      <c r="C211" s="9"/>
    </row>
    <row r="212" spans="1:4" x14ac:dyDescent="0.15">
      <c r="A212" s="562"/>
    </row>
    <row r="213" spans="1:4" x14ac:dyDescent="0.15">
      <c r="B213" s="3" t="s">
        <v>204</v>
      </c>
      <c r="C213" s="9"/>
    </row>
    <row r="214" spans="1:4" x14ac:dyDescent="0.15">
      <c r="B214" s="3" t="s">
        <v>198</v>
      </c>
      <c r="C214" s="9"/>
    </row>
    <row r="215" spans="1:4" x14ac:dyDescent="0.15">
      <c r="B215" s="3" t="s">
        <v>205</v>
      </c>
      <c r="C215" s="9"/>
    </row>
    <row r="216" spans="1:4" ht="12" hidden="1" customHeight="1" x14ac:dyDescent="0.15">
      <c r="B216" s="3" t="s">
        <v>199</v>
      </c>
      <c r="C216" s="9"/>
    </row>
    <row r="217" spans="1:4" x14ac:dyDescent="0.15">
      <c r="B217" s="3" t="s">
        <v>200</v>
      </c>
      <c r="C217" s="9"/>
    </row>
    <row r="218" spans="1:4" ht="26" customHeight="1" x14ac:dyDescent="0.15">
      <c r="B218" s="315" t="s">
        <v>201</v>
      </c>
      <c r="C218" s="36"/>
    </row>
    <row r="219" spans="1:4" ht="26" customHeight="1" x14ac:dyDescent="0.15">
      <c r="B219" s="103" t="s">
        <v>202</v>
      </c>
      <c r="C219" s="36"/>
      <c r="D219" s="3" t="str">
        <f>IF(C214="Functional",IF(C219=C213,"","&lt;--- reminder:  operation should be same as component name"),"")</f>
        <v/>
      </c>
    </row>
    <row r="221" spans="1:4" x14ac:dyDescent="0.15">
      <c r="B221" s="3" t="s">
        <v>204</v>
      </c>
      <c r="C221" s="9"/>
    </row>
    <row r="222" spans="1:4" x14ac:dyDescent="0.15">
      <c r="B222" s="3" t="s">
        <v>198</v>
      </c>
      <c r="C222" s="9"/>
    </row>
    <row r="223" spans="1:4" x14ac:dyDescent="0.15">
      <c r="B223" s="3" t="s">
        <v>205</v>
      </c>
      <c r="C223" s="9"/>
    </row>
    <row r="224" spans="1:4" ht="12" hidden="1" customHeight="1" x14ac:dyDescent="0.15">
      <c r="B224" s="3" t="s">
        <v>199</v>
      </c>
      <c r="C224" s="9"/>
    </row>
    <row r="225" spans="2:4" x14ac:dyDescent="0.15">
      <c r="B225" s="3" t="s">
        <v>200</v>
      </c>
      <c r="C225" s="9"/>
    </row>
    <row r="226" spans="2:4" ht="26" customHeight="1" x14ac:dyDescent="0.15">
      <c r="B226" s="315" t="s">
        <v>201</v>
      </c>
      <c r="C226" s="36"/>
    </row>
    <row r="227" spans="2:4" ht="26" customHeight="1" x14ac:dyDescent="0.15">
      <c r="B227" s="103" t="s">
        <v>202</v>
      </c>
      <c r="C227" s="36"/>
      <c r="D227" s="3" t="str">
        <f>IF(C222="Functional",IF(C227=C221,"","&lt;--- reminder:  operation should be same as component name"),"")</f>
        <v/>
      </c>
    </row>
    <row r="229" spans="2:4" x14ac:dyDescent="0.15">
      <c r="B229" s="3" t="s">
        <v>204</v>
      </c>
      <c r="C229" s="9"/>
    </row>
    <row r="230" spans="2:4" x14ac:dyDescent="0.15">
      <c r="B230" s="3" t="s">
        <v>198</v>
      </c>
      <c r="C230" s="9"/>
    </row>
    <row r="231" spans="2:4" x14ac:dyDescent="0.15">
      <c r="B231" s="3" t="s">
        <v>205</v>
      </c>
      <c r="C231" s="9"/>
    </row>
    <row r="232" spans="2:4" ht="12" hidden="1" customHeight="1" x14ac:dyDescent="0.15">
      <c r="B232" s="3" t="s">
        <v>199</v>
      </c>
      <c r="C232" s="9"/>
    </row>
    <row r="233" spans="2:4" x14ac:dyDescent="0.15">
      <c r="B233" s="3" t="s">
        <v>200</v>
      </c>
      <c r="C233" s="9"/>
    </row>
    <row r="234" spans="2:4" ht="26" customHeight="1" x14ac:dyDescent="0.15">
      <c r="B234" s="315" t="s">
        <v>201</v>
      </c>
      <c r="C234" s="36"/>
    </row>
    <row r="235" spans="2:4" ht="26" customHeight="1" x14ac:dyDescent="0.15">
      <c r="B235" s="103" t="s">
        <v>202</v>
      </c>
      <c r="C235" s="36"/>
      <c r="D235" s="3" t="str">
        <f>IF(C230="Functional",IF(C235=C229,"","&lt;--- reminder:  operation should be same as component name"),"")</f>
        <v/>
      </c>
    </row>
    <row r="237" spans="2:4" x14ac:dyDescent="0.15">
      <c r="B237" s="3" t="s">
        <v>204</v>
      </c>
      <c r="C237" s="9"/>
    </row>
    <row r="238" spans="2:4" x14ac:dyDescent="0.15">
      <c r="B238" s="3" t="s">
        <v>198</v>
      </c>
      <c r="C238" s="9"/>
    </row>
    <row r="239" spans="2:4" x14ac:dyDescent="0.15">
      <c r="B239" s="3" t="s">
        <v>205</v>
      </c>
      <c r="C239" s="9"/>
    </row>
    <row r="240" spans="2:4" ht="12" hidden="1" customHeight="1" x14ac:dyDescent="0.15">
      <c r="B240" s="3" t="s">
        <v>199</v>
      </c>
      <c r="C240" s="9"/>
    </row>
    <row r="241" spans="2:4" x14ac:dyDescent="0.15">
      <c r="B241" s="3" t="s">
        <v>200</v>
      </c>
      <c r="C241" s="9"/>
    </row>
    <row r="242" spans="2:4" ht="26" customHeight="1" x14ac:dyDescent="0.15">
      <c r="B242" s="315" t="s">
        <v>201</v>
      </c>
      <c r="C242" s="36"/>
    </row>
    <row r="243" spans="2:4" ht="26" customHeight="1" x14ac:dyDescent="0.15">
      <c r="B243" s="103" t="s">
        <v>202</v>
      </c>
      <c r="C243" s="36"/>
      <c r="D243" s="3" t="str">
        <f>IF(C238="Functional",IF(C243=C237,"","&lt;--- reminder:  operation should be same as component name"),"")</f>
        <v/>
      </c>
    </row>
    <row r="245" spans="2:4" x14ac:dyDescent="0.15">
      <c r="B245" s="3" t="s">
        <v>204</v>
      </c>
      <c r="C245" s="9"/>
    </row>
    <row r="246" spans="2:4" x14ac:dyDescent="0.15">
      <c r="B246" s="3" t="s">
        <v>198</v>
      </c>
      <c r="C246" s="9"/>
    </row>
    <row r="247" spans="2:4" x14ac:dyDescent="0.15">
      <c r="B247" s="3" t="s">
        <v>205</v>
      </c>
      <c r="C247" s="9"/>
    </row>
    <row r="248" spans="2:4" ht="12" hidden="1" customHeight="1" x14ac:dyDescent="0.15">
      <c r="B248" s="3" t="s">
        <v>199</v>
      </c>
      <c r="C248" s="9"/>
    </row>
    <row r="249" spans="2:4" x14ac:dyDescent="0.15">
      <c r="B249" s="3" t="s">
        <v>200</v>
      </c>
      <c r="C249" s="9"/>
    </row>
    <row r="250" spans="2:4" ht="26" customHeight="1" x14ac:dyDescent="0.15">
      <c r="B250" s="315" t="s">
        <v>201</v>
      </c>
      <c r="C250" s="36"/>
    </row>
    <row r="251" spans="2:4" ht="26" customHeight="1" x14ac:dyDescent="0.15">
      <c r="B251" s="103" t="s">
        <v>202</v>
      </c>
      <c r="C251" s="36"/>
      <c r="D251" s="3" t="str">
        <f>IF(C246="Functional",IF(C251=C245,"","&lt;--- reminder:  operation should be same as component name"),"")</f>
        <v/>
      </c>
    </row>
    <row r="253" spans="2:4" x14ac:dyDescent="0.15">
      <c r="B253" s="3" t="s">
        <v>204</v>
      </c>
      <c r="C253" s="9"/>
    </row>
    <row r="254" spans="2:4" x14ac:dyDescent="0.15">
      <c r="B254" s="3" t="s">
        <v>198</v>
      </c>
      <c r="C254" s="9"/>
    </row>
    <row r="255" spans="2:4" x14ac:dyDescent="0.15">
      <c r="B255" s="3" t="s">
        <v>205</v>
      </c>
      <c r="C255" s="9"/>
    </row>
    <row r="256" spans="2:4" ht="12" hidden="1" customHeight="1" x14ac:dyDescent="0.15">
      <c r="B256" s="3" t="s">
        <v>199</v>
      </c>
      <c r="C256" s="9"/>
    </row>
    <row r="257" spans="2:4" x14ac:dyDescent="0.15">
      <c r="B257" s="3" t="s">
        <v>200</v>
      </c>
      <c r="C257" s="9"/>
    </row>
    <row r="258" spans="2:4" ht="26" customHeight="1" x14ac:dyDescent="0.15">
      <c r="B258" s="315" t="s">
        <v>201</v>
      </c>
      <c r="C258" s="36"/>
    </row>
    <row r="259" spans="2:4" ht="26" customHeight="1" x14ac:dyDescent="0.15">
      <c r="B259" s="103" t="s">
        <v>202</v>
      </c>
      <c r="C259" s="36"/>
      <c r="D259" s="3" t="str">
        <f>IF(C254="Functional",IF(C259=C253,"","&lt;--- reminder:  operation should be same as component name"),"")</f>
        <v/>
      </c>
    </row>
    <row r="261" spans="2:4" x14ac:dyDescent="0.15">
      <c r="B261" s="3" t="s">
        <v>204</v>
      </c>
      <c r="C261" s="9"/>
    </row>
    <row r="262" spans="2:4" x14ac:dyDescent="0.15">
      <c r="B262" s="3" t="s">
        <v>198</v>
      </c>
      <c r="C262" s="9"/>
    </row>
    <row r="263" spans="2:4" x14ac:dyDescent="0.15">
      <c r="B263" s="3" t="s">
        <v>205</v>
      </c>
      <c r="C263" s="9"/>
    </row>
    <row r="264" spans="2:4" ht="12" hidden="1" customHeight="1" x14ac:dyDescent="0.15">
      <c r="B264" s="3" t="s">
        <v>199</v>
      </c>
      <c r="C264" s="9"/>
    </row>
    <row r="265" spans="2:4" x14ac:dyDescent="0.15">
      <c r="B265" s="3" t="s">
        <v>200</v>
      </c>
      <c r="C265" s="9"/>
    </row>
    <row r="266" spans="2:4" ht="26" customHeight="1" x14ac:dyDescent="0.15">
      <c r="B266" s="315" t="s">
        <v>201</v>
      </c>
      <c r="C266" s="36"/>
    </row>
    <row r="267" spans="2:4" ht="26" customHeight="1" x14ac:dyDescent="0.15">
      <c r="B267" s="103" t="s">
        <v>202</v>
      </c>
      <c r="C267" s="36"/>
      <c r="D267" s="3" t="str">
        <f>IF(C262="Functional",IF(C267=C261,"","&lt;--- reminder:  operation should be same as component name"),"")</f>
        <v/>
      </c>
    </row>
    <row r="269" spans="2:4" x14ac:dyDescent="0.15">
      <c r="B269" s="3" t="s">
        <v>204</v>
      </c>
      <c r="C269" s="9"/>
    </row>
    <row r="270" spans="2:4" x14ac:dyDescent="0.15">
      <c r="B270" s="3" t="s">
        <v>198</v>
      </c>
      <c r="C270" s="9"/>
    </row>
    <row r="271" spans="2:4" x14ac:dyDescent="0.15">
      <c r="B271" s="3" t="s">
        <v>205</v>
      </c>
      <c r="C271" s="9"/>
    </row>
    <row r="272" spans="2:4" ht="12" hidden="1" customHeight="1" x14ac:dyDescent="0.15">
      <c r="B272" s="3" t="s">
        <v>199</v>
      </c>
      <c r="C272" s="9"/>
    </row>
    <row r="273" spans="2:4" x14ac:dyDescent="0.15">
      <c r="B273" s="3" t="s">
        <v>200</v>
      </c>
      <c r="C273" s="9"/>
    </row>
    <row r="274" spans="2:4" ht="26" customHeight="1" x14ac:dyDescent="0.15">
      <c r="B274" s="315" t="s">
        <v>201</v>
      </c>
      <c r="C274" s="36"/>
    </row>
    <row r="275" spans="2:4" ht="26" customHeight="1" x14ac:dyDescent="0.15">
      <c r="B275" s="103" t="s">
        <v>202</v>
      </c>
      <c r="C275" s="36"/>
      <c r="D275" s="3" t="str">
        <f>IF(C270="Functional",IF(C275=C269,"","&lt;--- reminder:  operation should be same as component name"),"")</f>
        <v/>
      </c>
    </row>
    <row r="277" spans="2:4" x14ac:dyDescent="0.15">
      <c r="B277" s="3" t="s">
        <v>204</v>
      </c>
      <c r="C277" s="9"/>
    </row>
    <row r="278" spans="2:4" x14ac:dyDescent="0.15">
      <c r="B278" s="3" t="s">
        <v>198</v>
      </c>
      <c r="C278" s="9"/>
    </row>
    <row r="279" spans="2:4" x14ac:dyDescent="0.15">
      <c r="B279" s="3" t="s">
        <v>205</v>
      </c>
      <c r="C279" s="9"/>
    </row>
    <row r="280" spans="2:4" ht="12" hidden="1" customHeight="1" x14ac:dyDescent="0.15">
      <c r="B280" s="3" t="s">
        <v>199</v>
      </c>
      <c r="C280" s="9"/>
    </row>
    <row r="281" spans="2:4" x14ac:dyDescent="0.15">
      <c r="B281" s="3" t="s">
        <v>200</v>
      </c>
      <c r="C281" s="9"/>
    </row>
    <row r="282" spans="2:4" ht="26" customHeight="1" x14ac:dyDescent="0.15">
      <c r="B282" s="315" t="s">
        <v>201</v>
      </c>
      <c r="C282" s="36"/>
    </row>
    <row r="283" spans="2:4" ht="26" customHeight="1" x14ac:dyDescent="0.15">
      <c r="B283" s="103" t="s">
        <v>202</v>
      </c>
      <c r="C283" s="36"/>
      <c r="D283" s="3" t="str">
        <f>IF(C278="Functional",IF(C283=C277,"","&lt;--- reminder:  operation should be same as component name"),"")</f>
        <v/>
      </c>
    </row>
    <row r="285" spans="2:4" x14ac:dyDescent="0.15">
      <c r="B285" s="3" t="s">
        <v>204</v>
      </c>
      <c r="C285" s="9"/>
    </row>
    <row r="286" spans="2:4" x14ac:dyDescent="0.15">
      <c r="B286" s="3" t="s">
        <v>198</v>
      </c>
      <c r="C286" s="9"/>
    </row>
    <row r="287" spans="2:4" x14ac:dyDescent="0.15">
      <c r="B287" s="3" t="s">
        <v>205</v>
      </c>
      <c r="C287" s="9"/>
    </row>
    <row r="288" spans="2:4" ht="12" hidden="1" customHeight="1" x14ac:dyDescent="0.15">
      <c r="B288" s="3" t="s">
        <v>199</v>
      </c>
      <c r="C288" s="9"/>
    </row>
    <row r="289" spans="2:4" x14ac:dyDescent="0.15">
      <c r="B289" s="3" t="s">
        <v>200</v>
      </c>
      <c r="C289" s="9"/>
    </row>
    <row r="290" spans="2:4" ht="26" customHeight="1" x14ac:dyDescent="0.15">
      <c r="B290" s="315" t="s">
        <v>201</v>
      </c>
      <c r="C290" s="36"/>
    </row>
    <row r="291" spans="2:4" ht="26" customHeight="1" x14ac:dyDescent="0.15">
      <c r="B291" s="103" t="s">
        <v>202</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x14ac:dyDescent="0.15"/>
  <cols>
    <col min="1" max="1" width="16.83203125" style="324" customWidth="1"/>
    <col min="2" max="3" width="11.1640625" style="324" customWidth="1"/>
    <col min="4" max="4" width="9.6640625" style="324" customWidth="1"/>
    <col min="5" max="5" width="12" style="324" customWidth="1"/>
    <col min="6" max="6" width="12.5" style="324" customWidth="1"/>
    <col min="7" max="8" width="14.33203125" style="324" customWidth="1"/>
    <col min="9" max="9" width="1" style="324" customWidth="1"/>
    <col min="10" max="15" width="14.33203125" style="324" customWidth="1"/>
    <col min="16" max="16" width="12" style="324" customWidth="1"/>
    <col min="17" max="17" width="12.1640625" style="324" customWidth="1"/>
    <col min="18" max="19" width="14.1640625" style="324" customWidth="1"/>
    <col min="20" max="20" width="1.1640625" style="324" customWidth="1"/>
    <col min="21" max="21" width="14.33203125" style="324" customWidth="1"/>
    <col min="22" max="23" width="13.5" style="324" customWidth="1"/>
    <col min="24" max="24" width="14.83203125" style="324" customWidth="1"/>
    <col min="25" max="25" width="11.5" style="324" customWidth="1"/>
    <col min="26" max="16384" width="10.83203125" style="324"/>
  </cols>
  <sheetData>
    <row r="1" spans="1:23" s="3" customFormat="1" ht="20" x14ac:dyDescent="0.2">
      <c r="A1" s="126" t="s">
        <v>223</v>
      </c>
      <c r="B1" s="126"/>
      <c r="C1" s="126"/>
      <c r="D1" s="126"/>
      <c r="E1" s="29"/>
      <c r="F1" s="29"/>
      <c r="G1" s="29"/>
      <c r="H1" s="29"/>
      <c r="I1" s="29"/>
      <c r="J1" s="29"/>
      <c r="K1" s="29"/>
      <c r="L1" s="29"/>
      <c r="M1" s="29"/>
      <c r="N1" s="29"/>
      <c r="O1" s="29"/>
      <c r="P1" s="29"/>
      <c r="Q1" s="29"/>
      <c r="R1" s="29"/>
      <c r="S1" s="29"/>
      <c r="T1" s="29"/>
      <c r="U1" s="29"/>
      <c r="V1" s="29"/>
      <c r="W1" s="29"/>
    </row>
    <row r="2" spans="1:23" s="3" customFormat="1" ht="14" hidden="1" thickBot="1" x14ac:dyDescent="0.2">
      <c r="A2" s="355"/>
      <c r="B2" s="355"/>
      <c r="C2" s="355"/>
      <c r="D2" s="355"/>
      <c r="E2" s="355"/>
      <c r="F2" s="355"/>
      <c r="G2" s="355"/>
      <c r="H2" s="355"/>
      <c r="I2" s="355"/>
      <c r="J2" s="355"/>
      <c r="K2" s="355"/>
      <c r="L2" s="355"/>
      <c r="M2" s="355"/>
      <c r="N2" s="355"/>
      <c r="O2" s="355"/>
      <c r="P2" s="355"/>
      <c r="Q2" s="356"/>
    </row>
    <row r="3" spans="1:23" s="3" customFormat="1" hidden="1" x14ac:dyDescent="0.15">
      <c r="A3" s="357" t="str">
        <f>Constants!A1</f>
        <v>Constants</v>
      </c>
      <c r="B3" s="357" t="str">
        <f>Constants!B1</f>
        <v xml:space="preserve"> </v>
      </c>
      <c r="C3" s="357" t="str">
        <f>Constants!D1</f>
        <v xml:space="preserve"> </v>
      </c>
      <c r="D3" s="357" t="str">
        <f>Constants!E1</f>
        <v xml:space="preserve"> </v>
      </c>
      <c r="E3" s="357" t="str">
        <f>Constants!F1</f>
        <v xml:space="preserve"> </v>
      </c>
      <c r="F3" s="357">
        <f>Constants!G1</f>
        <v>0</v>
      </c>
      <c r="G3" s="357" t="str">
        <f>Constants!I1</f>
        <v xml:space="preserve"> </v>
      </c>
      <c r="H3" s="357" t="str">
        <f>Constants!J1</f>
        <v xml:space="preserve"> </v>
      </c>
      <c r="I3" s="357" t="str">
        <f>Constants!K1</f>
        <v xml:space="preserve"> </v>
      </c>
      <c r="J3" s="357">
        <f>Constants!L1</f>
        <v>0</v>
      </c>
      <c r="K3" s="357">
        <f>Constants!M1</f>
        <v>0</v>
      </c>
      <c r="L3" s="357">
        <f>Constants!N1</f>
        <v>0</v>
      </c>
      <c r="M3" s="357">
        <f>Constants!O1</f>
        <v>0</v>
      </c>
      <c r="N3" s="357">
        <f>Constants!P1</f>
        <v>0</v>
      </c>
      <c r="O3" s="357">
        <f>Constants!Q1</f>
        <v>0</v>
      </c>
      <c r="P3" s="357">
        <f>Constants!R1</f>
        <v>0</v>
      </c>
      <c r="Q3" s="357">
        <f>Constants!S1</f>
        <v>0</v>
      </c>
    </row>
    <row r="4" spans="1:23" s="3" customFormat="1" hidden="1" x14ac:dyDescent="0.15">
      <c r="A4" s="357" t="str">
        <f>Constants!A2</f>
        <v>Start date:</v>
      </c>
      <c r="B4" s="357">
        <f>Constants!B2</f>
        <v>36526</v>
      </c>
      <c r="C4" s="357" t="str">
        <f>Constants!D2</f>
        <v xml:space="preserve"> </v>
      </c>
      <c r="D4" s="357" t="str">
        <f>Constants!E2</f>
        <v>Grades:</v>
      </c>
      <c r="E4" s="357" t="str">
        <f>Constants!F2</f>
        <v>AA</v>
      </c>
      <c r="F4" s="357">
        <f>Constants!G2</f>
        <v>1</v>
      </c>
      <c r="G4" s="357">
        <f>Constants!I2</f>
        <v>0</v>
      </c>
      <c r="H4" s="357">
        <f ca="1">Constants!J2</f>
        <v>44257</v>
      </c>
      <c r="I4" s="357">
        <f>Constants!K2</f>
        <v>0</v>
      </c>
      <c r="J4" s="357">
        <f>Constants!L2</f>
        <v>0</v>
      </c>
      <c r="K4" s="357">
        <f>Constants!M2</f>
        <v>0</v>
      </c>
      <c r="L4" s="357">
        <f>Constants!N2</f>
        <v>0</v>
      </c>
      <c r="M4" s="357">
        <f>Constants!O2</f>
        <v>0</v>
      </c>
      <c r="N4" s="357">
        <f>Constants!P2</f>
        <v>0</v>
      </c>
      <c r="O4" s="357">
        <f>Constants!Q2</f>
        <v>0</v>
      </c>
      <c r="P4" s="357">
        <f>Constants!R2</f>
        <v>0</v>
      </c>
      <c r="Q4" s="357">
        <f>Constants!S2</f>
        <v>0</v>
      </c>
    </row>
    <row r="5" spans="1:23" s="3" customFormat="1" hidden="1" x14ac:dyDescent="0.15">
      <c r="A5" s="357" t="str">
        <f>Constants!A3</f>
        <v>End date:</v>
      </c>
      <c r="B5" s="357">
        <f>Constants!B3</f>
        <v>73051</v>
      </c>
      <c r="C5" s="357" t="str">
        <f>Constants!D3</f>
        <v xml:space="preserve"> </v>
      </c>
      <c r="D5" s="357" t="str">
        <f>Constants!E3</f>
        <v xml:space="preserve"> </v>
      </c>
      <c r="E5" s="357" t="str">
        <f>Constants!F3</f>
        <v>A</v>
      </c>
      <c r="F5" s="357">
        <f>Constants!G3</f>
        <v>0.95</v>
      </c>
      <c r="G5" s="357">
        <f>Constants!I3</f>
        <v>0</v>
      </c>
      <c r="H5" s="357">
        <f>Constants!J3</f>
        <v>0</v>
      </c>
      <c r="I5" s="357">
        <f>Constants!K3</f>
        <v>0</v>
      </c>
      <c r="J5" s="357">
        <f>Constants!L3</f>
        <v>0</v>
      </c>
      <c r="K5" s="357">
        <f>Constants!M3</f>
        <v>0</v>
      </c>
      <c r="L5" s="357">
        <f>Constants!N3</f>
        <v>0</v>
      </c>
      <c r="M5" s="357">
        <f>Constants!O3</f>
        <v>0</v>
      </c>
      <c r="N5" s="357">
        <f>Constants!P3</f>
        <v>0</v>
      </c>
      <c r="O5" s="357">
        <f>Constants!Q3</f>
        <v>0</v>
      </c>
      <c r="P5" s="357">
        <f>Constants!R3</f>
        <v>0</v>
      </c>
      <c r="Q5" s="357">
        <f>Constants!S3</f>
        <v>0</v>
      </c>
    </row>
    <row r="6" spans="1:23" s="3" customFormat="1" hidden="1" x14ac:dyDescent="0.15">
      <c r="A6" s="357" t="str">
        <f>Constants!A4</f>
        <v>Phases:</v>
      </c>
      <c r="B6" s="357" t="str">
        <f>Constants!B4</f>
        <v>Analyze</v>
      </c>
      <c r="C6" s="357" t="str">
        <f>Constants!D4</f>
        <v>Identifying customer needs</v>
      </c>
      <c r="D6" s="357" t="str">
        <f>Constants!E4</f>
        <v xml:space="preserve"> </v>
      </c>
      <c r="E6" s="357" t="str">
        <f>Constants!F4</f>
        <v>AB</v>
      </c>
      <c r="F6" s="357">
        <f>Constants!G4</f>
        <v>0.9</v>
      </c>
      <c r="G6" s="357">
        <f>Constants!I4</f>
        <v>0</v>
      </c>
      <c r="H6" s="357">
        <f>Constants!J4</f>
        <v>0</v>
      </c>
      <c r="I6" s="357">
        <f>Constants!K4</f>
        <v>0</v>
      </c>
      <c r="J6" s="357">
        <f>Constants!L4</f>
        <v>0</v>
      </c>
      <c r="K6" s="357">
        <f>Constants!M4</f>
        <v>0</v>
      </c>
      <c r="L6" s="357">
        <f>Constants!N4</f>
        <v>0</v>
      </c>
      <c r="M6" s="357">
        <f>Constants!O4</f>
        <v>0</v>
      </c>
      <c r="N6" s="357">
        <f>Constants!P4</f>
        <v>0</v>
      </c>
      <c r="O6" s="357">
        <f>Constants!Q4</f>
        <v>0</v>
      </c>
      <c r="P6" s="357">
        <f>Constants!R4</f>
        <v>0</v>
      </c>
      <c r="Q6" s="357">
        <f>Constants!S4</f>
        <v>0</v>
      </c>
    </row>
    <row r="7" spans="1:23" s="3" customFormat="1" hidden="1" x14ac:dyDescent="0.15">
      <c r="A7" s="357" t="str">
        <f>Constants!A5</f>
        <v xml:space="preserve"> </v>
      </c>
      <c r="B7" s="357" t="str">
        <f>Constants!B5</f>
        <v>Architect</v>
      </c>
      <c r="C7" s="357" t="str">
        <f>Constants!D5</f>
        <v>High-level design</v>
      </c>
      <c r="D7" s="357" t="str">
        <f>Constants!E5</f>
        <v xml:space="preserve"> </v>
      </c>
      <c r="E7" s="357" t="str">
        <f>Constants!F5</f>
        <v>B</v>
      </c>
      <c r="F7" s="357">
        <f>Constants!G5</f>
        <v>0.85</v>
      </c>
      <c r="G7" s="357">
        <f>Constants!I5</f>
        <v>0</v>
      </c>
      <c r="H7" s="357">
        <f>Constants!J5</f>
        <v>0</v>
      </c>
      <c r="I7" s="357">
        <f>Constants!K5</f>
        <v>0</v>
      </c>
      <c r="J7" s="357">
        <f>Constants!L5</f>
        <v>0</v>
      </c>
      <c r="K7" s="357">
        <f>Constants!M5</f>
        <v>0</v>
      </c>
      <c r="L7" s="357">
        <f>Constants!N5</f>
        <v>0</v>
      </c>
      <c r="M7" s="357">
        <f>Constants!O5</f>
        <v>0</v>
      </c>
      <c r="N7" s="357">
        <f>Constants!P5</f>
        <v>0</v>
      </c>
      <c r="O7" s="357">
        <f>Constants!Q5</f>
        <v>0</v>
      </c>
      <c r="P7" s="357">
        <f>Constants!R5</f>
        <v>0</v>
      </c>
      <c r="Q7" s="357">
        <f>Constants!S5</f>
        <v>0</v>
      </c>
    </row>
    <row r="8" spans="1:23" s="3" customFormat="1" hidden="1" x14ac:dyDescent="0.15">
      <c r="A8" s="357" t="str">
        <f>Constants!A6</f>
        <v xml:space="preserve"> </v>
      </c>
      <c r="B8" s="357" t="str">
        <f>Constants!B6</f>
        <v>Plan project</v>
      </c>
      <c r="C8" s="357" t="str">
        <f>Constants!D6</f>
        <v>Determine actions/effort for project duration</v>
      </c>
      <c r="D8" s="357" t="str">
        <f>Constants!E6</f>
        <v xml:space="preserve"> </v>
      </c>
      <c r="E8" s="357" t="str">
        <f>Constants!F6</f>
        <v>BC</v>
      </c>
      <c r="F8" s="357">
        <f>Constants!G6</f>
        <v>0.8</v>
      </c>
      <c r="G8" s="357">
        <f>Constants!I6</f>
        <v>0</v>
      </c>
      <c r="H8" s="357">
        <f>Constants!J6</f>
        <v>0</v>
      </c>
      <c r="I8" s="357">
        <f>Constants!K6</f>
        <v>0</v>
      </c>
      <c r="J8" s="357">
        <f>Constants!L6</f>
        <v>0</v>
      </c>
      <c r="K8" s="357">
        <f>Constants!M6</f>
        <v>0</v>
      </c>
      <c r="L8" s="357">
        <f>Constants!N6</f>
        <v>0</v>
      </c>
      <c r="M8" s="357">
        <f>Constants!O6</f>
        <v>0</v>
      </c>
      <c r="N8" s="357">
        <f>Constants!P6</f>
        <v>0</v>
      </c>
      <c r="O8" s="357">
        <f>Constants!Q6</f>
        <v>0</v>
      </c>
      <c r="P8" s="357">
        <f>Constants!R6</f>
        <v>0</v>
      </c>
      <c r="Q8" s="357">
        <f>Constants!S6</f>
        <v>0</v>
      </c>
    </row>
    <row r="9" spans="1:23" s="3" customFormat="1" hidden="1" x14ac:dyDescent="0.15">
      <c r="A9" s="357" t="str">
        <f>Constants!A7</f>
        <v xml:space="preserve"> </v>
      </c>
      <c r="B9" s="357" t="str">
        <f>Constants!B7</f>
        <v>Plan iteration</v>
      </c>
      <c r="C9" s="357" t="str">
        <f>Constants!D7</f>
        <v>Determine actions/effort this iteration</v>
      </c>
      <c r="D9" s="357" t="str">
        <f>Constants!E7</f>
        <v xml:space="preserve"> </v>
      </c>
      <c r="E9" s="357" t="str">
        <f>Constants!F7</f>
        <v>C</v>
      </c>
      <c r="F9" s="357">
        <f>Constants!G7</f>
        <v>0.75</v>
      </c>
      <c r="G9" s="357">
        <f>Constants!I7</f>
        <v>0</v>
      </c>
      <c r="H9" s="357">
        <f>Constants!J7</f>
        <v>0</v>
      </c>
      <c r="I9" s="357">
        <f>Constants!K7</f>
        <v>0</v>
      </c>
      <c r="J9" s="357">
        <f>Constants!L7</f>
        <v>0</v>
      </c>
      <c r="K9" s="357">
        <f>Constants!M7</f>
        <v>0</v>
      </c>
      <c r="L9" s="357">
        <f>Constants!N7</f>
        <v>0</v>
      </c>
      <c r="M9" s="357">
        <f>Constants!O7</f>
        <v>0</v>
      </c>
      <c r="N9" s="357">
        <f>Constants!P7</f>
        <v>0</v>
      </c>
      <c r="O9" s="357">
        <f>Constants!Q7</f>
        <v>0</v>
      </c>
      <c r="P9" s="357">
        <f>Constants!R7</f>
        <v>0</v>
      </c>
      <c r="Q9" s="357">
        <f>Constants!S7</f>
        <v>0</v>
      </c>
    </row>
    <row r="10" spans="1:23" s="3" customFormat="1" hidden="1" x14ac:dyDescent="0.15">
      <c r="A10" s="357" t="str">
        <f>Constants!A8</f>
        <v xml:space="preserve"> </v>
      </c>
      <c r="B10" s="357" t="str">
        <f>Constants!B8</f>
        <v>Construct</v>
      </c>
      <c r="C10" s="357" t="str">
        <f>Constants!D8</f>
        <v>Low-level design, coding, unit testing</v>
      </c>
      <c r="D10" s="357" t="str">
        <f>Constants!E8</f>
        <v xml:space="preserve"> </v>
      </c>
      <c r="E10" s="357" t="str">
        <f>Constants!F8</f>
        <v>CD</v>
      </c>
      <c r="F10" s="357">
        <f>Constants!G8</f>
        <v>0.7</v>
      </c>
      <c r="G10" s="357">
        <f ca="1">Constants!H8</f>
        <v>44248</v>
      </c>
      <c r="H10" s="357">
        <f>Constants!I8</f>
        <v>0</v>
      </c>
      <c r="I10" s="357">
        <f>Constants!J8</f>
        <v>0</v>
      </c>
      <c r="J10" s="357" t="str">
        <f>Constants!K8</f>
        <v>AM</v>
      </c>
      <c r="K10" s="357">
        <f>Constants!L8</f>
        <v>0</v>
      </c>
      <c r="L10" s="357">
        <f>Constants!M8</f>
        <v>0</v>
      </c>
      <c r="M10" s="357">
        <f>Constants!N8</f>
        <v>0</v>
      </c>
      <c r="N10" s="357">
        <f>Constants!O8</f>
        <v>0</v>
      </c>
      <c r="O10" s="357">
        <f>Constants!P8</f>
        <v>0</v>
      </c>
      <c r="P10" s="357">
        <f>Constants!Q8</f>
        <v>0</v>
      </c>
      <c r="Q10" s="357">
        <f>Constants!R8</f>
        <v>0</v>
      </c>
    </row>
    <row r="11" spans="1:23" s="3" customFormat="1" hidden="1" x14ac:dyDescent="0.15">
      <c r="A11" s="357" t="str">
        <f>Constants!A9</f>
        <v xml:space="preserve"> </v>
      </c>
      <c r="B11" s="357" t="str">
        <f>Constants!B9</f>
        <v>Refactor</v>
      </c>
      <c r="C11" s="357" t="str">
        <f>Constants!D9</f>
        <v>Restructure internal design</v>
      </c>
      <c r="D11" s="357" t="str">
        <f>Constants!E9</f>
        <v xml:space="preserve"> </v>
      </c>
      <c r="E11" s="357" t="str">
        <f>Constants!F9</f>
        <v>D</v>
      </c>
      <c r="F11" s="357">
        <f>Constants!G9</f>
        <v>0.65</v>
      </c>
      <c r="G11" s="357">
        <f ca="1">Constants!H9</f>
        <v>44249</v>
      </c>
      <c r="H11" s="357">
        <f>Constants!I9</f>
        <v>1</v>
      </c>
      <c r="I11" s="357">
        <f>Constants!J9</f>
        <v>5</v>
      </c>
      <c r="J11" s="357" t="str">
        <f>Constants!K9</f>
        <v>PM</v>
      </c>
      <c r="K11" s="357">
        <f>Constants!L9</f>
        <v>0</v>
      </c>
      <c r="L11" s="357">
        <f>Constants!M9</f>
        <v>0</v>
      </c>
      <c r="M11" s="357">
        <f>Constants!N9</f>
        <v>0</v>
      </c>
      <c r="N11" s="357">
        <f>Constants!O9</f>
        <v>0</v>
      </c>
      <c r="O11" s="357">
        <f>Constants!P9</f>
        <v>0</v>
      </c>
      <c r="P11" s="357">
        <f>Constants!Q9</f>
        <v>0</v>
      </c>
      <c r="Q11" s="357">
        <f>Constants!R9</f>
        <v>0</v>
      </c>
    </row>
    <row r="12" spans="1:23" s="3" customFormat="1" hidden="1" x14ac:dyDescent="0.15">
      <c r="A12" s="357" t="str">
        <f>Constants!A10</f>
        <v xml:space="preserve"> </v>
      </c>
      <c r="B12" s="357" t="str">
        <f>Constants!B10</f>
        <v>Review</v>
      </c>
      <c r="C12" s="357" t="str">
        <f>Constants!D10</f>
        <v>Examine test code for risk mitigation</v>
      </c>
      <c r="D12" s="357" t="str">
        <f>Constants!E10</f>
        <v xml:space="preserve"> </v>
      </c>
      <c r="E12" s="357" t="str">
        <f>Constants!F10</f>
        <v>F</v>
      </c>
      <c r="F12" s="357">
        <f>Constants!G10</f>
        <v>0.5</v>
      </c>
      <c r="G12" s="357">
        <f ca="1">Constants!H10</f>
        <v>44250</v>
      </c>
      <c r="H12" s="357">
        <f>Constants!I10</f>
        <v>2</v>
      </c>
      <c r="I12" s="357">
        <f>Constants!J10</f>
        <v>10</v>
      </c>
      <c r="J12" s="357">
        <f>Constants!K10</f>
        <v>0</v>
      </c>
      <c r="K12" s="357">
        <f>Constants!L10</f>
        <v>0</v>
      </c>
      <c r="L12" s="357">
        <f>Constants!M10</f>
        <v>0</v>
      </c>
      <c r="M12" s="357">
        <f>Constants!N10</f>
        <v>0</v>
      </c>
      <c r="N12" s="357">
        <f>Constants!O10</f>
        <v>0</v>
      </c>
      <c r="O12" s="357">
        <f>Constants!P10</f>
        <v>0</v>
      </c>
      <c r="P12" s="357">
        <f>Constants!Q10</f>
        <v>0</v>
      </c>
      <c r="Q12" s="357">
        <f>Constants!R10</f>
        <v>0</v>
      </c>
    </row>
    <row r="13" spans="1:23" s="3" customFormat="1" hidden="1" x14ac:dyDescent="0.15">
      <c r="A13" s="357" t="str">
        <f>Constants!A11</f>
        <v xml:space="preserve"> </v>
      </c>
      <c r="B13" s="357" t="str">
        <f>Constants!B11</f>
        <v>Integration test</v>
      </c>
      <c r="C13" s="357" t="str">
        <f>Constants!D11</f>
        <v>End-to-end test of components to date</v>
      </c>
      <c r="D13" s="357" t="str">
        <f>Constants!E11</f>
        <v xml:space="preserve"> </v>
      </c>
      <c r="E13" s="357" t="str">
        <f>Constants!F11</f>
        <v xml:space="preserve"> </v>
      </c>
      <c r="F13" s="357" t="str">
        <f>Constants!G11</f>
        <v xml:space="preserve"> </v>
      </c>
      <c r="G13" s="357">
        <f ca="1">Constants!H11</f>
        <v>44251</v>
      </c>
      <c r="H13" s="357">
        <f>Constants!I11</f>
        <v>3</v>
      </c>
      <c r="I13" s="357">
        <f>Constants!J11</f>
        <v>15</v>
      </c>
      <c r="J13" s="357">
        <f>Constants!K11</f>
        <v>0</v>
      </c>
      <c r="K13" s="357">
        <f>Constants!L11</f>
        <v>0</v>
      </c>
      <c r="L13" s="357">
        <f>Constants!M11</f>
        <v>0</v>
      </c>
      <c r="M13" s="357">
        <f>Constants!N11</f>
        <v>0</v>
      </c>
      <c r="N13" s="357">
        <f>Constants!O11</f>
        <v>0</v>
      </c>
      <c r="O13" s="357">
        <f>Constants!P11</f>
        <v>0</v>
      </c>
      <c r="P13" s="357">
        <f>Constants!Q11</f>
        <v>0</v>
      </c>
      <c r="Q13" s="357">
        <f>Constants!R11</f>
        <v>0</v>
      </c>
    </row>
    <row r="14" spans="1:23" s="3" customFormat="1" hidden="1" x14ac:dyDescent="0.15">
      <c r="A14" s="357" t="str">
        <f>Constants!A12</f>
        <v xml:space="preserve"> </v>
      </c>
      <c r="B14" s="357" t="str">
        <f>Constants!B12</f>
        <v>Repattern</v>
      </c>
      <c r="C14" s="357" t="str">
        <f>Constants!D12</f>
        <v>Restructure external design</v>
      </c>
      <c r="D14" s="357" t="str">
        <f>Constants!E12</f>
        <v xml:space="preserve"> </v>
      </c>
      <c r="E14" s="357" t="str">
        <f>Constants!F12</f>
        <v xml:space="preserve"> </v>
      </c>
      <c r="F14" s="357" t="str">
        <f>Constants!G12</f>
        <v xml:space="preserve"> </v>
      </c>
      <c r="G14" s="357">
        <f ca="1">Constants!H12</f>
        <v>44252</v>
      </c>
      <c r="H14" s="357">
        <f>Constants!I12</f>
        <v>4</v>
      </c>
      <c r="I14" s="357">
        <f>Constants!J12</f>
        <v>20</v>
      </c>
      <c r="J14" s="357">
        <f>Constants!K12</f>
        <v>0</v>
      </c>
      <c r="K14" s="357">
        <f>Constants!L12</f>
        <v>0</v>
      </c>
      <c r="L14" s="357">
        <f>Constants!M12</f>
        <v>0</v>
      </c>
      <c r="M14" s="357">
        <f>Constants!N12</f>
        <v>0</v>
      </c>
      <c r="N14" s="357">
        <f>Constants!O12</f>
        <v>0</v>
      </c>
      <c r="O14" s="357">
        <f>Constants!P12</f>
        <v>0</v>
      </c>
      <c r="P14" s="357">
        <f>Constants!Q12</f>
        <v>0</v>
      </c>
      <c r="Q14" s="357">
        <f>Constants!R12</f>
        <v>0</v>
      </c>
    </row>
    <row r="15" spans="1:23" s="3" customFormat="1" hidden="1" x14ac:dyDescent="0.15">
      <c r="A15" s="357" t="str">
        <f>Constants!A13</f>
        <v xml:space="preserve"> </v>
      </c>
      <c r="B15" s="357" t="str">
        <f>Constants!B13</f>
        <v>Postmortem</v>
      </c>
      <c r="C15" s="357" t="str">
        <f>Constants!D13</f>
        <v>Capture post-development statistics</v>
      </c>
      <c r="D15" s="357" t="str">
        <f>Constants!E13</f>
        <v xml:space="preserve"> </v>
      </c>
      <c r="E15" s="357" t="str">
        <f>Constants!F13</f>
        <v xml:space="preserve"> </v>
      </c>
      <c r="F15" s="357" t="str">
        <f>Constants!G13</f>
        <v xml:space="preserve"> </v>
      </c>
      <c r="G15" s="357">
        <f ca="1">Constants!H13</f>
        <v>44253</v>
      </c>
      <c r="H15" s="357">
        <f>Constants!I13</f>
        <v>5</v>
      </c>
      <c r="I15" s="357">
        <f>Constants!J13</f>
        <v>25</v>
      </c>
      <c r="J15" s="357">
        <f>Constants!K13</f>
        <v>0</v>
      </c>
      <c r="K15" s="357">
        <f>Constants!L13</f>
        <v>0</v>
      </c>
      <c r="L15" s="357">
        <f>Constants!M13</f>
        <v>0</v>
      </c>
      <c r="M15" s="357">
        <f>Constants!N13</f>
        <v>0</v>
      </c>
      <c r="N15" s="357">
        <f>Constants!O13</f>
        <v>0</v>
      </c>
      <c r="O15" s="357">
        <f>Constants!P13</f>
        <v>0</v>
      </c>
      <c r="P15" s="357">
        <f>Constants!Q13</f>
        <v>0</v>
      </c>
      <c r="Q15" s="357">
        <f>Constants!R13</f>
        <v>0</v>
      </c>
    </row>
    <row r="16" spans="1:23" s="3" customFormat="1" hidden="1" x14ac:dyDescent="0.15">
      <c r="A16" s="357" t="str">
        <f>Constants!A14</f>
        <v xml:space="preserve"> </v>
      </c>
      <c r="B16" s="357" t="str">
        <f>Constants!B14</f>
        <v>Sandbox</v>
      </c>
      <c r="C16" s="357" t="str">
        <f>Constants!D14</f>
        <v>Prove ideas, try concepts</v>
      </c>
      <c r="D16" s="357" t="str">
        <f>Constants!E14</f>
        <v xml:space="preserve"> </v>
      </c>
      <c r="E16" s="357" t="str">
        <f>Constants!F14</f>
        <v xml:space="preserve"> </v>
      </c>
      <c r="F16" s="357" t="str">
        <f>Constants!G14</f>
        <v xml:space="preserve"> </v>
      </c>
      <c r="G16" s="357">
        <f ca="1">Constants!H14</f>
        <v>44254</v>
      </c>
      <c r="H16" s="357">
        <f>Constants!I14</f>
        <v>6</v>
      </c>
      <c r="I16" s="357">
        <f>Constants!J14</f>
        <v>30</v>
      </c>
      <c r="J16" s="357">
        <f>Constants!K14</f>
        <v>0</v>
      </c>
      <c r="K16" s="357">
        <f>Constants!L14</f>
        <v>0</v>
      </c>
      <c r="L16" s="357">
        <f>Constants!M14</f>
        <v>0</v>
      </c>
      <c r="M16" s="357">
        <f>Constants!N14</f>
        <v>0</v>
      </c>
      <c r="N16" s="357">
        <f>Constants!O14</f>
        <v>0</v>
      </c>
      <c r="O16" s="357">
        <f>Constants!P14</f>
        <v>0</v>
      </c>
      <c r="P16" s="357">
        <f>Constants!Q14</f>
        <v>0</v>
      </c>
      <c r="Q16" s="357">
        <f>Constants!R14</f>
        <v>0</v>
      </c>
    </row>
    <row r="17" spans="1:17" s="3" customFormat="1" hidden="1" x14ac:dyDescent="0.15">
      <c r="A17" s="357" t="str">
        <f>Constants!A15</f>
        <v xml:space="preserve"> </v>
      </c>
      <c r="B17" s="357" t="str">
        <f>Constants!B15</f>
        <v xml:space="preserve"> </v>
      </c>
      <c r="C17" s="357" t="str">
        <f>Constants!C15</f>
        <v xml:space="preserve"> </v>
      </c>
      <c r="D17" s="357" t="str">
        <f>Constants!D15</f>
        <v xml:space="preserve"> </v>
      </c>
      <c r="E17" s="357" t="str">
        <f>Constants!E15</f>
        <v xml:space="preserve"> </v>
      </c>
      <c r="F17" s="357" t="str">
        <f>Constants!F15</f>
        <v xml:space="preserve"> </v>
      </c>
      <c r="G17" s="357">
        <f ca="1">Constants!H15</f>
        <v>44255</v>
      </c>
      <c r="H17" s="357">
        <f>Constants!I15</f>
        <v>7</v>
      </c>
      <c r="I17" s="357">
        <f>Constants!J15</f>
        <v>35</v>
      </c>
      <c r="J17" s="357">
        <f>Constants!K15</f>
        <v>0</v>
      </c>
      <c r="K17" s="357">
        <f>Constants!L15</f>
        <v>0</v>
      </c>
      <c r="L17" s="357">
        <f>Constants!M15</f>
        <v>0</v>
      </c>
      <c r="M17" s="357">
        <f>Constants!N15</f>
        <v>0</v>
      </c>
      <c r="N17" s="357">
        <f>Constants!O15</f>
        <v>0</v>
      </c>
      <c r="O17" s="357">
        <f>Constants!P15</f>
        <v>0</v>
      </c>
      <c r="P17" s="357">
        <f>Constants!Q15</f>
        <v>0</v>
      </c>
      <c r="Q17" s="357">
        <f>Constants!R15</f>
        <v>0</v>
      </c>
    </row>
    <row r="18" spans="1:17" s="3" customFormat="1" hidden="1" x14ac:dyDescent="0.15">
      <c r="A18" s="357" t="str">
        <f>Constants!A16</f>
        <v xml:space="preserve"> </v>
      </c>
      <c r="B18" s="357" t="str">
        <f>Constants!B16</f>
        <v xml:space="preserve"> </v>
      </c>
      <c r="C18" s="357" t="str">
        <f>Constants!C16</f>
        <v xml:space="preserve"> </v>
      </c>
      <c r="D18" s="357" t="str">
        <f>Constants!D16</f>
        <v xml:space="preserve"> </v>
      </c>
      <c r="E18" s="357" t="str">
        <f>Constants!E16</f>
        <v xml:space="preserve"> </v>
      </c>
      <c r="F18" s="357" t="str">
        <f>Constants!F16</f>
        <v xml:space="preserve"> </v>
      </c>
      <c r="G18" s="357">
        <f ca="1">Constants!H16</f>
        <v>44256</v>
      </c>
      <c r="H18" s="357">
        <f>Constants!I16</f>
        <v>8</v>
      </c>
      <c r="I18" s="357">
        <f>Constants!J16</f>
        <v>40</v>
      </c>
      <c r="J18" s="357">
        <f>Constants!K16</f>
        <v>0</v>
      </c>
      <c r="K18" s="357">
        <f>Constants!L16</f>
        <v>0</v>
      </c>
      <c r="L18" s="357">
        <f>Constants!M16</f>
        <v>0</v>
      </c>
      <c r="M18" s="357">
        <f>Constants!N16</f>
        <v>0</v>
      </c>
      <c r="N18" s="357">
        <f>Constants!O16</f>
        <v>0</v>
      </c>
      <c r="O18" s="357">
        <f>Constants!P16</f>
        <v>0</v>
      </c>
      <c r="P18" s="357">
        <f>Constants!Q16</f>
        <v>0</v>
      </c>
      <c r="Q18" s="357">
        <f>Constants!R16</f>
        <v>0</v>
      </c>
    </row>
    <row r="19" spans="1:17" s="3" customFormat="1" hidden="1" x14ac:dyDescent="0.15">
      <c r="A19" s="357" t="str">
        <f>Constants!A17</f>
        <v xml:space="preserve"> </v>
      </c>
      <c r="B19" s="357" t="str">
        <f>Constants!B17</f>
        <v xml:space="preserve"> </v>
      </c>
      <c r="C19" s="357" t="str">
        <f>Constants!C17</f>
        <v xml:space="preserve"> </v>
      </c>
      <c r="D19" s="357" t="str">
        <f>Constants!D17</f>
        <v xml:space="preserve"> </v>
      </c>
      <c r="E19" s="357" t="str">
        <f>Constants!E17</f>
        <v xml:space="preserve"> </v>
      </c>
      <c r="F19" s="357" t="str">
        <f>Constants!F17</f>
        <v xml:space="preserve"> </v>
      </c>
      <c r="G19" s="357">
        <f ca="1">Constants!H17</f>
        <v>44257</v>
      </c>
      <c r="H19" s="357">
        <f>Constants!I17</f>
        <v>9</v>
      </c>
      <c r="I19" s="357">
        <f>Constants!J17</f>
        <v>45</v>
      </c>
      <c r="J19" s="357">
        <f>Constants!K17</f>
        <v>0</v>
      </c>
      <c r="K19" s="357">
        <f>Constants!L17</f>
        <v>0</v>
      </c>
      <c r="L19" s="357">
        <f>Constants!M17</f>
        <v>0</v>
      </c>
      <c r="M19" s="357">
        <f>Constants!N17</f>
        <v>0</v>
      </c>
      <c r="N19" s="357">
        <f>Constants!O17</f>
        <v>0</v>
      </c>
      <c r="O19" s="357">
        <f>Constants!P17</f>
        <v>0</v>
      </c>
      <c r="P19" s="357">
        <f>Constants!Q17</f>
        <v>0</v>
      </c>
      <c r="Q19" s="357">
        <f>Constants!R17</f>
        <v>0</v>
      </c>
    </row>
    <row r="20" spans="1:17" s="3" customFormat="1" hidden="1" x14ac:dyDescent="0.15">
      <c r="A20" s="357" t="str">
        <f>Constants!A18</f>
        <v xml:space="preserve"> </v>
      </c>
      <c r="B20" s="357" t="str">
        <f>Constants!B18</f>
        <v xml:space="preserve"> </v>
      </c>
      <c r="C20" s="357" t="str">
        <f>Constants!C18</f>
        <v xml:space="preserve"> </v>
      </c>
      <c r="D20" s="357" t="str">
        <f>Constants!D18</f>
        <v xml:space="preserve"> </v>
      </c>
      <c r="E20" s="357" t="str">
        <f>Constants!E18</f>
        <v xml:space="preserve"> </v>
      </c>
      <c r="F20" s="357" t="str">
        <f>Constants!F18</f>
        <v xml:space="preserve"> </v>
      </c>
      <c r="G20" s="357">
        <f ca="1">Constants!H18</f>
        <v>44258</v>
      </c>
      <c r="H20" s="357">
        <f>Constants!I18</f>
        <v>10</v>
      </c>
      <c r="I20" s="357">
        <f>Constants!J18</f>
        <v>50</v>
      </c>
      <c r="J20" s="357">
        <f>Constants!K18</f>
        <v>0</v>
      </c>
      <c r="K20" s="357">
        <f>Constants!L18</f>
        <v>0</v>
      </c>
      <c r="L20" s="357">
        <f>Constants!M18</f>
        <v>0</v>
      </c>
      <c r="M20" s="357">
        <f>Constants!N18</f>
        <v>0</v>
      </c>
      <c r="N20" s="357">
        <f>Constants!O18</f>
        <v>0</v>
      </c>
      <c r="O20" s="357">
        <f>Constants!P18</f>
        <v>0</v>
      </c>
      <c r="P20" s="357">
        <f>Constants!Q18</f>
        <v>0</v>
      </c>
      <c r="Q20" s="357">
        <f>Constants!R18</f>
        <v>0</v>
      </c>
    </row>
    <row r="21" spans="1:17" s="3" customFormat="1" hidden="1" x14ac:dyDescent="0.15">
      <c r="A21" s="357" t="str">
        <f>Constants!A19</f>
        <v>Defect Types:</v>
      </c>
      <c r="B21" s="357" t="str">
        <f>Constants!B19</f>
        <v>Requirements Change</v>
      </c>
      <c r="C21" s="357" t="str">
        <f>Constants!C19</f>
        <v>Changes to requirements</v>
      </c>
      <c r="D21" s="357" t="str">
        <f>Constants!D19</f>
        <v>Iteration</v>
      </c>
      <c r="E21" s="357" t="str">
        <f>Constants!E19</f>
        <v>NA</v>
      </c>
      <c r="F21" s="357" t="str">
        <f>Constants!F19</f>
        <v xml:space="preserve">did not follow </v>
      </c>
      <c r="G21" s="357">
        <f ca="1">Constants!H19</f>
        <v>44259</v>
      </c>
      <c r="H21" s="357">
        <f>Constants!I19</f>
        <v>11</v>
      </c>
      <c r="I21" s="357">
        <f>Constants!J19</f>
        <v>55</v>
      </c>
      <c r="J21" s="357">
        <f>Constants!K19</f>
        <v>0</v>
      </c>
      <c r="K21" s="357">
        <f>Constants!L19</f>
        <v>0</v>
      </c>
      <c r="L21" s="357">
        <f>Constants!M19</f>
        <v>0</v>
      </c>
      <c r="M21" s="357">
        <f>Constants!N19</f>
        <v>0</v>
      </c>
      <c r="N21" s="357">
        <f>Constants!O19</f>
        <v>0</v>
      </c>
      <c r="O21" s="357">
        <f>Constants!P19</f>
        <v>0</v>
      </c>
      <c r="P21" s="357">
        <f>Constants!Q19</f>
        <v>0</v>
      </c>
      <c r="Q21" s="357">
        <f>Constants!R19</f>
        <v>0</v>
      </c>
    </row>
    <row r="22" spans="1:17" s="3" customFormat="1" hidden="1" x14ac:dyDescent="0.15">
      <c r="A22" s="357" t="str">
        <f>Constants!A20</f>
        <v xml:space="preserve"> </v>
      </c>
      <c r="B22" s="357" t="str">
        <f>Constants!B20</f>
        <v>Requirements Clarification</v>
      </c>
      <c r="C22" s="357" t="str">
        <f>Constants!C20</f>
        <v>Clarifications to requirements</v>
      </c>
      <c r="D22" s="357" t="str">
        <f>Constants!D20</f>
        <v xml:space="preserve"> </v>
      </c>
      <c r="E22" s="357">
        <f>Constants!E20</f>
        <v>1</v>
      </c>
      <c r="F22" s="357" t="str">
        <f>Constants!F20</f>
        <v>very painful</v>
      </c>
      <c r="G22" s="357">
        <f ca="1">Constants!H20</f>
        <v>44260</v>
      </c>
      <c r="H22" s="357">
        <f>Constants!I20</f>
        <v>12</v>
      </c>
      <c r="I22" s="357">
        <f>Constants!J20</f>
        <v>0</v>
      </c>
      <c r="J22" s="357">
        <f>Constants!K20</f>
        <v>0</v>
      </c>
      <c r="K22" s="357">
        <f>Constants!L20</f>
        <v>0</v>
      </c>
      <c r="L22" s="357">
        <f>Constants!M20</f>
        <v>0</v>
      </c>
      <c r="M22" s="357">
        <f>Constants!N20</f>
        <v>0</v>
      </c>
      <c r="N22" s="357">
        <f>Constants!O20</f>
        <v>0</v>
      </c>
      <c r="O22" s="357">
        <f>Constants!P20</f>
        <v>0</v>
      </c>
      <c r="P22" s="357">
        <f>Constants!Q20</f>
        <v>0</v>
      </c>
      <c r="Q22" s="357">
        <f>Constants!R20</f>
        <v>0</v>
      </c>
    </row>
    <row r="23" spans="1:17" s="3" customFormat="1" hidden="1" x14ac:dyDescent="0.15">
      <c r="A23" s="357" t="str">
        <f>Constants!A21</f>
        <v xml:space="preserve"> </v>
      </c>
      <c r="B23" s="357" t="str">
        <f>Constants!B21</f>
        <v>Product syntax</v>
      </c>
      <c r="C23" s="357" t="str">
        <f>Constants!C21</f>
        <v>Syntax flaws in the deliverable product</v>
      </c>
      <c r="D23" s="357" t="str">
        <f>Constants!D21</f>
        <v xml:space="preserve"> </v>
      </c>
      <c r="E23" s="357">
        <f>Constants!E21</f>
        <v>2</v>
      </c>
      <c r="F23" s="357" t="str">
        <f>Constants!F21</f>
        <v>painful</v>
      </c>
      <c r="G23" s="357">
        <f ca="1">Constants!H21</f>
        <v>44261</v>
      </c>
      <c r="H23" s="357">
        <f>Constants!I21</f>
        <v>13</v>
      </c>
      <c r="I23" s="357">
        <f>Constants!J21</f>
        <v>0</v>
      </c>
      <c r="J23" s="357">
        <f>Constants!K21</f>
        <v>0</v>
      </c>
      <c r="K23" s="357">
        <f>Constants!L21</f>
        <v>0</v>
      </c>
      <c r="L23" s="357">
        <f>Constants!M21</f>
        <v>0</v>
      </c>
      <c r="M23" s="357">
        <f>Constants!N21</f>
        <v>0</v>
      </c>
      <c r="N23" s="357">
        <f>Constants!O21</f>
        <v>0</v>
      </c>
      <c r="O23" s="357">
        <f>Constants!P21</f>
        <v>0</v>
      </c>
      <c r="P23" s="357">
        <f>Constants!Q21</f>
        <v>0</v>
      </c>
      <c r="Q23" s="357">
        <f>Constants!R21</f>
        <v>0</v>
      </c>
    </row>
    <row r="24" spans="1:17" s="3" customFormat="1" hidden="1" x14ac:dyDescent="0.15">
      <c r="A24" s="357" t="str">
        <f>Constants!A22</f>
        <v xml:space="preserve"> </v>
      </c>
      <c r="B24" s="357" t="str">
        <f>Constants!B22</f>
        <v>Product logic</v>
      </c>
      <c r="C24" s="357" t="str">
        <f>Constants!C22</f>
        <v>Logic flaws in the deliverable product</v>
      </c>
      <c r="D24" s="357" t="str">
        <f>Constants!D22</f>
        <v xml:space="preserve"> </v>
      </c>
      <c r="E24" s="357">
        <f>Constants!E22</f>
        <v>3</v>
      </c>
      <c r="F24" s="357" t="str">
        <f>Constants!F22</f>
        <v>neutral</v>
      </c>
      <c r="G24" s="357">
        <f ca="1">Constants!H22</f>
        <v>44262</v>
      </c>
      <c r="H24" s="357">
        <f>Constants!I22</f>
        <v>14</v>
      </c>
      <c r="I24" s="357">
        <f>Constants!J22</f>
        <v>0</v>
      </c>
      <c r="J24" s="357">
        <f>Constants!K22</f>
        <v>0</v>
      </c>
      <c r="K24" s="357">
        <f>Constants!L22</f>
        <v>0</v>
      </c>
      <c r="L24" s="357">
        <f>Constants!M22</f>
        <v>0</v>
      </c>
      <c r="M24" s="357">
        <f>Constants!N22</f>
        <v>0</v>
      </c>
      <c r="N24" s="357">
        <f>Constants!O22</f>
        <v>0</v>
      </c>
      <c r="O24" s="357">
        <f>Constants!P22</f>
        <v>0</v>
      </c>
      <c r="P24" s="357">
        <f>Constants!Q22</f>
        <v>0</v>
      </c>
      <c r="Q24" s="357">
        <f>Constants!R22</f>
        <v>0</v>
      </c>
    </row>
    <row r="25" spans="1:17" s="19" customFormat="1" hidden="1" x14ac:dyDescent="0.15">
      <c r="A25" s="357" t="str">
        <f>Constants!A23</f>
        <v xml:space="preserve"> </v>
      </c>
      <c r="B25" s="357" t="str">
        <f>Constants!B23</f>
        <v>Product interface</v>
      </c>
      <c r="C25" s="357" t="str">
        <f>Constants!C23</f>
        <v>Flaws in the interface of a component of the deliverable product</v>
      </c>
      <c r="D25" s="357" t="str">
        <f>Constants!D23</f>
        <v xml:space="preserve"> </v>
      </c>
      <c r="E25" s="357">
        <f>Constants!E23</f>
        <v>4</v>
      </c>
      <c r="F25" s="357" t="str">
        <f>Constants!F23</f>
        <v>helpful</v>
      </c>
      <c r="G25" s="357">
        <f ca="1">Constants!H23</f>
        <v>44263</v>
      </c>
      <c r="H25" s="357">
        <f>Constants!I23</f>
        <v>15</v>
      </c>
      <c r="I25" s="357">
        <f>Constants!J23</f>
        <v>0</v>
      </c>
      <c r="J25" s="357">
        <f>Constants!K23</f>
        <v>0</v>
      </c>
      <c r="K25" s="357">
        <f>Constants!L23</f>
        <v>0</v>
      </c>
      <c r="L25" s="357">
        <f>Constants!M23</f>
        <v>0</v>
      </c>
      <c r="M25" s="357">
        <f>Constants!N23</f>
        <v>0</v>
      </c>
      <c r="N25" s="357">
        <f>Constants!O23</f>
        <v>0</v>
      </c>
      <c r="O25" s="357">
        <f>Constants!P23</f>
        <v>0</v>
      </c>
      <c r="P25" s="357">
        <f>Constants!Q23</f>
        <v>0</v>
      </c>
      <c r="Q25" s="357">
        <f>Constants!R23</f>
        <v>0</v>
      </c>
    </row>
    <row r="26" spans="1:17" s="3" customFormat="1" hidden="1" x14ac:dyDescent="0.15">
      <c r="A26" s="357" t="str">
        <f>Constants!A24</f>
        <v xml:space="preserve"> </v>
      </c>
      <c r="B26" s="357" t="str">
        <f>Constants!B24</f>
        <v>Product checking</v>
      </c>
      <c r="C26" s="357" t="str">
        <f>Constants!C24</f>
        <v>Flaws with boundary/type checking within a component of the deliverable product</v>
      </c>
      <c r="D26" s="357" t="str">
        <f>Constants!D24</f>
        <v xml:space="preserve"> </v>
      </c>
      <c r="E26" s="357">
        <f>Constants!E24</f>
        <v>5</v>
      </c>
      <c r="F26" s="357" t="str">
        <f>Constants!F24</f>
        <v>very helpful</v>
      </c>
      <c r="G26" s="357">
        <f ca="1">Constants!H24</f>
        <v>44264</v>
      </c>
      <c r="H26" s="357">
        <f>Constants!I24</f>
        <v>16</v>
      </c>
      <c r="I26" s="357">
        <f>Constants!J24</f>
        <v>0</v>
      </c>
      <c r="J26" s="357">
        <f>Constants!K24</f>
        <v>0</v>
      </c>
      <c r="K26" s="357">
        <f>Constants!L24</f>
        <v>0</v>
      </c>
      <c r="L26" s="357">
        <f>Constants!M24</f>
        <v>0</v>
      </c>
      <c r="M26" s="357">
        <f>Constants!N24</f>
        <v>0</v>
      </c>
      <c r="N26" s="357">
        <f>Constants!O24</f>
        <v>0</v>
      </c>
      <c r="O26" s="357">
        <f>Constants!P24</f>
        <v>0</v>
      </c>
      <c r="P26" s="357">
        <f>Constants!Q24</f>
        <v>0</v>
      </c>
      <c r="Q26" s="357">
        <f>Constants!R24</f>
        <v>0</v>
      </c>
    </row>
    <row r="27" spans="1:17" s="3" customFormat="1" hidden="1" x14ac:dyDescent="0.15">
      <c r="A27" s="357" t="str">
        <f>Constants!A25</f>
        <v xml:space="preserve"> </v>
      </c>
      <c r="B27" s="357" t="str">
        <f>Constants!B25</f>
        <v>Test syntax</v>
      </c>
      <c r="C27" s="357" t="str">
        <f>Constants!C25</f>
        <v xml:space="preserve">Syntax flaws in the test code </v>
      </c>
      <c r="D27" s="357" t="str">
        <f>Constants!D25</f>
        <v xml:space="preserve"> </v>
      </c>
      <c r="E27" s="357">
        <f>Constants!E25</f>
        <v>6</v>
      </c>
      <c r="F27" s="357" t="str">
        <f>Constants!F25</f>
        <v xml:space="preserve"> </v>
      </c>
      <c r="G27" s="357">
        <f ca="1">Constants!H25</f>
        <v>44265</v>
      </c>
      <c r="H27" s="357">
        <f>Constants!I25</f>
        <v>17</v>
      </c>
      <c r="I27" s="357">
        <f>Constants!J25</f>
        <v>0</v>
      </c>
      <c r="J27" s="357">
        <f>Constants!K25</f>
        <v>0</v>
      </c>
      <c r="K27" s="357">
        <f>Constants!L25</f>
        <v>0</v>
      </c>
      <c r="L27" s="357">
        <f>Constants!M25</f>
        <v>0</v>
      </c>
      <c r="M27" s="357">
        <f>Constants!N25</f>
        <v>0</v>
      </c>
      <c r="N27" s="357">
        <f>Constants!O25</f>
        <v>0</v>
      </c>
      <c r="O27" s="357">
        <f>Constants!P25</f>
        <v>0</v>
      </c>
      <c r="P27" s="357">
        <f>Constants!Q25</f>
        <v>0</v>
      </c>
      <c r="Q27" s="357">
        <f>Constants!R25</f>
        <v>0</v>
      </c>
    </row>
    <row r="28" spans="1:17" s="3" customFormat="1" hidden="1" x14ac:dyDescent="0.15">
      <c r="A28" s="357" t="str">
        <f>Constants!A26</f>
        <v xml:space="preserve"> </v>
      </c>
      <c r="B28" s="357" t="str">
        <f>Constants!B26</f>
        <v>Test logic</v>
      </c>
      <c r="C28" s="357" t="str">
        <f>Constants!C26</f>
        <v>Logic flaws in the test code</v>
      </c>
      <c r="D28" s="357" t="str">
        <f>Constants!D26</f>
        <v xml:space="preserve"> </v>
      </c>
      <c r="E28" s="357">
        <f>Constants!E26</f>
        <v>7</v>
      </c>
      <c r="F28" s="357" t="str">
        <f>Constants!F26</f>
        <v xml:space="preserve"> </v>
      </c>
      <c r="G28" s="357">
        <f ca="1">Constants!H26</f>
        <v>44266</v>
      </c>
      <c r="H28" s="357">
        <f>Constants!I26</f>
        <v>18</v>
      </c>
      <c r="I28" s="357">
        <f>Constants!J26</f>
        <v>0</v>
      </c>
      <c r="J28" s="357">
        <f>Constants!K26</f>
        <v>0</v>
      </c>
      <c r="K28" s="357">
        <f>Constants!L26</f>
        <v>0</v>
      </c>
      <c r="L28" s="357">
        <f>Constants!M26</f>
        <v>0</v>
      </c>
      <c r="M28" s="357">
        <f>Constants!N26</f>
        <v>0</v>
      </c>
      <c r="N28" s="357">
        <f>Constants!O26</f>
        <v>0</v>
      </c>
      <c r="O28" s="357">
        <f>Constants!P26</f>
        <v>0</v>
      </c>
      <c r="P28" s="357">
        <f>Constants!Q26</f>
        <v>0</v>
      </c>
      <c r="Q28" s="357">
        <f>Constants!R26</f>
        <v>0</v>
      </c>
    </row>
    <row r="29" spans="1:17" s="3" customFormat="1" hidden="1" x14ac:dyDescent="0.15">
      <c r="A29" s="357" t="str">
        <f>Constants!A27</f>
        <v xml:space="preserve"> </v>
      </c>
      <c r="B29" s="357" t="str">
        <f>Constants!B27</f>
        <v>Test interface</v>
      </c>
      <c r="C29" s="357" t="str">
        <f>Constants!C27</f>
        <v>Flaws in the interface of a component of the test code</v>
      </c>
      <c r="D29" s="357" t="str">
        <f>Constants!D27</f>
        <v xml:space="preserve"> </v>
      </c>
      <c r="E29" s="357">
        <f>Constants!E27</f>
        <v>8</v>
      </c>
      <c r="F29" s="357" t="str">
        <f>Constants!F27</f>
        <v xml:space="preserve"> </v>
      </c>
      <c r="G29" s="357">
        <f ca="1">Constants!H27</f>
        <v>44267</v>
      </c>
      <c r="H29" s="357">
        <f>Constants!I27</f>
        <v>19</v>
      </c>
      <c r="I29" s="357">
        <f>Constants!J27</f>
        <v>0</v>
      </c>
      <c r="J29" s="357">
        <f>Constants!K27</f>
        <v>0</v>
      </c>
      <c r="K29" s="357">
        <f>Constants!L27</f>
        <v>0</v>
      </c>
      <c r="L29" s="357">
        <f>Constants!M27</f>
        <v>0</v>
      </c>
      <c r="M29" s="357">
        <f>Constants!N27</f>
        <v>0</v>
      </c>
      <c r="N29" s="357">
        <f>Constants!O27</f>
        <v>0</v>
      </c>
      <c r="O29" s="357">
        <f>Constants!P27</f>
        <v>0</v>
      </c>
      <c r="P29" s="357">
        <f>Constants!Q27</f>
        <v>0</v>
      </c>
      <c r="Q29" s="357">
        <f>Constants!R27</f>
        <v>0</v>
      </c>
    </row>
    <row r="30" spans="1:17" s="3" customFormat="1" hidden="1" x14ac:dyDescent="0.15">
      <c r="A30" s="357" t="str">
        <f>Constants!A28</f>
        <v xml:space="preserve"> </v>
      </c>
      <c r="B30" s="357" t="str">
        <f>Constants!B28</f>
        <v>Test checking</v>
      </c>
      <c r="C30" s="357" t="str">
        <f>Constants!C28</f>
        <v>Flaws with boundary/type checking within a component of the test code</v>
      </c>
      <c r="D30" s="357" t="str">
        <f>Constants!D28</f>
        <v xml:space="preserve"> </v>
      </c>
      <c r="E30" s="357">
        <f>Constants!E28</f>
        <v>9</v>
      </c>
      <c r="F30" s="357" t="str">
        <f>Constants!F28</f>
        <v xml:space="preserve"> </v>
      </c>
      <c r="G30" s="357">
        <f ca="1">Constants!H28</f>
        <v>44268</v>
      </c>
      <c r="H30" s="357">
        <f>Constants!I28</f>
        <v>20</v>
      </c>
      <c r="I30" s="357">
        <f>Constants!J28</f>
        <v>0</v>
      </c>
      <c r="J30" s="357">
        <f>Constants!K28</f>
        <v>0</v>
      </c>
      <c r="K30" s="357">
        <f>Constants!L28</f>
        <v>0</v>
      </c>
      <c r="L30" s="357">
        <f>Constants!M28</f>
        <v>0</v>
      </c>
      <c r="M30" s="357">
        <f>Constants!N28</f>
        <v>0</v>
      </c>
      <c r="N30" s="357">
        <f>Constants!O28</f>
        <v>0</v>
      </c>
      <c r="O30" s="357">
        <f>Constants!P28</f>
        <v>0</v>
      </c>
      <c r="P30" s="357">
        <f>Constants!Q28</f>
        <v>0</v>
      </c>
      <c r="Q30" s="357">
        <f>Constants!R28</f>
        <v>0</v>
      </c>
    </row>
    <row r="31" spans="1:17" s="3" customFormat="1" hidden="1" x14ac:dyDescent="0.15">
      <c r="A31" s="357" t="str">
        <f>Constants!A29</f>
        <v xml:space="preserve"> </v>
      </c>
      <c r="B31" s="357" t="str">
        <f>Constants!B29</f>
        <v>Bad Smell</v>
      </c>
      <c r="C31" s="357" t="str">
        <f>Constants!C29</f>
        <v>Refactoring changes (please note the bad smell in the defect description)</v>
      </c>
      <c r="D31" s="357" t="str">
        <f>Constants!D29</f>
        <v xml:space="preserve"> </v>
      </c>
      <c r="E31" s="357">
        <f>Constants!E29</f>
        <v>10</v>
      </c>
      <c r="F31" s="357">
        <f>Constants!F29</f>
        <v>0</v>
      </c>
      <c r="G31" s="357">
        <f ca="1">Constants!H29</f>
        <v>44269</v>
      </c>
      <c r="H31" s="357">
        <f>Constants!I29</f>
        <v>21</v>
      </c>
      <c r="I31" s="357">
        <f>Constants!J29</f>
        <v>0</v>
      </c>
      <c r="J31" s="357">
        <f>Constants!K29</f>
        <v>0</v>
      </c>
      <c r="K31" s="357">
        <f>Constants!L29</f>
        <v>0</v>
      </c>
      <c r="L31" s="357">
        <f>Constants!M29</f>
        <v>0</v>
      </c>
      <c r="M31" s="357">
        <f>Constants!N29</f>
        <v>0</v>
      </c>
      <c r="N31" s="357">
        <f>Constants!O29</f>
        <v>0</v>
      </c>
      <c r="O31" s="357">
        <f>Constants!P29</f>
        <v>0</v>
      </c>
      <c r="P31" s="357">
        <f>Constants!Q29</f>
        <v>0</v>
      </c>
      <c r="Q31" s="357">
        <f>Constants!R29</f>
        <v>0</v>
      </c>
    </row>
    <row r="32" spans="1:17" s="3" customFormat="1" hidden="1" x14ac:dyDescent="0.15">
      <c r="A32" s="357" t="str">
        <f>Constants!A30</f>
        <v>Y/N:</v>
      </c>
      <c r="B32" s="357" t="str">
        <f>Constants!B30</f>
        <v>Yes</v>
      </c>
      <c r="C32" s="357" t="str">
        <f>Constants!C30</f>
        <v xml:space="preserve"> </v>
      </c>
      <c r="D32" s="357" t="str">
        <f>Constants!D30</f>
        <v xml:space="preserve"> </v>
      </c>
      <c r="E32" s="357" t="str">
        <f>Constants!E30</f>
        <v>Passed</v>
      </c>
      <c r="F32" s="357">
        <f>Constants!F30</f>
        <v>0</v>
      </c>
      <c r="G32" s="357">
        <f ca="1">Constants!H30</f>
        <v>44270</v>
      </c>
      <c r="H32" s="357">
        <f>Constants!I30</f>
        <v>22</v>
      </c>
      <c r="I32" s="357">
        <f>Constants!J30</f>
        <v>0</v>
      </c>
      <c r="J32" s="357">
        <f>Constants!K30</f>
        <v>0</v>
      </c>
      <c r="K32" s="357">
        <f>Constants!L30</f>
        <v>0</v>
      </c>
      <c r="L32" s="357">
        <f>Constants!M30</f>
        <v>0</v>
      </c>
      <c r="M32" s="357">
        <f>Constants!N30</f>
        <v>0</v>
      </c>
      <c r="N32" s="357">
        <f>Constants!O30</f>
        <v>0</v>
      </c>
      <c r="O32" s="357">
        <f>Constants!P30</f>
        <v>0</v>
      </c>
      <c r="P32" s="357">
        <f>Constants!Q30</f>
        <v>0</v>
      </c>
      <c r="Q32" s="357">
        <f>Constants!R30</f>
        <v>0</v>
      </c>
    </row>
    <row r="33" spans="1:26" s="3" customFormat="1" hidden="1" x14ac:dyDescent="0.15">
      <c r="A33" s="357" t="str">
        <f>Constants!A31</f>
        <v xml:space="preserve"> </v>
      </c>
      <c r="B33" s="357" t="str">
        <f>Constants!B31</f>
        <v>No</v>
      </c>
      <c r="C33" s="357" t="str">
        <f>Constants!C31</f>
        <v xml:space="preserve"> </v>
      </c>
      <c r="D33" s="357" t="str">
        <f>Constants!D31</f>
        <v xml:space="preserve"> </v>
      </c>
      <c r="E33" s="357" t="str">
        <f>Constants!E31</f>
        <v>Passed with issues</v>
      </c>
      <c r="F33" s="357">
        <f>Constants!F31</f>
        <v>0</v>
      </c>
      <c r="G33" s="357">
        <f ca="1">Constants!H31</f>
        <v>44271</v>
      </c>
      <c r="H33" s="357">
        <f>Constants!I31</f>
        <v>23</v>
      </c>
      <c r="I33" s="357">
        <f>Constants!J31</f>
        <v>0</v>
      </c>
      <c r="J33" s="357">
        <f>Constants!K31</f>
        <v>0</v>
      </c>
      <c r="K33" s="357">
        <f>Constants!L31</f>
        <v>0</v>
      </c>
      <c r="L33" s="357">
        <f>Constants!M31</f>
        <v>0</v>
      </c>
      <c r="M33" s="357">
        <f>Constants!N31</f>
        <v>0</v>
      </c>
      <c r="N33" s="357">
        <f>Constants!O31</f>
        <v>0</v>
      </c>
      <c r="O33" s="357">
        <f>Constants!P31</f>
        <v>0</v>
      </c>
      <c r="P33" s="357">
        <f>Constants!Q31</f>
        <v>0</v>
      </c>
      <c r="Q33" s="357">
        <f>Constants!R31</f>
        <v>0</v>
      </c>
    </row>
    <row r="34" spans="1:26" s="3" customFormat="1" hidden="1" x14ac:dyDescent="0.15">
      <c r="A34" s="357" t="str">
        <f>Constants!A32</f>
        <v>Proxy Types:</v>
      </c>
      <c r="B34" s="357" t="str">
        <f>Constants!B32</f>
        <v>-</v>
      </c>
      <c r="C34" s="357" t="str">
        <f>Constants!C32</f>
        <v xml:space="preserve"> </v>
      </c>
      <c r="D34" s="357" t="str">
        <f>Constants!D32</f>
        <v xml:space="preserve"> </v>
      </c>
      <c r="E34" s="357" t="str">
        <f>Constants!E32</f>
        <v>Failed</v>
      </c>
      <c r="F34" s="357" t="str">
        <f>Constants!F32</f>
        <v>Base</v>
      </c>
      <c r="G34" s="357">
        <f ca="1">Constants!H32</f>
        <v>44272</v>
      </c>
      <c r="H34" s="357">
        <f>Constants!I32</f>
        <v>0</v>
      </c>
      <c r="I34" s="357">
        <f>Constants!J32</f>
        <v>0</v>
      </c>
      <c r="J34" s="357">
        <f>Constants!K32</f>
        <v>0</v>
      </c>
      <c r="K34" s="357">
        <f>Constants!L32</f>
        <v>0</v>
      </c>
      <c r="L34" s="357">
        <f>Constants!M32</f>
        <v>0</v>
      </c>
      <c r="M34" s="357">
        <f>Constants!N32</f>
        <v>0</v>
      </c>
      <c r="N34" s="357">
        <f>Constants!O32</f>
        <v>0</v>
      </c>
      <c r="O34" s="357">
        <f>Constants!P32</f>
        <v>0</v>
      </c>
      <c r="P34" s="357">
        <f>Constants!Q32</f>
        <v>0</v>
      </c>
      <c r="Q34" s="357">
        <f>Constants!R32</f>
        <v>0</v>
      </c>
    </row>
    <row r="35" spans="1:26" s="3" customFormat="1" hidden="1" x14ac:dyDescent="0.15">
      <c r="A35" s="357" t="str">
        <f>Constants!A33</f>
        <v xml:space="preserve"> </v>
      </c>
      <c r="B35" s="357" t="str">
        <f>Constants!B33</f>
        <v>Calculation</v>
      </c>
      <c r="C35" s="357" t="str">
        <f>Constants!C33</f>
        <v xml:space="preserve"> </v>
      </c>
      <c r="D35" s="357" t="str">
        <f>Constants!D33</f>
        <v xml:space="preserve"> </v>
      </c>
      <c r="E35" s="357" t="str">
        <f>Constants!E33</f>
        <v>Not tested</v>
      </c>
      <c r="F35" s="357" t="str">
        <f>Constants!F33</f>
        <v>New</v>
      </c>
      <c r="G35" s="357">
        <f ca="1">Constants!H33</f>
        <v>44273</v>
      </c>
      <c r="H35" s="357">
        <f>Constants!I33</f>
        <v>0</v>
      </c>
      <c r="I35" s="357">
        <f>Constants!J33</f>
        <v>0</v>
      </c>
      <c r="J35" s="357">
        <f>Constants!K33</f>
        <v>0</v>
      </c>
      <c r="K35" s="357">
        <f>Constants!L33</f>
        <v>0</v>
      </c>
      <c r="L35" s="357">
        <f>Constants!M33</f>
        <v>0</v>
      </c>
      <c r="M35" s="357">
        <f>Constants!N33</f>
        <v>0</v>
      </c>
      <c r="N35" s="357">
        <f>Constants!O33</f>
        <v>0</v>
      </c>
      <c r="O35" s="357">
        <f>Constants!P33</f>
        <v>0</v>
      </c>
      <c r="P35" s="357">
        <f>Constants!Q33</f>
        <v>0</v>
      </c>
      <c r="Q35" s="357">
        <f>Constants!R33</f>
        <v>0</v>
      </c>
    </row>
    <row r="36" spans="1:26" s="3" customFormat="1" hidden="1" x14ac:dyDescent="0.15">
      <c r="A36" s="357" t="str">
        <f>Constants!A34</f>
        <v xml:space="preserve"> </v>
      </c>
      <c r="B36" s="357" t="str">
        <f>Constants!B34</f>
        <v>Data</v>
      </c>
      <c r="C36" s="357" t="str">
        <f>Constants!C34</f>
        <v xml:space="preserve"> </v>
      </c>
      <c r="D36" s="357" t="str">
        <f>Constants!D34</f>
        <v xml:space="preserve"> </v>
      </c>
      <c r="E36" s="357" t="str">
        <f>Constants!E34</f>
        <v>Not applicable</v>
      </c>
      <c r="F36" s="357" t="str">
        <f>Constants!F34</f>
        <v>Reusable</v>
      </c>
      <c r="G36" s="357">
        <f ca="1">Constants!H34</f>
        <v>44274</v>
      </c>
      <c r="H36" s="357">
        <f>Constants!I34</f>
        <v>0</v>
      </c>
      <c r="I36" s="357">
        <f>Constants!J34</f>
        <v>0</v>
      </c>
      <c r="J36" s="357">
        <f>Constants!K34</f>
        <v>0</v>
      </c>
      <c r="K36" s="357">
        <f>Constants!L34</f>
        <v>0</v>
      </c>
      <c r="L36" s="357">
        <f>Constants!M34</f>
        <v>0</v>
      </c>
      <c r="M36" s="357">
        <f>Constants!N34</f>
        <v>0</v>
      </c>
      <c r="N36" s="357">
        <f>Constants!O34</f>
        <v>0</v>
      </c>
      <c r="O36" s="357">
        <f>Constants!P34</f>
        <v>0</v>
      </c>
      <c r="P36" s="357">
        <f>Constants!Q34</f>
        <v>0</v>
      </c>
      <c r="Q36" s="357">
        <f>Constants!R34</f>
        <v>0</v>
      </c>
    </row>
    <row r="37" spans="1:26" s="3" customFormat="1" hidden="1" x14ac:dyDescent="0.15">
      <c r="A37" s="357" t="str">
        <f>Constants!A35</f>
        <v xml:space="preserve"> </v>
      </c>
      <c r="B37" s="357" t="str">
        <f>Constants!B35</f>
        <v>I/O</v>
      </c>
      <c r="C37" s="357" t="str">
        <f>Constants!C35</f>
        <v xml:space="preserve"> </v>
      </c>
      <c r="D37" s="357" t="str">
        <f>Constants!D35</f>
        <v xml:space="preserve"> </v>
      </c>
      <c r="E37" s="357" t="str">
        <f>Constants!E35</f>
        <v xml:space="preserve"> </v>
      </c>
      <c r="F37" s="357" t="str">
        <f>Constants!F35</f>
        <v xml:space="preserve"> </v>
      </c>
      <c r="G37" s="357">
        <f ca="1">Constants!H35</f>
        <v>44275</v>
      </c>
      <c r="H37" s="357">
        <f>Constants!I35</f>
        <v>0</v>
      </c>
      <c r="I37" s="357">
        <f>Constants!J35</f>
        <v>0</v>
      </c>
      <c r="J37" s="357">
        <f>Constants!K35</f>
        <v>0</v>
      </c>
      <c r="K37" s="357">
        <f>Constants!L35</f>
        <v>0</v>
      </c>
      <c r="L37" s="357">
        <f>Constants!M35</f>
        <v>0</v>
      </c>
      <c r="M37" s="357">
        <f>Constants!N35</f>
        <v>0</v>
      </c>
      <c r="N37" s="357">
        <f>Constants!O35</f>
        <v>0</v>
      </c>
      <c r="O37" s="357">
        <f>Constants!P35</f>
        <v>0</v>
      </c>
      <c r="P37" s="357">
        <f>Constants!Q35</f>
        <v>0</v>
      </c>
      <c r="Q37" s="357">
        <f>Constants!R35</f>
        <v>0</v>
      </c>
    </row>
    <row r="38" spans="1:26" s="3" customFormat="1" hidden="1" x14ac:dyDescent="0.15">
      <c r="A38" s="357" t="str">
        <f>Constants!A36</f>
        <v xml:space="preserve"> </v>
      </c>
      <c r="B38" s="357" t="str">
        <f>Constants!B36</f>
        <v>Logic</v>
      </c>
      <c r="C38" s="357" t="str">
        <f>Constants!C36</f>
        <v xml:space="preserve"> </v>
      </c>
      <c r="D38" s="357" t="str">
        <f>Constants!D36</f>
        <v xml:space="preserve"> </v>
      </c>
      <c r="E38" s="357" t="str">
        <f>Constants!E36</f>
        <v xml:space="preserve"> </v>
      </c>
      <c r="F38" s="357" t="str">
        <f>Constants!F36</f>
        <v xml:space="preserve"> </v>
      </c>
      <c r="G38" s="357">
        <f ca="1">Constants!H36</f>
        <v>44276</v>
      </c>
      <c r="H38" s="357">
        <f>Constants!I36</f>
        <v>0</v>
      </c>
      <c r="I38" s="357">
        <f>Constants!J36</f>
        <v>0</v>
      </c>
      <c r="J38" s="357">
        <f>Constants!K36</f>
        <v>0</v>
      </c>
      <c r="K38" s="357">
        <f>Constants!L36</f>
        <v>0</v>
      </c>
      <c r="L38" s="357">
        <f>Constants!M36</f>
        <v>0</v>
      </c>
      <c r="M38" s="357">
        <f>Constants!N36</f>
        <v>0</v>
      </c>
      <c r="N38" s="357">
        <f>Constants!O36</f>
        <v>0</v>
      </c>
      <c r="O38" s="357">
        <f>Constants!P36</f>
        <v>0</v>
      </c>
      <c r="P38" s="357">
        <f>Constants!Q36</f>
        <v>0</v>
      </c>
      <c r="Q38" s="357">
        <f>Constants!R36</f>
        <v>0</v>
      </c>
    </row>
    <row r="39" spans="1:26" s="3" customFormat="1" hidden="1" x14ac:dyDescent="0.15">
      <c r="A39" s="357" t="str">
        <f>Constants!A37</f>
        <v xml:space="preserve"> </v>
      </c>
      <c r="B39" s="357" t="str">
        <f>Constants!B37</f>
        <v xml:space="preserve"> </v>
      </c>
      <c r="C39" s="357" t="str">
        <f>Constants!C37</f>
        <v xml:space="preserve"> </v>
      </c>
      <c r="D39" s="357" t="str">
        <f>Constants!D37</f>
        <v xml:space="preserve"> </v>
      </c>
      <c r="E39" s="357" t="str">
        <f>Constants!E37</f>
        <v xml:space="preserve"> </v>
      </c>
      <c r="F39" s="357" t="str">
        <f>Constants!F37</f>
        <v xml:space="preserve"> </v>
      </c>
      <c r="G39" s="357">
        <f ca="1">Constants!H37</f>
        <v>44277</v>
      </c>
      <c r="H39" s="357">
        <f>Constants!I37</f>
        <v>0</v>
      </c>
      <c r="I39" s="357">
        <f>Constants!J37</f>
        <v>0</v>
      </c>
      <c r="J39" s="357">
        <f>Constants!K37</f>
        <v>0</v>
      </c>
      <c r="K39" s="357">
        <f>Constants!L37</f>
        <v>0</v>
      </c>
      <c r="L39" s="357">
        <f>Constants!M37</f>
        <v>0</v>
      </c>
      <c r="M39" s="357">
        <f>Constants!N37</f>
        <v>0</v>
      </c>
      <c r="N39" s="357">
        <f>Constants!O37</f>
        <v>0</v>
      </c>
      <c r="O39" s="357">
        <f>Constants!P37</f>
        <v>0</v>
      </c>
      <c r="P39" s="357">
        <f>Constants!Q37</f>
        <v>0</v>
      </c>
      <c r="Q39" s="357">
        <f>Constants!R37</f>
        <v>0</v>
      </c>
    </row>
    <row r="40" spans="1:26" s="3" customFormat="1" hidden="1" x14ac:dyDescent="0.15">
      <c r="A40" s="357" t="str">
        <f>Constants!A38</f>
        <v>Sizes:</v>
      </c>
      <c r="B40" s="357" t="str">
        <f>Constants!B38</f>
        <v>VS</v>
      </c>
      <c r="C40" s="357" t="str">
        <f>Constants!C38</f>
        <v>S</v>
      </c>
      <c r="D40" s="357" t="str">
        <f>Constants!D38</f>
        <v>M</v>
      </c>
      <c r="E40" s="357" t="str">
        <f>Constants!E38</f>
        <v>L</v>
      </c>
      <c r="F40" s="357" t="str">
        <f>Constants!F38</f>
        <v>VL</v>
      </c>
      <c r="G40" s="357" t="str">
        <f>Constants!G38</f>
        <v>VS</v>
      </c>
      <c r="H40" s="357">
        <f>Constants!H38</f>
        <v>0</v>
      </c>
      <c r="I40" s="357">
        <f>Constants!I38</f>
        <v>0</v>
      </c>
      <c r="J40" s="357">
        <f>Constants!J38</f>
        <v>0</v>
      </c>
      <c r="K40" s="357">
        <f>Constants!K38</f>
        <v>0</v>
      </c>
      <c r="L40" s="357">
        <f>Constants!L38</f>
        <v>0</v>
      </c>
      <c r="M40" s="357">
        <f>Constants!M38</f>
        <v>0</v>
      </c>
      <c r="N40" s="357">
        <f>Constants!N38</f>
        <v>0</v>
      </c>
      <c r="O40" s="357">
        <f>Constants!O38</f>
        <v>0</v>
      </c>
      <c r="P40" s="357">
        <f>Constants!P38</f>
        <v>0</v>
      </c>
      <c r="Q40" s="357">
        <f>Constants!Q38</f>
        <v>0</v>
      </c>
    </row>
    <row r="41" spans="1:26" s="3" customFormat="1" hidden="1" x14ac:dyDescent="0.15">
      <c r="A41" s="357" t="str">
        <f>Constants!A39</f>
        <v>upper</v>
      </c>
      <c r="B41" s="357">
        <f>Constants!B39</f>
        <v>-1.5</v>
      </c>
      <c r="C41" s="357">
        <f>Constants!C39</f>
        <v>-0.5</v>
      </c>
      <c r="D41" s="357">
        <f>Constants!D39</f>
        <v>0.5</v>
      </c>
      <c r="E41" s="357">
        <f>Constants!E39</f>
        <v>1.5</v>
      </c>
      <c r="F41" s="357">
        <f>Constants!F39</f>
        <v>99999</v>
      </c>
      <c r="G41" s="357" t="str">
        <f>Constants!G39</f>
        <v>S</v>
      </c>
      <c r="H41" s="357">
        <f>Constants!H39</f>
        <v>0</v>
      </c>
      <c r="I41" s="357">
        <f>Constants!I39</f>
        <v>0</v>
      </c>
      <c r="J41" s="357">
        <f>Constants!J39</f>
        <v>0</v>
      </c>
      <c r="K41" s="357">
        <f>Constants!K39</f>
        <v>0</v>
      </c>
      <c r="L41" s="357">
        <f>Constants!L39</f>
        <v>0</v>
      </c>
      <c r="M41" s="357">
        <f>Constants!M39</f>
        <v>0</v>
      </c>
      <c r="N41" s="357">
        <f>Constants!N39</f>
        <v>0</v>
      </c>
      <c r="O41" s="357">
        <f>Constants!O39</f>
        <v>0</v>
      </c>
      <c r="P41" s="357">
        <f>Constants!P39</f>
        <v>0</v>
      </c>
      <c r="Q41" s="357">
        <f>Constants!Q39</f>
        <v>0</v>
      </c>
    </row>
    <row r="42" spans="1:26" s="3" customFormat="1" hidden="1" x14ac:dyDescent="0.15">
      <c r="A42" s="357" t="str">
        <f>Constants!A40</f>
        <v>mid</v>
      </c>
      <c r="B42" s="357">
        <f>Constants!B40</f>
        <v>-2</v>
      </c>
      <c r="C42" s="357">
        <f>Constants!C40</f>
        <v>-1</v>
      </c>
      <c r="D42" s="357">
        <f>Constants!D40</f>
        <v>0</v>
      </c>
      <c r="E42" s="357">
        <f>Constants!E40</f>
        <v>1</v>
      </c>
      <c r="F42" s="357">
        <f>Constants!F40</f>
        <v>2</v>
      </c>
      <c r="G42" s="357" t="str">
        <f>Constants!G40</f>
        <v>M</v>
      </c>
      <c r="H42" s="357">
        <f>Constants!H40</f>
        <v>0</v>
      </c>
      <c r="I42" s="357">
        <f>Constants!I40</f>
        <v>0</v>
      </c>
      <c r="J42" s="357">
        <f>Constants!J40</f>
        <v>0</v>
      </c>
      <c r="K42" s="357">
        <f>Constants!K40</f>
        <v>0</v>
      </c>
      <c r="L42" s="357">
        <f>Constants!L40</f>
        <v>0</v>
      </c>
      <c r="M42" s="357">
        <f>Constants!M40</f>
        <v>0</v>
      </c>
      <c r="N42" s="357">
        <f>Constants!N40</f>
        <v>0</v>
      </c>
      <c r="O42" s="357">
        <f>Constants!O40</f>
        <v>0</v>
      </c>
      <c r="P42" s="357">
        <f>Constants!P40</f>
        <v>0</v>
      </c>
      <c r="Q42" s="357">
        <f>Constants!Q40</f>
        <v>0</v>
      </c>
    </row>
    <row r="43" spans="1:26" s="3" customFormat="1" hidden="1" x14ac:dyDescent="0.15">
      <c r="A43" s="357" t="str">
        <f>Constants!A41</f>
        <v>lower</v>
      </c>
      <c r="B43" s="357">
        <f>Constants!B41</f>
        <v>0</v>
      </c>
      <c r="C43" s="357">
        <f>Constants!C41</f>
        <v>-1.5</v>
      </c>
      <c r="D43" s="357">
        <f>Constants!D41</f>
        <v>-0.5</v>
      </c>
      <c r="E43" s="357">
        <f>Constants!E41</f>
        <v>0.5</v>
      </c>
      <c r="F43" s="357">
        <f>Constants!F41</f>
        <v>1.5</v>
      </c>
      <c r="G43" s="357" t="str">
        <f>Constants!G41</f>
        <v>L</v>
      </c>
      <c r="H43" s="357">
        <f>Constants!H41</f>
        <v>0</v>
      </c>
      <c r="I43" s="357">
        <f>Constants!I41</f>
        <v>0</v>
      </c>
      <c r="J43" s="357">
        <f>Constants!J41</f>
        <v>0</v>
      </c>
      <c r="K43" s="357">
        <f>Constants!K41</f>
        <v>0</v>
      </c>
      <c r="L43" s="357">
        <f>Constants!L41</f>
        <v>0</v>
      </c>
      <c r="M43" s="357">
        <f>Constants!M41</f>
        <v>0</v>
      </c>
      <c r="N43" s="357">
        <f>Constants!N41</f>
        <v>0</v>
      </c>
      <c r="O43" s="357">
        <f>Constants!O41</f>
        <v>0</v>
      </c>
      <c r="P43" s="357">
        <f>Constants!P41</f>
        <v>0</v>
      </c>
      <c r="Q43" s="357">
        <f>Constants!Q41</f>
        <v>0</v>
      </c>
    </row>
    <row r="44" spans="1:26" s="3" customFormat="1" hidden="1" x14ac:dyDescent="0.15">
      <c r="A44" s="357" t="str">
        <f>Constants!A42</f>
        <v xml:space="preserve"> </v>
      </c>
      <c r="B44" s="357">
        <f>Constants!B42</f>
        <v>0</v>
      </c>
      <c r="C44" s="357">
        <f>Constants!C42</f>
        <v>0</v>
      </c>
      <c r="D44" s="357">
        <f>Constants!D42</f>
        <v>0</v>
      </c>
      <c r="E44" s="357">
        <f>Constants!E42</f>
        <v>0</v>
      </c>
      <c r="F44" s="357" t="str">
        <f>Constants!F42</f>
        <v xml:space="preserve"> </v>
      </c>
      <c r="G44" s="357" t="str">
        <f>Constants!G42</f>
        <v>VL</v>
      </c>
      <c r="H44" s="357">
        <f>Constants!H42</f>
        <v>0</v>
      </c>
      <c r="I44" s="357">
        <f>Constants!I42</f>
        <v>0</v>
      </c>
      <c r="J44" s="357">
        <f>Constants!J42</f>
        <v>0</v>
      </c>
      <c r="K44" s="357">
        <f>Constants!K42</f>
        <v>0</v>
      </c>
      <c r="L44" s="357">
        <f>Constants!L42</f>
        <v>0</v>
      </c>
      <c r="M44" s="357">
        <f>Constants!M42</f>
        <v>0</v>
      </c>
      <c r="N44" s="357">
        <f>Constants!N42</f>
        <v>0</v>
      </c>
      <c r="O44" s="357">
        <f>Constants!O42</f>
        <v>0</v>
      </c>
      <c r="P44" s="357">
        <f>Constants!P42</f>
        <v>0</v>
      </c>
      <c r="Q44" s="357">
        <f>Constants!Q42</f>
        <v>0</v>
      </c>
    </row>
    <row r="45" spans="1:26" s="3" customFormat="1" hidden="1" x14ac:dyDescent="0.15">
      <c r="A45" s="357" t="str">
        <f>Constants!A43</f>
        <v xml:space="preserve"> </v>
      </c>
      <c r="B45" s="357" t="str">
        <f>Constants!B43</f>
        <v xml:space="preserve"> </v>
      </c>
      <c r="C45" s="357" t="str">
        <f>Constants!C43</f>
        <v xml:space="preserve"> </v>
      </c>
      <c r="D45" s="357" t="str">
        <f>Constants!D43</f>
        <v xml:space="preserve"> </v>
      </c>
      <c r="E45" s="357" t="str">
        <f>Constants!E43</f>
        <v xml:space="preserve"> </v>
      </c>
      <c r="F45" s="357" t="str">
        <f>Constants!F43</f>
        <v xml:space="preserve"> </v>
      </c>
      <c r="G45" s="357">
        <f>Constants!G43</f>
        <v>0</v>
      </c>
      <c r="H45" s="357">
        <f>Constants!H43</f>
        <v>0</v>
      </c>
      <c r="I45" s="357">
        <f>Constants!I43</f>
        <v>0</v>
      </c>
      <c r="J45" s="357">
        <f>Constants!J43</f>
        <v>0</v>
      </c>
      <c r="K45" s="357">
        <f>Constants!K43</f>
        <v>0</v>
      </c>
      <c r="L45" s="357">
        <f>Constants!L43</f>
        <v>0</v>
      </c>
      <c r="M45" s="357">
        <f>Constants!M43</f>
        <v>0</v>
      </c>
      <c r="N45" s="357">
        <f>Constants!N43</f>
        <v>0</v>
      </c>
      <c r="O45" s="357">
        <f>Constants!O43</f>
        <v>0</v>
      </c>
      <c r="P45" s="357">
        <f>Constants!P43</f>
        <v>0</v>
      </c>
      <c r="Q45" s="357">
        <f>Constants!Q43</f>
        <v>0</v>
      </c>
    </row>
    <row r="46" spans="1:26" s="3" customFormat="1" hidden="1" x14ac:dyDescent="0.15">
      <c r="A46" s="357" t="str">
        <f>Constants!A44</f>
        <v>&lt;-- Mandatory</v>
      </c>
      <c r="B46" s="357" t="str">
        <f>Constants!B44</f>
        <v xml:space="preserve"> </v>
      </c>
      <c r="C46" s="357" t="str">
        <f>Constants!C44</f>
        <v>✔</v>
      </c>
      <c r="D46" s="357" t="str">
        <f>Constants!D44</f>
        <v xml:space="preserve"> </v>
      </c>
      <c r="E46" s="357" t="str">
        <f>Constants!E44</f>
        <v xml:space="preserve"> </v>
      </c>
      <c r="F46" s="357" t="str">
        <f>Constants!F44</f>
        <v xml:space="preserve"> </v>
      </c>
      <c r="G46" s="357">
        <f>Constants!G44</f>
        <v>0</v>
      </c>
      <c r="H46" s="357">
        <f>Constants!H44</f>
        <v>0</v>
      </c>
      <c r="I46" s="357">
        <f>Constants!I44</f>
        <v>0</v>
      </c>
      <c r="J46" s="357">
        <f>Constants!J44</f>
        <v>0</v>
      </c>
      <c r="K46" s="357">
        <f>Constants!K44</f>
        <v>0</v>
      </c>
      <c r="L46" s="357">
        <f>Constants!L44</f>
        <v>0</v>
      </c>
      <c r="M46" s="357">
        <f>Constants!M44</f>
        <v>0</v>
      </c>
      <c r="N46" s="357">
        <f>Constants!N44</f>
        <v>0</v>
      </c>
      <c r="O46" s="357">
        <f>Constants!O44</f>
        <v>0</v>
      </c>
      <c r="P46" s="357">
        <f>Constants!P44</f>
        <v>0</v>
      </c>
      <c r="Q46" s="357">
        <f>Constants!Q44</f>
        <v>0</v>
      </c>
    </row>
    <row r="47" spans="1:26" s="29" customFormat="1" ht="12" customHeight="1" x14ac:dyDescent="0.15">
      <c r="A47" s="358"/>
      <c r="B47" s="358"/>
      <c r="C47" s="358"/>
      <c r="D47" s="358"/>
      <c r="E47" s="358"/>
      <c r="F47" s="358"/>
      <c r="G47" s="358"/>
      <c r="H47" s="358"/>
      <c r="I47" s="358"/>
      <c r="J47" s="358"/>
      <c r="K47" s="358"/>
      <c r="L47" s="358"/>
      <c r="M47" s="358"/>
      <c r="N47" s="358"/>
      <c r="O47" s="358"/>
      <c r="P47" s="358"/>
    </row>
    <row r="48" spans="1:26" s="3" customFormat="1" ht="20" x14ac:dyDescent="0.2">
      <c r="A48" s="126"/>
      <c r="B48" s="126"/>
      <c r="C48" s="126"/>
      <c r="D48" s="563" t="s">
        <v>235</v>
      </c>
      <c r="E48" s="564"/>
      <c r="F48" s="564"/>
      <c r="G48" s="564"/>
      <c r="H48" s="564"/>
      <c r="I48" s="564"/>
      <c r="J48" s="564"/>
      <c r="K48" s="564"/>
      <c r="L48" s="564"/>
      <c r="M48" s="565"/>
      <c r="N48" s="130"/>
      <c r="O48" s="563" t="s">
        <v>79</v>
      </c>
      <c r="P48" s="564"/>
      <c r="Q48" s="564"/>
      <c r="R48" s="564"/>
      <c r="S48" s="564"/>
      <c r="T48" s="564"/>
      <c r="U48" s="564"/>
      <c r="V48" s="564"/>
      <c r="W48" s="564"/>
      <c r="X48" s="564"/>
      <c r="Y48" s="565"/>
      <c r="Z48" s="19"/>
    </row>
    <row r="49" spans="1:26" s="3" customFormat="1" ht="20" x14ac:dyDescent="0.2">
      <c r="A49" s="126"/>
      <c r="B49" s="126"/>
      <c r="C49" s="126"/>
      <c r="D49" s="571" t="s">
        <v>629</v>
      </c>
      <c r="E49" s="572"/>
      <c r="F49" s="572"/>
      <c r="G49" s="572"/>
      <c r="H49" s="572"/>
      <c r="I49" s="84"/>
      <c r="J49" s="566" t="s">
        <v>630</v>
      </c>
      <c r="K49" s="566"/>
      <c r="L49" s="566"/>
      <c r="M49" s="361"/>
      <c r="N49" s="130"/>
      <c r="O49" s="573" t="str">
        <f>D49</f>
        <v>Changes to existing code</v>
      </c>
      <c r="P49" s="566"/>
      <c r="Q49" s="566"/>
      <c r="R49" s="566"/>
      <c r="S49" s="566"/>
      <c r="T49" s="84"/>
      <c r="U49" s="566" t="str">
        <f>J49</f>
        <v>New code</v>
      </c>
      <c r="V49" s="566"/>
      <c r="W49" s="567"/>
      <c r="X49" s="364"/>
      <c r="Y49" s="365"/>
      <c r="Z49" s="19"/>
    </row>
    <row r="50" spans="1:26" s="4" customFormat="1" ht="56" x14ac:dyDescent="0.15">
      <c r="A50" s="326" t="s">
        <v>298</v>
      </c>
      <c r="B50" s="349" t="s">
        <v>83</v>
      </c>
      <c r="C50" s="349" t="s">
        <v>627</v>
      </c>
      <c r="D50" s="348" t="s">
        <v>635</v>
      </c>
      <c r="E50" s="344" t="s">
        <v>632</v>
      </c>
      <c r="F50" s="344" t="s">
        <v>633</v>
      </c>
      <c r="G50" s="344" t="s">
        <v>634</v>
      </c>
      <c r="H50" s="344" t="s">
        <v>640</v>
      </c>
      <c r="I50" s="352"/>
      <c r="J50" s="348" t="s">
        <v>631</v>
      </c>
      <c r="K50" s="344" t="s">
        <v>628</v>
      </c>
      <c r="L50" s="344" t="s">
        <v>636</v>
      </c>
      <c r="M50" s="363" t="s">
        <v>638</v>
      </c>
      <c r="N50" s="62"/>
      <c r="O50" s="350" t="str">
        <f>D50</f>
        <v>Base LOC count</v>
      </c>
      <c r="P50" s="347" t="str">
        <f>E50</f>
        <v>Number of LOC modified in base</v>
      </c>
      <c r="Q50" s="347" t="str">
        <f>F50</f>
        <v>Number of LOC added to base</v>
      </c>
      <c r="R50" s="347" t="str">
        <f>G50</f>
        <v>Number of LOC deleted from base</v>
      </c>
      <c r="S50" s="351" t="str">
        <f>H50</f>
        <v>Number of base LOC contributing to effort</v>
      </c>
      <c r="T50" s="352"/>
      <c r="U50" s="350" t="str">
        <f>J50</f>
        <v>Number of new methods added</v>
      </c>
      <c r="V50" s="347" t="str">
        <f>K50</f>
        <v>LOC/Method</v>
      </c>
      <c r="W50" s="351" t="str">
        <f>L50</f>
        <v>Number of new LOC contributing to effort</v>
      </c>
      <c r="X50" s="345" t="s">
        <v>639</v>
      </c>
      <c r="Y50" s="346" t="s">
        <v>637</v>
      </c>
    </row>
    <row r="51" spans="1:26" s="4" customFormat="1" x14ac:dyDescent="0.15">
      <c r="A51" s="132" t="str">
        <f>IF(ISBLANK(Architecture!C43),"",Architecture!C43)</f>
        <v/>
      </c>
      <c r="B51" s="132"/>
      <c r="C51" s="362"/>
      <c r="D51" s="133"/>
      <c r="E51" s="133"/>
      <c r="F51" s="133"/>
      <c r="G51" s="133"/>
      <c r="H51" s="366">
        <f>E51+F51</f>
        <v>0</v>
      </c>
      <c r="I51" s="367"/>
      <c r="J51" s="133"/>
      <c r="K51" s="133"/>
      <c r="L51" s="368">
        <f>J51*K51</f>
        <v>0</v>
      </c>
      <c r="M51" s="369">
        <f>H51+L51</f>
        <v>0</v>
      </c>
      <c r="N51" s="134"/>
      <c r="O51" s="133" t="str">
        <f t="shared" ref="O51:O70" si="0">IF(ISNUMBER(D51),D51,"")</f>
        <v/>
      </c>
      <c r="P51" s="133"/>
      <c r="Q51" s="133"/>
      <c r="R51" s="133"/>
      <c r="S51" s="369">
        <f>P51+Q51</f>
        <v>0</v>
      </c>
      <c r="T51" s="367"/>
      <c r="U51" s="133"/>
      <c r="V51" s="369" t="str">
        <f>IF(ISERROR(W51/U51),"",W51/U51)</f>
        <v/>
      </c>
      <c r="W51" s="133"/>
      <c r="X51" s="370">
        <f>S51+W51</f>
        <v>0</v>
      </c>
      <c r="Y51" s="133"/>
    </row>
    <row r="52" spans="1:26" s="4" customFormat="1" x14ac:dyDescent="0.15">
      <c r="A52" s="132" t="str">
        <f>IF(ISBLANK(Architecture!C60),"",Architecture!C60)</f>
        <v/>
      </c>
      <c r="B52" s="132"/>
      <c r="C52" s="362"/>
      <c r="D52" s="133"/>
      <c r="E52" s="133"/>
      <c r="F52" s="133"/>
      <c r="G52" s="133"/>
      <c r="H52" s="366">
        <f t="shared" ref="H52:H59" si="1">E52+F52</f>
        <v>0</v>
      </c>
      <c r="I52" s="367"/>
      <c r="J52" s="133"/>
      <c r="K52" s="133"/>
      <c r="L52" s="368">
        <f t="shared" ref="L52:L59" si="2">J52*K52</f>
        <v>0</v>
      </c>
      <c r="M52" s="370">
        <f t="shared" ref="M52:M59" si="3">H52+L52</f>
        <v>0</v>
      </c>
      <c r="N52" s="134"/>
      <c r="O52" s="133" t="str">
        <f t="shared" si="0"/>
        <v/>
      </c>
      <c r="P52" s="133"/>
      <c r="Q52" s="133"/>
      <c r="R52" s="133"/>
      <c r="S52" s="369">
        <f t="shared" ref="S52:S59" si="4">P52+Q52</f>
        <v>0</v>
      </c>
      <c r="T52" s="367"/>
      <c r="U52" s="133"/>
      <c r="V52" s="369" t="str">
        <f t="shared" ref="V52:V70" si="5">IF(ISERROR(W52/U52),"",W52/U52)</f>
        <v/>
      </c>
      <c r="W52" s="133"/>
      <c r="X52" s="370">
        <f t="shared" ref="X52:X59" si="6">S52+W52</f>
        <v>0</v>
      </c>
      <c r="Y52" s="133"/>
    </row>
    <row r="53" spans="1:26" s="4" customFormat="1" x14ac:dyDescent="0.15">
      <c r="A53" s="132" t="str">
        <f>IF(ISBLANK(Architecture!C77),"",Architecture!C77)</f>
        <v/>
      </c>
      <c r="B53" s="132"/>
      <c r="C53" s="362"/>
      <c r="D53" s="133"/>
      <c r="E53" s="133"/>
      <c r="F53" s="133"/>
      <c r="G53" s="133"/>
      <c r="H53" s="366">
        <f t="shared" si="1"/>
        <v>0</v>
      </c>
      <c r="I53" s="367"/>
      <c r="J53" s="133"/>
      <c r="K53" s="133"/>
      <c r="L53" s="368">
        <f t="shared" si="2"/>
        <v>0</v>
      </c>
      <c r="M53" s="370">
        <f t="shared" si="3"/>
        <v>0</v>
      </c>
      <c r="N53" s="134"/>
      <c r="O53" s="133" t="str">
        <f t="shared" si="0"/>
        <v/>
      </c>
      <c r="P53" s="133"/>
      <c r="Q53" s="133"/>
      <c r="R53" s="133"/>
      <c r="S53" s="369">
        <f t="shared" si="4"/>
        <v>0</v>
      </c>
      <c r="T53" s="367"/>
      <c r="U53" s="133"/>
      <c r="V53" s="369" t="str">
        <f t="shared" si="5"/>
        <v/>
      </c>
      <c r="W53" s="133"/>
      <c r="X53" s="370">
        <f t="shared" si="6"/>
        <v>0</v>
      </c>
      <c r="Y53" s="133"/>
    </row>
    <row r="54" spans="1:26" s="4" customFormat="1" x14ac:dyDescent="0.15">
      <c r="A54" s="132" t="str">
        <f>IF(ISBLANK(Architecture!C94),"",Architecture!C94)</f>
        <v/>
      </c>
      <c r="B54" s="132"/>
      <c r="C54" s="362"/>
      <c r="D54" s="133"/>
      <c r="E54" s="133"/>
      <c r="F54" s="133"/>
      <c r="G54" s="133"/>
      <c r="H54" s="366">
        <f t="shared" si="1"/>
        <v>0</v>
      </c>
      <c r="I54" s="367"/>
      <c r="J54" s="133"/>
      <c r="K54" s="133"/>
      <c r="L54" s="368">
        <f t="shared" si="2"/>
        <v>0</v>
      </c>
      <c r="M54" s="370">
        <f t="shared" si="3"/>
        <v>0</v>
      </c>
      <c r="N54" s="134"/>
      <c r="O54" s="133" t="str">
        <f t="shared" si="0"/>
        <v/>
      </c>
      <c r="P54" s="133"/>
      <c r="Q54" s="133"/>
      <c r="R54" s="133"/>
      <c r="S54" s="369">
        <f t="shared" si="4"/>
        <v>0</v>
      </c>
      <c r="T54" s="367"/>
      <c r="U54" s="133"/>
      <c r="V54" s="369" t="str">
        <f t="shared" si="5"/>
        <v/>
      </c>
      <c r="W54" s="133"/>
      <c r="X54" s="370">
        <f t="shared" si="6"/>
        <v>0</v>
      </c>
      <c r="Y54" s="133"/>
    </row>
    <row r="55" spans="1:26" s="4" customFormat="1" x14ac:dyDescent="0.15">
      <c r="A55" s="132" t="str">
        <f>IF(ISBLANK(Architecture!C111),"",Architecture!C111)</f>
        <v/>
      </c>
      <c r="B55" s="132"/>
      <c r="C55" s="362"/>
      <c r="D55" s="133"/>
      <c r="E55" s="133"/>
      <c r="F55" s="133"/>
      <c r="G55" s="133"/>
      <c r="H55" s="366">
        <f t="shared" si="1"/>
        <v>0</v>
      </c>
      <c r="I55" s="367"/>
      <c r="J55" s="133"/>
      <c r="K55" s="133"/>
      <c r="L55" s="368">
        <f t="shared" si="2"/>
        <v>0</v>
      </c>
      <c r="M55" s="370">
        <f t="shared" si="3"/>
        <v>0</v>
      </c>
      <c r="N55" s="134"/>
      <c r="O55" s="133" t="str">
        <f t="shared" si="0"/>
        <v/>
      </c>
      <c r="P55" s="133"/>
      <c r="Q55" s="133"/>
      <c r="R55" s="133"/>
      <c r="S55" s="369">
        <f t="shared" si="4"/>
        <v>0</v>
      </c>
      <c r="T55" s="367"/>
      <c r="U55" s="133"/>
      <c r="V55" s="369" t="str">
        <f t="shared" si="5"/>
        <v/>
      </c>
      <c r="W55" s="133"/>
      <c r="X55" s="370">
        <f t="shared" si="6"/>
        <v>0</v>
      </c>
      <c r="Y55" s="133"/>
    </row>
    <row r="56" spans="1:26" s="4" customFormat="1" x14ac:dyDescent="0.15">
      <c r="A56" s="132" t="str">
        <f>IF(ISBLANK(Architecture!C128),"",Architecture!C128)</f>
        <v/>
      </c>
      <c r="B56" s="132"/>
      <c r="C56" s="362"/>
      <c r="D56" s="133"/>
      <c r="E56" s="133"/>
      <c r="F56" s="133"/>
      <c r="G56" s="133"/>
      <c r="H56" s="366">
        <f t="shared" si="1"/>
        <v>0</v>
      </c>
      <c r="I56" s="367"/>
      <c r="J56" s="133"/>
      <c r="K56" s="133"/>
      <c r="L56" s="368">
        <f t="shared" si="2"/>
        <v>0</v>
      </c>
      <c r="M56" s="370">
        <f t="shared" si="3"/>
        <v>0</v>
      </c>
      <c r="N56" s="134"/>
      <c r="O56" s="133" t="str">
        <f t="shared" si="0"/>
        <v/>
      </c>
      <c r="P56" s="133"/>
      <c r="Q56" s="133"/>
      <c r="R56" s="133"/>
      <c r="S56" s="369">
        <f t="shared" si="4"/>
        <v>0</v>
      </c>
      <c r="T56" s="367"/>
      <c r="U56" s="133"/>
      <c r="V56" s="369" t="str">
        <f t="shared" si="5"/>
        <v/>
      </c>
      <c r="W56" s="133"/>
      <c r="X56" s="370">
        <f t="shared" si="6"/>
        <v>0</v>
      </c>
      <c r="Y56" s="133"/>
    </row>
    <row r="57" spans="1:26" s="4" customFormat="1" x14ac:dyDescent="0.15">
      <c r="A57" s="132" t="str">
        <f>IF(ISBLANK(Architecture!C145),"",Architecture!C145)</f>
        <v/>
      </c>
      <c r="B57" s="132"/>
      <c r="C57" s="362"/>
      <c r="D57" s="133"/>
      <c r="E57" s="133"/>
      <c r="F57" s="133"/>
      <c r="G57" s="133"/>
      <c r="H57" s="366">
        <f t="shared" si="1"/>
        <v>0</v>
      </c>
      <c r="I57" s="367"/>
      <c r="J57" s="133"/>
      <c r="K57" s="133"/>
      <c r="L57" s="368">
        <f t="shared" si="2"/>
        <v>0</v>
      </c>
      <c r="M57" s="370">
        <f t="shared" si="3"/>
        <v>0</v>
      </c>
      <c r="N57" s="134"/>
      <c r="O57" s="133" t="str">
        <f t="shared" si="0"/>
        <v/>
      </c>
      <c r="P57" s="133"/>
      <c r="Q57" s="133"/>
      <c r="R57" s="133"/>
      <c r="S57" s="369">
        <f t="shared" si="4"/>
        <v>0</v>
      </c>
      <c r="T57" s="367"/>
      <c r="U57" s="133"/>
      <c r="V57" s="369" t="str">
        <f t="shared" si="5"/>
        <v/>
      </c>
      <c r="W57" s="133"/>
      <c r="X57" s="370">
        <f t="shared" si="6"/>
        <v>0</v>
      </c>
      <c r="Y57" s="133"/>
    </row>
    <row r="58" spans="1:26" s="4" customFormat="1" x14ac:dyDescent="0.15">
      <c r="A58" s="132" t="str">
        <f>IF(ISBLANK(Architecture!C162),"",Architecture!C162)</f>
        <v/>
      </c>
      <c r="B58" s="146"/>
      <c r="C58" s="362"/>
      <c r="D58" s="73"/>
      <c r="E58" s="73"/>
      <c r="F58" s="73"/>
      <c r="G58" s="73"/>
      <c r="H58" s="366">
        <f t="shared" si="1"/>
        <v>0</v>
      </c>
      <c r="I58" s="353"/>
      <c r="J58" s="73"/>
      <c r="K58" s="73"/>
      <c r="L58" s="368">
        <f t="shared" si="2"/>
        <v>0</v>
      </c>
      <c r="M58" s="370">
        <f t="shared" si="3"/>
        <v>0</v>
      </c>
      <c r="N58" s="66"/>
      <c r="O58" s="133" t="str">
        <f t="shared" si="0"/>
        <v/>
      </c>
      <c r="P58" s="73"/>
      <c r="Q58" s="73"/>
      <c r="R58" s="73"/>
      <c r="S58" s="369">
        <f t="shared" si="4"/>
        <v>0</v>
      </c>
      <c r="T58" s="353"/>
      <c r="U58" s="73"/>
      <c r="V58" s="369" t="str">
        <f t="shared" si="5"/>
        <v/>
      </c>
      <c r="W58" s="73"/>
      <c r="X58" s="370">
        <f t="shared" si="6"/>
        <v>0</v>
      </c>
      <c r="Y58" s="133"/>
    </row>
    <row r="59" spans="1:26" s="4" customFormat="1" x14ac:dyDescent="0.15">
      <c r="A59" s="132" t="str">
        <f>IF(ISBLANK(Architecture!C179),"",Architecture!C179)</f>
        <v/>
      </c>
      <c r="B59" s="146"/>
      <c r="C59" s="362"/>
      <c r="D59" s="73"/>
      <c r="E59" s="73"/>
      <c r="F59" s="73"/>
      <c r="G59" s="73"/>
      <c r="H59" s="366">
        <f t="shared" si="1"/>
        <v>0</v>
      </c>
      <c r="I59" s="353"/>
      <c r="J59" s="73"/>
      <c r="K59" s="73"/>
      <c r="L59" s="368">
        <f t="shared" si="2"/>
        <v>0</v>
      </c>
      <c r="M59" s="370">
        <f t="shared" si="3"/>
        <v>0</v>
      </c>
      <c r="N59" s="66"/>
      <c r="O59" s="133" t="str">
        <f t="shared" si="0"/>
        <v/>
      </c>
      <c r="P59" s="73"/>
      <c r="Q59" s="73"/>
      <c r="R59" s="73"/>
      <c r="S59" s="369">
        <f t="shared" si="4"/>
        <v>0</v>
      </c>
      <c r="T59" s="353"/>
      <c r="U59" s="73"/>
      <c r="V59" s="369" t="str">
        <f t="shared" si="5"/>
        <v/>
      </c>
      <c r="W59" s="73"/>
      <c r="X59" s="370">
        <f t="shared" si="6"/>
        <v>0</v>
      </c>
      <c r="Y59" s="133"/>
    </row>
    <row r="60" spans="1:26" s="4" customFormat="1" x14ac:dyDescent="0.15">
      <c r="A60" s="132" t="str">
        <f>IF(ISBLANK(Architecture!C196),"",Architecture!C196)</f>
        <v/>
      </c>
      <c r="B60" s="146"/>
      <c r="C60" s="362"/>
      <c r="D60" s="73"/>
      <c r="E60" s="73"/>
      <c r="F60" s="73"/>
      <c r="G60" s="73"/>
      <c r="H60" s="366">
        <f>E60+F60</f>
        <v>0</v>
      </c>
      <c r="I60" s="353"/>
      <c r="J60" s="73"/>
      <c r="K60" s="73"/>
      <c r="L60" s="368">
        <f>J60*K60</f>
        <v>0</v>
      </c>
      <c r="M60" s="370">
        <f>H60+L60</f>
        <v>0</v>
      </c>
      <c r="N60" s="66"/>
      <c r="O60" s="133" t="str">
        <f t="shared" si="0"/>
        <v/>
      </c>
      <c r="P60" s="73"/>
      <c r="Q60" s="73"/>
      <c r="R60" s="73"/>
      <c r="S60" s="369">
        <f>P60+Q60</f>
        <v>0</v>
      </c>
      <c r="T60" s="353"/>
      <c r="U60" s="73"/>
      <c r="V60" s="369" t="str">
        <f t="shared" si="5"/>
        <v/>
      </c>
      <c r="W60" s="73"/>
      <c r="X60" s="370">
        <f>S60+W60</f>
        <v>0</v>
      </c>
      <c r="Y60" s="133"/>
    </row>
    <row r="61" spans="1:26" s="4" customFormat="1" x14ac:dyDescent="0.15">
      <c r="A61" s="132" t="str">
        <f>IF(ISBLANK(Architecture!C213),"",Architecture!C213)</f>
        <v/>
      </c>
      <c r="B61" s="132"/>
      <c r="C61" s="362"/>
      <c r="D61" s="133"/>
      <c r="E61" s="133"/>
      <c r="F61" s="133"/>
      <c r="G61" s="133"/>
      <c r="H61" s="366">
        <f>E61+F61</f>
        <v>0</v>
      </c>
      <c r="I61" s="367"/>
      <c r="J61" s="133"/>
      <c r="K61" s="133"/>
      <c r="L61" s="368">
        <f>J61*K61</f>
        <v>0</v>
      </c>
      <c r="M61" s="369">
        <f>H61+L61</f>
        <v>0</v>
      </c>
      <c r="N61" s="134"/>
      <c r="O61" s="133" t="str">
        <f t="shared" si="0"/>
        <v/>
      </c>
      <c r="P61" s="133"/>
      <c r="Q61" s="133"/>
      <c r="R61" s="133"/>
      <c r="S61" s="369">
        <f>P61+Q61</f>
        <v>0</v>
      </c>
      <c r="T61" s="367"/>
      <c r="U61" s="133"/>
      <c r="V61" s="369" t="str">
        <f>IF(ISERROR(W61/U61),"",W61/U61)</f>
        <v/>
      </c>
      <c r="W61" s="133"/>
      <c r="X61" s="370">
        <f>S61+W61</f>
        <v>0</v>
      </c>
      <c r="Y61" s="133"/>
    </row>
    <row r="62" spans="1:26" s="4" customFormat="1" x14ac:dyDescent="0.15">
      <c r="A62" s="132" t="str">
        <f>IF(ISBLANK(Architecture!C221),"",Architecture!C221)</f>
        <v/>
      </c>
      <c r="B62" s="132"/>
      <c r="C62" s="362"/>
      <c r="D62" s="133"/>
      <c r="E62" s="133"/>
      <c r="F62" s="133"/>
      <c r="G62" s="133"/>
      <c r="H62" s="366">
        <f t="shared" ref="H62:H70" si="7">E62+F62</f>
        <v>0</v>
      </c>
      <c r="I62" s="367"/>
      <c r="J62" s="133"/>
      <c r="K62" s="133"/>
      <c r="L62" s="368">
        <f t="shared" ref="L62:L70" si="8">J62*K62</f>
        <v>0</v>
      </c>
      <c r="M62" s="370">
        <f t="shared" ref="M62:M70" si="9">H62+L62</f>
        <v>0</v>
      </c>
      <c r="N62" s="134"/>
      <c r="O62" s="133" t="str">
        <f t="shared" si="0"/>
        <v/>
      </c>
      <c r="P62" s="133"/>
      <c r="Q62" s="133"/>
      <c r="R62" s="133"/>
      <c r="S62" s="369">
        <f t="shared" ref="S62:S70" si="10">P62+Q62</f>
        <v>0</v>
      </c>
      <c r="T62" s="367"/>
      <c r="U62" s="133"/>
      <c r="V62" s="369" t="str">
        <f t="shared" si="5"/>
        <v/>
      </c>
      <c r="W62" s="133"/>
      <c r="X62" s="370">
        <f t="shared" ref="X62:X70" si="11">S62+W62</f>
        <v>0</v>
      </c>
      <c r="Y62" s="133"/>
    </row>
    <row r="63" spans="1:26" s="4" customFormat="1" x14ac:dyDescent="0.15">
      <c r="A63" s="132" t="str">
        <f>IF(ISBLANK(Architecture!C229),"",Architecture!C229)</f>
        <v/>
      </c>
      <c r="B63" s="132"/>
      <c r="C63" s="362"/>
      <c r="D63" s="133"/>
      <c r="E63" s="133"/>
      <c r="F63" s="133"/>
      <c r="G63" s="133"/>
      <c r="H63" s="366">
        <f t="shared" si="7"/>
        <v>0</v>
      </c>
      <c r="I63" s="367"/>
      <c r="J63" s="133"/>
      <c r="K63" s="133"/>
      <c r="L63" s="368">
        <f t="shared" si="8"/>
        <v>0</v>
      </c>
      <c r="M63" s="370">
        <f t="shared" si="9"/>
        <v>0</v>
      </c>
      <c r="N63" s="134"/>
      <c r="O63" s="133" t="str">
        <f t="shared" si="0"/>
        <v/>
      </c>
      <c r="P63" s="133"/>
      <c r="Q63" s="133"/>
      <c r="R63" s="133"/>
      <c r="S63" s="369">
        <f t="shared" si="10"/>
        <v>0</v>
      </c>
      <c r="T63" s="367"/>
      <c r="U63" s="133"/>
      <c r="V63" s="369" t="str">
        <f t="shared" si="5"/>
        <v/>
      </c>
      <c r="W63" s="133"/>
      <c r="X63" s="370">
        <f t="shared" si="11"/>
        <v>0</v>
      </c>
      <c r="Y63" s="133"/>
    </row>
    <row r="64" spans="1:26" s="4" customFormat="1" x14ac:dyDescent="0.15">
      <c r="A64" s="132" t="str">
        <f>IF(ISBLANK(Architecture!C237),"",Architecture!C237)</f>
        <v/>
      </c>
      <c r="B64" s="132"/>
      <c r="C64" s="362"/>
      <c r="D64" s="133"/>
      <c r="E64" s="133"/>
      <c r="F64" s="133"/>
      <c r="G64" s="133"/>
      <c r="H64" s="366">
        <f t="shared" si="7"/>
        <v>0</v>
      </c>
      <c r="I64" s="367"/>
      <c r="J64" s="133"/>
      <c r="K64" s="133"/>
      <c r="L64" s="368">
        <f t="shared" si="8"/>
        <v>0</v>
      </c>
      <c r="M64" s="370">
        <f t="shared" si="9"/>
        <v>0</v>
      </c>
      <c r="N64" s="134"/>
      <c r="O64" s="133" t="str">
        <f t="shared" si="0"/>
        <v/>
      </c>
      <c r="P64" s="133"/>
      <c r="Q64" s="133"/>
      <c r="R64" s="133"/>
      <c r="S64" s="369">
        <f t="shared" si="10"/>
        <v>0</v>
      </c>
      <c r="T64" s="367"/>
      <c r="U64" s="133"/>
      <c r="V64" s="369" t="str">
        <f t="shared" si="5"/>
        <v/>
      </c>
      <c r="W64" s="133"/>
      <c r="X64" s="370">
        <f t="shared" si="11"/>
        <v>0</v>
      </c>
      <c r="Y64" s="133"/>
    </row>
    <row r="65" spans="1:26" s="4" customFormat="1" x14ac:dyDescent="0.15">
      <c r="A65" s="132" t="str">
        <f>IF(ISBLANK(Architecture!C245),"",Architecture!C245)</f>
        <v/>
      </c>
      <c r="B65" s="132"/>
      <c r="C65" s="362"/>
      <c r="D65" s="133"/>
      <c r="E65" s="133"/>
      <c r="F65" s="133"/>
      <c r="G65" s="133"/>
      <c r="H65" s="366">
        <f t="shared" si="7"/>
        <v>0</v>
      </c>
      <c r="I65" s="367"/>
      <c r="J65" s="133"/>
      <c r="K65" s="133"/>
      <c r="L65" s="368">
        <f t="shared" si="8"/>
        <v>0</v>
      </c>
      <c r="M65" s="370">
        <f t="shared" si="9"/>
        <v>0</v>
      </c>
      <c r="N65" s="134"/>
      <c r="O65" s="133" t="str">
        <f t="shared" si="0"/>
        <v/>
      </c>
      <c r="P65" s="133"/>
      <c r="Q65" s="133"/>
      <c r="R65" s="133"/>
      <c r="S65" s="369">
        <f t="shared" si="10"/>
        <v>0</v>
      </c>
      <c r="T65" s="367"/>
      <c r="U65" s="133"/>
      <c r="V65" s="369" t="str">
        <f t="shared" si="5"/>
        <v/>
      </c>
      <c r="W65" s="133"/>
      <c r="X65" s="370">
        <f t="shared" si="11"/>
        <v>0</v>
      </c>
      <c r="Y65" s="133"/>
    </row>
    <row r="66" spans="1:26" s="4" customFormat="1" x14ac:dyDescent="0.15">
      <c r="A66" s="132" t="str">
        <f>IF(ISBLANK(Architecture!C253),"",Architecture!C253)</f>
        <v/>
      </c>
      <c r="B66" s="132"/>
      <c r="C66" s="362"/>
      <c r="D66" s="133"/>
      <c r="E66" s="133"/>
      <c r="F66" s="133"/>
      <c r="G66" s="133"/>
      <c r="H66" s="366">
        <f t="shared" si="7"/>
        <v>0</v>
      </c>
      <c r="I66" s="367"/>
      <c r="J66" s="133"/>
      <c r="K66" s="133"/>
      <c r="L66" s="368">
        <f t="shared" si="8"/>
        <v>0</v>
      </c>
      <c r="M66" s="370">
        <f t="shared" si="9"/>
        <v>0</v>
      </c>
      <c r="N66" s="134"/>
      <c r="O66" s="133" t="str">
        <f t="shared" si="0"/>
        <v/>
      </c>
      <c r="P66" s="133"/>
      <c r="Q66" s="133"/>
      <c r="R66" s="133"/>
      <c r="S66" s="369">
        <f t="shared" si="10"/>
        <v>0</v>
      </c>
      <c r="T66" s="367"/>
      <c r="U66" s="133"/>
      <c r="V66" s="369" t="str">
        <f t="shared" si="5"/>
        <v/>
      </c>
      <c r="W66" s="133"/>
      <c r="X66" s="370">
        <f t="shared" si="11"/>
        <v>0</v>
      </c>
      <c r="Y66" s="133"/>
    </row>
    <row r="67" spans="1:26" s="4" customFormat="1" x14ac:dyDescent="0.15">
      <c r="A67" s="132" t="str">
        <f>IF(ISBLANK(Architecture!C261),"",Architecture!C261)</f>
        <v/>
      </c>
      <c r="B67" s="132"/>
      <c r="C67" s="362"/>
      <c r="D67" s="133"/>
      <c r="E67" s="133"/>
      <c r="F67" s="133"/>
      <c r="G67" s="133"/>
      <c r="H67" s="366">
        <f t="shared" si="7"/>
        <v>0</v>
      </c>
      <c r="I67" s="367"/>
      <c r="J67" s="133"/>
      <c r="K67" s="133"/>
      <c r="L67" s="368">
        <f t="shared" si="8"/>
        <v>0</v>
      </c>
      <c r="M67" s="370">
        <f t="shared" si="9"/>
        <v>0</v>
      </c>
      <c r="N67" s="134"/>
      <c r="O67" s="133" t="str">
        <f t="shared" si="0"/>
        <v/>
      </c>
      <c r="P67" s="133"/>
      <c r="Q67" s="133"/>
      <c r="R67" s="133"/>
      <c r="S67" s="369">
        <f t="shared" si="10"/>
        <v>0</v>
      </c>
      <c r="T67" s="367"/>
      <c r="U67" s="133"/>
      <c r="V67" s="369" t="str">
        <f t="shared" si="5"/>
        <v/>
      </c>
      <c r="W67" s="133"/>
      <c r="X67" s="370">
        <f t="shared" si="11"/>
        <v>0</v>
      </c>
      <c r="Y67" s="133"/>
    </row>
    <row r="68" spans="1:26" s="4" customFormat="1" x14ac:dyDescent="0.15">
      <c r="A68" s="132" t="str">
        <f>IF(ISBLANK(Architecture!C269),"",Architecture!C269)</f>
        <v/>
      </c>
      <c r="B68" s="146"/>
      <c r="C68" s="362"/>
      <c r="D68" s="73"/>
      <c r="E68" s="73"/>
      <c r="F68" s="73"/>
      <c r="G68" s="73"/>
      <c r="H68" s="366">
        <f t="shared" si="7"/>
        <v>0</v>
      </c>
      <c r="I68" s="353"/>
      <c r="J68" s="73"/>
      <c r="K68" s="73"/>
      <c r="L68" s="368">
        <f t="shared" si="8"/>
        <v>0</v>
      </c>
      <c r="M68" s="370">
        <f t="shared" si="9"/>
        <v>0</v>
      </c>
      <c r="N68" s="66"/>
      <c r="O68" s="133" t="str">
        <f t="shared" si="0"/>
        <v/>
      </c>
      <c r="P68" s="73"/>
      <c r="Q68" s="73"/>
      <c r="R68" s="73"/>
      <c r="S68" s="369">
        <f t="shared" si="10"/>
        <v>0</v>
      </c>
      <c r="T68" s="353"/>
      <c r="U68" s="73"/>
      <c r="V68" s="369" t="str">
        <f t="shared" si="5"/>
        <v/>
      </c>
      <c r="W68" s="73"/>
      <c r="X68" s="370">
        <f t="shared" si="11"/>
        <v>0</v>
      </c>
      <c r="Y68" s="133"/>
    </row>
    <row r="69" spans="1:26" s="4" customFormat="1" x14ac:dyDescent="0.15">
      <c r="A69" s="132" t="str">
        <f>IF(ISBLANK(Architecture!C277),"",Architecture!C277)</f>
        <v/>
      </c>
      <c r="B69" s="146"/>
      <c r="C69" s="362"/>
      <c r="D69" s="73"/>
      <c r="E69" s="73"/>
      <c r="F69" s="73"/>
      <c r="G69" s="73"/>
      <c r="H69" s="366">
        <f t="shared" si="7"/>
        <v>0</v>
      </c>
      <c r="I69" s="353"/>
      <c r="J69" s="73"/>
      <c r="K69" s="73"/>
      <c r="L69" s="368">
        <f t="shared" si="8"/>
        <v>0</v>
      </c>
      <c r="M69" s="370">
        <f t="shared" si="9"/>
        <v>0</v>
      </c>
      <c r="N69" s="66"/>
      <c r="O69" s="133" t="str">
        <f t="shared" si="0"/>
        <v/>
      </c>
      <c r="P69" s="73"/>
      <c r="Q69" s="73"/>
      <c r="R69" s="73"/>
      <c r="S69" s="369">
        <f t="shared" si="10"/>
        <v>0</v>
      </c>
      <c r="T69" s="353"/>
      <c r="U69" s="73"/>
      <c r="V69" s="369" t="str">
        <f t="shared" si="5"/>
        <v/>
      </c>
      <c r="W69" s="73"/>
      <c r="X69" s="370">
        <f t="shared" si="11"/>
        <v>0</v>
      </c>
      <c r="Y69" s="133"/>
    </row>
    <row r="70" spans="1:26" s="4" customFormat="1" x14ac:dyDescent="0.15">
      <c r="A70" s="132" t="str">
        <f>IF(ISBLANK(Architecture!C285),"",Architecture!C285)</f>
        <v/>
      </c>
      <c r="B70" s="146"/>
      <c r="C70" s="362"/>
      <c r="D70" s="73"/>
      <c r="E70" s="73"/>
      <c r="F70" s="73"/>
      <c r="G70" s="73"/>
      <c r="H70" s="366">
        <f t="shared" si="7"/>
        <v>0</v>
      </c>
      <c r="I70" s="353"/>
      <c r="J70" s="73"/>
      <c r="K70" s="73"/>
      <c r="L70" s="368">
        <f t="shared" si="8"/>
        <v>0</v>
      </c>
      <c r="M70" s="370">
        <f t="shared" si="9"/>
        <v>0</v>
      </c>
      <c r="N70" s="66"/>
      <c r="O70" s="133" t="str">
        <f t="shared" si="0"/>
        <v/>
      </c>
      <c r="P70" s="73"/>
      <c r="Q70" s="73"/>
      <c r="R70" s="73"/>
      <c r="S70" s="369">
        <f t="shared" si="10"/>
        <v>0</v>
      </c>
      <c r="T70" s="353"/>
      <c r="U70" s="73"/>
      <c r="V70" s="369" t="str">
        <f t="shared" si="5"/>
        <v/>
      </c>
      <c r="W70" s="73"/>
      <c r="X70" s="370">
        <f t="shared" si="11"/>
        <v>0</v>
      </c>
      <c r="Y70" s="133"/>
    </row>
    <row r="71" spans="1:26" s="140" customFormat="1" x14ac:dyDescent="0.15">
      <c r="A71" s="138" t="s">
        <v>240</v>
      </c>
      <c r="B71" s="138"/>
      <c r="C71" s="138"/>
      <c r="D71" s="139">
        <f>SUM(D51:D70)</f>
        <v>0</v>
      </c>
      <c r="E71" s="139">
        <f>SUM(E51:E70)</f>
        <v>0</v>
      </c>
      <c r="F71" s="139">
        <f>SUM(F51:F70)</f>
        <v>0</v>
      </c>
      <c r="G71" s="139">
        <f>SUM(G51:G70)</f>
        <v>0</v>
      </c>
      <c r="H71" s="139">
        <f>SUM(H51:H70)</f>
        <v>0</v>
      </c>
      <c r="I71" s="139"/>
      <c r="J71" s="139">
        <f>SUM(J51:J70)</f>
        <v>0</v>
      </c>
      <c r="K71" s="139"/>
      <c r="L71" s="139">
        <f>SUM(L51:L70)</f>
        <v>0</v>
      </c>
      <c r="M71" s="139">
        <f>SUM(M51:M70)</f>
        <v>0</v>
      </c>
      <c r="N71" s="66"/>
      <c r="O71" s="139">
        <f t="shared" ref="O71:U71" si="12">SUM(O51:O70)</f>
        <v>0</v>
      </c>
      <c r="P71" s="139">
        <f t="shared" si="12"/>
        <v>0</v>
      </c>
      <c r="Q71" s="139">
        <f t="shared" si="12"/>
        <v>0</v>
      </c>
      <c r="R71" s="139">
        <f t="shared" si="12"/>
        <v>0</v>
      </c>
      <c r="S71" s="139">
        <f t="shared" si="12"/>
        <v>0</v>
      </c>
      <c r="T71" s="139">
        <f t="shared" si="12"/>
        <v>0</v>
      </c>
      <c r="U71" s="139">
        <f t="shared" si="12"/>
        <v>0</v>
      </c>
      <c r="V71" s="139"/>
      <c r="W71" s="139">
        <f>SUM(W51:W70)</f>
        <v>0</v>
      </c>
      <c r="X71" s="139">
        <f>SUM(X51:X70)</f>
        <v>0</v>
      </c>
      <c r="Y71" s="139"/>
      <c r="Z71" s="139"/>
    </row>
    <row r="72" spans="1:26" s="140"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248</v>
      </c>
    </row>
    <row r="75" spans="1:26" s="3" customFormat="1" hidden="1" x14ac:dyDescent="0.15">
      <c r="C75" s="148">
        <f>L71</f>
        <v>0</v>
      </c>
    </row>
    <row r="76" spans="1:26" s="3" customFormat="1" hidden="1" x14ac:dyDescent="0.15">
      <c r="C76" s="149">
        <f>IF(ISERR(SUM('Historical Data'!D121:D125)/SUM('Historical Data'!B121:B125)),0,SUM('Historical Data'!D121:D125)/SUM('Historical Data'!B121:B125))</f>
        <v>0</v>
      </c>
    </row>
    <row r="77" spans="1:26" s="3" customFormat="1" hidden="1" x14ac:dyDescent="0.15">
      <c r="C77" s="148">
        <f>CEILING(C75*C76,1)</f>
        <v>0</v>
      </c>
    </row>
    <row r="78" spans="1:26" s="3" customFormat="1" hidden="1" x14ac:dyDescent="0.15">
      <c r="C78" s="149">
        <f>IF(ISERR(CORREL('Historical Data'!B121:B125,'Historical Data'!D121:D125)^2),0,CORREL('Historical Data'!B121:B125,'Historical Data'!D121:D125)^2)</f>
        <v>0</v>
      </c>
      <c r="D78" s="3" t="str">
        <f>IF(C78&gt;=0.75,"High",IF(C78&gt;=0.5,"Medium","Low"))</f>
        <v>Low</v>
      </c>
      <c r="K78" s="190"/>
    </row>
    <row r="79" spans="1:26" s="3" customFormat="1" hidden="1" x14ac:dyDescent="0.15">
      <c r="C79" s="19"/>
    </row>
    <row r="80" spans="1:26" s="3" customFormat="1" hidden="1" x14ac:dyDescent="0.15">
      <c r="A80" s="2" t="s">
        <v>274</v>
      </c>
      <c r="C80" s="19"/>
    </row>
    <row r="81" spans="1:26" s="3" customFormat="1" hidden="1" x14ac:dyDescent="0.15">
      <c r="A81" s="4"/>
      <c r="C81" s="148" t="str">
        <f>'Historical Data'!B128</f>
        <v/>
      </c>
    </row>
    <row r="82" spans="1:26" s="3" customFormat="1" hidden="1" x14ac:dyDescent="0.15">
      <c r="C82" s="149">
        <f>IF(ISERR(SUM('Historical Data'!F121:F125)/SUM('Historical Data'!D121:D125)),0,SUM('Historical Data'!F121:F125)/SUM('Historical Data'!D121:D125))</f>
        <v>0</v>
      </c>
    </row>
    <row r="83" spans="1:26" s="3" customFormat="1" hidden="1" x14ac:dyDescent="0.15">
      <c r="C83" s="148">
        <f>CEILING(C77*C82,1)</f>
        <v>0</v>
      </c>
    </row>
    <row r="84" spans="1:26" s="3" customFormat="1" hidden="1" x14ac:dyDescent="0.15">
      <c r="C84" s="148">
        <f>FLOOR(C77*MIN('Historical Data'!$H$121:$H$124),1)</f>
        <v>0</v>
      </c>
    </row>
    <row r="85" spans="1:26" s="3" customFormat="1" hidden="1" x14ac:dyDescent="0.15">
      <c r="C85" s="148">
        <f>CEILING(C77*MAX('Historical Data'!$H$121:$H$124),1)</f>
        <v>0</v>
      </c>
    </row>
    <row r="86" spans="1:26" s="3" customFormat="1" hidden="1" x14ac:dyDescent="0.15">
      <c r="C86" s="149">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6" t="s">
        <v>645</v>
      </c>
      <c r="B89" s="46" t="s">
        <v>615</v>
      </c>
      <c r="D89" s="21">
        <f>M71</f>
        <v>0</v>
      </c>
      <c r="E89" s="21"/>
      <c r="F89" s="21"/>
      <c r="G89" s="21"/>
      <c r="H89" s="21"/>
      <c r="I89" s="21"/>
      <c r="J89" s="21"/>
    </row>
    <row r="90" spans="1:26" s="3" customFormat="1" x14ac:dyDescent="0.15">
      <c r="A90" s="2"/>
      <c r="B90" s="3" t="s">
        <v>249</v>
      </c>
      <c r="D90" s="7"/>
      <c r="E90" s="59"/>
      <c r="F90" s="59"/>
      <c r="G90" s="59"/>
      <c r="H90" s="59"/>
      <c r="I90" s="59"/>
      <c r="J90" s="59"/>
      <c r="K90" s="29"/>
      <c r="L90" s="29"/>
      <c r="M90" s="29"/>
      <c r="N90" s="29"/>
      <c r="O90" s="46" t="s">
        <v>644</v>
      </c>
      <c r="P90" s="46" t="s">
        <v>616</v>
      </c>
      <c r="Q90" s="21">
        <f>X71</f>
        <v>0</v>
      </c>
    </row>
    <row r="91" spans="1:26" s="3" customFormat="1" x14ac:dyDescent="0.15">
      <c r="B91" s="3" t="s">
        <v>250</v>
      </c>
      <c r="D91" s="7"/>
      <c r="E91" s="59"/>
      <c r="F91" s="59"/>
      <c r="G91" s="59"/>
      <c r="H91" s="59"/>
      <c r="I91" s="59"/>
      <c r="J91" s="59"/>
      <c r="K91" s="29"/>
    </row>
    <row r="92" spans="1:26" s="3" customFormat="1" ht="83" hidden="1" customHeight="1" x14ac:dyDescent="0.15">
      <c r="B92" s="103" t="s">
        <v>251</v>
      </c>
      <c r="D92" s="568"/>
      <c r="E92" s="569"/>
      <c r="F92" s="569"/>
      <c r="G92" s="569"/>
      <c r="H92" s="569"/>
      <c r="I92" s="569"/>
      <c r="J92" s="569"/>
      <c r="K92" s="569"/>
      <c r="L92" s="569"/>
      <c r="M92" s="569"/>
      <c r="N92" s="569"/>
      <c r="O92" s="569"/>
      <c r="P92" s="570"/>
      <c r="Q92" s="371"/>
      <c r="R92" s="371"/>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6" t="s">
        <v>223</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7" t="s">
        <v>122</v>
      </c>
      <c r="B3" s="27"/>
      <c r="C3" s="27"/>
      <c r="D3" s="27"/>
      <c r="E3" s="27"/>
      <c r="F3" s="27"/>
      <c r="G3" s="27"/>
      <c r="H3" s="27"/>
    </row>
    <row r="4" spans="1:12" s="3" customFormat="1" hidden="1" x14ac:dyDescent="0.15">
      <c r="A4" s="27" t="s">
        <v>81</v>
      </c>
      <c r="B4" s="128">
        <v>36526</v>
      </c>
      <c r="C4" s="128"/>
      <c r="D4" s="27"/>
      <c r="E4" s="27" t="s">
        <v>151</v>
      </c>
      <c r="F4" s="27" t="s">
        <v>145</v>
      </c>
      <c r="G4" s="27"/>
      <c r="H4" s="27"/>
    </row>
    <row r="5" spans="1:12" s="3" customFormat="1" hidden="1" x14ac:dyDescent="0.15">
      <c r="A5" s="27" t="s">
        <v>110</v>
      </c>
      <c r="B5" s="128">
        <v>43831</v>
      </c>
      <c r="C5" s="128"/>
      <c r="D5" s="27"/>
      <c r="E5" s="27"/>
      <c r="F5" s="27" t="s">
        <v>152</v>
      </c>
      <c r="G5" s="27"/>
      <c r="H5" s="27"/>
    </row>
    <row r="6" spans="1:12" s="3" customFormat="1" hidden="1" x14ac:dyDescent="0.15">
      <c r="A6" s="27" t="s">
        <v>82</v>
      </c>
      <c r="B6" s="129" t="s">
        <v>131</v>
      </c>
      <c r="C6" s="129"/>
      <c r="D6" s="27"/>
      <c r="E6" s="27"/>
      <c r="F6" s="27" t="s">
        <v>107</v>
      </c>
      <c r="G6" s="27"/>
      <c r="H6" s="27"/>
    </row>
    <row r="7" spans="1:12" s="3" customFormat="1" hidden="1" x14ac:dyDescent="0.15">
      <c r="A7" s="27"/>
      <c r="B7" s="129" t="s">
        <v>155</v>
      </c>
      <c r="C7" s="129"/>
      <c r="D7" s="27"/>
      <c r="E7" s="27"/>
      <c r="F7" s="129" t="s">
        <v>108</v>
      </c>
      <c r="G7" s="27"/>
      <c r="H7" s="27"/>
    </row>
    <row r="8" spans="1:12" s="3" customFormat="1" hidden="1" x14ac:dyDescent="0.15">
      <c r="A8" s="27"/>
      <c r="B8" s="129" t="s">
        <v>117</v>
      </c>
      <c r="C8" s="129"/>
      <c r="D8" s="27"/>
      <c r="E8" s="27"/>
      <c r="F8" s="129" t="s">
        <v>41</v>
      </c>
      <c r="G8" s="27"/>
      <c r="H8" s="27"/>
    </row>
    <row r="9" spans="1:12" s="3" customFormat="1" hidden="1" x14ac:dyDescent="0.15">
      <c r="A9" s="27"/>
      <c r="B9" s="129" t="s">
        <v>153</v>
      </c>
      <c r="C9" s="129"/>
      <c r="D9" s="27"/>
      <c r="E9" s="27"/>
      <c r="F9" s="27" t="s">
        <v>42</v>
      </c>
      <c r="G9" s="27"/>
      <c r="H9" s="27"/>
    </row>
    <row r="10" spans="1:12" s="3" customFormat="1" hidden="1" x14ac:dyDescent="0.15">
      <c r="A10" s="27"/>
      <c r="B10" s="129" t="s">
        <v>154</v>
      </c>
      <c r="C10" s="129"/>
      <c r="D10" s="27"/>
      <c r="E10" s="27"/>
      <c r="F10" s="27" t="s">
        <v>43</v>
      </c>
      <c r="G10" s="27"/>
      <c r="H10" s="27"/>
    </row>
    <row r="11" spans="1:12" s="3" customFormat="1" hidden="1" x14ac:dyDescent="0.15">
      <c r="A11" s="27"/>
      <c r="B11" s="129" t="s">
        <v>132</v>
      </c>
      <c r="C11" s="129"/>
      <c r="D11" s="27"/>
      <c r="E11" s="27"/>
      <c r="F11" s="27" t="s">
        <v>44</v>
      </c>
      <c r="G11" s="27"/>
      <c r="H11" s="27"/>
    </row>
    <row r="12" spans="1:12" s="3" customFormat="1" hidden="1" x14ac:dyDescent="0.15">
      <c r="A12" s="27"/>
      <c r="B12" s="129" t="s">
        <v>133</v>
      </c>
      <c r="C12" s="129"/>
      <c r="D12" s="27"/>
      <c r="E12" s="27"/>
      <c r="F12" s="27" t="s">
        <v>111</v>
      </c>
      <c r="G12" s="27"/>
      <c r="H12" s="27"/>
    </row>
    <row r="13" spans="1:12" s="3" customFormat="1" hidden="1" x14ac:dyDescent="0.15">
      <c r="A13" s="27"/>
      <c r="B13" s="129" t="s">
        <v>179</v>
      </c>
      <c r="C13" s="129"/>
      <c r="D13" s="27"/>
      <c r="E13" s="27"/>
      <c r="F13" s="27"/>
      <c r="G13" s="27"/>
      <c r="H13" s="27"/>
    </row>
    <row r="14" spans="1:12" s="3" customFormat="1" hidden="1" x14ac:dyDescent="0.15">
      <c r="A14" s="27" t="s">
        <v>86</v>
      </c>
      <c r="B14" s="27" t="s">
        <v>87</v>
      </c>
      <c r="C14" s="27"/>
      <c r="D14" s="27"/>
      <c r="E14" s="27"/>
      <c r="F14" s="27"/>
      <c r="G14" s="27"/>
      <c r="H14" s="27"/>
    </row>
    <row r="15" spans="1:12" s="3" customFormat="1" hidden="1" x14ac:dyDescent="0.15">
      <c r="A15" s="27"/>
      <c r="B15" s="27" t="s">
        <v>156</v>
      </c>
      <c r="C15" s="27"/>
      <c r="D15" s="27"/>
      <c r="E15" s="27" t="s">
        <v>224</v>
      </c>
      <c r="F15" s="27" t="s">
        <v>225</v>
      </c>
      <c r="G15" s="27"/>
      <c r="H15" s="27"/>
    </row>
    <row r="16" spans="1:12" s="3" customFormat="1" hidden="1" x14ac:dyDescent="0.15">
      <c r="A16" s="27"/>
      <c r="B16" s="27" t="s">
        <v>134</v>
      </c>
      <c r="C16" s="27"/>
      <c r="D16" s="27"/>
      <c r="E16" s="27"/>
      <c r="F16" s="27" t="s">
        <v>226</v>
      </c>
      <c r="G16" s="27"/>
      <c r="H16" s="27"/>
    </row>
    <row r="17" spans="1:8" s="3" customFormat="1" hidden="1" x14ac:dyDescent="0.15">
      <c r="A17" s="27"/>
      <c r="B17" s="27" t="s">
        <v>135</v>
      </c>
      <c r="C17" s="27"/>
      <c r="D17" s="27"/>
      <c r="E17" s="27" t="s">
        <v>227</v>
      </c>
      <c r="F17" s="27" t="s">
        <v>228</v>
      </c>
      <c r="G17" s="27"/>
      <c r="H17" s="27"/>
    </row>
    <row r="18" spans="1:8" s="3" customFormat="1" hidden="1" x14ac:dyDescent="0.15">
      <c r="A18" s="27"/>
      <c r="B18" s="27" t="s">
        <v>172</v>
      </c>
      <c r="C18" s="27"/>
      <c r="D18" s="27"/>
      <c r="E18" s="27"/>
      <c r="F18" s="27" t="s">
        <v>229</v>
      </c>
      <c r="G18" s="27"/>
      <c r="H18" s="27"/>
    </row>
    <row r="19" spans="1:8" s="3" customFormat="1" hidden="1" x14ac:dyDescent="0.15">
      <c r="A19" s="27"/>
      <c r="B19" s="27" t="s">
        <v>89</v>
      </c>
      <c r="C19" s="27"/>
      <c r="D19" s="27"/>
      <c r="E19" s="27"/>
      <c r="F19" s="27" t="s">
        <v>230</v>
      </c>
      <c r="G19" s="27"/>
      <c r="H19" s="27"/>
    </row>
    <row r="20" spans="1:8" s="3" customFormat="1" hidden="1" x14ac:dyDescent="0.15">
      <c r="A20" s="27"/>
      <c r="B20" s="27" t="s">
        <v>28</v>
      </c>
      <c r="C20" s="27"/>
      <c r="D20" s="27"/>
      <c r="E20" s="27"/>
      <c r="F20" s="27" t="s">
        <v>231</v>
      </c>
      <c r="G20" s="27"/>
      <c r="H20" s="27"/>
    </row>
    <row r="21" spans="1:8" s="3" customFormat="1" hidden="1" x14ac:dyDescent="0.15">
      <c r="A21" s="27"/>
      <c r="B21" s="27" t="s">
        <v>173</v>
      </c>
      <c r="C21" s="27"/>
      <c r="D21" s="27"/>
      <c r="E21" s="27" t="s">
        <v>232</v>
      </c>
      <c r="F21" s="27" t="s">
        <v>230</v>
      </c>
      <c r="G21" s="27"/>
      <c r="H21" s="27"/>
    </row>
    <row r="22" spans="1:8" s="3" customFormat="1" hidden="1" x14ac:dyDescent="0.15">
      <c r="A22" s="27"/>
      <c r="B22" s="27" t="s">
        <v>174</v>
      </c>
      <c r="C22" s="27"/>
      <c r="D22" s="27"/>
      <c r="E22" s="27"/>
      <c r="F22" s="27" t="s">
        <v>233</v>
      </c>
      <c r="G22" s="27"/>
      <c r="H22" s="27"/>
    </row>
    <row r="23" spans="1:8" s="3" customFormat="1" hidden="1" x14ac:dyDescent="0.15">
      <c r="A23" s="27"/>
      <c r="B23" s="27" t="s">
        <v>175</v>
      </c>
      <c r="C23" s="27"/>
      <c r="D23" s="27"/>
      <c r="E23" s="27"/>
      <c r="F23" s="27"/>
      <c r="G23" s="27"/>
      <c r="H23" s="27"/>
    </row>
    <row r="24" spans="1:8" s="3" customFormat="1" hidden="1" x14ac:dyDescent="0.15">
      <c r="A24" s="27" t="s">
        <v>49</v>
      </c>
      <c r="B24" s="27" t="s">
        <v>50</v>
      </c>
      <c r="C24" s="27"/>
      <c r="D24" s="27"/>
      <c r="E24" s="27"/>
      <c r="F24" s="27"/>
      <c r="G24" s="27"/>
      <c r="H24" s="27"/>
    </row>
    <row r="25" spans="1:8" s="19" customFormat="1" hidden="1" x14ac:dyDescent="0.15">
      <c r="A25" s="27"/>
      <c r="B25" s="27" t="s">
        <v>51</v>
      </c>
      <c r="C25" s="27"/>
      <c r="D25" s="27"/>
      <c r="E25" s="27"/>
      <c r="F25" s="27"/>
      <c r="G25" s="27"/>
      <c r="H25" s="27"/>
    </row>
    <row r="26" spans="1:8" s="3" customFormat="1" hidden="1" x14ac:dyDescent="0.15">
      <c r="A26" s="27" t="s">
        <v>52</v>
      </c>
      <c r="B26" s="27" t="s">
        <v>53</v>
      </c>
      <c r="C26" s="27"/>
      <c r="D26" s="27"/>
      <c r="E26" s="27"/>
      <c r="F26" s="27"/>
      <c r="G26" s="27"/>
      <c r="H26" s="27"/>
    </row>
    <row r="27" spans="1:8" s="3" customFormat="1" hidden="1" x14ac:dyDescent="0.15">
      <c r="A27" s="27"/>
      <c r="B27" s="27" t="s">
        <v>88</v>
      </c>
      <c r="C27" s="27"/>
      <c r="D27" s="27"/>
      <c r="E27" s="27"/>
      <c r="F27" s="27"/>
      <c r="G27" s="27"/>
      <c r="H27" s="27"/>
    </row>
    <row r="28" spans="1:8" s="3" customFormat="1" hidden="1" x14ac:dyDescent="0.15">
      <c r="A28" s="27"/>
      <c r="B28" s="27" t="s">
        <v>55</v>
      </c>
      <c r="C28" s="27"/>
      <c r="D28" s="27"/>
      <c r="E28" s="27"/>
      <c r="F28" s="27"/>
      <c r="G28" s="27"/>
      <c r="H28" s="27"/>
    </row>
    <row r="29" spans="1:8" s="3" customFormat="1" hidden="1" x14ac:dyDescent="0.15">
      <c r="A29" s="27"/>
      <c r="B29" s="27" t="s">
        <v>54</v>
      </c>
      <c r="C29" s="27"/>
      <c r="D29" s="27"/>
      <c r="E29" s="27"/>
      <c r="F29" s="27"/>
      <c r="G29" s="27"/>
      <c r="H29" s="27"/>
    </row>
    <row r="30" spans="1:8" s="3" customFormat="1" hidden="1" x14ac:dyDescent="0.15">
      <c r="A30" s="27" t="s">
        <v>234</v>
      </c>
      <c r="B30" s="27" t="s">
        <v>196</v>
      </c>
      <c r="C30" s="27"/>
      <c r="D30" s="27"/>
      <c r="E30" s="27"/>
      <c r="F30" s="27"/>
      <c r="G30" s="27"/>
      <c r="H30" s="27"/>
    </row>
    <row r="31" spans="1:8" s="3" customFormat="1" hidden="1" x14ac:dyDescent="0.15">
      <c r="A31" s="27"/>
      <c r="B31" s="27" t="s">
        <v>197</v>
      </c>
      <c r="C31" s="27"/>
      <c r="D31" s="27"/>
      <c r="E31" s="27"/>
      <c r="F31" s="27"/>
      <c r="G31" s="27"/>
      <c r="H31" s="27"/>
    </row>
    <row r="32" spans="1:8" s="3" customFormat="1" hidden="1" x14ac:dyDescent="0.15">
      <c r="A32" s="27" t="s">
        <v>56</v>
      </c>
      <c r="B32" s="27" t="s">
        <v>57</v>
      </c>
      <c r="C32" s="27"/>
      <c r="D32" s="27"/>
      <c r="E32" s="27"/>
      <c r="F32" s="27"/>
      <c r="G32" s="27"/>
      <c r="H32" s="27"/>
    </row>
    <row r="33" spans="1:12" s="3" customFormat="1" hidden="1" x14ac:dyDescent="0.15">
      <c r="A33" s="27"/>
      <c r="B33" s="27" t="s">
        <v>58</v>
      </c>
      <c r="C33" s="27"/>
      <c r="D33" s="27"/>
      <c r="E33" s="27"/>
      <c r="F33" s="27"/>
      <c r="G33" s="27"/>
      <c r="H33" s="27"/>
    </row>
    <row r="34" spans="1:12" s="3" customFormat="1" hidden="1" x14ac:dyDescent="0.15">
      <c r="A34" s="27"/>
      <c r="B34" s="27" t="s">
        <v>59</v>
      </c>
      <c r="C34" s="27"/>
      <c r="D34" s="27"/>
      <c r="E34" s="27"/>
      <c r="F34" s="27"/>
      <c r="G34" s="27"/>
      <c r="H34" s="27"/>
    </row>
    <row r="35" spans="1:12" s="3" customFormat="1" hidden="1" x14ac:dyDescent="0.15">
      <c r="A35" s="27"/>
      <c r="B35" s="27" t="s">
        <v>60</v>
      </c>
      <c r="C35" s="27"/>
      <c r="D35" s="27"/>
      <c r="E35" s="27"/>
      <c r="F35" s="27"/>
      <c r="G35" s="27"/>
      <c r="H35" s="27"/>
    </row>
    <row r="36" spans="1:12" s="3" customFormat="1" hidden="1" x14ac:dyDescent="0.15">
      <c r="A36" s="27"/>
      <c r="B36" s="27" t="s">
        <v>61</v>
      </c>
      <c r="C36" s="27"/>
      <c r="D36" s="27"/>
      <c r="E36" s="27"/>
      <c r="F36" s="27"/>
      <c r="G36" s="27"/>
      <c r="H36" s="27"/>
    </row>
    <row r="37" spans="1:12" s="3" customFormat="1" hidden="1" x14ac:dyDescent="0.15">
      <c r="A37" s="27" t="s">
        <v>165</v>
      </c>
      <c r="B37" s="27" t="s">
        <v>166</v>
      </c>
      <c r="C37" s="27"/>
      <c r="D37" s="27"/>
      <c r="E37" s="27"/>
      <c r="F37" s="27"/>
      <c r="G37" s="27"/>
      <c r="H37" s="27"/>
    </row>
    <row r="38" spans="1:12" s="3" customFormat="1" hidden="1" x14ac:dyDescent="0.15">
      <c r="A38" s="27"/>
      <c r="B38" s="27" t="s">
        <v>167</v>
      </c>
      <c r="C38" s="27"/>
      <c r="D38" s="27"/>
      <c r="E38" s="27"/>
      <c r="F38" s="27"/>
      <c r="G38" s="27"/>
      <c r="H38" s="27"/>
    </row>
    <row r="39" spans="1:12" s="3" customFormat="1" hidden="1" x14ac:dyDescent="0.15">
      <c r="A39" s="27"/>
      <c r="B39" s="27" t="s">
        <v>168</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6"/>
      <c r="B42" s="577" t="s">
        <v>235</v>
      </c>
      <c r="C42" s="578"/>
      <c r="D42" s="578"/>
      <c r="E42" s="579"/>
      <c r="F42" s="130"/>
      <c r="G42" s="577" t="s">
        <v>79</v>
      </c>
      <c r="H42" s="578"/>
      <c r="I42" s="578"/>
      <c r="J42" s="579"/>
      <c r="K42" s="29"/>
      <c r="L42" s="29"/>
    </row>
    <row r="43" spans="1:12" s="4" customFormat="1" x14ac:dyDescent="0.15">
      <c r="A43" s="80" t="s">
        <v>252</v>
      </c>
      <c r="B43" s="67" t="s">
        <v>236</v>
      </c>
      <c r="C43" s="68" t="s">
        <v>237</v>
      </c>
      <c r="D43" s="68" t="s">
        <v>238</v>
      </c>
      <c r="E43" s="69" t="s">
        <v>239</v>
      </c>
      <c r="F43" s="62"/>
      <c r="G43" s="67" t="s">
        <v>236</v>
      </c>
      <c r="H43" s="68" t="s">
        <v>237</v>
      </c>
      <c r="I43" s="68" t="s">
        <v>238</v>
      </c>
      <c r="J43" s="69" t="s">
        <v>239</v>
      </c>
      <c r="K43" s="131"/>
      <c r="L43" s="131"/>
    </row>
    <row r="44" spans="1:12" s="4" customFormat="1" x14ac:dyDescent="0.15">
      <c r="A44" s="132"/>
      <c r="B44" s="133"/>
      <c r="C44" s="133"/>
      <c r="D44" s="133"/>
      <c r="E44" s="133"/>
      <c r="F44" s="134"/>
      <c r="G44" s="135" t="str">
        <f>IF(ISNUMBER(B44),B44,"")</f>
        <v/>
      </c>
      <c r="H44" s="135"/>
      <c r="I44" s="135"/>
      <c r="J44" s="135"/>
      <c r="K44" s="131"/>
      <c r="L44" s="131"/>
    </row>
    <row r="45" spans="1:12" s="4" customFormat="1" x14ac:dyDescent="0.15">
      <c r="A45" s="132"/>
      <c r="B45" s="133"/>
      <c r="C45" s="133"/>
      <c r="D45" s="133"/>
      <c r="E45" s="133"/>
      <c r="F45" s="134"/>
      <c r="G45" s="135" t="str">
        <f t="shared" ref="G45:G53" si="0">IF(ISNUMBER(B45),B45,"")</f>
        <v/>
      </c>
      <c r="H45" s="133"/>
      <c r="I45" s="133"/>
      <c r="J45" s="133"/>
      <c r="K45" s="131"/>
      <c r="L45" s="131"/>
    </row>
    <row r="46" spans="1:12" s="4" customFormat="1" x14ac:dyDescent="0.15">
      <c r="A46" s="132"/>
      <c r="B46" s="133"/>
      <c r="C46" s="133"/>
      <c r="D46" s="133"/>
      <c r="E46" s="133"/>
      <c r="F46" s="134"/>
      <c r="G46" s="135" t="str">
        <f t="shared" si="0"/>
        <v/>
      </c>
      <c r="H46" s="133"/>
      <c r="I46" s="133"/>
      <c r="J46" s="133"/>
      <c r="K46" s="131"/>
      <c r="L46" s="131"/>
    </row>
    <row r="47" spans="1:12" s="4" customFormat="1" x14ac:dyDescent="0.15">
      <c r="A47" s="132"/>
      <c r="B47" s="133"/>
      <c r="C47" s="133"/>
      <c r="D47" s="133"/>
      <c r="E47" s="133"/>
      <c r="F47" s="134"/>
      <c r="G47" s="135" t="str">
        <f t="shared" si="0"/>
        <v/>
      </c>
      <c r="H47" s="133"/>
      <c r="I47" s="133"/>
      <c r="J47" s="133"/>
      <c r="K47" s="131"/>
      <c r="L47" s="131"/>
    </row>
    <row r="48" spans="1:12" s="4" customFormat="1" x14ac:dyDescent="0.15">
      <c r="A48" s="132"/>
      <c r="B48" s="133"/>
      <c r="C48" s="133"/>
      <c r="D48" s="133"/>
      <c r="E48" s="133"/>
      <c r="F48" s="134"/>
      <c r="G48" s="135" t="str">
        <f t="shared" si="0"/>
        <v/>
      </c>
      <c r="H48" s="133"/>
      <c r="I48" s="133"/>
      <c r="J48" s="133"/>
      <c r="K48" s="131"/>
      <c r="L48" s="131"/>
    </row>
    <row r="49" spans="1:12" s="4" customFormat="1" x14ac:dyDescent="0.15">
      <c r="A49" s="132"/>
      <c r="B49" s="133"/>
      <c r="C49" s="133"/>
      <c r="D49" s="133"/>
      <c r="E49" s="133"/>
      <c r="F49" s="134"/>
      <c r="G49" s="135" t="str">
        <f t="shared" si="0"/>
        <v/>
      </c>
      <c r="H49" s="133"/>
      <c r="I49" s="133"/>
      <c r="J49" s="133"/>
      <c r="K49" s="131"/>
      <c r="L49" s="131"/>
    </row>
    <row r="50" spans="1:12" s="4" customFormat="1" x14ac:dyDescent="0.15">
      <c r="A50" s="132"/>
      <c r="B50" s="133"/>
      <c r="C50" s="133"/>
      <c r="D50" s="133"/>
      <c r="E50" s="133"/>
      <c r="F50" s="134"/>
      <c r="G50" s="135" t="str">
        <f t="shared" si="0"/>
        <v/>
      </c>
      <c r="H50" s="133"/>
      <c r="I50" s="133"/>
      <c r="J50" s="133"/>
      <c r="K50" s="131"/>
      <c r="L50" s="131"/>
    </row>
    <row r="51" spans="1:12" s="4" customFormat="1" x14ac:dyDescent="0.15">
      <c r="A51" s="146"/>
      <c r="B51" s="73"/>
      <c r="C51" s="73"/>
      <c r="D51" s="73"/>
      <c r="E51" s="73"/>
      <c r="F51" s="66"/>
      <c r="G51" s="135" t="str">
        <f t="shared" si="0"/>
        <v/>
      </c>
      <c r="H51" s="73"/>
      <c r="I51" s="73"/>
      <c r="J51" s="73"/>
      <c r="K51" s="131"/>
      <c r="L51" s="131"/>
    </row>
    <row r="52" spans="1:12" s="4" customFormat="1" x14ac:dyDescent="0.15">
      <c r="A52" s="146"/>
      <c r="B52" s="73"/>
      <c r="C52" s="73"/>
      <c r="D52" s="73"/>
      <c r="E52" s="73"/>
      <c r="F52" s="66"/>
      <c r="G52" s="135" t="str">
        <f t="shared" si="0"/>
        <v/>
      </c>
      <c r="H52" s="73"/>
      <c r="I52" s="73"/>
      <c r="J52" s="73"/>
      <c r="K52" s="131"/>
      <c r="L52" s="131"/>
    </row>
    <row r="53" spans="1:12" s="4" customFormat="1" x14ac:dyDescent="0.15">
      <c r="A53" s="146"/>
      <c r="B53" s="73"/>
      <c r="C53" s="73"/>
      <c r="D53" s="73"/>
      <c r="E53" s="73"/>
      <c r="F53" s="66"/>
      <c r="G53" s="135" t="str">
        <f t="shared" si="0"/>
        <v/>
      </c>
      <c r="H53" s="73"/>
      <c r="I53" s="73"/>
      <c r="J53" s="73"/>
      <c r="K53" s="131"/>
      <c r="L53" s="131"/>
    </row>
    <row r="54" spans="1:12" s="4" customFormat="1" hidden="1" x14ac:dyDescent="0.15">
      <c r="A54" s="136"/>
      <c r="B54" s="63"/>
      <c r="C54" s="63"/>
      <c r="D54" s="63"/>
      <c r="E54" s="63"/>
      <c r="F54" s="66"/>
      <c r="G54" s="137"/>
      <c r="H54" s="63"/>
      <c r="I54" s="63"/>
      <c r="J54" s="63"/>
      <c r="K54" s="131"/>
      <c r="L54" s="131"/>
    </row>
    <row r="55" spans="1:12" s="4" customFormat="1" hidden="1" x14ac:dyDescent="0.15">
      <c r="A55" s="136"/>
      <c r="B55" s="63"/>
      <c r="C55" s="63"/>
      <c r="D55" s="63"/>
      <c r="E55" s="63"/>
      <c r="F55" s="66"/>
      <c r="G55" s="137"/>
      <c r="H55" s="63"/>
      <c r="I55" s="63"/>
      <c r="J55" s="63"/>
      <c r="K55" s="131"/>
      <c r="L55" s="131"/>
    </row>
    <row r="56" spans="1:12" s="4" customFormat="1" hidden="1" x14ac:dyDescent="0.15">
      <c r="A56" s="136"/>
      <c r="B56" s="63"/>
      <c r="C56" s="63"/>
      <c r="D56" s="63"/>
      <c r="E56" s="63"/>
      <c r="F56" s="66"/>
      <c r="G56" s="137"/>
      <c r="H56" s="63"/>
      <c r="I56" s="63"/>
      <c r="J56" s="63"/>
      <c r="K56" s="131"/>
      <c r="L56" s="131"/>
    </row>
    <row r="57" spans="1:12" s="4" customFormat="1" hidden="1" x14ac:dyDescent="0.15">
      <c r="A57" s="136"/>
      <c r="B57" s="63"/>
      <c r="C57" s="63"/>
      <c r="D57" s="63"/>
      <c r="E57" s="63"/>
      <c r="F57" s="66"/>
      <c r="G57" s="137"/>
      <c r="H57" s="63"/>
      <c r="I57" s="63"/>
      <c r="J57" s="63"/>
      <c r="K57" s="131"/>
      <c r="L57" s="131"/>
    </row>
    <row r="58" spans="1:12" s="4" customFormat="1" hidden="1" x14ac:dyDescent="0.15">
      <c r="A58" s="136"/>
      <c r="B58" s="63"/>
      <c r="C58" s="63"/>
      <c r="D58" s="63"/>
      <c r="E58" s="63"/>
      <c r="F58" s="66"/>
      <c r="G58" s="137"/>
      <c r="H58" s="63"/>
      <c r="I58" s="63"/>
      <c r="J58" s="63"/>
      <c r="K58" s="131"/>
      <c r="L58" s="131"/>
    </row>
    <row r="59" spans="1:12" s="4" customFormat="1" hidden="1" x14ac:dyDescent="0.15">
      <c r="A59" s="136"/>
      <c r="B59" s="63"/>
      <c r="C59" s="63"/>
      <c r="D59" s="63"/>
      <c r="E59" s="63"/>
      <c r="F59" s="66"/>
      <c r="G59" s="137"/>
      <c r="H59" s="63"/>
      <c r="I59" s="63"/>
      <c r="J59" s="63"/>
      <c r="K59" s="131"/>
      <c r="L59" s="131"/>
    </row>
    <row r="60" spans="1:12" s="4" customFormat="1" hidden="1" x14ac:dyDescent="0.15">
      <c r="A60" s="136"/>
      <c r="B60" s="63"/>
      <c r="C60" s="63"/>
      <c r="D60" s="63"/>
      <c r="E60" s="63"/>
      <c r="F60" s="66"/>
      <c r="G60" s="137"/>
      <c r="H60" s="63"/>
      <c r="I60" s="63"/>
      <c r="J60" s="63"/>
      <c r="K60" s="131"/>
      <c r="L60" s="131"/>
    </row>
    <row r="61" spans="1:12" s="4" customFormat="1" hidden="1" x14ac:dyDescent="0.15">
      <c r="A61" s="136"/>
      <c r="B61" s="63"/>
      <c r="C61" s="63"/>
      <c r="D61" s="63"/>
      <c r="E61" s="63"/>
      <c r="F61" s="66"/>
      <c r="G61" s="137"/>
      <c r="H61" s="63"/>
      <c r="I61" s="63"/>
      <c r="J61" s="63"/>
      <c r="K61" s="131"/>
      <c r="L61" s="131"/>
    </row>
    <row r="62" spans="1:12" s="4" customFormat="1" hidden="1" x14ac:dyDescent="0.15">
      <c r="A62" s="136"/>
      <c r="B62" s="63"/>
      <c r="C62" s="63"/>
      <c r="D62" s="63"/>
      <c r="E62" s="63"/>
      <c r="F62" s="66"/>
      <c r="G62" s="137"/>
      <c r="H62" s="63"/>
      <c r="I62" s="63"/>
      <c r="J62" s="63"/>
      <c r="K62" s="131"/>
      <c r="L62" s="131"/>
    </row>
    <row r="63" spans="1:12" s="4" customFormat="1" hidden="1" x14ac:dyDescent="0.15">
      <c r="A63" s="136"/>
      <c r="B63" s="63"/>
      <c r="C63" s="63"/>
      <c r="D63" s="63"/>
      <c r="E63" s="63"/>
      <c r="F63" s="66"/>
      <c r="G63" s="137"/>
      <c r="H63" s="63"/>
      <c r="I63" s="63"/>
      <c r="J63" s="63"/>
      <c r="K63" s="131"/>
      <c r="L63" s="131"/>
    </row>
    <row r="64" spans="1:12" s="140" customFormat="1" x14ac:dyDescent="0.15">
      <c r="A64" s="138" t="s">
        <v>240</v>
      </c>
      <c r="B64" s="139">
        <f>SUM(B44:B63)</f>
        <v>0</v>
      </c>
      <c r="C64" s="139">
        <f t="shared" ref="C64:J64" si="1">SUM(C44:C63)</f>
        <v>0</v>
      </c>
      <c r="D64" s="139">
        <f t="shared" si="1"/>
        <v>0</v>
      </c>
      <c r="E64" s="139">
        <f t="shared" si="1"/>
        <v>0</v>
      </c>
      <c r="F64" s="66"/>
      <c r="G64" s="139">
        <f t="shared" si="1"/>
        <v>0</v>
      </c>
      <c r="H64" s="139">
        <f t="shared" si="1"/>
        <v>0</v>
      </c>
      <c r="I64" s="139">
        <f t="shared" si="1"/>
        <v>0</v>
      </c>
      <c r="J64" s="139">
        <f t="shared" si="1"/>
        <v>0</v>
      </c>
      <c r="K64" s="131"/>
      <c r="L64" s="131"/>
    </row>
    <row r="65" spans="1:11" s="4" customFormat="1" x14ac:dyDescent="0.15">
      <c r="A65" s="80"/>
      <c r="B65" s="62"/>
      <c r="C65" s="62"/>
      <c r="D65" s="62"/>
      <c r="E65" s="62"/>
      <c r="F65" s="134"/>
      <c r="G65" s="62"/>
      <c r="H65" s="62"/>
      <c r="I65" s="62"/>
      <c r="J65" s="131"/>
      <c r="K65" s="131"/>
    </row>
    <row r="66" spans="1:11" s="3" customFormat="1" ht="20" x14ac:dyDescent="0.2">
      <c r="A66" s="126"/>
      <c r="B66" s="577" t="s">
        <v>241</v>
      </c>
      <c r="C66" s="578"/>
      <c r="D66" s="579"/>
      <c r="E66" s="4"/>
      <c r="G66" s="549" t="s">
        <v>79</v>
      </c>
      <c r="H66" s="550"/>
      <c r="I66" s="551"/>
    </row>
    <row r="67" spans="1:11" s="4" customFormat="1" x14ac:dyDescent="0.15">
      <c r="A67" s="80" t="s">
        <v>253</v>
      </c>
      <c r="B67" s="67" t="s">
        <v>242</v>
      </c>
      <c r="C67" s="330" t="s">
        <v>613</v>
      </c>
      <c r="D67" s="141" t="s">
        <v>243</v>
      </c>
      <c r="G67" s="67" t="s">
        <v>242</v>
      </c>
      <c r="H67" s="68" t="s">
        <v>244</v>
      </c>
      <c r="I67" s="69" t="s">
        <v>245</v>
      </c>
      <c r="J67" s="331"/>
    </row>
    <row r="68" spans="1:11" s="4" customFormat="1" x14ac:dyDescent="0.15">
      <c r="A68" s="209"/>
      <c r="B68" s="142"/>
      <c r="C68" s="143"/>
      <c r="D68" s="142"/>
      <c r="G68" s="135"/>
      <c r="H68" s="135"/>
      <c r="I68" s="142"/>
    </row>
    <row r="69" spans="1:11" s="4" customFormat="1" x14ac:dyDescent="0.15">
      <c r="A69" s="209"/>
      <c r="B69" s="132"/>
      <c r="C69" s="143"/>
      <c r="D69" s="142"/>
      <c r="G69" s="133"/>
      <c r="H69" s="133"/>
      <c r="I69" s="142"/>
    </row>
    <row r="70" spans="1:11" s="4" customFormat="1" x14ac:dyDescent="0.15">
      <c r="A70" s="209"/>
      <c r="B70" s="132"/>
      <c r="C70" s="143"/>
      <c r="D70" s="142"/>
      <c r="G70" s="133"/>
      <c r="H70" s="133"/>
      <c r="I70" s="142"/>
    </row>
    <row r="71" spans="1:11" s="4" customFormat="1" x14ac:dyDescent="0.15">
      <c r="A71" s="209"/>
      <c r="B71" s="132"/>
      <c r="C71" s="143"/>
      <c r="D71" s="142"/>
      <c r="G71" s="133"/>
      <c r="H71" s="133"/>
      <c r="I71" s="142"/>
    </row>
    <row r="72" spans="1:11" s="4" customFormat="1" x14ac:dyDescent="0.15">
      <c r="A72" s="209"/>
      <c r="B72" s="132"/>
      <c r="C72" s="143"/>
      <c r="D72" s="142"/>
      <c r="G72" s="133"/>
      <c r="H72" s="133"/>
      <c r="I72" s="142"/>
    </row>
    <row r="73" spans="1:11" s="4" customFormat="1" x14ac:dyDescent="0.15">
      <c r="A73" s="209"/>
      <c r="B73" s="132"/>
      <c r="C73" s="143"/>
      <c r="D73" s="142"/>
      <c r="G73" s="133"/>
      <c r="H73" s="133"/>
      <c r="I73" s="142"/>
    </row>
    <row r="74" spans="1:11" s="4" customFormat="1" x14ac:dyDescent="0.15">
      <c r="A74" s="209"/>
      <c r="B74" s="132"/>
      <c r="C74" s="143"/>
      <c r="D74" s="142"/>
      <c r="G74" s="133"/>
      <c r="H74" s="133"/>
      <c r="I74" s="142"/>
    </row>
    <row r="75" spans="1:11" s="4" customFormat="1" x14ac:dyDescent="0.15">
      <c r="A75" s="209"/>
      <c r="B75" s="132"/>
      <c r="C75" s="143"/>
      <c r="D75" s="142"/>
      <c r="G75" s="133"/>
      <c r="H75" s="133"/>
      <c r="I75" s="142"/>
    </row>
    <row r="76" spans="1:11" s="4" customFormat="1" x14ac:dyDescent="0.15">
      <c r="A76" s="132"/>
      <c r="B76" s="132"/>
      <c r="C76" s="143"/>
      <c r="D76" s="142"/>
      <c r="G76" s="133"/>
      <c r="H76" s="133"/>
      <c r="I76" s="142"/>
    </row>
    <row r="77" spans="1:11" s="4" customFormat="1" x14ac:dyDescent="0.15">
      <c r="A77" s="132"/>
      <c r="B77" s="132"/>
      <c r="C77" s="143"/>
      <c r="D77" s="142"/>
      <c r="G77" s="133"/>
      <c r="H77" s="133"/>
      <c r="I77" s="142"/>
    </row>
    <row r="78" spans="1:11" s="4" customFormat="1" x14ac:dyDescent="0.15">
      <c r="A78" s="132"/>
      <c r="B78" s="132"/>
      <c r="C78" s="143"/>
      <c r="D78" s="142"/>
      <c r="G78" s="133"/>
      <c r="H78" s="133"/>
      <c r="I78" s="142"/>
    </row>
    <row r="79" spans="1:11" s="4" customFormat="1" x14ac:dyDescent="0.15">
      <c r="A79" s="132"/>
      <c r="B79" s="132"/>
      <c r="C79" s="143"/>
      <c r="D79" s="142"/>
      <c r="G79" s="133"/>
      <c r="H79" s="133"/>
      <c r="I79" s="142"/>
    </row>
    <row r="80" spans="1:11" s="4" customFormat="1" x14ac:dyDescent="0.15">
      <c r="A80" s="132"/>
      <c r="B80" s="132"/>
      <c r="C80" s="143"/>
      <c r="D80" s="142"/>
      <c r="G80" s="133"/>
      <c r="H80" s="133"/>
      <c r="I80" s="142"/>
    </row>
    <row r="81" spans="1:10" s="4" customFormat="1" x14ac:dyDescent="0.15">
      <c r="A81" s="132"/>
      <c r="B81" s="132"/>
      <c r="C81" s="143"/>
      <c r="D81" s="142"/>
      <c r="G81" s="133"/>
      <c r="H81" s="133"/>
      <c r="I81" s="142"/>
    </row>
    <row r="82" spans="1:10" s="4" customFormat="1" x14ac:dyDescent="0.15">
      <c r="A82" s="132"/>
      <c r="B82" s="132"/>
      <c r="C82" s="143"/>
      <c r="D82" s="142"/>
      <c r="G82" s="133"/>
      <c r="H82" s="133"/>
      <c r="I82" s="142"/>
    </row>
    <row r="83" spans="1:10" s="4" customFormat="1" x14ac:dyDescent="0.15">
      <c r="A83" s="132"/>
      <c r="B83" s="142"/>
      <c r="C83" s="143"/>
      <c r="D83" s="142"/>
      <c r="G83" s="135"/>
      <c r="H83" s="135"/>
      <c r="I83" s="142"/>
    </row>
    <row r="84" spans="1:10" s="4" customFormat="1" x14ac:dyDescent="0.15">
      <c r="A84" s="132"/>
      <c r="B84" s="132"/>
      <c r="C84" s="143"/>
      <c r="D84" s="142"/>
      <c r="G84" s="133"/>
      <c r="H84" s="133"/>
      <c r="I84" s="142"/>
    </row>
    <row r="85" spans="1:10" s="4" customFormat="1" x14ac:dyDescent="0.15">
      <c r="A85" s="132"/>
      <c r="B85" s="132"/>
      <c r="C85" s="143"/>
      <c r="D85" s="142"/>
      <c r="G85" s="133"/>
      <c r="H85" s="133"/>
      <c r="I85" s="142"/>
    </row>
    <row r="86" spans="1:10" s="4" customFormat="1" x14ac:dyDescent="0.15">
      <c r="A86" s="132"/>
      <c r="B86" s="132"/>
      <c r="C86" s="143"/>
      <c r="D86" s="142"/>
      <c r="G86" s="133"/>
      <c r="H86" s="133"/>
      <c r="I86" s="142"/>
    </row>
    <row r="87" spans="1:10" s="4" customFormat="1" x14ac:dyDescent="0.15">
      <c r="A87" s="132"/>
      <c r="B87" s="132"/>
      <c r="C87" s="143"/>
      <c r="D87" s="142"/>
      <c r="G87" s="133"/>
      <c r="H87" s="133"/>
      <c r="I87" s="142"/>
    </row>
    <row r="88" spans="1:10" s="140" customFormat="1" x14ac:dyDescent="0.15">
      <c r="A88" s="138" t="s">
        <v>240</v>
      </c>
      <c r="B88" s="66"/>
      <c r="C88" s="139">
        <f>SUM(C68:C87)</f>
        <v>0</v>
      </c>
      <c r="D88" s="66"/>
      <c r="E88" s="4"/>
      <c r="F88" s="66"/>
      <c r="G88" s="139"/>
      <c r="H88" s="139">
        <f>SUM(H68:H87)</f>
        <v>0</v>
      </c>
      <c r="I88" s="131"/>
      <c r="J88" s="131"/>
    </row>
    <row r="89" spans="1:10" s="140" customFormat="1" x14ac:dyDescent="0.15">
      <c r="A89" s="77"/>
      <c r="B89" s="66"/>
      <c r="C89" s="66"/>
      <c r="D89" s="66"/>
      <c r="E89" s="66"/>
    </row>
    <row r="90" spans="1:10" s="3" customFormat="1" ht="20" x14ac:dyDescent="0.2">
      <c r="A90" s="126"/>
      <c r="B90" s="144" t="s">
        <v>79</v>
      </c>
    </row>
    <row r="91" spans="1:10" s="4" customFormat="1" x14ac:dyDescent="0.15">
      <c r="A91" s="80" t="s">
        <v>246</v>
      </c>
      <c r="B91" s="145" t="s">
        <v>247</v>
      </c>
    </row>
    <row r="92" spans="1:10" s="4" customFormat="1" x14ac:dyDescent="0.15">
      <c r="A92" s="146"/>
      <c r="B92" s="147"/>
    </row>
    <row r="93" spans="1:10" s="4" customFormat="1" x14ac:dyDescent="0.15">
      <c r="A93" s="146"/>
      <c r="B93" s="73"/>
      <c r="H93" s="139"/>
    </row>
    <row r="94" spans="1:10" s="4" customFormat="1" x14ac:dyDescent="0.15">
      <c r="A94" s="146"/>
      <c r="B94" s="73"/>
    </row>
    <row r="95" spans="1:10" s="4" customFormat="1" x14ac:dyDescent="0.15">
      <c r="A95" s="146"/>
      <c r="B95" s="73"/>
    </row>
    <row r="96" spans="1:10" s="4" customFormat="1" x14ac:dyDescent="0.15">
      <c r="A96" s="146"/>
      <c r="B96" s="73"/>
    </row>
    <row r="97" spans="1:9" s="140" customFormat="1" x14ac:dyDescent="0.15">
      <c r="A97" s="138" t="s">
        <v>240</v>
      </c>
      <c r="B97" s="139">
        <f>SUM(B92:B96)</f>
        <v>0</v>
      </c>
      <c r="C97" s="66"/>
      <c r="D97" s="66"/>
      <c r="E97" s="66"/>
      <c r="F97" s="131"/>
    </row>
    <row r="98" spans="1:9" s="4" customFormat="1" x14ac:dyDescent="0.15">
      <c r="A98" s="80"/>
      <c r="B98" s="62"/>
      <c r="G98" s="62"/>
      <c r="H98" s="62"/>
      <c r="I98" s="62"/>
    </row>
    <row r="99" spans="1:9" s="3" customFormat="1" hidden="1" x14ac:dyDescent="0.15">
      <c r="A99" s="2" t="s">
        <v>248</v>
      </c>
    </row>
    <row r="100" spans="1:9" s="3" customFormat="1" hidden="1" x14ac:dyDescent="0.15">
      <c r="C100" s="148" t="e">
        <f>#REF!+E64+D64</f>
        <v>#REF!</v>
      </c>
    </row>
    <row r="101" spans="1:9" s="3" customFormat="1" hidden="1" x14ac:dyDescent="0.15">
      <c r="C101" s="149">
        <f>IF(ISERR(SUM('Historical Data'!D121:D125)/SUM('Historical Data'!B121:B125)),0,SUM('Historical Data'!D121:D125)/SUM('Historical Data'!B121:B125))</f>
        <v>0</v>
      </c>
    </row>
    <row r="102" spans="1:9" s="3" customFormat="1" hidden="1" x14ac:dyDescent="0.15">
      <c r="C102" s="148" t="e">
        <f>CEILING(C100*C101,1)</f>
        <v>#REF!</v>
      </c>
    </row>
    <row r="103" spans="1:9" s="3" customFormat="1" hidden="1" x14ac:dyDescent="0.15">
      <c r="C103" s="149">
        <f>IF(ISERR(CORREL('Historical Data'!B121:B125,'Historical Data'!D121:D125)^2),0,CORREL('Historical Data'!B121:B125,'Historical Data'!D121:D125)^2)</f>
        <v>0</v>
      </c>
      <c r="D103" s="3" t="str">
        <f>IF(C103&gt;=0.75,"High",IF(C103&gt;=0.5,"Medium","Low"))</f>
        <v>Low</v>
      </c>
      <c r="E103" s="190"/>
    </row>
    <row r="104" spans="1:9" s="3" customFormat="1" hidden="1" x14ac:dyDescent="0.15">
      <c r="C104" s="19"/>
    </row>
    <row r="105" spans="1:9" s="3" customFormat="1" hidden="1" x14ac:dyDescent="0.15">
      <c r="A105" s="2" t="s">
        <v>274</v>
      </c>
      <c r="C105" s="19"/>
    </row>
    <row r="106" spans="1:9" s="3" customFormat="1" hidden="1" x14ac:dyDescent="0.15">
      <c r="A106" s="4"/>
      <c r="C106" s="148" t="str">
        <f>'Historical Data'!B128</f>
        <v/>
      </c>
    </row>
    <row r="107" spans="1:9" s="3" customFormat="1" hidden="1" x14ac:dyDescent="0.15">
      <c r="C107" s="149">
        <f>IF(ISERR(SUM('Historical Data'!F121:F125)/SUM('Historical Data'!D121:D125)),0,SUM('Historical Data'!F121:F125)/SUM('Historical Data'!D121:D125))</f>
        <v>0</v>
      </c>
    </row>
    <row r="108" spans="1:9" s="3" customFormat="1" hidden="1" x14ac:dyDescent="0.15">
      <c r="C108" s="148" t="e">
        <f>CEILING(C102*C107,1)</f>
        <v>#REF!</v>
      </c>
    </row>
    <row r="109" spans="1:9" s="3" customFormat="1" hidden="1" x14ac:dyDescent="0.15">
      <c r="C109" s="148" t="e">
        <f>FLOOR(C102*MIN('Historical Data'!$H$121:$H$124),1)</f>
        <v>#REF!</v>
      </c>
    </row>
    <row r="110" spans="1:9" s="3" customFormat="1" hidden="1" x14ac:dyDescent="0.15">
      <c r="C110" s="148" t="e">
        <f>CEILING(C102*MAX('Historical Data'!$H$121:$H$124),1)</f>
        <v>#REF!</v>
      </c>
    </row>
    <row r="111" spans="1:9" s="3" customFormat="1" hidden="1" x14ac:dyDescent="0.15">
      <c r="C111" s="149">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609</v>
      </c>
      <c r="B114" s="46" t="s">
        <v>615</v>
      </c>
      <c r="D114" s="21">
        <f>D64+E64+C88</f>
        <v>0</v>
      </c>
    </row>
    <row r="115" spans="1:10" s="3" customFormat="1" x14ac:dyDescent="0.15">
      <c r="A115" s="2"/>
      <c r="B115" s="3" t="s">
        <v>249</v>
      </c>
      <c r="D115" s="7">
        <v>0</v>
      </c>
      <c r="G115" s="46" t="s">
        <v>616</v>
      </c>
      <c r="H115" s="21">
        <f>H88+J64+I64</f>
        <v>0</v>
      </c>
    </row>
    <row r="116" spans="1:10" s="3" customFormat="1" x14ac:dyDescent="0.15">
      <c r="B116" s="3" t="s">
        <v>250</v>
      </c>
      <c r="D116" s="7">
        <v>0</v>
      </c>
    </row>
    <row r="117" spans="1:10" s="3" customFormat="1" ht="83" hidden="1" customHeight="1" x14ac:dyDescent="0.15">
      <c r="B117" s="103" t="s">
        <v>251</v>
      </c>
      <c r="D117" s="574"/>
      <c r="E117" s="575"/>
      <c r="F117" s="575"/>
      <c r="G117" s="575"/>
      <c r="H117" s="575"/>
      <c r="I117" s="575"/>
      <c r="J117" s="576"/>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C53" sqref="C53"/>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29" t="s">
        <v>120</v>
      </c>
      <c r="B45" s="529"/>
      <c r="C45" s="529"/>
      <c r="D45" s="1"/>
      <c r="E45" s="1"/>
      <c r="F45" s="1"/>
      <c r="G45" s="1"/>
      <c r="H45" s="1"/>
    </row>
    <row r="46" spans="1:11" ht="73" customHeight="1" x14ac:dyDescent="0.15">
      <c r="A46" s="559" t="s">
        <v>439</v>
      </c>
      <c r="B46" s="559"/>
      <c r="C46" s="559"/>
      <c r="D46" s="559"/>
      <c r="E46" s="559"/>
      <c r="F46" s="559"/>
      <c r="G46" s="248"/>
      <c r="H46" s="248"/>
      <c r="I46" s="248"/>
      <c r="J46" s="248"/>
    </row>
    <row r="47" spans="1:11" x14ac:dyDescent="0.15">
      <c r="A47" s="2" t="s">
        <v>176</v>
      </c>
      <c r="B47" s="2"/>
      <c r="C47" s="45" t="s">
        <v>78</v>
      </c>
      <c r="D47" s="45" t="s">
        <v>79</v>
      </c>
      <c r="E47" s="45" t="s">
        <v>80</v>
      </c>
      <c r="G47" s="2"/>
      <c r="H47" s="2"/>
    </row>
    <row r="48" spans="1:11" hidden="1" x14ac:dyDescent="0.15">
      <c r="A48" s="46" t="str">
        <f>'Historical Data'!A53</f>
        <v>Base code LOC count</v>
      </c>
      <c r="B48" s="2"/>
      <c r="C48" s="47"/>
      <c r="D48" s="161"/>
      <c r="E48" s="155">
        <f>D48+'Historical Data'!E53</f>
        <v>0</v>
      </c>
      <c r="G48" s="2"/>
      <c r="H48" s="2"/>
    </row>
    <row r="49" spans="1:8" hidden="1" x14ac:dyDescent="0.15">
      <c r="A49" s="46" t="str">
        <f>'Historical Data'!A54</f>
        <v xml:space="preserve">   Lines deleted from Base</v>
      </c>
      <c r="B49" s="2"/>
      <c r="C49" s="47"/>
      <c r="D49" s="161"/>
      <c r="E49" s="155">
        <f>D49+'Historical Data'!E54</f>
        <v>0</v>
      </c>
      <c r="G49" s="2"/>
      <c r="H49" s="2"/>
    </row>
    <row r="50" spans="1:8" hidden="1" x14ac:dyDescent="0.15">
      <c r="A50" s="46" t="str">
        <f>'Historical Data'!A55</f>
        <v xml:space="preserve">   Lines modified from Base</v>
      </c>
      <c r="B50" s="2"/>
      <c r="C50" s="47"/>
      <c r="D50" s="161"/>
      <c r="E50" s="155">
        <f>D50+'Historical Data'!E55</f>
        <v>0</v>
      </c>
      <c r="G50" s="2"/>
      <c r="H50" s="2"/>
    </row>
    <row r="51" spans="1:8" hidden="1" x14ac:dyDescent="0.15">
      <c r="A51" s="46" t="str">
        <f>'Historical Data'!A56</f>
        <v xml:space="preserve">   Lines added to Base</v>
      </c>
      <c r="B51" s="2"/>
      <c r="C51" s="47"/>
      <c r="D51" s="161"/>
      <c r="E51" s="155">
        <f>D51+'Historical Data'!E56</f>
        <v>0</v>
      </c>
      <c r="G51" s="2"/>
      <c r="H51" s="2"/>
    </row>
    <row r="52" spans="1:8" hidden="1" x14ac:dyDescent="0.15">
      <c r="A52" s="46" t="str">
        <f>'Historical Data'!A57</f>
        <v>Reused lines</v>
      </c>
      <c r="B52" s="2"/>
      <c r="C52" s="47"/>
      <c r="D52" s="161"/>
      <c r="E52" s="155">
        <f>D52+'Historical Data'!E57</f>
        <v>0</v>
      </c>
      <c r="G52" s="2"/>
      <c r="H52" s="2"/>
    </row>
    <row r="53" spans="1:8" x14ac:dyDescent="0.15">
      <c r="A53" s="46" t="str">
        <f>'Historical Data'!A58</f>
        <v>New lines of production code</v>
      </c>
      <c r="B53" s="46"/>
      <c r="C53" s="47"/>
      <c r="D53" s="161"/>
      <c r="E53" s="155">
        <f>D53+'Historical Data'!E58</f>
        <v>0</v>
      </c>
      <c r="G53" s="46"/>
      <c r="H53" s="46"/>
    </row>
    <row r="54" spans="1:8" hidden="1" x14ac:dyDescent="0.15">
      <c r="C54" s="2"/>
      <c r="D54" s="2"/>
      <c r="E54" s="2"/>
    </row>
    <row r="55" spans="1:8" hidden="1" x14ac:dyDescent="0.15">
      <c r="A55" s="2" t="s">
        <v>277</v>
      </c>
      <c r="B55" s="2"/>
      <c r="C55" s="2" t="s">
        <v>78</v>
      </c>
      <c r="D55" s="2" t="s">
        <v>79</v>
      </c>
      <c r="E55" s="2" t="s">
        <v>80</v>
      </c>
      <c r="G55" s="2"/>
      <c r="H55" s="2"/>
    </row>
    <row r="56" spans="1:8" hidden="1" x14ac:dyDescent="0.15">
      <c r="A56" s="153" t="str">
        <f>'Historical Data'!A61</f>
        <v>Reused components</v>
      </c>
      <c r="B56" s="2"/>
      <c r="C56" s="47"/>
      <c r="D56" s="161"/>
      <c r="E56" s="155">
        <f>D56+'Historical Data'!E61</f>
        <v>0</v>
      </c>
      <c r="G56" s="2"/>
      <c r="H56" s="2"/>
    </row>
    <row r="57" spans="1:8" hidden="1" x14ac:dyDescent="0.15">
      <c r="A57" s="153" t="str">
        <f>'Historical Data'!A62</f>
        <v>Modified components</v>
      </c>
      <c r="B57" s="46"/>
      <c r="C57" s="47"/>
      <c r="D57" s="161"/>
      <c r="E57" s="155">
        <f>D57+'Historical Data'!E62</f>
        <v>0</v>
      </c>
      <c r="G57" s="46"/>
      <c r="H57" s="46"/>
    </row>
    <row r="58" spans="1:8" hidden="1" x14ac:dyDescent="0.15">
      <c r="A58" s="153" t="str">
        <f>'Historical Data'!A63</f>
        <v>New components</v>
      </c>
      <c r="B58" s="46"/>
      <c r="C58" s="47"/>
      <c r="D58" s="161"/>
      <c r="E58" s="155">
        <f>D58+'Historical Data'!E63</f>
        <v>0</v>
      </c>
      <c r="G58" s="46"/>
      <c r="H58" s="46"/>
    </row>
    <row r="59" spans="1:8" s="2" customFormat="1" x14ac:dyDescent="0.15">
      <c r="C59" s="156"/>
      <c r="D59" s="156"/>
      <c r="E59" s="154"/>
    </row>
    <row r="60" spans="1:8" x14ac:dyDescent="0.15">
      <c r="A60" s="2" t="s">
        <v>178</v>
      </c>
      <c r="B60" s="2"/>
      <c r="C60" s="264" t="s">
        <v>78</v>
      </c>
      <c r="D60" s="264" t="s">
        <v>79</v>
      </c>
      <c r="E60" s="43" t="s">
        <v>346</v>
      </c>
      <c r="F60" s="45" t="s">
        <v>347</v>
      </c>
      <c r="G60" s="39"/>
      <c r="H60" s="2"/>
    </row>
    <row r="61" spans="1:8" x14ac:dyDescent="0.15">
      <c r="A61" s="60" t="str">
        <f t="shared" ref="A61:A71" si="0">B4</f>
        <v>Analyze</v>
      </c>
      <c r="C61" s="157" t="str">
        <f>IF(ISBLANK($F$1),$C$72*'Historical Data'!F67,"")</f>
        <v/>
      </c>
      <c r="D61" s="157">
        <f>SUMIF('Time Log'!$H$63:$H$152,A61,'Time Log'!$G$63:$G$152)</f>
        <v>0</v>
      </c>
      <c r="E61" s="148">
        <f>D61+'Historical Data'!E67</f>
        <v>0</v>
      </c>
      <c r="F61" s="23">
        <f>IF($E$72=0,0,E61/$E$72)</f>
        <v>0</v>
      </c>
    </row>
    <row r="62" spans="1:8" x14ac:dyDescent="0.15">
      <c r="A62" s="60" t="str">
        <f t="shared" si="0"/>
        <v>Architect</v>
      </c>
      <c r="C62" s="157" t="str">
        <f>IF(ISBLANK($F$1),$C$72*'Historical Data'!F68,"")</f>
        <v/>
      </c>
      <c r="D62" s="157">
        <f>SUMIF('Time Log'!$H$63:$H$152,A62,'Time Log'!$G$63:$G$152)</f>
        <v>0</v>
      </c>
      <c r="E62" s="148">
        <f>D62+'Historical Data'!E68</f>
        <v>0</v>
      </c>
      <c r="F62" s="23">
        <f t="shared" ref="F62:F70" si="1">IF($E$72=0,0,E62/$E$72)</f>
        <v>0</v>
      </c>
    </row>
    <row r="63" spans="1:8" x14ac:dyDescent="0.15">
      <c r="A63" s="60" t="str">
        <f t="shared" si="0"/>
        <v>Plan project</v>
      </c>
      <c r="C63" s="157" t="str">
        <f>IF(ISBLANK($F$1),$C$72*'Historical Data'!F69,"")</f>
        <v/>
      </c>
      <c r="D63" s="157">
        <f>SUMIF('Time Log'!$H$63:$H$152,A63,'Time Log'!$G$63:$G$152)</f>
        <v>0</v>
      </c>
      <c r="E63" s="148">
        <f>D63+'Historical Data'!E69</f>
        <v>0</v>
      </c>
      <c r="F63" s="23">
        <f t="shared" si="1"/>
        <v>0</v>
      </c>
    </row>
    <row r="64" spans="1:8" x14ac:dyDescent="0.15">
      <c r="A64" s="60" t="str">
        <f t="shared" si="0"/>
        <v>Plan iteration</v>
      </c>
      <c r="C64" s="157" t="str">
        <f>IF(ISBLANK($F$1),$C$72*'Historical Data'!F70,"")</f>
        <v/>
      </c>
      <c r="D64" s="157">
        <f>SUMIF('Time Log'!$H$63:$H$152,A64,'Time Log'!$G$63:$G$152)</f>
        <v>0</v>
      </c>
      <c r="E64" s="148">
        <f>D64+'Historical Data'!E70</f>
        <v>0</v>
      </c>
      <c r="F64" s="23">
        <f t="shared" si="1"/>
        <v>0</v>
      </c>
    </row>
    <row r="65" spans="1:8" x14ac:dyDescent="0.15">
      <c r="A65" s="60" t="str">
        <f t="shared" si="0"/>
        <v>Construct</v>
      </c>
      <c r="C65" s="157" t="str">
        <f>IF(ISBLANK($F$1),$C$72*'Historical Data'!F71,"")</f>
        <v/>
      </c>
      <c r="D65" s="157">
        <f>SUMIF('Time Log'!$H$63:$H$152,A65,'Time Log'!$G$63:$G$152)</f>
        <v>0</v>
      </c>
      <c r="E65" s="148">
        <f>D65+'Historical Data'!E71</f>
        <v>0</v>
      </c>
      <c r="F65" s="23">
        <f t="shared" si="1"/>
        <v>0</v>
      </c>
    </row>
    <row r="66" spans="1:8" x14ac:dyDescent="0.15">
      <c r="A66" s="60" t="str">
        <f t="shared" si="0"/>
        <v>Refactor</v>
      </c>
      <c r="C66" s="157" t="str">
        <f>IF(ISBLANK($F$1),$C$72*'Historical Data'!F72,"")</f>
        <v/>
      </c>
      <c r="D66" s="157">
        <f>SUMIF('Time Log'!$H$63:$H$152,A66,'Time Log'!$G$63:$G$152)</f>
        <v>0</v>
      </c>
      <c r="E66" s="148">
        <f>D66+'Historical Data'!E72</f>
        <v>0</v>
      </c>
      <c r="F66" s="23">
        <f t="shared" si="1"/>
        <v>0</v>
      </c>
    </row>
    <row r="67" spans="1:8" x14ac:dyDescent="0.15">
      <c r="A67" s="60" t="str">
        <f t="shared" si="0"/>
        <v>Review</v>
      </c>
      <c r="C67" s="157" t="str">
        <f>IF(ISBLANK($F$1),$C$72*'Historical Data'!F73,"")</f>
        <v/>
      </c>
      <c r="D67" s="157">
        <f>SUMIF('Time Log'!$H$63:$H$152,A67,'Time Log'!$G$63:$G$152)</f>
        <v>0</v>
      </c>
      <c r="E67" s="148">
        <f>D67+'Historical Data'!E73</f>
        <v>0</v>
      </c>
      <c r="F67" s="23">
        <f t="shared" si="1"/>
        <v>0</v>
      </c>
    </row>
    <row r="68" spans="1:8" x14ac:dyDescent="0.15">
      <c r="A68" s="60" t="str">
        <f t="shared" si="0"/>
        <v>Integration test</v>
      </c>
      <c r="C68" s="157" t="str">
        <f>IF(ISBLANK($F$1),$C$72*'Historical Data'!F74,"")</f>
        <v/>
      </c>
      <c r="D68" s="157">
        <f>SUMIF('Time Log'!$H$63:$H$152,A68,'Time Log'!$G$63:$G$152)</f>
        <v>0</v>
      </c>
      <c r="E68" s="148">
        <f>D68+'Historical Data'!E74</f>
        <v>0</v>
      </c>
      <c r="F68" s="23">
        <f t="shared" si="1"/>
        <v>0</v>
      </c>
    </row>
    <row r="69" spans="1:8" x14ac:dyDescent="0.15">
      <c r="A69" s="60" t="str">
        <f t="shared" si="0"/>
        <v>Repattern</v>
      </c>
      <c r="C69" s="157" t="str">
        <f>IF(ISBLANK($F$1),$C$72*'Historical Data'!F75,"")</f>
        <v/>
      </c>
      <c r="D69" s="157">
        <f>SUMIF('Time Log'!$H$63:$H$152,A69,'Time Log'!$G$63:$G$152)</f>
        <v>0</v>
      </c>
      <c r="E69" s="148">
        <f>D69+'Historical Data'!E75</f>
        <v>0</v>
      </c>
      <c r="F69" s="23">
        <f t="shared" si="1"/>
        <v>0</v>
      </c>
    </row>
    <row r="70" spans="1:8" x14ac:dyDescent="0.15">
      <c r="A70" s="60" t="str">
        <f t="shared" si="0"/>
        <v>Postmortem</v>
      </c>
      <c r="C70" s="157" t="str">
        <f>IF(ISBLANK($F$1),$C$72*'Historical Data'!F76,"")</f>
        <v/>
      </c>
      <c r="D70" s="157">
        <f>SUMIF('Time Log'!$H$63:$H$152,A70,'Time Log'!$G$63:$G$152)</f>
        <v>0</v>
      </c>
      <c r="E70" s="148">
        <f>D70+'Historical Data'!E76</f>
        <v>0</v>
      </c>
      <c r="F70" s="23">
        <f t="shared" si="1"/>
        <v>0</v>
      </c>
    </row>
    <row r="71" spans="1:8" x14ac:dyDescent="0.15">
      <c r="A71" s="60" t="str">
        <f t="shared" si="0"/>
        <v>Sandbox</v>
      </c>
      <c r="C71" s="157" t="str">
        <f>IF(ISBLANK($F$1),$C$72*'Historical Data'!F77,"")</f>
        <v/>
      </c>
      <c r="D71" s="157">
        <f>SUMIF('Time Log'!$H$63:$H$152,A71,'Time Log'!$G$63:$G$152)</f>
        <v>0</v>
      </c>
      <c r="E71" s="148">
        <f>D71+'Historical Data'!E77</f>
        <v>0</v>
      </c>
      <c r="F71" s="23">
        <f>IF($E$72=0,0,E71/$E$72)</f>
        <v>0</v>
      </c>
    </row>
    <row r="72" spans="1:8" x14ac:dyDescent="0.15">
      <c r="A72" s="3" t="s">
        <v>180</v>
      </c>
      <c r="C72" s="161"/>
      <c r="D72" s="157">
        <f>SUM(D61:D71)</f>
        <v>0</v>
      </c>
      <c r="E72" s="148">
        <f>D72+'Historical Data'!E78</f>
        <v>0</v>
      </c>
      <c r="F72" s="23">
        <f>IF($E$72=0,0,E72/$E$72)</f>
        <v>0</v>
      </c>
    </row>
    <row r="73" spans="1:8" x14ac:dyDescent="0.15">
      <c r="C73" s="158"/>
      <c r="D73" s="158"/>
      <c r="E73" s="19"/>
    </row>
    <row r="74" spans="1:8" x14ac:dyDescent="0.15">
      <c r="A74" s="2" t="s">
        <v>512</v>
      </c>
      <c r="B74" s="2"/>
      <c r="C74" s="191"/>
      <c r="D74" s="266" t="s">
        <v>79</v>
      </c>
      <c r="E74" s="43" t="s">
        <v>346</v>
      </c>
      <c r="F74" s="45" t="s">
        <v>347</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0</v>
      </c>
      <c r="E79" s="21">
        <f>D79+'Historical Data'!E86</f>
        <v>0</v>
      </c>
      <c r="F79" s="23">
        <f t="shared" si="3"/>
        <v>0</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180</v>
      </c>
      <c r="D86" s="21">
        <f>SUM(D75:D85)</f>
        <v>0</v>
      </c>
      <c r="E86" s="21">
        <f>D86+'Historical Data'!E93</f>
        <v>0</v>
      </c>
      <c r="F86" s="23">
        <f t="shared" si="3"/>
        <v>0</v>
      </c>
    </row>
    <row r="87" spans="1:8" x14ac:dyDescent="0.15">
      <c r="E87" s="21"/>
    </row>
    <row r="88" spans="1:8" x14ac:dyDescent="0.15">
      <c r="A88" s="2" t="s">
        <v>334</v>
      </c>
      <c r="B88" s="2"/>
      <c r="C88" s="191"/>
      <c r="D88" s="266" t="s">
        <v>79</v>
      </c>
      <c r="E88" s="43" t="s">
        <v>346</v>
      </c>
      <c r="F88" s="45" t="s">
        <v>347</v>
      </c>
      <c r="H88" s="2"/>
    </row>
    <row r="89" spans="1:8" x14ac:dyDescent="0.15">
      <c r="A89" s="3" t="str">
        <f>B4</f>
        <v>Analyze</v>
      </c>
      <c r="D89" s="21">
        <f>COUNTIF('Change Log'!$F$61:$F$135,A89)</f>
        <v>0</v>
      </c>
      <c r="E89" s="21">
        <f>D89+'Historical Data'!E97</f>
        <v>0</v>
      </c>
      <c r="F89" s="205">
        <f>IF(E89=0,0,E89/$E$100)</f>
        <v>0</v>
      </c>
    </row>
    <row r="90" spans="1:8" x14ac:dyDescent="0.15">
      <c r="A90" s="3" t="str">
        <f t="shared" ref="A90:A99" si="4">B5</f>
        <v>Architect</v>
      </c>
      <c r="D90" s="21">
        <f>COUNTIF('Change Log'!$F$61:$F$135,A90)</f>
        <v>0</v>
      </c>
      <c r="E90" s="21">
        <f>D90+'Historical Data'!E98</f>
        <v>0</v>
      </c>
      <c r="F90" s="205">
        <f t="shared" ref="F90:F100" si="5">IF(E90=0,0,E90/$E$100)</f>
        <v>0</v>
      </c>
    </row>
    <row r="91" spans="1:8" x14ac:dyDescent="0.15">
      <c r="A91" s="3" t="str">
        <f t="shared" si="4"/>
        <v>Plan project</v>
      </c>
      <c r="D91" s="21">
        <f>COUNTIF('Change Log'!$F$61:$F$135,A91)</f>
        <v>0</v>
      </c>
      <c r="E91" s="21">
        <f>D91+'Historical Data'!E99</f>
        <v>0</v>
      </c>
      <c r="F91" s="205">
        <f t="shared" si="5"/>
        <v>0</v>
      </c>
    </row>
    <row r="92" spans="1:8" x14ac:dyDescent="0.15">
      <c r="A92" s="3" t="str">
        <f t="shared" si="4"/>
        <v>Plan iteration</v>
      </c>
      <c r="D92" s="21">
        <f>COUNTIF('Change Log'!$F$61:$F$135,A92)</f>
        <v>0</v>
      </c>
      <c r="E92" s="21">
        <f>D92+'Historical Data'!E100</f>
        <v>0</v>
      </c>
      <c r="F92" s="205">
        <f t="shared" si="5"/>
        <v>0</v>
      </c>
    </row>
    <row r="93" spans="1:8" x14ac:dyDescent="0.15">
      <c r="A93" s="3" t="str">
        <f t="shared" si="4"/>
        <v>Construct</v>
      </c>
      <c r="D93" s="21">
        <f>COUNTIF('Change Log'!$F$61:$F$135,A93)</f>
        <v>0</v>
      </c>
      <c r="E93" s="21">
        <f>D93+'Historical Data'!E101</f>
        <v>0</v>
      </c>
      <c r="F93" s="205">
        <f t="shared" si="5"/>
        <v>0</v>
      </c>
    </row>
    <row r="94" spans="1:8" x14ac:dyDescent="0.15">
      <c r="A94" s="3" t="str">
        <f t="shared" si="4"/>
        <v>Refactor</v>
      </c>
      <c r="D94" s="21">
        <f>COUNTIF('Change Log'!$F$61:$F$135,A94)</f>
        <v>0</v>
      </c>
      <c r="E94" s="21">
        <f>D94+'Historical Data'!E102</f>
        <v>0</v>
      </c>
      <c r="F94" s="205">
        <f t="shared" si="5"/>
        <v>0</v>
      </c>
    </row>
    <row r="95" spans="1:8" x14ac:dyDescent="0.15">
      <c r="A95" s="3" t="str">
        <f t="shared" si="4"/>
        <v>Review</v>
      </c>
      <c r="D95" s="21">
        <f>COUNTIF('Change Log'!$F$61:$F$135,A95)</f>
        <v>0</v>
      </c>
      <c r="E95" s="21">
        <f>D95+'Historical Data'!E103</f>
        <v>0</v>
      </c>
      <c r="F95" s="205">
        <f t="shared" si="5"/>
        <v>0</v>
      </c>
    </row>
    <row r="96" spans="1:8" x14ac:dyDescent="0.15">
      <c r="A96" s="3" t="str">
        <f t="shared" si="4"/>
        <v>Integration test</v>
      </c>
      <c r="D96" s="21">
        <f>COUNTIF('Change Log'!$F$61:$F$135,A96)</f>
        <v>0</v>
      </c>
      <c r="E96" s="21">
        <f>D96+'Historical Data'!E104</f>
        <v>0</v>
      </c>
      <c r="F96" s="205">
        <f t="shared" si="5"/>
        <v>0</v>
      </c>
    </row>
    <row r="97" spans="1:6" x14ac:dyDescent="0.15">
      <c r="A97" s="3" t="str">
        <f t="shared" si="4"/>
        <v>Repattern</v>
      </c>
      <c r="D97" s="21">
        <f>COUNTIF('Change Log'!$F$61:$F$135,A97)</f>
        <v>0</v>
      </c>
      <c r="E97" s="21">
        <f>D97+'Historical Data'!E105</f>
        <v>0</v>
      </c>
      <c r="F97" s="205">
        <f t="shared" si="5"/>
        <v>0</v>
      </c>
    </row>
    <row r="98" spans="1:6" x14ac:dyDescent="0.15">
      <c r="A98" s="3" t="str">
        <f t="shared" si="4"/>
        <v>Postmortem</v>
      </c>
      <c r="D98" s="21">
        <f>COUNTIF('Change Log'!$F$61:$F$135,A98)</f>
        <v>0</v>
      </c>
      <c r="E98" s="21">
        <f>D98+'Historical Data'!E106</f>
        <v>0</v>
      </c>
      <c r="F98" s="205">
        <f t="shared" si="5"/>
        <v>0</v>
      </c>
    </row>
    <row r="99" spans="1:6" x14ac:dyDescent="0.15">
      <c r="A99" s="3" t="str">
        <f t="shared" si="4"/>
        <v>Sandbox</v>
      </c>
      <c r="D99" s="21">
        <f>COUNTIF('Change Log'!$F$61:$F$135,A99)</f>
        <v>0</v>
      </c>
      <c r="E99" s="21">
        <f>D99+'Historical Data'!E107</f>
        <v>0</v>
      </c>
      <c r="F99" s="205">
        <f t="shared" si="5"/>
        <v>0</v>
      </c>
    </row>
    <row r="100" spans="1:6" x14ac:dyDescent="0.15">
      <c r="A100" s="3" t="s">
        <v>180</v>
      </c>
      <c r="D100" s="21">
        <f>SUM(D89:D99)</f>
        <v>0</v>
      </c>
      <c r="E100" s="21">
        <f>D100+'Historical Data'!E108</f>
        <v>0</v>
      </c>
      <c r="F100" s="20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312</v>
      </c>
      <c r="B1" s="1"/>
      <c r="C1" s="1"/>
      <c r="D1" s="1"/>
      <c r="E1" s="1"/>
      <c r="F1" s="1"/>
    </row>
    <row r="2" spans="1:6" s="3" customFormat="1" ht="14" hidden="1" thickBot="1" x14ac:dyDescent="0.2">
      <c r="A2" s="25"/>
      <c r="B2" s="25"/>
      <c r="C2" s="25"/>
      <c r="D2" s="25"/>
      <c r="E2" s="25"/>
      <c r="F2" s="25"/>
    </row>
    <row r="3" spans="1:6" s="3" customFormat="1" ht="20" hidden="1" x14ac:dyDescent="0.2">
      <c r="A3" s="94" t="s">
        <v>122</v>
      </c>
      <c r="B3" s="26"/>
      <c r="C3" s="26"/>
      <c r="D3" s="26"/>
      <c r="E3" s="26"/>
      <c r="F3" s="26"/>
    </row>
    <row r="4" spans="1:6" s="3" customFormat="1" hidden="1" x14ac:dyDescent="0.15">
      <c r="A4" s="26" t="s">
        <v>81</v>
      </c>
      <c r="B4" s="95">
        <v>36526</v>
      </c>
      <c r="C4" s="26"/>
      <c r="D4" s="26"/>
      <c r="E4" s="26"/>
      <c r="F4" s="26"/>
    </row>
    <row r="5" spans="1:6" s="3" customFormat="1" hidden="1" x14ac:dyDescent="0.15">
      <c r="A5" s="26" t="s">
        <v>110</v>
      </c>
      <c r="B5" s="95">
        <v>45658</v>
      </c>
      <c r="C5" s="26"/>
      <c r="D5" s="26"/>
      <c r="E5" s="26"/>
      <c r="F5" s="26"/>
    </row>
    <row r="6" spans="1:6" s="3" customFormat="1" hidden="1" x14ac:dyDescent="0.15">
      <c r="A6" s="27" t="s">
        <v>82</v>
      </c>
      <c r="B6" s="96" t="s">
        <v>131</v>
      </c>
      <c r="C6" s="26"/>
      <c r="D6" s="26"/>
      <c r="E6" s="26"/>
      <c r="F6" s="26"/>
    </row>
    <row r="7" spans="1:6" s="3" customFormat="1" hidden="1" x14ac:dyDescent="0.15">
      <c r="A7" s="26"/>
      <c r="B7" s="96" t="s">
        <v>181</v>
      </c>
      <c r="C7" s="26"/>
      <c r="D7" s="26"/>
      <c r="E7" s="96"/>
      <c r="F7" s="26"/>
    </row>
    <row r="8" spans="1:6" s="3" customFormat="1" hidden="1" x14ac:dyDescent="0.15">
      <c r="A8" s="26"/>
      <c r="B8" s="96" t="s">
        <v>182</v>
      </c>
      <c r="C8" s="26"/>
      <c r="D8" s="26"/>
      <c r="E8" s="96"/>
      <c r="F8" s="26"/>
    </row>
    <row r="9" spans="1:6" s="3" customFormat="1" hidden="1" x14ac:dyDescent="0.15">
      <c r="A9" s="26"/>
      <c r="B9" s="96" t="s">
        <v>183</v>
      </c>
      <c r="C9" s="26"/>
      <c r="D9" s="26"/>
      <c r="E9" s="26"/>
      <c r="F9" s="26"/>
    </row>
    <row r="10" spans="1:6" s="3" customFormat="1" hidden="1" x14ac:dyDescent="0.15">
      <c r="A10" s="26"/>
      <c r="B10" s="96" t="s">
        <v>184</v>
      </c>
      <c r="C10" s="26"/>
      <c r="D10" s="26"/>
      <c r="E10" s="26"/>
      <c r="F10" s="26"/>
    </row>
    <row r="11" spans="1:6" s="3" customFormat="1" hidden="1" x14ac:dyDescent="0.15">
      <c r="A11" s="26"/>
      <c r="B11" s="96" t="s">
        <v>185</v>
      </c>
      <c r="C11" s="26"/>
      <c r="D11" s="26"/>
      <c r="E11" s="26"/>
      <c r="F11" s="26"/>
    </row>
    <row r="12" spans="1:6" s="3" customFormat="1" hidden="1" x14ac:dyDescent="0.15">
      <c r="A12" s="26"/>
      <c r="B12" s="96" t="s">
        <v>186</v>
      </c>
      <c r="C12" s="26"/>
      <c r="D12" s="26"/>
      <c r="E12" s="26"/>
      <c r="F12" s="26"/>
    </row>
    <row r="13" spans="1:6" s="3" customFormat="1" hidden="1" x14ac:dyDescent="0.15">
      <c r="A13" s="26"/>
      <c r="B13" s="96" t="s">
        <v>179</v>
      </c>
      <c r="C13" s="26"/>
      <c r="D13" s="26"/>
      <c r="E13" s="26"/>
      <c r="F13" s="26"/>
    </row>
    <row r="14" spans="1:6" s="3" customFormat="1" hidden="1" x14ac:dyDescent="0.15">
      <c r="A14" s="26"/>
      <c r="B14" s="26" t="s">
        <v>87</v>
      </c>
      <c r="C14" s="26"/>
      <c r="D14" s="26"/>
      <c r="E14" s="26"/>
      <c r="F14" s="26"/>
    </row>
    <row r="15" spans="1:6" s="3" customFormat="1" hidden="1" x14ac:dyDescent="0.15">
      <c r="A15" s="26"/>
      <c r="B15" s="26" t="s">
        <v>187</v>
      </c>
      <c r="C15" s="26"/>
      <c r="D15" s="26"/>
      <c r="E15" s="26"/>
      <c r="F15" s="26"/>
    </row>
    <row r="16" spans="1:6" s="3" customFormat="1" hidden="1" x14ac:dyDescent="0.15">
      <c r="A16" s="26" t="s">
        <v>86</v>
      </c>
      <c r="B16" s="26" t="s">
        <v>188</v>
      </c>
      <c r="C16" s="26"/>
      <c r="D16" s="26"/>
      <c r="E16" s="26"/>
      <c r="F16" s="26"/>
    </row>
    <row r="17" spans="1:6" s="3" customFormat="1" hidden="1" x14ac:dyDescent="0.15">
      <c r="A17" s="26"/>
      <c r="B17" s="26" t="s">
        <v>189</v>
      </c>
      <c r="C17" s="26"/>
      <c r="D17" s="26"/>
      <c r="E17" s="26"/>
      <c r="F17" s="26"/>
    </row>
    <row r="18" spans="1:6" s="3" customFormat="1" hidden="1" x14ac:dyDescent="0.15">
      <c r="A18" s="26"/>
      <c r="B18" s="26" t="s">
        <v>190</v>
      </c>
      <c r="C18" s="26"/>
      <c r="D18" s="26"/>
      <c r="E18" s="26"/>
      <c r="F18" s="26"/>
    </row>
    <row r="19" spans="1:6" s="3" customFormat="1" hidden="1" x14ac:dyDescent="0.15">
      <c r="A19" s="26"/>
      <c r="B19" s="26" t="s">
        <v>191</v>
      </c>
      <c r="C19" s="26"/>
      <c r="D19" s="26"/>
      <c r="E19" s="26"/>
      <c r="F19" s="26"/>
    </row>
    <row r="20" spans="1:6" s="3" customFormat="1" hidden="1" x14ac:dyDescent="0.15">
      <c r="A20" s="26"/>
      <c r="B20" s="26" t="s">
        <v>88</v>
      </c>
      <c r="C20" s="26"/>
      <c r="D20" s="26"/>
      <c r="E20" s="26"/>
      <c r="F20" s="26"/>
    </row>
    <row r="21" spans="1:6" s="3" customFormat="1" hidden="1" x14ac:dyDescent="0.15">
      <c r="A21" s="26"/>
      <c r="B21" s="26" t="s">
        <v>192</v>
      </c>
      <c r="C21" s="26"/>
      <c r="D21" s="26"/>
      <c r="E21" s="26"/>
      <c r="F21" s="26"/>
    </row>
    <row r="22" spans="1:6" s="3" customFormat="1" hidden="1" x14ac:dyDescent="0.15">
      <c r="A22" s="26"/>
      <c r="B22" s="26" t="s">
        <v>193</v>
      </c>
      <c r="C22" s="26"/>
      <c r="D22" s="26"/>
      <c r="E22" s="26"/>
      <c r="F22" s="26"/>
    </row>
    <row r="23" spans="1:6" s="3" customFormat="1" hidden="1" x14ac:dyDescent="0.15">
      <c r="A23" s="26"/>
      <c r="B23" s="26" t="s">
        <v>194</v>
      </c>
      <c r="C23" s="26"/>
      <c r="D23" s="26"/>
      <c r="E23" s="26"/>
      <c r="F23" s="26"/>
    </row>
    <row r="24" spans="1:6" s="3" customFormat="1" hidden="1" x14ac:dyDescent="0.15">
      <c r="A24" s="26" t="s">
        <v>49</v>
      </c>
      <c r="B24" s="26" t="s">
        <v>50</v>
      </c>
      <c r="C24" s="26"/>
      <c r="D24" s="26"/>
      <c r="E24" s="26"/>
      <c r="F24" s="26"/>
    </row>
    <row r="25" spans="1:6" s="19" customFormat="1" hidden="1" x14ac:dyDescent="0.15">
      <c r="A25" s="26"/>
      <c r="B25" s="27" t="s">
        <v>51</v>
      </c>
      <c r="C25" s="27"/>
      <c r="D25" s="27"/>
      <c r="E25" s="27"/>
      <c r="F25" s="27"/>
    </row>
    <row r="26" spans="1:6" s="3" customFormat="1" hidden="1" x14ac:dyDescent="0.15">
      <c r="A26" s="27" t="s">
        <v>52</v>
      </c>
      <c r="B26" s="27" t="s">
        <v>53</v>
      </c>
      <c r="C26" s="27"/>
      <c r="D26" s="27"/>
      <c r="E26" s="27"/>
      <c r="F26" s="27"/>
    </row>
    <row r="27" spans="1:6" s="3" customFormat="1" hidden="1" x14ac:dyDescent="0.15">
      <c r="A27" s="27"/>
      <c r="B27" s="27" t="s">
        <v>88</v>
      </c>
      <c r="C27" s="27"/>
      <c r="D27" s="27"/>
      <c r="E27" s="27"/>
      <c r="F27" s="27"/>
    </row>
    <row r="28" spans="1:6" s="3" customFormat="1" hidden="1" x14ac:dyDescent="0.15">
      <c r="A28" s="27"/>
      <c r="B28" s="27" t="s">
        <v>55</v>
      </c>
      <c r="C28" s="27"/>
      <c r="D28" s="27"/>
      <c r="E28" s="27"/>
      <c r="F28" s="27"/>
    </row>
    <row r="29" spans="1:6" s="3" customFormat="1" hidden="1" x14ac:dyDescent="0.15">
      <c r="A29" s="27"/>
      <c r="B29" s="27" t="s">
        <v>54</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212</v>
      </c>
      <c r="E31" s="27" t="s">
        <v>152</v>
      </c>
      <c r="F31" s="27"/>
    </row>
    <row r="32" spans="1:6" s="3" customFormat="1" hidden="1" x14ac:dyDescent="0.15">
      <c r="A32" s="27" t="s">
        <v>56</v>
      </c>
      <c r="B32" s="27" t="s">
        <v>57</v>
      </c>
      <c r="C32" s="27"/>
      <c r="D32" s="27"/>
      <c r="E32" s="27" t="s">
        <v>108</v>
      </c>
      <c r="F32" s="27"/>
    </row>
    <row r="33" spans="1:13" s="3" customFormat="1" hidden="1" x14ac:dyDescent="0.15">
      <c r="A33" s="27"/>
      <c r="B33" s="27" t="s">
        <v>58</v>
      </c>
      <c r="C33" s="27"/>
      <c r="D33" s="27"/>
      <c r="E33" s="27" t="s">
        <v>42</v>
      </c>
      <c r="F33" s="27"/>
    </row>
    <row r="34" spans="1:13" s="3" customFormat="1" hidden="1" x14ac:dyDescent="0.15">
      <c r="A34" s="27"/>
      <c r="B34" s="27" t="s">
        <v>59</v>
      </c>
      <c r="C34" s="27"/>
      <c r="D34" s="27"/>
      <c r="E34" s="27" t="s">
        <v>44</v>
      </c>
      <c r="F34" s="27"/>
    </row>
    <row r="35" spans="1:13" s="3" customFormat="1" hidden="1" x14ac:dyDescent="0.15">
      <c r="A35" s="27"/>
      <c r="B35" s="27" t="s">
        <v>60</v>
      </c>
      <c r="C35" s="27"/>
      <c r="D35" s="27"/>
      <c r="E35" s="27"/>
      <c r="F35" s="27"/>
    </row>
    <row r="36" spans="1:13" s="3" customFormat="1" hidden="1" x14ac:dyDescent="0.15">
      <c r="A36" s="27"/>
      <c r="B36" s="27" t="s">
        <v>61</v>
      </c>
      <c r="C36" s="27"/>
      <c r="D36" s="27"/>
      <c r="E36" s="27"/>
      <c r="F36" s="27"/>
    </row>
    <row r="37" spans="1:13" s="3" customFormat="1" hidden="1" x14ac:dyDescent="0.15">
      <c r="A37" s="27" t="s">
        <v>165</v>
      </c>
      <c r="B37" s="27" t="s">
        <v>166</v>
      </c>
      <c r="C37" s="27"/>
      <c r="D37" s="27"/>
      <c r="E37" s="27"/>
      <c r="F37" s="27"/>
    </row>
    <row r="38" spans="1:13" s="3" customFormat="1" hidden="1" x14ac:dyDescent="0.15">
      <c r="A38" s="27"/>
      <c r="B38" s="27" t="s">
        <v>167</v>
      </c>
      <c r="C38" s="27"/>
      <c r="D38" s="27"/>
      <c r="E38" s="27"/>
      <c r="F38" s="27"/>
    </row>
    <row r="39" spans="1:13" s="3" customFormat="1" hidden="1" x14ac:dyDescent="0.15">
      <c r="A39" s="27"/>
      <c r="B39" s="27" t="s">
        <v>168</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7" customFormat="1" ht="20" x14ac:dyDescent="0.2">
      <c r="A43" s="1" t="s">
        <v>297</v>
      </c>
      <c r="B43" s="1"/>
      <c r="C43" s="1"/>
      <c r="D43" s="158"/>
      <c r="E43" s="158"/>
      <c r="F43" s="158"/>
    </row>
    <row r="44" spans="1:13" s="167" customFormat="1" ht="14" thickBot="1" x14ac:dyDescent="0.2">
      <c r="B44" s="158" t="s">
        <v>298</v>
      </c>
      <c r="C44" s="174" t="s">
        <v>299</v>
      </c>
      <c r="D44" s="174" t="s">
        <v>300</v>
      </c>
      <c r="E44" s="174" t="s">
        <v>301</v>
      </c>
      <c r="F44" s="174" t="s">
        <v>302</v>
      </c>
      <c r="G44" s="174" t="s">
        <v>303</v>
      </c>
      <c r="H44" s="175" t="s">
        <v>304</v>
      </c>
      <c r="I44" s="175" t="s">
        <v>305</v>
      </c>
      <c r="J44" s="175" t="s">
        <v>306</v>
      </c>
      <c r="K44" s="175" t="s">
        <v>307</v>
      </c>
      <c r="L44" s="175" t="s">
        <v>308</v>
      </c>
    </row>
    <row r="45" spans="1:13" s="167" customFormat="1" ht="15" customHeight="1" x14ac:dyDescent="0.15">
      <c r="A45" s="580" t="s">
        <v>252</v>
      </c>
      <c r="B45" s="176" t="str">
        <f>IF(ISBLANK(ArcEstimation!A44),"",ArcEstimation!A44)</f>
        <v/>
      </c>
      <c r="C45" s="222"/>
      <c r="D45" s="177"/>
      <c r="E45" s="177"/>
      <c r="F45" s="177"/>
      <c r="G45" s="177"/>
      <c r="H45" s="177"/>
      <c r="I45" s="177"/>
      <c r="J45" s="177"/>
      <c r="K45" s="177"/>
      <c r="L45" s="178"/>
      <c r="M45" s="167">
        <f>SUM(C45:L45)</f>
        <v>0</v>
      </c>
    </row>
    <row r="46" spans="1:13" s="167" customFormat="1" ht="15" customHeight="1" x14ac:dyDescent="0.15">
      <c r="A46" s="580"/>
      <c r="B46" s="179" t="str">
        <f>IF(ISBLANK(ArcEstimation!A45),"",ArcEstimation!A45)</f>
        <v/>
      </c>
      <c r="C46" s="223"/>
      <c r="D46" s="180"/>
      <c r="E46" s="180"/>
      <c r="F46" s="180"/>
      <c r="G46" s="180"/>
      <c r="H46" s="180"/>
      <c r="I46" s="180"/>
      <c r="J46" s="180"/>
      <c r="K46" s="180"/>
      <c r="L46" s="181"/>
      <c r="M46" s="167">
        <f t="shared" ref="M46:M75" si="0">SUM(C46:L46)</f>
        <v>0</v>
      </c>
    </row>
    <row r="47" spans="1:13" s="167" customFormat="1" ht="15" customHeight="1" x14ac:dyDescent="0.15">
      <c r="A47" s="580"/>
      <c r="B47" s="179" t="str">
        <f>IF(ISBLANK(ArcEstimation!A46),"",ArcEstimation!A46)</f>
        <v/>
      </c>
      <c r="C47" s="223"/>
      <c r="D47" s="180"/>
      <c r="E47" s="180"/>
      <c r="F47" s="180"/>
      <c r="G47" s="180"/>
      <c r="H47" s="180"/>
      <c r="I47" s="180"/>
      <c r="J47" s="180"/>
      <c r="K47" s="180"/>
      <c r="L47" s="181"/>
      <c r="M47" s="167">
        <f t="shared" si="0"/>
        <v>0</v>
      </c>
    </row>
    <row r="48" spans="1:13" s="167" customFormat="1" ht="15" customHeight="1" x14ac:dyDescent="0.15">
      <c r="A48" s="580"/>
      <c r="B48" s="179" t="str">
        <f>IF(ISBLANK(ArcEstimation!A47),"",ArcEstimation!A47)</f>
        <v/>
      </c>
      <c r="C48" s="223"/>
      <c r="D48" s="180"/>
      <c r="E48" s="180"/>
      <c r="F48" s="180"/>
      <c r="G48" s="180"/>
      <c r="H48" s="180"/>
      <c r="I48" s="180"/>
      <c r="J48" s="180"/>
      <c r="K48" s="180"/>
      <c r="L48" s="181"/>
      <c r="M48" s="167">
        <f t="shared" si="0"/>
        <v>0</v>
      </c>
    </row>
    <row r="49" spans="1:15" s="167" customFormat="1" ht="15" customHeight="1" x14ac:dyDescent="0.15">
      <c r="A49" s="580"/>
      <c r="B49" s="179" t="str">
        <f>IF(ISBLANK(ArcEstimation!A48),"",ArcEstimation!A48)</f>
        <v/>
      </c>
      <c r="C49" s="223"/>
      <c r="D49" s="180"/>
      <c r="E49" s="180"/>
      <c r="F49" s="180"/>
      <c r="G49" s="180"/>
      <c r="H49" s="180"/>
      <c r="I49" s="180"/>
      <c r="J49" s="180"/>
      <c r="K49" s="180"/>
      <c r="L49" s="181"/>
      <c r="M49" s="167">
        <f t="shared" si="0"/>
        <v>0</v>
      </c>
    </row>
    <row r="50" spans="1:15" s="167" customFormat="1" ht="15" customHeight="1" x14ac:dyDescent="0.15">
      <c r="A50" s="580"/>
      <c r="B50" s="179" t="str">
        <f>IF(ISBLANK(ArcEstimation!A49),"",ArcEstimation!A49)</f>
        <v/>
      </c>
      <c r="C50" s="223"/>
      <c r="D50" s="180"/>
      <c r="E50" s="180"/>
      <c r="F50" s="180"/>
      <c r="G50" s="180"/>
      <c r="H50" s="180"/>
      <c r="I50" s="180"/>
      <c r="J50" s="180"/>
      <c r="K50" s="180"/>
      <c r="L50" s="181"/>
      <c r="M50" s="167">
        <f t="shared" si="0"/>
        <v>0</v>
      </c>
    </row>
    <row r="51" spans="1:15" s="167" customFormat="1" ht="15" customHeight="1" x14ac:dyDescent="0.15">
      <c r="A51" s="580"/>
      <c r="B51" s="179" t="str">
        <f>IF(ISBLANK(ArcEstimation!A50),"",ArcEstimation!A50)</f>
        <v/>
      </c>
      <c r="C51" s="223"/>
      <c r="D51" s="180"/>
      <c r="E51" s="180"/>
      <c r="F51" s="180"/>
      <c r="G51" s="180"/>
      <c r="H51" s="180"/>
      <c r="I51" s="180"/>
      <c r="J51" s="180"/>
      <c r="K51" s="180"/>
      <c r="L51" s="181"/>
      <c r="M51" s="167">
        <f t="shared" si="0"/>
        <v>0</v>
      </c>
    </row>
    <row r="52" spans="1:15" s="167" customFormat="1" ht="15" customHeight="1" x14ac:dyDescent="0.15">
      <c r="A52" s="580"/>
      <c r="B52" s="179" t="str">
        <f>IF(ISBLANK(ArcEstimation!A51),"",ArcEstimation!A51)</f>
        <v/>
      </c>
      <c r="C52" s="223"/>
      <c r="D52" s="180"/>
      <c r="E52" s="180"/>
      <c r="F52" s="180"/>
      <c r="G52" s="180"/>
      <c r="H52" s="180"/>
      <c r="I52" s="180"/>
      <c r="J52" s="180"/>
      <c r="K52" s="180"/>
      <c r="L52" s="181"/>
      <c r="M52" s="167">
        <f t="shared" si="0"/>
        <v>0</v>
      </c>
    </row>
    <row r="53" spans="1:15" s="167" customFormat="1" ht="15" customHeight="1" x14ac:dyDescent="0.15">
      <c r="A53" s="580"/>
      <c r="B53" s="179" t="str">
        <f>IF(ISBLANK(ArcEstimation!A52),"",ArcEstimation!A52)</f>
        <v/>
      </c>
      <c r="C53" s="223"/>
      <c r="D53" s="180"/>
      <c r="E53" s="180"/>
      <c r="F53" s="180"/>
      <c r="G53" s="180"/>
      <c r="H53" s="180"/>
      <c r="I53" s="180"/>
      <c r="J53" s="180"/>
      <c r="K53" s="180"/>
      <c r="L53" s="181"/>
      <c r="M53" s="167">
        <f t="shared" si="0"/>
        <v>0</v>
      </c>
    </row>
    <row r="54" spans="1:15" s="167" customFormat="1" ht="15" customHeight="1" thickBot="1" x14ac:dyDescent="0.2">
      <c r="A54" s="580"/>
      <c r="B54" s="182" t="str">
        <f>IF(ISBLANK(ArcEstimation!A53),"",ArcEstimation!A53)</f>
        <v/>
      </c>
      <c r="C54" s="224"/>
      <c r="D54" s="183"/>
      <c r="E54" s="183"/>
      <c r="F54" s="183"/>
      <c r="G54" s="183"/>
      <c r="H54" s="183"/>
      <c r="I54" s="183"/>
      <c r="J54" s="183"/>
      <c r="K54" s="183"/>
      <c r="L54" s="184"/>
      <c r="M54" s="167">
        <f t="shared" si="0"/>
        <v>0</v>
      </c>
    </row>
    <row r="55" spans="1:15" s="167" customFormat="1" ht="14" thickBot="1" x14ac:dyDescent="0.2">
      <c r="A55" s="185"/>
      <c r="B55" s="186"/>
      <c r="C55" s="168"/>
      <c r="D55" s="168"/>
      <c r="E55" s="168"/>
      <c r="F55" s="168"/>
      <c r="G55" s="168"/>
      <c r="H55" s="168"/>
      <c r="I55" s="168"/>
      <c r="J55" s="168"/>
      <c r="K55" s="168"/>
      <c r="L55" s="168"/>
      <c r="N55" s="29"/>
      <c r="O55" s="29"/>
    </row>
    <row r="56" spans="1:15" s="167" customFormat="1" ht="15" customHeight="1" x14ac:dyDescent="0.15">
      <c r="A56" s="580" t="s">
        <v>253</v>
      </c>
      <c r="B56" s="176" t="str">
        <f>IF(ISBLANK(ArcEstimation!A68),"",ArcEstimation!A68)</f>
        <v/>
      </c>
      <c r="C56" s="177"/>
      <c r="D56" s="177"/>
      <c r="E56" s="177"/>
      <c r="F56" s="177"/>
      <c r="G56" s="177"/>
      <c r="H56" s="177"/>
      <c r="I56" s="177"/>
      <c r="J56" s="177"/>
      <c r="K56" s="177"/>
      <c r="L56" s="178"/>
      <c r="M56" s="167">
        <f t="shared" si="0"/>
        <v>0</v>
      </c>
    </row>
    <row r="57" spans="1:15" s="167" customFormat="1" ht="15" customHeight="1" x14ac:dyDescent="0.15">
      <c r="A57" s="580"/>
      <c r="B57" s="179" t="str">
        <f>IF(ISBLANK(ArcEstimation!A69),"",ArcEstimation!A69)</f>
        <v/>
      </c>
      <c r="C57" s="180"/>
      <c r="D57" s="180"/>
      <c r="E57" s="180"/>
      <c r="F57" s="180"/>
      <c r="G57" s="180"/>
      <c r="H57" s="180"/>
      <c r="I57" s="180"/>
      <c r="J57" s="180"/>
      <c r="K57" s="180"/>
      <c r="L57" s="181"/>
      <c r="M57" s="167">
        <f t="shared" si="0"/>
        <v>0</v>
      </c>
    </row>
    <row r="58" spans="1:15" s="167" customFormat="1" ht="15" customHeight="1" x14ac:dyDescent="0.15">
      <c r="A58" s="580"/>
      <c r="B58" s="179" t="str">
        <f>IF(ISBLANK(ArcEstimation!A70),"",ArcEstimation!A70)</f>
        <v/>
      </c>
      <c r="C58" s="180"/>
      <c r="D58" s="180"/>
      <c r="E58" s="180"/>
      <c r="F58" s="180"/>
      <c r="G58" s="180"/>
      <c r="H58" s="180"/>
      <c r="I58" s="180"/>
      <c r="J58" s="180"/>
      <c r="K58" s="180"/>
      <c r="L58" s="181"/>
      <c r="M58" s="167">
        <f t="shared" si="0"/>
        <v>0</v>
      </c>
    </row>
    <row r="59" spans="1:15" s="167" customFormat="1" ht="15" customHeight="1" x14ac:dyDescent="0.15">
      <c r="A59" s="580"/>
      <c r="B59" s="179" t="str">
        <f>IF(ISBLANK(ArcEstimation!A71),"",ArcEstimation!A71)</f>
        <v/>
      </c>
      <c r="C59" s="180"/>
      <c r="D59" s="180"/>
      <c r="E59" s="180"/>
      <c r="F59" s="180"/>
      <c r="G59" s="180"/>
      <c r="H59" s="180"/>
      <c r="I59" s="180"/>
      <c r="J59" s="180"/>
      <c r="K59" s="180"/>
      <c r="L59" s="181"/>
      <c r="M59" s="167">
        <f t="shared" si="0"/>
        <v>0</v>
      </c>
    </row>
    <row r="60" spans="1:15" s="167" customFormat="1" ht="15" customHeight="1" x14ac:dyDescent="0.15">
      <c r="A60" s="580"/>
      <c r="B60" s="179" t="str">
        <f>IF(ISBLANK(ArcEstimation!A72),"",ArcEstimation!A72)</f>
        <v/>
      </c>
      <c r="C60" s="180"/>
      <c r="D60" s="180"/>
      <c r="E60" s="180"/>
      <c r="F60" s="180"/>
      <c r="G60" s="180"/>
      <c r="H60" s="180"/>
      <c r="I60" s="180"/>
      <c r="J60" s="180"/>
      <c r="K60" s="180"/>
      <c r="L60" s="181"/>
      <c r="M60" s="167">
        <f t="shared" si="0"/>
        <v>0</v>
      </c>
    </row>
    <row r="61" spans="1:15" s="167" customFormat="1" ht="15" customHeight="1" x14ac:dyDescent="0.15">
      <c r="A61" s="580"/>
      <c r="B61" s="179" t="str">
        <f>IF(ISBLANK(ArcEstimation!A73),"",ArcEstimation!A73)</f>
        <v/>
      </c>
      <c r="C61" s="180"/>
      <c r="D61" s="180"/>
      <c r="E61" s="180"/>
      <c r="F61" s="180"/>
      <c r="G61" s="180"/>
      <c r="H61" s="180"/>
      <c r="I61" s="180"/>
      <c r="J61" s="180"/>
      <c r="K61" s="180"/>
      <c r="L61" s="181"/>
      <c r="M61" s="167">
        <f t="shared" si="0"/>
        <v>0</v>
      </c>
    </row>
    <row r="62" spans="1:15" s="167" customFormat="1" ht="15" customHeight="1" x14ac:dyDescent="0.15">
      <c r="A62" s="580"/>
      <c r="B62" s="179" t="str">
        <f>IF(ISBLANK(ArcEstimation!A74),"",ArcEstimation!A74)</f>
        <v/>
      </c>
      <c r="C62" s="180"/>
      <c r="D62" s="180"/>
      <c r="E62" s="180"/>
      <c r="F62" s="180"/>
      <c r="G62" s="180"/>
      <c r="H62" s="180"/>
      <c r="I62" s="180"/>
      <c r="J62" s="180"/>
      <c r="K62" s="180"/>
      <c r="L62" s="181"/>
      <c r="M62" s="167">
        <f t="shared" si="0"/>
        <v>0</v>
      </c>
    </row>
    <row r="63" spans="1:15" s="167" customFormat="1" ht="15" customHeight="1" x14ac:dyDescent="0.15">
      <c r="A63" s="580"/>
      <c r="B63" s="179" t="str">
        <f>IF(ISBLANK(ArcEstimation!A75),"",ArcEstimation!A75)</f>
        <v/>
      </c>
      <c r="C63" s="180"/>
      <c r="D63" s="180"/>
      <c r="E63" s="180"/>
      <c r="F63" s="180"/>
      <c r="G63" s="180"/>
      <c r="H63" s="180"/>
      <c r="I63" s="180"/>
      <c r="J63" s="180"/>
      <c r="K63" s="180"/>
      <c r="L63" s="181"/>
      <c r="M63" s="167">
        <f t="shared" si="0"/>
        <v>0</v>
      </c>
    </row>
    <row r="64" spans="1:15" s="167" customFormat="1" ht="15" customHeight="1" x14ac:dyDescent="0.15">
      <c r="A64" s="580"/>
      <c r="B64" s="179" t="str">
        <f>IF(ISBLANK(ArcEstimation!A76),"",ArcEstimation!A76)</f>
        <v/>
      </c>
      <c r="C64" s="180"/>
      <c r="D64" s="180"/>
      <c r="E64" s="180"/>
      <c r="F64" s="180"/>
      <c r="G64" s="180"/>
      <c r="H64" s="180"/>
      <c r="I64" s="180"/>
      <c r="J64" s="180"/>
      <c r="K64" s="180"/>
      <c r="L64" s="181"/>
      <c r="M64" s="167">
        <f t="shared" si="0"/>
        <v>0</v>
      </c>
    </row>
    <row r="65" spans="1:13" s="167" customFormat="1" ht="15" customHeight="1" x14ac:dyDescent="0.15">
      <c r="A65" s="580"/>
      <c r="B65" s="179" t="str">
        <f>IF(ISBLANK(ArcEstimation!A77),"",ArcEstimation!A77)</f>
        <v/>
      </c>
      <c r="C65" s="180"/>
      <c r="D65" s="180"/>
      <c r="E65" s="180"/>
      <c r="F65" s="180"/>
      <c r="G65" s="180"/>
      <c r="H65" s="180"/>
      <c r="I65" s="180"/>
      <c r="J65" s="180"/>
      <c r="K65" s="180"/>
      <c r="L65" s="181"/>
      <c r="M65" s="167">
        <f t="shared" si="0"/>
        <v>0</v>
      </c>
    </row>
    <row r="66" spans="1:13" s="167" customFormat="1" ht="15" customHeight="1" x14ac:dyDescent="0.15">
      <c r="A66" s="580"/>
      <c r="B66" s="179" t="str">
        <f>IF(ISBLANK(ArcEstimation!A78),"",ArcEstimation!A78)</f>
        <v/>
      </c>
      <c r="C66" s="180"/>
      <c r="D66" s="180"/>
      <c r="E66" s="180"/>
      <c r="F66" s="180"/>
      <c r="G66" s="180"/>
      <c r="H66" s="180"/>
      <c r="I66" s="180"/>
      <c r="J66" s="180"/>
      <c r="K66" s="180"/>
      <c r="L66" s="181"/>
      <c r="M66" s="167">
        <f t="shared" si="0"/>
        <v>0</v>
      </c>
    </row>
    <row r="67" spans="1:13" s="167" customFormat="1" ht="15" customHeight="1" x14ac:dyDescent="0.15">
      <c r="A67" s="580"/>
      <c r="B67" s="179" t="str">
        <f>IF(ISBLANK(ArcEstimation!A79),"",ArcEstimation!A79)</f>
        <v/>
      </c>
      <c r="C67" s="180"/>
      <c r="D67" s="180"/>
      <c r="E67" s="180"/>
      <c r="F67" s="180"/>
      <c r="G67" s="180"/>
      <c r="H67" s="180"/>
      <c r="I67" s="180"/>
      <c r="J67" s="180"/>
      <c r="K67" s="180"/>
      <c r="L67" s="181"/>
      <c r="M67" s="167">
        <f t="shared" si="0"/>
        <v>0</v>
      </c>
    </row>
    <row r="68" spans="1:13" s="167" customFormat="1" ht="15" customHeight="1" x14ac:dyDescent="0.15">
      <c r="A68" s="580"/>
      <c r="B68" s="179" t="str">
        <f>IF(ISBLANK(ArcEstimation!A80),"",ArcEstimation!A80)</f>
        <v/>
      </c>
      <c r="C68" s="180"/>
      <c r="D68" s="180"/>
      <c r="E68" s="180"/>
      <c r="F68" s="180"/>
      <c r="G68" s="180"/>
      <c r="H68" s="180"/>
      <c r="I68" s="180"/>
      <c r="J68" s="180"/>
      <c r="K68" s="180"/>
      <c r="L68" s="181"/>
      <c r="M68" s="167">
        <f t="shared" si="0"/>
        <v>0</v>
      </c>
    </row>
    <row r="69" spans="1:13" s="167" customFormat="1" ht="15" customHeight="1" x14ac:dyDescent="0.15">
      <c r="A69" s="580"/>
      <c r="B69" s="179" t="str">
        <f>IF(ISBLANK(ArcEstimation!A81),"",ArcEstimation!A81)</f>
        <v/>
      </c>
      <c r="C69" s="180"/>
      <c r="D69" s="180"/>
      <c r="E69" s="180"/>
      <c r="F69" s="180"/>
      <c r="G69" s="180"/>
      <c r="H69" s="180"/>
      <c r="I69" s="180"/>
      <c r="J69" s="180"/>
      <c r="K69" s="180"/>
      <c r="L69" s="181"/>
      <c r="M69" s="167">
        <f t="shared" si="0"/>
        <v>0</v>
      </c>
    </row>
    <row r="70" spans="1:13" s="167" customFormat="1" ht="15" customHeight="1" x14ac:dyDescent="0.15">
      <c r="A70" s="580"/>
      <c r="B70" s="179" t="str">
        <f>IF(ISBLANK(ArcEstimation!A82),"",ArcEstimation!A82)</f>
        <v/>
      </c>
      <c r="C70" s="180"/>
      <c r="D70" s="180"/>
      <c r="E70" s="180"/>
      <c r="F70" s="180"/>
      <c r="G70" s="180"/>
      <c r="H70" s="180"/>
      <c r="I70" s="180"/>
      <c r="J70" s="180"/>
      <c r="K70" s="180"/>
      <c r="L70" s="181"/>
      <c r="M70" s="167">
        <f t="shared" si="0"/>
        <v>0</v>
      </c>
    </row>
    <row r="71" spans="1:13" s="167" customFormat="1" ht="15" customHeight="1" x14ac:dyDescent="0.15">
      <c r="A71" s="580"/>
      <c r="B71" s="179" t="str">
        <f>IF(ISBLANK(ArcEstimation!A83),"",ArcEstimation!A83)</f>
        <v/>
      </c>
      <c r="C71" s="180"/>
      <c r="D71" s="180"/>
      <c r="E71" s="180"/>
      <c r="F71" s="180"/>
      <c r="G71" s="180"/>
      <c r="H71" s="180"/>
      <c r="I71" s="180"/>
      <c r="J71" s="180"/>
      <c r="K71" s="180"/>
      <c r="L71" s="181"/>
      <c r="M71" s="167">
        <f t="shared" si="0"/>
        <v>0</v>
      </c>
    </row>
    <row r="72" spans="1:13" s="167" customFormat="1" ht="15" customHeight="1" x14ac:dyDescent="0.15">
      <c r="A72" s="580"/>
      <c r="B72" s="179" t="str">
        <f>IF(ISBLANK(ArcEstimation!A84),"",ArcEstimation!A84)</f>
        <v/>
      </c>
      <c r="C72" s="180"/>
      <c r="D72" s="180"/>
      <c r="E72" s="180"/>
      <c r="F72" s="180"/>
      <c r="G72" s="180"/>
      <c r="H72" s="180"/>
      <c r="I72" s="180"/>
      <c r="J72" s="180"/>
      <c r="K72" s="180"/>
      <c r="L72" s="181"/>
      <c r="M72" s="167">
        <f t="shared" si="0"/>
        <v>0</v>
      </c>
    </row>
    <row r="73" spans="1:13" s="167" customFormat="1" ht="15" customHeight="1" x14ac:dyDescent="0.15">
      <c r="A73" s="580"/>
      <c r="B73" s="179" t="str">
        <f>IF(ISBLANK(ArcEstimation!A85),"",ArcEstimation!A85)</f>
        <v/>
      </c>
      <c r="C73" s="180"/>
      <c r="D73" s="180"/>
      <c r="E73" s="180"/>
      <c r="F73" s="180"/>
      <c r="G73" s="180"/>
      <c r="H73" s="180"/>
      <c r="I73" s="180"/>
      <c r="J73" s="180"/>
      <c r="K73" s="180"/>
      <c r="L73" s="181"/>
      <c r="M73" s="167">
        <f t="shared" si="0"/>
        <v>0</v>
      </c>
    </row>
    <row r="74" spans="1:13" s="167" customFormat="1" ht="15" customHeight="1" x14ac:dyDescent="0.15">
      <c r="A74" s="580"/>
      <c r="B74" s="179" t="str">
        <f>IF(ISBLANK(ArcEstimation!A86),"",ArcEstimation!A86)</f>
        <v/>
      </c>
      <c r="C74" s="180"/>
      <c r="D74" s="180"/>
      <c r="E74" s="180"/>
      <c r="F74" s="180"/>
      <c r="G74" s="180"/>
      <c r="H74" s="180"/>
      <c r="I74" s="180"/>
      <c r="J74" s="180"/>
      <c r="K74" s="180"/>
      <c r="L74" s="181"/>
      <c r="M74" s="167">
        <f t="shared" si="0"/>
        <v>0</v>
      </c>
    </row>
    <row r="75" spans="1:13" s="167" customFormat="1" ht="15" customHeight="1" thickBot="1" x14ac:dyDescent="0.2">
      <c r="A75" s="580"/>
      <c r="B75" s="182" t="str">
        <f>IF(ISBLANK(ArcEstimation!A87),"",ArcEstimation!A87)</f>
        <v/>
      </c>
      <c r="C75" s="183"/>
      <c r="D75" s="183"/>
      <c r="E75" s="183"/>
      <c r="F75" s="183"/>
      <c r="G75" s="183"/>
      <c r="H75" s="183"/>
      <c r="I75" s="183"/>
      <c r="J75" s="183"/>
      <c r="K75" s="183"/>
      <c r="L75" s="184"/>
      <c r="M75" s="167">
        <f t="shared" si="0"/>
        <v>0</v>
      </c>
    </row>
    <row r="76" spans="1:13" s="167" customFormat="1" x14ac:dyDescent="0.15">
      <c r="B76" s="187" t="s">
        <v>309</v>
      </c>
      <c r="C76" s="157">
        <f>SUM(C45:C75)</f>
        <v>0</v>
      </c>
      <c r="D76" s="157">
        <f t="shared" ref="D76:L76" si="1">SUM(D45:D75)</f>
        <v>0</v>
      </c>
      <c r="E76" s="157">
        <f t="shared" si="1"/>
        <v>0</v>
      </c>
      <c r="F76" s="157">
        <f t="shared" si="1"/>
        <v>0</v>
      </c>
      <c r="G76" s="157">
        <f t="shared" si="1"/>
        <v>0</v>
      </c>
      <c r="H76" s="157">
        <f t="shared" si="1"/>
        <v>0</v>
      </c>
      <c r="I76" s="157">
        <f t="shared" si="1"/>
        <v>0</v>
      </c>
      <c r="J76" s="157">
        <f t="shared" si="1"/>
        <v>0</v>
      </c>
      <c r="K76" s="157">
        <f t="shared" si="1"/>
        <v>0</v>
      </c>
      <c r="L76" s="157">
        <f t="shared" si="1"/>
        <v>0</v>
      </c>
      <c r="M76" s="188">
        <f>SUM(C76:L76)</f>
        <v>0</v>
      </c>
    </row>
    <row r="77" spans="1:13" s="19" customFormat="1" x14ac:dyDescent="0.15">
      <c r="B77" s="189" t="s">
        <v>310</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8">
        <f>SUM(C77:L77)</f>
        <v>0</v>
      </c>
    </row>
    <row r="79" spans="1:13" s="167" customFormat="1" ht="21" thickBot="1" x14ac:dyDescent="0.25">
      <c r="A79" s="1" t="s">
        <v>311</v>
      </c>
      <c r="B79" s="158"/>
      <c r="C79" s="158"/>
      <c r="D79" s="158"/>
      <c r="E79" s="158"/>
      <c r="F79" s="158"/>
    </row>
    <row r="80" spans="1:13" s="97" customFormat="1" ht="70" x14ac:dyDescent="0.15">
      <c r="B80" s="110" t="s">
        <v>217</v>
      </c>
      <c r="C80" s="110" t="s">
        <v>221</v>
      </c>
      <c r="D80" s="111" t="s">
        <v>220</v>
      </c>
      <c r="E80" s="111" t="s">
        <v>218</v>
      </c>
      <c r="F80" s="111" t="s">
        <v>219</v>
      </c>
      <c r="G80" s="112" t="s">
        <v>213</v>
      </c>
    </row>
    <row r="81" spans="1:7" x14ac:dyDescent="0.15">
      <c r="B81" s="98">
        <v>1</v>
      </c>
      <c r="C81" s="99"/>
      <c r="D81" s="74">
        <f>C81</f>
        <v>0</v>
      </c>
      <c r="E81" s="73"/>
      <c r="F81" s="115">
        <f>E81</f>
        <v>0</v>
      </c>
      <c r="G81" s="113"/>
    </row>
    <row r="82" spans="1:7" x14ac:dyDescent="0.15">
      <c r="B82" s="98">
        <v>2</v>
      </c>
      <c r="C82" s="99"/>
      <c r="D82" s="74">
        <f t="shared" ref="D82:D90" si="2">C82+D81</f>
        <v>0</v>
      </c>
      <c r="E82" s="73"/>
      <c r="F82" s="115">
        <f t="shared" ref="F82:F90" si="3">E82+F81</f>
        <v>0</v>
      </c>
      <c r="G82" s="113"/>
    </row>
    <row r="83" spans="1:7" x14ac:dyDescent="0.15">
      <c r="B83" s="98">
        <v>3</v>
      </c>
      <c r="C83" s="99"/>
      <c r="D83" s="74">
        <f t="shared" si="2"/>
        <v>0</v>
      </c>
      <c r="E83" s="73"/>
      <c r="F83" s="115">
        <f t="shared" si="3"/>
        <v>0</v>
      </c>
      <c r="G83" s="113"/>
    </row>
    <row r="84" spans="1:7" x14ac:dyDescent="0.15">
      <c r="B84" s="98">
        <v>4</v>
      </c>
      <c r="C84" s="99"/>
      <c r="D84" s="74">
        <f t="shared" si="2"/>
        <v>0</v>
      </c>
      <c r="E84" s="73"/>
      <c r="F84" s="115">
        <f t="shared" si="3"/>
        <v>0</v>
      </c>
      <c r="G84" s="113"/>
    </row>
    <row r="85" spans="1:7" x14ac:dyDescent="0.15">
      <c r="B85" s="98">
        <v>5</v>
      </c>
      <c r="C85" s="99"/>
      <c r="D85" s="74">
        <f t="shared" si="2"/>
        <v>0</v>
      </c>
      <c r="E85" s="73"/>
      <c r="F85" s="115">
        <f t="shared" si="3"/>
        <v>0</v>
      </c>
      <c r="G85" s="113"/>
    </row>
    <row r="86" spans="1:7" x14ac:dyDescent="0.15">
      <c r="B86" s="98">
        <v>6</v>
      </c>
      <c r="C86" s="99"/>
      <c r="D86" s="74">
        <f t="shared" si="2"/>
        <v>0</v>
      </c>
      <c r="E86" s="73"/>
      <c r="F86" s="115">
        <f t="shared" si="3"/>
        <v>0</v>
      </c>
      <c r="G86" s="113"/>
    </row>
    <row r="87" spans="1:7" x14ac:dyDescent="0.15">
      <c r="B87" s="98">
        <v>7</v>
      </c>
      <c r="C87" s="99"/>
      <c r="D87" s="74">
        <f t="shared" si="2"/>
        <v>0</v>
      </c>
      <c r="E87" s="73"/>
      <c r="F87" s="115">
        <f t="shared" si="3"/>
        <v>0</v>
      </c>
      <c r="G87" s="113"/>
    </row>
    <row r="88" spans="1:7" x14ac:dyDescent="0.15">
      <c r="B88" s="98">
        <v>8</v>
      </c>
      <c r="C88" s="99"/>
      <c r="D88" s="74">
        <f t="shared" si="2"/>
        <v>0</v>
      </c>
      <c r="E88" s="73"/>
      <c r="F88" s="115">
        <f t="shared" si="3"/>
        <v>0</v>
      </c>
      <c r="G88" s="113"/>
    </row>
    <row r="89" spans="1:7" x14ac:dyDescent="0.15">
      <c r="B89" s="98">
        <v>9</v>
      </c>
      <c r="C89" s="99"/>
      <c r="D89" s="74">
        <f t="shared" si="2"/>
        <v>0</v>
      </c>
      <c r="E89" s="73"/>
      <c r="F89" s="115">
        <f t="shared" si="3"/>
        <v>0</v>
      </c>
      <c r="G89" s="113"/>
    </row>
    <row r="90" spans="1:7" ht="14" thickBot="1" x14ac:dyDescent="0.2">
      <c r="B90" s="100">
        <v>10</v>
      </c>
      <c r="C90" s="101"/>
      <c r="D90" s="102">
        <f t="shared" si="2"/>
        <v>0</v>
      </c>
      <c r="E90" s="117"/>
      <c r="F90" s="116">
        <f t="shared" si="3"/>
        <v>0</v>
      </c>
      <c r="G90" s="114"/>
    </row>
    <row r="91" spans="1:7" s="19" customFormat="1" x14ac:dyDescent="0.15">
      <c r="B91" s="118"/>
    </row>
    <row r="92" spans="1:7" s="19" customFormat="1" ht="21" thickBot="1" x14ac:dyDescent="0.25">
      <c r="A92" s="76" t="s">
        <v>222</v>
      </c>
      <c r="B92" s="76"/>
      <c r="C92" s="76"/>
      <c r="D92" s="76"/>
      <c r="E92" s="76"/>
      <c r="F92" s="76"/>
    </row>
    <row r="93" spans="1:7" s="104" customFormat="1" ht="42" customHeight="1" x14ac:dyDescent="0.15">
      <c r="B93" s="110" t="s">
        <v>214</v>
      </c>
      <c r="C93" s="119" t="s">
        <v>142</v>
      </c>
      <c r="D93" s="110" t="s">
        <v>215</v>
      </c>
      <c r="E93" s="111" t="s">
        <v>216</v>
      </c>
      <c r="F93" s="111" t="s">
        <v>218</v>
      </c>
      <c r="G93" s="112" t="s">
        <v>219</v>
      </c>
    </row>
    <row r="94" spans="1:7" s="103" customFormat="1" x14ac:dyDescent="0.15">
      <c r="B94" s="120">
        <v>1</v>
      </c>
      <c r="C94" s="106" t="s">
        <v>395</v>
      </c>
      <c r="D94" s="107"/>
      <c r="E94" s="105">
        <f>D94</f>
        <v>0</v>
      </c>
      <c r="F94" s="121"/>
      <c r="G94" s="122">
        <f>F94</f>
        <v>0</v>
      </c>
    </row>
    <row r="95" spans="1:7" s="103" customFormat="1" x14ac:dyDescent="0.15">
      <c r="B95" s="120">
        <v>2</v>
      </c>
      <c r="C95" s="106" t="s">
        <v>372</v>
      </c>
      <c r="D95" s="107"/>
      <c r="E95" s="105">
        <f t="shared" ref="E95:E135" si="4">D95+E94</f>
        <v>0</v>
      </c>
      <c r="F95" s="121"/>
      <c r="G95" s="122">
        <f t="shared" ref="G95:G135" si="5">F95+G94</f>
        <v>0</v>
      </c>
    </row>
    <row r="96" spans="1:7" s="103" customFormat="1" x14ac:dyDescent="0.15">
      <c r="B96" s="120">
        <v>3</v>
      </c>
      <c r="C96" s="106" t="s">
        <v>373</v>
      </c>
      <c r="D96" s="107"/>
      <c r="E96" s="105">
        <f t="shared" si="4"/>
        <v>0</v>
      </c>
      <c r="F96" s="121"/>
      <c r="G96" s="122">
        <f t="shared" si="5"/>
        <v>0</v>
      </c>
    </row>
    <row r="97" spans="2:7" s="103" customFormat="1" x14ac:dyDescent="0.15">
      <c r="B97" s="120">
        <v>4</v>
      </c>
      <c r="C97" s="106" t="s">
        <v>374</v>
      </c>
      <c r="D97" s="107"/>
      <c r="E97" s="105">
        <f t="shared" si="4"/>
        <v>0</v>
      </c>
      <c r="F97" s="121"/>
      <c r="G97" s="122">
        <f t="shared" si="5"/>
        <v>0</v>
      </c>
    </row>
    <row r="98" spans="2:7" s="103" customFormat="1" x14ac:dyDescent="0.15">
      <c r="B98" s="120">
        <v>5</v>
      </c>
      <c r="C98" s="106" t="s">
        <v>375</v>
      </c>
      <c r="D98" s="107"/>
      <c r="E98" s="105">
        <f t="shared" si="4"/>
        <v>0</v>
      </c>
      <c r="F98" s="121"/>
      <c r="G98" s="122">
        <f t="shared" si="5"/>
        <v>0</v>
      </c>
    </row>
    <row r="99" spans="2:7" s="103" customFormat="1" x14ac:dyDescent="0.15">
      <c r="B99" s="120">
        <v>6</v>
      </c>
      <c r="C99" s="106" t="s">
        <v>376</v>
      </c>
      <c r="D99" s="107"/>
      <c r="E99" s="105">
        <f t="shared" si="4"/>
        <v>0</v>
      </c>
      <c r="F99" s="121"/>
      <c r="G99" s="122">
        <f t="shared" si="5"/>
        <v>0</v>
      </c>
    </row>
    <row r="100" spans="2:7" s="103" customFormat="1" x14ac:dyDescent="0.15">
      <c r="B100" s="120">
        <v>7</v>
      </c>
      <c r="C100" s="106" t="s">
        <v>377</v>
      </c>
      <c r="D100" s="107"/>
      <c r="E100" s="105">
        <f t="shared" si="4"/>
        <v>0</v>
      </c>
      <c r="F100" s="121"/>
      <c r="G100" s="122">
        <f t="shared" si="5"/>
        <v>0</v>
      </c>
    </row>
    <row r="101" spans="2:7" s="103" customFormat="1" x14ac:dyDescent="0.15">
      <c r="B101" s="120">
        <v>8</v>
      </c>
      <c r="C101" s="106" t="s">
        <v>378</v>
      </c>
      <c r="D101" s="107"/>
      <c r="E101" s="105">
        <f t="shared" si="4"/>
        <v>0</v>
      </c>
      <c r="F101" s="121"/>
      <c r="G101" s="122">
        <f t="shared" si="5"/>
        <v>0</v>
      </c>
    </row>
    <row r="102" spans="2:7" s="103" customFormat="1" x14ac:dyDescent="0.15">
      <c r="B102" s="120">
        <v>9</v>
      </c>
      <c r="C102" s="106" t="s">
        <v>379</v>
      </c>
      <c r="D102" s="107"/>
      <c r="E102" s="105">
        <f t="shared" si="4"/>
        <v>0</v>
      </c>
      <c r="F102" s="121"/>
      <c r="G102" s="122">
        <f t="shared" si="5"/>
        <v>0</v>
      </c>
    </row>
    <row r="103" spans="2:7" s="103" customFormat="1" x14ac:dyDescent="0.15">
      <c r="B103" s="120">
        <v>10</v>
      </c>
      <c r="C103" s="106" t="s">
        <v>380</v>
      </c>
      <c r="D103" s="107"/>
      <c r="E103" s="105">
        <f t="shared" si="4"/>
        <v>0</v>
      </c>
      <c r="F103" s="121"/>
      <c r="G103" s="122">
        <f t="shared" si="5"/>
        <v>0</v>
      </c>
    </row>
    <row r="104" spans="2:7" s="103" customFormat="1" x14ac:dyDescent="0.15">
      <c r="B104" s="120">
        <v>11</v>
      </c>
      <c r="C104" s="106" t="s">
        <v>381</v>
      </c>
      <c r="D104" s="107"/>
      <c r="E104" s="105">
        <f t="shared" si="4"/>
        <v>0</v>
      </c>
      <c r="F104" s="121"/>
      <c r="G104" s="122">
        <f t="shared" si="5"/>
        <v>0</v>
      </c>
    </row>
    <row r="105" spans="2:7" s="103" customFormat="1" x14ac:dyDescent="0.15">
      <c r="B105" s="120">
        <v>12</v>
      </c>
      <c r="C105" s="106" t="s">
        <v>382</v>
      </c>
      <c r="D105" s="107"/>
      <c r="E105" s="105">
        <f t="shared" si="4"/>
        <v>0</v>
      </c>
      <c r="F105" s="121"/>
      <c r="G105" s="122">
        <f t="shared" si="5"/>
        <v>0</v>
      </c>
    </row>
    <row r="106" spans="2:7" s="103" customFormat="1" x14ac:dyDescent="0.15">
      <c r="B106" s="120">
        <v>13</v>
      </c>
      <c r="C106" s="106" t="s">
        <v>383</v>
      </c>
      <c r="D106" s="107"/>
      <c r="E106" s="105">
        <f t="shared" si="4"/>
        <v>0</v>
      </c>
      <c r="F106" s="121"/>
      <c r="G106" s="122">
        <f t="shared" si="5"/>
        <v>0</v>
      </c>
    </row>
    <row r="107" spans="2:7" s="103" customFormat="1" x14ac:dyDescent="0.15">
      <c r="B107" s="120">
        <v>14</v>
      </c>
      <c r="C107" s="106" t="s">
        <v>384</v>
      </c>
      <c r="D107" s="107"/>
      <c r="E107" s="105">
        <f t="shared" si="4"/>
        <v>0</v>
      </c>
      <c r="F107" s="121"/>
      <c r="G107" s="122">
        <f t="shared" si="5"/>
        <v>0</v>
      </c>
    </row>
    <row r="108" spans="2:7" s="103" customFormat="1" x14ac:dyDescent="0.15">
      <c r="B108" s="120">
        <v>15</v>
      </c>
      <c r="C108" s="106" t="s">
        <v>385</v>
      </c>
      <c r="D108" s="107"/>
      <c r="E108" s="105">
        <f t="shared" si="4"/>
        <v>0</v>
      </c>
      <c r="F108" s="121"/>
      <c r="G108" s="122">
        <f t="shared" si="5"/>
        <v>0</v>
      </c>
    </row>
    <row r="109" spans="2:7" s="103" customFormat="1" x14ac:dyDescent="0.15">
      <c r="B109" s="120">
        <v>16</v>
      </c>
      <c r="C109" s="106" t="s">
        <v>386</v>
      </c>
      <c r="D109" s="107"/>
      <c r="E109" s="105">
        <f t="shared" si="4"/>
        <v>0</v>
      </c>
      <c r="F109" s="121"/>
      <c r="G109" s="122">
        <f t="shared" si="5"/>
        <v>0</v>
      </c>
    </row>
    <row r="110" spans="2:7" s="103" customFormat="1" x14ac:dyDescent="0.15">
      <c r="B110" s="120">
        <v>17</v>
      </c>
      <c r="C110" s="106" t="s">
        <v>387</v>
      </c>
      <c r="D110" s="107"/>
      <c r="E110" s="105">
        <f t="shared" si="4"/>
        <v>0</v>
      </c>
      <c r="F110" s="121"/>
      <c r="G110" s="122">
        <f t="shared" si="5"/>
        <v>0</v>
      </c>
    </row>
    <row r="111" spans="2:7" s="103" customFormat="1" x14ac:dyDescent="0.15">
      <c r="B111" s="120">
        <v>18</v>
      </c>
      <c r="C111" s="106" t="s">
        <v>388</v>
      </c>
      <c r="D111" s="107"/>
      <c r="E111" s="105">
        <f t="shared" si="4"/>
        <v>0</v>
      </c>
      <c r="F111" s="121"/>
      <c r="G111" s="122">
        <f t="shared" si="5"/>
        <v>0</v>
      </c>
    </row>
    <row r="112" spans="2:7" s="103" customFormat="1" x14ac:dyDescent="0.15">
      <c r="B112" s="120">
        <v>19</v>
      </c>
      <c r="C112" s="106" t="s">
        <v>389</v>
      </c>
      <c r="D112" s="107"/>
      <c r="E112" s="105">
        <f t="shared" si="4"/>
        <v>0</v>
      </c>
      <c r="F112" s="121"/>
      <c r="G112" s="122">
        <f t="shared" si="5"/>
        <v>0</v>
      </c>
    </row>
    <row r="113" spans="2:7" s="103" customFormat="1" x14ac:dyDescent="0.15">
      <c r="B113" s="120">
        <v>20</v>
      </c>
      <c r="C113" s="106" t="s">
        <v>390</v>
      </c>
      <c r="D113" s="107"/>
      <c r="E113" s="105">
        <f t="shared" si="4"/>
        <v>0</v>
      </c>
      <c r="F113" s="121"/>
      <c r="G113" s="122">
        <f t="shared" si="5"/>
        <v>0</v>
      </c>
    </row>
    <row r="114" spans="2:7" s="103" customFormat="1" x14ac:dyDescent="0.15">
      <c r="B114" s="120">
        <v>21</v>
      </c>
      <c r="C114" s="106" t="s">
        <v>391</v>
      </c>
      <c r="D114" s="107"/>
      <c r="E114" s="105">
        <f t="shared" si="4"/>
        <v>0</v>
      </c>
      <c r="F114" s="121"/>
      <c r="G114" s="122">
        <f t="shared" si="5"/>
        <v>0</v>
      </c>
    </row>
    <row r="115" spans="2:7" s="103" customFormat="1" x14ac:dyDescent="0.15">
      <c r="B115" s="120">
        <v>22</v>
      </c>
      <c r="C115" s="106" t="s">
        <v>392</v>
      </c>
      <c r="D115" s="107"/>
      <c r="E115" s="105">
        <f t="shared" si="4"/>
        <v>0</v>
      </c>
      <c r="F115" s="121"/>
      <c r="G115" s="122">
        <f t="shared" si="5"/>
        <v>0</v>
      </c>
    </row>
    <row r="116" spans="2:7" s="103" customFormat="1" x14ac:dyDescent="0.15">
      <c r="B116" s="120">
        <v>23</v>
      </c>
      <c r="C116" s="106" t="s">
        <v>393</v>
      </c>
      <c r="D116" s="107"/>
      <c r="E116" s="105">
        <f t="shared" si="4"/>
        <v>0</v>
      </c>
      <c r="F116" s="121"/>
      <c r="G116" s="122">
        <f t="shared" si="5"/>
        <v>0</v>
      </c>
    </row>
    <row r="117" spans="2:7" s="103" customFormat="1" x14ac:dyDescent="0.15">
      <c r="B117" s="120">
        <v>24</v>
      </c>
      <c r="C117" s="106" t="s">
        <v>394</v>
      </c>
      <c r="D117" s="107"/>
      <c r="E117" s="105">
        <f t="shared" si="4"/>
        <v>0</v>
      </c>
      <c r="F117" s="121"/>
      <c r="G117" s="122">
        <f t="shared" si="5"/>
        <v>0</v>
      </c>
    </row>
    <row r="118" spans="2:7" s="103" customFormat="1" x14ac:dyDescent="0.15">
      <c r="B118" s="120">
        <v>25</v>
      </c>
      <c r="C118" s="106" t="s">
        <v>354</v>
      </c>
      <c r="D118" s="107"/>
      <c r="E118" s="105">
        <f t="shared" si="4"/>
        <v>0</v>
      </c>
      <c r="F118" s="121"/>
      <c r="G118" s="122">
        <f t="shared" si="5"/>
        <v>0</v>
      </c>
    </row>
    <row r="119" spans="2:7" s="103" customFormat="1" x14ac:dyDescent="0.15">
      <c r="B119" s="120">
        <v>26</v>
      </c>
      <c r="C119" s="106" t="s">
        <v>355</v>
      </c>
      <c r="D119" s="107"/>
      <c r="E119" s="105">
        <f t="shared" si="4"/>
        <v>0</v>
      </c>
      <c r="F119" s="121"/>
      <c r="G119" s="122">
        <f t="shared" si="5"/>
        <v>0</v>
      </c>
    </row>
    <row r="120" spans="2:7" s="103" customFormat="1" x14ac:dyDescent="0.15">
      <c r="B120" s="120">
        <v>27</v>
      </c>
      <c r="C120" s="106" t="s">
        <v>356</v>
      </c>
      <c r="D120" s="107"/>
      <c r="E120" s="105">
        <f t="shared" si="4"/>
        <v>0</v>
      </c>
      <c r="F120" s="121"/>
      <c r="G120" s="122">
        <f t="shared" si="5"/>
        <v>0</v>
      </c>
    </row>
    <row r="121" spans="2:7" s="103" customFormat="1" x14ac:dyDescent="0.15">
      <c r="B121" s="120">
        <v>28</v>
      </c>
      <c r="C121" s="106" t="s">
        <v>357</v>
      </c>
      <c r="D121" s="107"/>
      <c r="E121" s="105">
        <f t="shared" si="4"/>
        <v>0</v>
      </c>
      <c r="F121" s="121"/>
      <c r="G121" s="122">
        <f t="shared" si="5"/>
        <v>0</v>
      </c>
    </row>
    <row r="122" spans="2:7" s="103" customFormat="1" x14ac:dyDescent="0.15">
      <c r="B122" s="120">
        <v>29</v>
      </c>
      <c r="C122" s="106" t="s">
        <v>358</v>
      </c>
      <c r="D122" s="107"/>
      <c r="E122" s="105">
        <f t="shared" si="4"/>
        <v>0</v>
      </c>
      <c r="F122" s="121"/>
      <c r="G122" s="122">
        <f t="shared" si="5"/>
        <v>0</v>
      </c>
    </row>
    <row r="123" spans="2:7" s="103" customFormat="1" x14ac:dyDescent="0.15">
      <c r="B123" s="120">
        <v>30</v>
      </c>
      <c r="C123" s="106" t="s">
        <v>359</v>
      </c>
      <c r="D123" s="107"/>
      <c r="E123" s="105">
        <f t="shared" si="4"/>
        <v>0</v>
      </c>
      <c r="F123" s="121"/>
      <c r="G123" s="122">
        <f t="shared" si="5"/>
        <v>0</v>
      </c>
    </row>
    <row r="124" spans="2:7" s="103" customFormat="1" x14ac:dyDescent="0.15">
      <c r="B124" s="120">
        <v>31</v>
      </c>
      <c r="C124" s="106" t="s">
        <v>360</v>
      </c>
      <c r="D124" s="107"/>
      <c r="E124" s="105">
        <f t="shared" si="4"/>
        <v>0</v>
      </c>
      <c r="F124" s="121"/>
      <c r="G124" s="122">
        <f t="shared" si="5"/>
        <v>0</v>
      </c>
    </row>
    <row r="125" spans="2:7" s="103" customFormat="1" x14ac:dyDescent="0.15">
      <c r="B125" s="120">
        <v>32</v>
      </c>
      <c r="C125" s="106" t="s">
        <v>361</v>
      </c>
      <c r="D125" s="107"/>
      <c r="E125" s="105">
        <f t="shared" si="4"/>
        <v>0</v>
      </c>
      <c r="F125" s="121"/>
      <c r="G125" s="122">
        <f t="shared" si="5"/>
        <v>0</v>
      </c>
    </row>
    <row r="126" spans="2:7" s="103" customFormat="1" x14ac:dyDescent="0.15">
      <c r="B126" s="120">
        <v>33</v>
      </c>
      <c r="C126" s="106" t="s">
        <v>362</v>
      </c>
      <c r="D126" s="107"/>
      <c r="E126" s="105">
        <f t="shared" si="4"/>
        <v>0</v>
      </c>
      <c r="F126" s="121"/>
      <c r="G126" s="122">
        <f t="shared" si="5"/>
        <v>0</v>
      </c>
    </row>
    <row r="127" spans="2:7" s="103" customFormat="1" x14ac:dyDescent="0.15">
      <c r="B127" s="120">
        <v>34</v>
      </c>
      <c r="C127" s="106" t="s">
        <v>363</v>
      </c>
      <c r="D127" s="107"/>
      <c r="E127" s="105">
        <f t="shared" si="4"/>
        <v>0</v>
      </c>
      <c r="F127" s="121"/>
      <c r="G127" s="122">
        <f t="shared" si="5"/>
        <v>0</v>
      </c>
    </row>
    <row r="128" spans="2:7" s="103" customFormat="1" x14ac:dyDescent="0.15">
      <c r="B128" s="120">
        <v>35</v>
      </c>
      <c r="C128" s="106" t="s">
        <v>364</v>
      </c>
      <c r="D128" s="107"/>
      <c r="E128" s="105">
        <f t="shared" si="4"/>
        <v>0</v>
      </c>
      <c r="F128" s="121"/>
      <c r="G128" s="122">
        <f t="shared" si="5"/>
        <v>0</v>
      </c>
    </row>
    <row r="129" spans="2:7" s="103" customFormat="1" x14ac:dyDescent="0.15">
      <c r="B129" s="120">
        <v>36</v>
      </c>
      <c r="C129" s="106" t="s">
        <v>365</v>
      </c>
      <c r="D129" s="107"/>
      <c r="E129" s="105">
        <f t="shared" si="4"/>
        <v>0</v>
      </c>
      <c r="F129" s="121"/>
      <c r="G129" s="122">
        <f t="shared" si="5"/>
        <v>0</v>
      </c>
    </row>
    <row r="130" spans="2:7" s="103" customFormat="1" x14ac:dyDescent="0.15">
      <c r="B130" s="120">
        <v>37</v>
      </c>
      <c r="C130" s="106" t="s">
        <v>366</v>
      </c>
      <c r="D130" s="107"/>
      <c r="E130" s="105">
        <f t="shared" si="4"/>
        <v>0</v>
      </c>
      <c r="F130" s="121"/>
      <c r="G130" s="122">
        <f t="shared" si="5"/>
        <v>0</v>
      </c>
    </row>
    <row r="131" spans="2:7" s="103" customFormat="1" x14ac:dyDescent="0.15">
      <c r="B131" s="120">
        <v>38</v>
      </c>
      <c r="C131" s="106" t="s">
        <v>367</v>
      </c>
      <c r="D131" s="107"/>
      <c r="E131" s="105">
        <f t="shared" si="4"/>
        <v>0</v>
      </c>
      <c r="F131" s="121"/>
      <c r="G131" s="122">
        <f t="shared" si="5"/>
        <v>0</v>
      </c>
    </row>
    <row r="132" spans="2:7" s="103" customFormat="1" x14ac:dyDescent="0.15">
      <c r="B132" s="120">
        <v>39</v>
      </c>
      <c r="C132" s="106" t="s">
        <v>368</v>
      </c>
      <c r="D132" s="107"/>
      <c r="E132" s="105">
        <f t="shared" si="4"/>
        <v>0</v>
      </c>
      <c r="F132" s="121"/>
      <c r="G132" s="122">
        <f t="shared" si="5"/>
        <v>0</v>
      </c>
    </row>
    <row r="133" spans="2:7" s="103" customFormat="1" x14ac:dyDescent="0.15">
      <c r="B133" s="120">
        <v>40</v>
      </c>
      <c r="C133" s="106" t="s">
        <v>369</v>
      </c>
      <c r="D133" s="107"/>
      <c r="E133" s="105">
        <f t="shared" si="4"/>
        <v>0</v>
      </c>
      <c r="F133" s="121"/>
      <c r="G133" s="122">
        <f t="shared" si="5"/>
        <v>0</v>
      </c>
    </row>
    <row r="134" spans="2:7" s="103" customFormat="1" x14ac:dyDescent="0.15">
      <c r="B134" s="120">
        <v>41</v>
      </c>
      <c r="C134" s="106" t="s">
        <v>370</v>
      </c>
      <c r="D134" s="107"/>
      <c r="E134" s="105">
        <f t="shared" si="4"/>
        <v>0</v>
      </c>
      <c r="F134" s="121"/>
      <c r="G134" s="122">
        <f t="shared" si="5"/>
        <v>0</v>
      </c>
    </row>
    <row r="135" spans="2:7" s="103" customFormat="1" ht="14" thickBot="1" x14ac:dyDescent="0.2">
      <c r="B135" s="125">
        <v>42</v>
      </c>
      <c r="C135" s="106" t="s">
        <v>371</v>
      </c>
      <c r="D135" s="108"/>
      <c r="E135" s="109">
        <f t="shared" si="4"/>
        <v>0</v>
      </c>
      <c r="F135" s="123"/>
      <c r="G135" s="12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32"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29" t="s">
        <v>120</v>
      </c>
      <c r="B45" s="529"/>
      <c r="C45" s="529"/>
      <c r="D45" s="317"/>
      <c r="E45" s="317"/>
      <c r="F45" s="317"/>
      <c r="G45" s="317"/>
      <c r="H45" s="317"/>
    </row>
    <row r="46" spans="1:11" ht="36" customHeight="1" x14ac:dyDescent="0.15">
      <c r="A46" s="558" t="s">
        <v>619</v>
      </c>
      <c r="B46" s="559"/>
      <c r="C46" s="559"/>
      <c r="D46" s="559"/>
      <c r="E46" s="559"/>
      <c r="F46" s="559"/>
      <c r="G46" s="248"/>
      <c r="H46" s="248"/>
      <c r="I46" s="248"/>
      <c r="J46" s="248"/>
    </row>
    <row r="47" spans="1:11" x14ac:dyDescent="0.15">
      <c r="A47" s="2" t="s">
        <v>176</v>
      </c>
      <c r="B47" s="2"/>
      <c r="C47" s="323" t="s">
        <v>78</v>
      </c>
      <c r="D47" s="323" t="s">
        <v>79</v>
      </c>
      <c r="E47" s="323" t="s">
        <v>80</v>
      </c>
      <c r="G47" s="2"/>
      <c r="H47" s="2"/>
    </row>
    <row r="48" spans="1:11" x14ac:dyDescent="0.15">
      <c r="A48" s="46" t="s">
        <v>614</v>
      </c>
      <c r="B48" s="2"/>
      <c r="C48" s="372">
        <f>Estimation!D90</f>
        <v>0</v>
      </c>
      <c r="D48" s="21">
        <f>Estimation!Q90</f>
        <v>0</v>
      </c>
      <c r="E48" s="155">
        <f>D48+SUM('Historical Data'!E55:E58)</f>
        <v>0</v>
      </c>
      <c r="G48" s="2"/>
      <c r="H48" s="2"/>
    </row>
    <row r="49" spans="1:8" hidden="1" x14ac:dyDescent="0.15">
      <c r="A49" s="46" t="s">
        <v>618</v>
      </c>
      <c r="B49" s="2"/>
      <c r="C49" s="2"/>
      <c r="D49" s="333"/>
      <c r="E49" s="155">
        <f>D49+'Historical Data'!E55</f>
        <v>0</v>
      </c>
      <c r="G49" s="2"/>
      <c r="H49" s="2"/>
    </row>
    <row r="50" spans="1:8" hidden="1" x14ac:dyDescent="0.15">
      <c r="A50" s="46" t="str">
        <f>'Historical Data'!A56</f>
        <v xml:space="preserve">   Lines added to Base</v>
      </c>
      <c r="B50" s="2"/>
      <c r="C50" s="334">
        <f>ArcEstimation!E64</f>
        <v>0</v>
      </c>
      <c r="D50" s="333"/>
      <c r="E50" s="155">
        <f>D50+'Historical Data'!E56</f>
        <v>0</v>
      </c>
      <c r="G50" s="2"/>
      <c r="H50" s="2"/>
    </row>
    <row r="51" spans="1:8" hidden="1" x14ac:dyDescent="0.15">
      <c r="A51" s="46" t="str">
        <f>'Historical Data'!A57</f>
        <v>Reused lines</v>
      </c>
      <c r="B51" s="2"/>
      <c r="C51" s="334"/>
      <c r="D51" s="333"/>
      <c r="E51" s="155">
        <f>D51+'Historical Data'!E57</f>
        <v>0</v>
      </c>
      <c r="G51" s="2"/>
      <c r="H51" s="2"/>
    </row>
    <row r="52" spans="1:8" hidden="1" x14ac:dyDescent="0.15">
      <c r="A52" s="46" t="str">
        <f>'Historical Data'!A58</f>
        <v>New lines of production code</v>
      </c>
      <c r="B52" s="46"/>
      <c r="C52" s="334">
        <f>ArcEstimation!C88</f>
        <v>0</v>
      </c>
      <c r="D52" s="333"/>
      <c r="E52" s="155">
        <f>D52+'Historical Data'!E58</f>
        <v>0</v>
      </c>
      <c r="G52" s="46"/>
      <c r="H52" s="46"/>
    </row>
    <row r="53" spans="1:8" hidden="1" x14ac:dyDescent="0.15">
      <c r="C53" s="2"/>
      <c r="D53" s="2"/>
      <c r="E53" s="2"/>
    </row>
    <row r="54" spans="1:8" hidden="1" x14ac:dyDescent="0.15">
      <c r="A54" s="2" t="s">
        <v>277</v>
      </c>
      <c r="B54" s="2"/>
      <c r="C54" s="2" t="s">
        <v>78</v>
      </c>
      <c r="D54" s="2" t="s">
        <v>79</v>
      </c>
      <c r="E54" s="2" t="s">
        <v>80</v>
      </c>
      <c r="G54" s="2"/>
      <c r="H54" s="2"/>
    </row>
    <row r="55" spans="1:8" hidden="1" x14ac:dyDescent="0.15">
      <c r="A55" s="153" t="str">
        <f>'Historical Data'!A61</f>
        <v>Reused components</v>
      </c>
      <c r="B55" s="2"/>
      <c r="C55" s="334"/>
      <c r="D55" s="333"/>
      <c r="E55" s="155">
        <f>D55+'Historical Data'!E61</f>
        <v>0</v>
      </c>
      <c r="G55" s="2"/>
      <c r="H55" s="2"/>
    </row>
    <row r="56" spans="1:8" hidden="1" x14ac:dyDescent="0.15">
      <c r="A56" s="153" t="str">
        <f>'Historical Data'!A62</f>
        <v>Modified components</v>
      </c>
      <c r="B56" s="46"/>
      <c r="C56" s="334"/>
      <c r="D56" s="333"/>
      <c r="E56" s="155">
        <f>D56+'Historical Data'!E62</f>
        <v>0</v>
      </c>
      <c r="G56" s="46"/>
      <c r="H56" s="46"/>
    </row>
    <row r="57" spans="1:8" hidden="1" x14ac:dyDescent="0.15">
      <c r="A57" s="153" t="str">
        <f>'Historical Data'!A63</f>
        <v>New components</v>
      </c>
      <c r="B57" s="46"/>
      <c r="C57" s="334"/>
      <c r="D57" s="333"/>
      <c r="E57" s="155">
        <f>D57+'Historical Data'!E63</f>
        <v>0</v>
      </c>
      <c r="G57" s="46"/>
      <c r="H57" s="46"/>
    </row>
    <row r="58" spans="1:8" s="2" customFormat="1" x14ac:dyDescent="0.15">
      <c r="C58" s="156"/>
      <c r="D58" s="156"/>
      <c r="E58" s="154"/>
    </row>
    <row r="59" spans="1:8" x14ac:dyDescent="0.15">
      <c r="A59" s="2" t="s">
        <v>178</v>
      </c>
      <c r="B59" s="2"/>
      <c r="C59" s="322" t="s">
        <v>78</v>
      </c>
      <c r="D59" s="322" t="s">
        <v>79</v>
      </c>
      <c r="E59" s="43" t="s">
        <v>346</v>
      </c>
      <c r="F59" s="323" t="s">
        <v>347</v>
      </c>
      <c r="G59" s="39"/>
      <c r="H59" s="2"/>
    </row>
    <row r="60" spans="1:8" x14ac:dyDescent="0.15">
      <c r="A60" s="60" t="str">
        <f t="shared" ref="A60:A70" si="0">B4</f>
        <v>Analyze</v>
      </c>
      <c r="C60" s="157">
        <f>IF($F$1="CA01","",$C$71*'Historical Data'!F67)</f>
        <v>0</v>
      </c>
      <c r="D60" s="157">
        <f>SUMIF('Time Log'!$H$63:$H$152,A60,'Time Log'!$G$63:$G$152)</f>
        <v>0</v>
      </c>
      <c r="E60" s="148">
        <f>D60+'Historical Data'!E67</f>
        <v>0</v>
      </c>
      <c r="F60" s="23">
        <f>IF($E$71=0,0,E60/$E$71)</f>
        <v>0</v>
      </c>
    </row>
    <row r="61" spans="1:8" x14ac:dyDescent="0.15">
      <c r="A61" s="60" t="str">
        <f t="shared" si="0"/>
        <v>Architect</v>
      </c>
      <c r="C61" s="157">
        <f>IF($F$1="CA01","",$C$71*'Historical Data'!F68)</f>
        <v>0</v>
      </c>
      <c r="D61" s="157">
        <f>SUMIF('Time Log'!$H$63:$H$152,A61,'Time Log'!$G$63:$G$152)</f>
        <v>0</v>
      </c>
      <c r="E61" s="148">
        <f>D61+'Historical Data'!E68</f>
        <v>0</v>
      </c>
      <c r="F61" s="23">
        <f t="shared" ref="F61:F69" si="1">IF($E$71=0,0,E61/$E$71)</f>
        <v>0</v>
      </c>
    </row>
    <row r="62" spans="1:8" x14ac:dyDescent="0.15">
      <c r="A62" s="60" t="str">
        <f t="shared" si="0"/>
        <v>Plan project</v>
      </c>
      <c r="C62" s="157">
        <f>IF($F$1="CA01","",$C$71*'Historical Data'!F69)</f>
        <v>0</v>
      </c>
      <c r="D62" s="157">
        <f>SUMIF('Time Log'!$H$63:$H$152,A62,'Time Log'!$G$63:$G$152)</f>
        <v>0</v>
      </c>
      <c r="E62" s="148">
        <f>D62+'Historical Data'!E69</f>
        <v>0</v>
      </c>
      <c r="F62" s="23">
        <f t="shared" si="1"/>
        <v>0</v>
      </c>
    </row>
    <row r="63" spans="1:8" x14ac:dyDescent="0.15">
      <c r="A63" s="60" t="str">
        <f t="shared" si="0"/>
        <v>Plan iteration</v>
      </c>
      <c r="C63" s="157">
        <f>IF($F$1="CA01","",$C$71*'Historical Data'!F70)</f>
        <v>0</v>
      </c>
      <c r="D63" s="157">
        <f>SUMIF('Time Log'!$H$63:$H$152,A63,'Time Log'!$G$63:$G$152)</f>
        <v>0</v>
      </c>
      <c r="E63" s="148">
        <f>D63+'Historical Data'!E70</f>
        <v>0</v>
      </c>
      <c r="F63" s="23">
        <f t="shared" si="1"/>
        <v>0</v>
      </c>
    </row>
    <row r="64" spans="1:8" x14ac:dyDescent="0.15">
      <c r="A64" s="60" t="str">
        <f t="shared" si="0"/>
        <v>Construct</v>
      </c>
      <c r="C64" s="157">
        <f>IF($F$1="CA01","",$C$71*'Historical Data'!F71)</f>
        <v>0</v>
      </c>
      <c r="D64" s="157">
        <f>SUMIF('Time Log'!$H$63:$H$152,A64,'Time Log'!$G$63:$G$152)</f>
        <v>0</v>
      </c>
      <c r="E64" s="148">
        <f>D64+'Historical Data'!E71</f>
        <v>0</v>
      </c>
      <c r="F64" s="23">
        <f t="shared" si="1"/>
        <v>0</v>
      </c>
    </row>
    <row r="65" spans="1:8" x14ac:dyDescent="0.15">
      <c r="A65" s="60" t="str">
        <f t="shared" si="0"/>
        <v>Refactor</v>
      </c>
      <c r="C65" s="157">
        <f>IF($F$1="CA01","",$C$71*'Historical Data'!F72)</f>
        <v>0</v>
      </c>
      <c r="D65" s="157">
        <f>SUMIF('Time Log'!$H$63:$H$152,A65,'Time Log'!$G$63:$G$152)</f>
        <v>0</v>
      </c>
      <c r="E65" s="148">
        <f>D65+'Historical Data'!E72</f>
        <v>0</v>
      </c>
      <c r="F65" s="23">
        <f t="shared" si="1"/>
        <v>0</v>
      </c>
    </row>
    <row r="66" spans="1:8" x14ac:dyDescent="0.15">
      <c r="A66" s="60" t="str">
        <f t="shared" si="0"/>
        <v>Review</v>
      </c>
      <c r="C66" s="157">
        <f>IF($F$1="CA01","",$C$71*'Historical Data'!F73)</f>
        <v>0</v>
      </c>
      <c r="D66" s="157">
        <f>SUMIF('Time Log'!$H$63:$H$152,A66,'Time Log'!$G$63:$G$152)</f>
        <v>0</v>
      </c>
      <c r="E66" s="148">
        <f>D66+'Historical Data'!E73</f>
        <v>0</v>
      </c>
      <c r="F66" s="23">
        <f t="shared" si="1"/>
        <v>0</v>
      </c>
    </row>
    <row r="67" spans="1:8" x14ac:dyDescent="0.15">
      <c r="A67" s="60" t="str">
        <f t="shared" si="0"/>
        <v>Integration test</v>
      </c>
      <c r="C67" s="157">
        <f>IF($F$1="CA01","",$C$71*'Historical Data'!F74)</f>
        <v>0</v>
      </c>
      <c r="D67" s="157">
        <f>SUMIF('Time Log'!$H$63:$H$152,A67,'Time Log'!$G$63:$G$152)</f>
        <v>0</v>
      </c>
      <c r="E67" s="148">
        <f>D67+'Historical Data'!E74</f>
        <v>0</v>
      </c>
      <c r="F67" s="23">
        <f t="shared" si="1"/>
        <v>0</v>
      </c>
    </row>
    <row r="68" spans="1:8" x14ac:dyDescent="0.15">
      <c r="A68" s="60" t="str">
        <f t="shared" si="0"/>
        <v>Repattern</v>
      </c>
      <c r="C68" s="157">
        <f>IF($F$1="CA01","",$C$71*'Historical Data'!F75)</f>
        <v>0</v>
      </c>
      <c r="D68" s="157">
        <f>SUMIF('Time Log'!$H$63:$H$152,A68,'Time Log'!$G$63:$G$152)</f>
        <v>0</v>
      </c>
      <c r="E68" s="148">
        <f>D68+'Historical Data'!E75</f>
        <v>0</v>
      </c>
      <c r="F68" s="23">
        <f t="shared" si="1"/>
        <v>0</v>
      </c>
    </row>
    <row r="69" spans="1:8" x14ac:dyDescent="0.15">
      <c r="A69" s="60" t="str">
        <f t="shared" si="0"/>
        <v>Postmortem</v>
      </c>
      <c r="C69" s="157">
        <f>IF($F$1="CA01","",$C$71*'Historical Data'!F76)</f>
        <v>0</v>
      </c>
      <c r="D69" s="157">
        <f>SUMIF('Time Log'!$H$63:$H$152,A69,'Time Log'!$G$63:$G$152)</f>
        <v>0</v>
      </c>
      <c r="E69" s="148">
        <f>D69+'Historical Data'!E76</f>
        <v>0</v>
      </c>
      <c r="F69" s="23">
        <f t="shared" si="1"/>
        <v>0</v>
      </c>
    </row>
    <row r="70" spans="1:8" x14ac:dyDescent="0.15">
      <c r="A70" s="60" t="str">
        <f t="shared" si="0"/>
        <v>Sandbox</v>
      </c>
      <c r="C70" s="157">
        <f>IF($F$1="CA01","",$C$71*'Historical Data'!F77)</f>
        <v>0</v>
      </c>
      <c r="D70" s="157">
        <f>SUMIF('Time Log'!$H$63:$H$152,A70,'Time Log'!$G$63:$G$152)</f>
        <v>0</v>
      </c>
      <c r="E70" s="148">
        <f>D70+'Historical Data'!E77</f>
        <v>0</v>
      </c>
      <c r="F70" s="23">
        <f>IF($E$71=0,0,E70/$E$71)</f>
        <v>0</v>
      </c>
    </row>
    <row r="71" spans="1:8" x14ac:dyDescent="0.15">
      <c r="A71" s="3" t="s">
        <v>180</v>
      </c>
      <c r="C71" s="157">
        <f>ArcEstimation!D116</f>
        <v>0</v>
      </c>
      <c r="D71" s="157">
        <f>SUM(D60:D70)</f>
        <v>0</v>
      </c>
      <c r="E71" s="148">
        <f>D71+'Historical Data'!E78</f>
        <v>0</v>
      </c>
      <c r="F71" s="23">
        <f>IF($E$71=0,0,E71/$E$71)</f>
        <v>0</v>
      </c>
    </row>
    <row r="72" spans="1:8" x14ac:dyDescent="0.15">
      <c r="C72" s="158"/>
      <c r="D72" s="158"/>
      <c r="E72" s="19"/>
    </row>
    <row r="73" spans="1:8" x14ac:dyDescent="0.15">
      <c r="A73" s="2" t="s">
        <v>512</v>
      </c>
      <c r="B73" s="2"/>
      <c r="C73" s="335"/>
      <c r="D73" s="336" t="s">
        <v>79</v>
      </c>
      <c r="E73" s="43" t="s">
        <v>346</v>
      </c>
      <c r="F73" s="323" t="s">
        <v>347</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0</v>
      </c>
      <c r="E78" s="21">
        <f>D78+'Historical Data'!E86</f>
        <v>0</v>
      </c>
      <c r="F78" s="23">
        <f t="shared" si="3"/>
        <v>0</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180</v>
      </c>
      <c r="D85" s="21">
        <f>SUM(D74:D84)</f>
        <v>0</v>
      </c>
      <c r="E85" s="21">
        <f>D85+'Historical Data'!E93</f>
        <v>0</v>
      </c>
      <c r="F85" s="23">
        <f t="shared" si="3"/>
        <v>0</v>
      </c>
    </row>
    <row r="86" spans="1:8" x14ac:dyDescent="0.15">
      <c r="E86" s="21"/>
    </row>
    <row r="87" spans="1:8" x14ac:dyDescent="0.15">
      <c r="A87" s="2" t="s">
        <v>334</v>
      </c>
      <c r="B87" s="2"/>
      <c r="C87" s="335"/>
      <c r="D87" s="336" t="s">
        <v>79</v>
      </c>
      <c r="E87" s="43" t="s">
        <v>346</v>
      </c>
      <c r="F87" s="323" t="s">
        <v>347</v>
      </c>
      <c r="H87" s="2"/>
    </row>
    <row r="88" spans="1:8" x14ac:dyDescent="0.15">
      <c r="A88" s="3" t="str">
        <f t="shared" ref="A88:A98" si="4">B4</f>
        <v>Analyze</v>
      </c>
      <c r="D88" s="21">
        <f>COUNTIF('Change Log'!$F$61:$F$135,A88)</f>
        <v>0</v>
      </c>
      <c r="E88" s="21">
        <f>D88+'Historical Data'!E97</f>
        <v>0</v>
      </c>
      <c r="F88" s="337">
        <f>IF(E88=0,0,E88/$E$99)</f>
        <v>0</v>
      </c>
    </row>
    <row r="89" spans="1:8" x14ac:dyDescent="0.15">
      <c r="A89" s="3" t="str">
        <f t="shared" si="4"/>
        <v>Architect</v>
      </c>
      <c r="D89" s="21">
        <f>COUNTIF('Change Log'!$F$61:$F$135,A89)</f>
        <v>0</v>
      </c>
      <c r="E89" s="21">
        <f>D89+'Historical Data'!E98</f>
        <v>0</v>
      </c>
      <c r="F89" s="337">
        <f t="shared" ref="F89:F99" si="5">IF(E89=0,0,E89/$E$99)</f>
        <v>0</v>
      </c>
    </row>
    <row r="90" spans="1:8" x14ac:dyDescent="0.15">
      <c r="A90" s="3" t="str">
        <f t="shared" si="4"/>
        <v>Plan project</v>
      </c>
      <c r="D90" s="21">
        <f>COUNTIF('Change Log'!$F$61:$F$135,A90)</f>
        <v>0</v>
      </c>
      <c r="E90" s="21">
        <f>D90+'Historical Data'!E99</f>
        <v>0</v>
      </c>
      <c r="F90" s="337">
        <f t="shared" si="5"/>
        <v>0</v>
      </c>
    </row>
    <row r="91" spans="1:8" x14ac:dyDescent="0.15">
      <c r="A91" s="3" t="str">
        <f t="shared" si="4"/>
        <v>Plan iteration</v>
      </c>
      <c r="D91" s="21">
        <f>COUNTIF('Change Log'!$F$61:$F$135,A91)</f>
        <v>0</v>
      </c>
      <c r="E91" s="21">
        <f>D91+'Historical Data'!E100</f>
        <v>0</v>
      </c>
      <c r="F91" s="337">
        <f t="shared" si="5"/>
        <v>0</v>
      </c>
    </row>
    <row r="92" spans="1:8" x14ac:dyDescent="0.15">
      <c r="A92" s="3" t="str">
        <f t="shared" si="4"/>
        <v>Construct</v>
      </c>
      <c r="D92" s="21">
        <f>COUNTIF('Change Log'!$F$61:$F$135,A92)</f>
        <v>0</v>
      </c>
      <c r="E92" s="21">
        <f>D92+'Historical Data'!E101</f>
        <v>0</v>
      </c>
      <c r="F92" s="337">
        <f t="shared" si="5"/>
        <v>0</v>
      </c>
    </row>
    <row r="93" spans="1:8" x14ac:dyDescent="0.15">
      <c r="A93" s="3" t="str">
        <f t="shared" si="4"/>
        <v>Refactor</v>
      </c>
      <c r="D93" s="21">
        <f>COUNTIF('Change Log'!$F$61:$F$135,A93)</f>
        <v>0</v>
      </c>
      <c r="E93" s="21">
        <f>D93+'Historical Data'!E102</f>
        <v>0</v>
      </c>
      <c r="F93" s="337">
        <f t="shared" si="5"/>
        <v>0</v>
      </c>
    </row>
    <row r="94" spans="1:8" x14ac:dyDescent="0.15">
      <c r="A94" s="3" t="str">
        <f t="shared" si="4"/>
        <v>Review</v>
      </c>
      <c r="D94" s="21">
        <f>COUNTIF('Change Log'!$F$61:$F$135,A94)</f>
        <v>0</v>
      </c>
      <c r="E94" s="21">
        <f>D94+'Historical Data'!E103</f>
        <v>0</v>
      </c>
      <c r="F94" s="337">
        <f t="shared" si="5"/>
        <v>0</v>
      </c>
    </row>
    <row r="95" spans="1:8" x14ac:dyDescent="0.15">
      <c r="A95" s="3" t="str">
        <f t="shared" si="4"/>
        <v>Integration test</v>
      </c>
      <c r="D95" s="21">
        <f>COUNTIF('Change Log'!$F$61:$F$135,A95)</f>
        <v>0</v>
      </c>
      <c r="E95" s="21">
        <f>D95+'Historical Data'!E104</f>
        <v>0</v>
      </c>
      <c r="F95" s="337">
        <f t="shared" si="5"/>
        <v>0</v>
      </c>
    </row>
    <row r="96" spans="1:8" x14ac:dyDescent="0.15">
      <c r="A96" s="3" t="str">
        <f t="shared" si="4"/>
        <v>Repattern</v>
      </c>
      <c r="D96" s="21">
        <f>COUNTIF('Change Log'!$F$61:$F$135,A96)</f>
        <v>0</v>
      </c>
      <c r="E96" s="21">
        <f>D96+'Historical Data'!E105</f>
        <v>0</v>
      </c>
      <c r="F96" s="337">
        <f t="shared" si="5"/>
        <v>0</v>
      </c>
    </row>
    <row r="97" spans="1:6" x14ac:dyDescent="0.15">
      <c r="A97" s="3" t="str">
        <f t="shared" si="4"/>
        <v>Postmortem</v>
      </c>
      <c r="D97" s="21">
        <f>COUNTIF('Change Log'!$F$61:$F$135,A97)</f>
        <v>0</v>
      </c>
      <c r="E97" s="21">
        <f>D97+'Historical Data'!E106</f>
        <v>0</v>
      </c>
      <c r="F97" s="337">
        <f t="shared" si="5"/>
        <v>0</v>
      </c>
    </row>
    <row r="98" spans="1:6" x14ac:dyDescent="0.15">
      <c r="A98" s="3" t="str">
        <f t="shared" si="4"/>
        <v>Sandbox</v>
      </c>
      <c r="D98" s="21">
        <f>COUNTIF('Change Log'!$F$61:$F$135,A98)</f>
        <v>0</v>
      </c>
      <c r="E98" s="21">
        <f>D98+'Historical Data'!E107</f>
        <v>0</v>
      </c>
      <c r="F98" s="337">
        <f t="shared" si="5"/>
        <v>0</v>
      </c>
    </row>
    <row r="99" spans="1:6" x14ac:dyDescent="0.15">
      <c r="A99" s="3" t="s">
        <v>180</v>
      </c>
      <c r="D99" s="21">
        <f>SUM(D88:D98)</f>
        <v>0</v>
      </c>
      <c r="E99" s="21">
        <f>D99+'Historical Data'!E108</f>
        <v>0</v>
      </c>
      <c r="F99" s="337">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29" t="s">
        <v>120</v>
      </c>
      <c r="B1" s="529"/>
      <c r="C1" s="529"/>
      <c r="D1" s="1"/>
      <c r="E1" s="1"/>
      <c r="F1" s="1"/>
      <c r="G1" s="1"/>
      <c r="H1" s="1"/>
    </row>
    <row r="2" spans="1:8" ht="14" hidden="1" thickBot="1" x14ac:dyDescent="0.2">
      <c r="A2" s="25"/>
      <c r="B2" s="25"/>
      <c r="C2" s="25"/>
      <c r="D2" s="25"/>
      <c r="E2" s="25"/>
      <c r="F2" s="25"/>
      <c r="G2" s="25"/>
      <c r="H2" s="25"/>
    </row>
    <row r="3" spans="1:8" ht="20" hidden="1" x14ac:dyDescent="0.2">
      <c r="A3" s="581" t="s">
        <v>122</v>
      </c>
      <c r="B3" s="581"/>
      <c r="C3" s="56"/>
      <c r="D3" s="56"/>
      <c r="E3" s="56"/>
      <c r="F3" s="26"/>
      <c r="G3" s="26"/>
      <c r="H3" s="26"/>
    </row>
    <row r="4" spans="1:8" hidden="1" x14ac:dyDescent="0.15">
      <c r="A4" s="56" t="s">
        <v>81</v>
      </c>
      <c r="B4" s="57">
        <v>36526</v>
      </c>
      <c r="C4" s="56"/>
      <c r="D4" s="56" t="s">
        <v>151</v>
      </c>
      <c r="E4" s="56" t="s">
        <v>145</v>
      </c>
      <c r="F4" s="26"/>
      <c r="G4" s="26"/>
      <c r="H4" s="26"/>
    </row>
    <row r="5" spans="1:8" hidden="1" x14ac:dyDescent="0.15">
      <c r="A5" s="56" t="s">
        <v>110</v>
      </c>
      <c r="B5" s="26">
        <v>40179</v>
      </c>
      <c r="C5" s="56"/>
      <c r="D5" s="56"/>
      <c r="E5" s="56" t="s">
        <v>152</v>
      </c>
      <c r="F5" s="26"/>
      <c r="G5" s="26"/>
      <c r="H5" s="26"/>
    </row>
    <row r="6" spans="1:8" hidden="1" x14ac:dyDescent="0.15">
      <c r="A6" s="56" t="s">
        <v>82</v>
      </c>
      <c r="B6" s="56" t="s">
        <v>96</v>
      </c>
      <c r="C6" s="56"/>
      <c r="D6" s="56"/>
      <c r="E6" s="56" t="s">
        <v>107</v>
      </c>
      <c r="F6" s="26"/>
      <c r="G6" s="26"/>
      <c r="H6" s="26"/>
    </row>
    <row r="7" spans="1:8" hidden="1" x14ac:dyDescent="0.15">
      <c r="A7" s="56"/>
      <c r="B7" s="56" t="s">
        <v>155</v>
      </c>
      <c r="C7" s="56"/>
      <c r="D7" s="56"/>
      <c r="E7" s="56" t="s">
        <v>108</v>
      </c>
      <c r="F7" s="26"/>
      <c r="G7" s="26"/>
      <c r="H7" s="26"/>
    </row>
    <row r="8" spans="1:8" hidden="1" x14ac:dyDescent="0.15">
      <c r="A8" s="56"/>
      <c r="B8" s="56" t="s">
        <v>97</v>
      </c>
      <c r="C8" s="56"/>
      <c r="D8" s="56"/>
      <c r="E8" s="56" t="s">
        <v>41</v>
      </c>
      <c r="F8" s="26"/>
      <c r="G8" s="26"/>
      <c r="H8" s="26"/>
    </row>
    <row r="9" spans="1:8" hidden="1" x14ac:dyDescent="0.15">
      <c r="A9" s="56"/>
      <c r="B9" s="56" t="s">
        <v>117</v>
      </c>
      <c r="C9" s="56"/>
      <c r="D9" s="56"/>
      <c r="E9" s="56" t="s">
        <v>42</v>
      </c>
      <c r="F9" s="26"/>
      <c r="G9" s="26"/>
      <c r="H9" s="26"/>
    </row>
    <row r="10" spans="1:8" hidden="1" x14ac:dyDescent="0.15">
      <c r="A10" s="56"/>
      <c r="B10" s="56" t="s">
        <v>153</v>
      </c>
      <c r="C10" s="56"/>
      <c r="D10" s="56"/>
      <c r="E10" s="56" t="s">
        <v>43</v>
      </c>
      <c r="F10" s="26"/>
      <c r="G10" s="26"/>
      <c r="H10" s="26"/>
    </row>
    <row r="11" spans="1:8" hidden="1" x14ac:dyDescent="0.15">
      <c r="A11" s="56"/>
      <c r="B11" s="56" t="s">
        <v>113</v>
      </c>
      <c r="C11" s="56"/>
      <c r="D11" s="56"/>
      <c r="E11" s="56" t="s">
        <v>44</v>
      </c>
      <c r="F11" s="26"/>
      <c r="G11" s="26"/>
      <c r="H11" s="26"/>
    </row>
    <row r="12" spans="1:8" hidden="1" x14ac:dyDescent="0.15">
      <c r="A12" s="56"/>
      <c r="B12" s="56" t="s">
        <v>154</v>
      </c>
      <c r="C12" s="56"/>
      <c r="D12" s="56"/>
      <c r="E12" s="56" t="s">
        <v>111</v>
      </c>
      <c r="F12" s="26"/>
      <c r="G12" s="26"/>
      <c r="H12" s="26"/>
    </row>
    <row r="13" spans="1:8" hidden="1" x14ac:dyDescent="0.15">
      <c r="A13" s="56"/>
      <c r="B13" s="56" t="s">
        <v>179</v>
      </c>
      <c r="C13" s="56"/>
      <c r="D13" s="56"/>
      <c r="E13" s="56"/>
      <c r="F13" s="26"/>
      <c r="G13" s="26"/>
      <c r="H13" s="26"/>
    </row>
    <row r="14" spans="1:8" hidden="1" x14ac:dyDescent="0.15">
      <c r="A14" s="56"/>
      <c r="B14" s="56" t="s">
        <v>114</v>
      </c>
      <c r="C14" s="56"/>
      <c r="D14" s="56"/>
      <c r="E14" s="56"/>
      <c r="F14" s="26"/>
      <c r="G14" s="26"/>
      <c r="H14" s="26"/>
    </row>
    <row r="15" spans="1:8" hidden="1" x14ac:dyDescent="0.15">
      <c r="A15" s="56" t="s">
        <v>86</v>
      </c>
      <c r="B15" s="56" t="s">
        <v>87</v>
      </c>
      <c r="C15" s="56"/>
      <c r="D15" s="56" t="s">
        <v>66</v>
      </c>
      <c r="E15" s="56" t="s">
        <v>67</v>
      </c>
      <c r="F15" s="26"/>
      <c r="G15" s="26"/>
      <c r="H15" s="26"/>
    </row>
    <row r="16" spans="1:8" hidden="1" x14ac:dyDescent="0.15">
      <c r="A16" s="56"/>
      <c r="B16" s="56" t="s">
        <v>156</v>
      </c>
      <c r="C16" s="56"/>
      <c r="D16" s="56"/>
      <c r="E16" s="56">
        <v>1</v>
      </c>
      <c r="F16" s="26"/>
      <c r="G16" s="26"/>
      <c r="H16" s="26"/>
    </row>
    <row r="17" spans="1:8" hidden="1" x14ac:dyDescent="0.15">
      <c r="A17" s="56"/>
      <c r="B17" s="56" t="s">
        <v>134</v>
      </c>
      <c r="C17" s="56"/>
      <c r="D17" s="56"/>
      <c r="E17" s="56">
        <v>2</v>
      </c>
      <c r="F17" s="26"/>
      <c r="G17" s="26"/>
      <c r="H17" s="26"/>
    </row>
    <row r="18" spans="1:8" hidden="1" x14ac:dyDescent="0.15">
      <c r="A18" s="56"/>
      <c r="B18" s="56" t="s">
        <v>135</v>
      </c>
      <c r="C18" s="56"/>
      <c r="D18" s="56"/>
      <c r="E18" s="56">
        <v>3</v>
      </c>
      <c r="F18" s="26"/>
      <c r="G18" s="26"/>
      <c r="H18" s="26"/>
    </row>
    <row r="19" spans="1:8" hidden="1" x14ac:dyDescent="0.15">
      <c r="A19" s="56"/>
      <c r="B19" s="56" t="s">
        <v>172</v>
      </c>
      <c r="C19" s="56"/>
      <c r="D19" s="56"/>
      <c r="E19" s="56">
        <v>4</v>
      </c>
      <c r="F19" s="26"/>
      <c r="G19" s="26"/>
      <c r="H19" s="26"/>
    </row>
    <row r="20" spans="1:8" hidden="1" x14ac:dyDescent="0.15">
      <c r="A20" s="56"/>
      <c r="B20" s="56" t="s">
        <v>89</v>
      </c>
      <c r="C20" s="56"/>
      <c r="D20" s="56"/>
      <c r="E20" s="56">
        <v>5</v>
      </c>
      <c r="F20" s="26"/>
      <c r="G20" s="26"/>
      <c r="H20" s="26"/>
    </row>
    <row r="21" spans="1:8" hidden="1" x14ac:dyDescent="0.15">
      <c r="A21" s="56"/>
      <c r="B21" s="56" t="s">
        <v>28</v>
      </c>
      <c r="C21" s="56"/>
      <c r="D21" s="56"/>
      <c r="E21" s="56">
        <v>6</v>
      </c>
      <c r="F21" s="26"/>
      <c r="G21" s="26"/>
      <c r="H21" s="26"/>
    </row>
    <row r="22" spans="1:8" hidden="1" x14ac:dyDescent="0.15">
      <c r="A22" s="56"/>
      <c r="B22" s="56" t="s">
        <v>173</v>
      </c>
      <c r="C22" s="56"/>
      <c r="D22" s="56"/>
      <c r="E22" s="56">
        <v>7</v>
      </c>
      <c r="F22" s="26"/>
      <c r="G22" s="26"/>
      <c r="H22" s="26"/>
    </row>
    <row r="23" spans="1:8" hidden="1" x14ac:dyDescent="0.15">
      <c r="A23" s="56"/>
      <c r="B23" s="56" t="s">
        <v>174</v>
      </c>
      <c r="C23" s="56"/>
      <c r="D23" s="56"/>
      <c r="E23" s="56">
        <v>8</v>
      </c>
      <c r="F23" s="26"/>
      <c r="G23" s="26"/>
      <c r="H23" s="26"/>
    </row>
    <row r="24" spans="1:8" hidden="1" x14ac:dyDescent="0.15">
      <c r="A24" s="56"/>
      <c r="B24" s="56" t="s">
        <v>175</v>
      </c>
      <c r="C24" s="56"/>
      <c r="D24" s="56"/>
      <c r="E24" s="56">
        <v>9</v>
      </c>
      <c r="F24" s="26"/>
      <c r="G24" s="26"/>
      <c r="H24" s="26"/>
    </row>
    <row r="25" spans="1:8" hidden="1" x14ac:dyDescent="0.15">
      <c r="A25" s="56"/>
      <c r="B25" s="56" t="s">
        <v>94</v>
      </c>
      <c r="C25" s="56"/>
      <c r="D25" s="56"/>
      <c r="E25" s="56">
        <v>10</v>
      </c>
      <c r="F25" s="26"/>
      <c r="G25" s="26"/>
      <c r="H25" s="26"/>
    </row>
    <row r="26" spans="1:8" hidden="1" x14ac:dyDescent="0.15">
      <c r="A26" s="56" t="s">
        <v>49</v>
      </c>
      <c r="B26" s="56" t="s">
        <v>50</v>
      </c>
      <c r="C26" s="56"/>
      <c r="D26" s="56"/>
      <c r="E26" s="56"/>
      <c r="F26" s="26"/>
      <c r="G26" s="26"/>
      <c r="H26" s="26"/>
    </row>
    <row r="27" spans="1:8" s="19" customFormat="1" hidden="1" x14ac:dyDescent="0.15">
      <c r="A27" s="56"/>
      <c r="B27" s="26" t="s">
        <v>51</v>
      </c>
      <c r="C27" s="56"/>
      <c r="D27" s="56"/>
      <c r="E27" s="56"/>
      <c r="F27" s="27"/>
      <c r="G27" s="27"/>
      <c r="H27" s="27"/>
    </row>
    <row r="28" spans="1:8" hidden="1" x14ac:dyDescent="0.15">
      <c r="A28" s="56" t="s">
        <v>52</v>
      </c>
      <c r="B28" s="56" t="s">
        <v>53</v>
      </c>
      <c r="C28" s="56"/>
      <c r="D28" s="56"/>
      <c r="E28" s="56"/>
      <c r="F28" s="27"/>
      <c r="G28" s="27"/>
      <c r="H28" s="27"/>
    </row>
    <row r="29" spans="1:8" hidden="1" x14ac:dyDescent="0.15">
      <c r="A29" s="56"/>
      <c r="B29" s="56" t="s">
        <v>88</v>
      </c>
      <c r="C29" s="56"/>
      <c r="D29" s="56"/>
      <c r="E29" s="56"/>
      <c r="F29" s="27"/>
      <c r="G29" s="27"/>
      <c r="H29" s="27"/>
    </row>
    <row r="30" spans="1:8" hidden="1" x14ac:dyDescent="0.15">
      <c r="A30" s="56"/>
      <c r="B30" s="56" t="s">
        <v>55</v>
      </c>
      <c r="C30" s="56"/>
      <c r="D30" s="56"/>
      <c r="E30" s="56"/>
      <c r="F30" s="27"/>
      <c r="G30" s="27"/>
      <c r="H30" s="27"/>
    </row>
    <row r="31" spans="1:8" hidden="1" x14ac:dyDescent="0.15">
      <c r="A31" s="56"/>
      <c r="B31" s="56" t="s">
        <v>54</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56</v>
      </c>
      <c r="B34" s="56" t="s">
        <v>57</v>
      </c>
      <c r="C34" s="56"/>
      <c r="D34" s="56"/>
      <c r="E34" s="56"/>
      <c r="F34" s="27"/>
      <c r="G34" s="27"/>
      <c r="H34" s="27"/>
    </row>
    <row r="35" spans="1:8" hidden="1" x14ac:dyDescent="0.15">
      <c r="A35" s="56"/>
      <c r="B35" s="56" t="s">
        <v>58</v>
      </c>
      <c r="C35" s="56"/>
      <c r="D35" s="56"/>
      <c r="E35" s="56"/>
      <c r="F35" s="27"/>
      <c r="G35" s="27"/>
      <c r="H35" s="27"/>
    </row>
    <row r="36" spans="1:8" hidden="1" x14ac:dyDescent="0.15">
      <c r="A36" s="56"/>
      <c r="B36" s="56" t="s">
        <v>59</v>
      </c>
      <c r="C36" s="56"/>
      <c r="D36" s="56"/>
      <c r="E36" s="56"/>
      <c r="F36" s="27"/>
      <c r="G36" s="27"/>
      <c r="H36" s="27"/>
    </row>
    <row r="37" spans="1:8" hidden="1" x14ac:dyDescent="0.15">
      <c r="A37" s="56"/>
      <c r="B37" s="56" t="s">
        <v>60</v>
      </c>
      <c r="C37" s="56"/>
      <c r="D37" s="56"/>
      <c r="E37" s="56"/>
      <c r="F37" s="27"/>
      <c r="G37" s="27"/>
      <c r="H37" s="27"/>
    </row>
    <row r="38" spans="1:8" hidden="1" x14ac:dyDescent="0.15">
      <c r="A38" s="56"/>
      <c r="B38" s="56" t="s">
        <v>61</v>
      </c>
      <c r="C38" s="56"/>
      <c r="D38" s="56"/>
      <c r="E38" s="56"/>
      <c r="F38" s="27"/>
      <c r="G38" s="27"/>
      <c r="H38" s="27"/>
    </row>
    <row r="39" spans="1:8" x14ac:dyDescent="0.15">
      <c r="C39" s="214" t="s">
        <v>78</v>
      </c>
      <c r="D39" s="214" t="s">
        <v>79</v>
      </c>
      <c r="E39" s="214" t="s">
        <v>80</v>
      </c>
    </row>
    <row r="40" spans="1:8" x14ac:dyDescent="0.15">
      <c r="A40" s="2" t="str">
        <f>'Historical Data'!A52</f>
        <v>Program Size (LOC)</v>
      </c>
      <c r="B40" s="2"/>
      <c r="C40" s="154"/>
      <c r="D40" s="154"/>
      <c r="E40" s="154"/>
      <c r="G40" s="2"/>
      <c r="H40" s="2"/>
    </row>
    <row r="41" spans="1:8" x14ac:dyDescent="0.15">
      <c r="A41" s="153" t="str">
        <f>'Historical Data'!A53</f>
        <v>Base code LOC count</v>
      </c>
      <c r="B41" s="151"/>
      <c r="C41" s="173">
        <f>ArcEstimation!B64</f>
        <v>0</v>
      </c>
      <c r="D41" s="173">
        <f>ArcEstimation!G64</f>
        <v>0</v>
      </c>
      <c r="E41" s="173">
        <f>D41+'Historical Data'!E53</f>
        <v>0</v>
      </c>
      <c r="F41" s="8"/>
      <c r="G41" s="46"/>
      <c r="H41" s="46"/>
    </row>
    <row r="42" spans="1:8" x14ac:dyDescent="0.15">
      <c r="A42" s="153" t="str">
        <f>'Historical Data'!A54</f>
        <v xml:space="preserve">   Lines deleted from Base</v>
      </c>
      <c r="B42" s="151"/>
      <c r="C42" s="173">
        <f>ArcEstimation!C64</f>
        <v>0</v>
      </c>
      <c r="D42" s="173">
        <f>ArcEstimation!H64</f>
        <v>0</v>
      </c>
      <c r="E42" s="173">
        <f>D42+'Historical Data'!E54</f>
        <v>0</v>
      </c>
      <c r="F42" s="8"/>
      <c r="G42" s="46"/>
      <c r="H42" s="46"/>
    </row>
    <row r="43" spans="1:8" x14ac:dyDescent="0.15">
      <c r="A43" s="153" t="str">
        <f>'Historical Data'!A55</f>
        <v xml:space="preserve">   Lines modified from Base</v>
      </c>
      <c r="B43" s="151"/>
      <c r="C43" s="173">
        <f>ArcEstimation!D64</f>
        <v>0</v>
      </c>
      <c r="D43" s="173">
        <f>ArcEstimation!I64</f>
        <v>0</v>
      </c>
      <c r="E43" s="173">
        <f>D43+'Historical Data'!E55</f>
        <v>0</v>
      </c>
      <c r="F43" s="8"/>
      <c r="G43" s="46"/>
      <c r="H43" s="46"/>
    </row>
    <row r="44" spans="1:8" x14ac:dyDescent="0.15">
      <c r="A44" s="153" t="str">
        <f>'Historical Data'!A56</f>
        <v xml:space="preserve">   Lines added to Base</v>
      </c>
      <c r="B44" s="151"/>
      <c r="C44" s="173">
        <f>ArcEstimation!E64</f>
        <v>0</v>
      </c>
      <c r="D44" s="173">
        <f>ArcEstimation!J64</f>
        <v>0</v>
      </c>
      <c r="E44" s="173">
        <f>D44+'Historical Data'!E56</f>
        <v>0</v>
      </c>
      <c r="F44" s="8"/>
      <c r="G44" s="46"/>
      <c r="H44" s="46"/>
    </row>
    <row r="45" spans="1:8" x14ac:dyDescent="0.15">
      <c r="A45" s="153" t="str">
        <f>'Historical Data'!A57</f>
        <v>Reused lines</v>
      </c>
      <c r="B45" s="151"/>
      <c r="C45" s="173" t="e">
        <f>ArcEstimation!#REF!</f>
        <v>#REF!</v>
      </c>
      <c r="D45" s="173">
        <f>ArcEstimation!B97</f>
        <v>0</v>
      </c>
      <c r="E45" s="173">
        <f>D45+'Historical Data'!E57</f>
        <v>0</v>
      </c>
      <c r="F45" s="8"/>
      <c r="G45" s="46"/>
      <c r="H45" s="46"/>
    </row>
    <row r="46" spans="1:8" x14ac:dyDescent="0.15">
      <c r="A46" s="153" t="str">
        <f>'Historical Data'!A58</f>
        <v>New lines of production code</v>
      </c>
      <c r="B46" s="151"/>
      <c r="C46" s="173" t="e">
        <f>ArcEstimation!#REF!</f>
        <v>#REF!</v>
      </c>
      <c r="D46" s="173">
        <f>ArcEstimation!G88</f>
        <v>0</v>
      </c>
      <c r="E46" s="173">
        <f>D46+'Historical Data'!E58</f>
        <v>0</v>
      </c>
      <c r="F46" s="8"/>
      <c r="G46" s="46"/>
      <c r="H46" s="46"/>
    </row>
    <row r="47" spans="1:8" x14ac:dyDescent="0.15">
      <c r="C47" s="156"/>
      <c r="D47" s="156"/>
      <c r="E47" s="154"/>
    </row>
    <row r="48" spans="1:8" s="2" customFormat="1" x14ac:dyDescent="0.15">
      <c r="C48" s="212" t="s">
        <v>78</v>
      </c>
      <c r="D48" s="212" t="s">
        <v>79</v>
      </c>
      <c r="E48" s="213" t="s">
        <v>80</v>
      </c>
      <c r="F48" s="214" t="s">
        <v>177</v>
      </c>
    </row>
    <row r="49" spans="1:8" x14ac:dyDescent="0.15">
      <c r="A49" s="2" t="str">
        <f>'Historical Data'!A66</f>
        <v>Time In Phase (minutes)</v>
      </c>
      <c r="B49" s="2"/>
      <c r="C49" s="156"/>
      <c r="D49" s="156"/>
      <c r="E49" s="154"/>
      <c r="F49" s="2"/>
      <c r="H49" s="2"/>
    </row>
    <row r="50" spans="1:8" x14ac:dyDescent="0.15">
      <c r="A50" s="153" t="str">
        <f>'Historical Data'!A67</f>
        <v>Analyze</v>
      </c>
      <c r="C50" s="157">
        <f>$C$61*'Historical Data'!F67</f>
        <v>0</v>
      </c>
      <c r="D50" s="157">
        <f>SUMIF('Time Log'!$H$63:$H$152,A50,'Time Log'!$G$63:$G$152)</f>
        <v>0</v>
      </c>
      <c r="E50" s="148">
        <f>D50+'Historical Data'!E67</f>
        <v>0</v>
      </c>
      <c r="F50" s="23">
        <f>IF($E$59=0,0,E50/$E$59)</f>
        <v>0</v>
      </c>
    </row>
    <row r="51" spans="1:8" x14ac:dyDescent="0.15">
      <c r="A51" s="153" t="str">
        <f>'Historical Data'!A68</f>
        <v>Architect</v>
      </c>
      <c r="C51" s="157">
        <f>$C$61*'Historical Data'!F68</f>
        <v>0</v>
      </c>
      <c r="D51" s="157">
        <f>SUMIF('Time Log'!$H$63:$H$152,A51,'Time Log'!$G$63:$G$152)</f>
        <v>0</v>
      </c>
      <c r="E51" s="148">
        <f>D51+'Historical Data'!E68</f>
        <v>0</v>
      </c>
      <c r="F51" s="23">
        <f t="shared" ref="F51:F61" si="0">IF($E$59=0,0,E51/$E$59)</f>
        <v>0</v>
      </c>
    </row>
    <row r="52" spans="1:8" x14ac:dyDescent="0.15">
      <c r="A52" s="153" t="str">
        <f>'Historical Data'!A69</f>
        <v>Plan project</v>
      </c>
      <c r="C52" s="157">
        <f>$C$61*'Historical Data'!F69</f>
        <v>0</v>
      </c>
      <c r="D52" s="157">
        <f>SUMIF('Time Log'!$H$63:$H$152,A52,'Time Log'!$G$63:$G$152)</f>
        <v>0</v>
      </c>
      <c r="E52" s="148">
        <f>D52+'Historical Data'!E69</f>
        <v>0</v>
      </c>
      <c r="F52" s="23">
        <f t="shared" si="0"/>
        <v>0</v>
      </c>
    </row>
    <row r="53" spans="1:8" x14ac:dyDescent="0.15">
      <c r="A53" s="153" t="str">
        <f>'Historical Data'!A70</f>
        <v>Plan iteration</v>
      </c>
      <c r="C53" s="157">
        <f>$C$61*'Historical Data'!F70</f>
        <v>0</v>
      </c>
      <c r="D53" s="157">
        <f>SUMIF('Time Log'!$H$63:$H$152,A53,'Time Log'!$G$63:$G$152)</f>
        <v>0</v>
      </c>
      <c r="E53" s="148">
        <f>D53+'Historical Data'!E70</f>
        <v>0</v>
      </c>
      <c r="F53" s="23">
        <f t="shared" si="0"/>
        <v>0</v>
      </c>
    </row>
    <row r="54" spans="1:8" x14ac:dyDescent="0.15">
      <c r="A54" s="153" t="str">
        <f>'Historical Data'!A71</f>
        <v>Construct</v>
      </c>
      <c r="C54" s="157">
        <f>$C$61*'Historical Data'!F71</f>
        <v>0</v>
      </c>
      <c r="D54" s="157">
        <f>SUMIF('Time Log'!$H$63:$H$152,A54,'Time Log'!$G$63:$G$152)</f>
        <v>0</v>
      </c>
      <c r="E54" s="148">
        <f>D54+'Historical Data'!E71</f>
        <v>0</v>
      </c>
      <c r="F54" s="23">
        <f t="shared" si="0"/>
        <v>0</v>
      </c>
    </row>
    <row r="55" spans="1:8" x14ac:dyDescent="0.15">
      <c r="A55" s="153" t="str">
        <f>'Historical Data'!A72</f>
        <v>Refactor</v>
      </c>
      <c r="C55" s="157">
        <f>$C$61*'Historical Data'!F72</f>
        <v>0</v>
      </c>
      <c r="D55" s="157">
        <f>SUMIF('Time Log'!$H$63:$H$152,A55,'Time Log'!$G$63:$G$152)</f>
        <v>0</v>
      </c>
      <c r="E55" s="148">
        <f>D55+'Historical Data'!E72</f>
        <v>0</v>
      </c>
      <c r="F55" s="23">
        <f t="shared" si="0"/>
        <v>0</v>
      </c>
    </row>
    <row r="56" spans="1:8" x14ac:dyDescent="0.15">
      <c r="A56" s="153" t="str">
        <f>'Historical Data'!A73</f>
        <v>Review</v>
      </c>
      <c r="C56" s="157">
        <f>$C$61*'Historical Data'!F73</f>
        <v>0</v>
      </c>
      <c r="D56" s="157">
        <f>SUMIF('Time Log'!$H$63:$H$152,A56,'Time Log'!$G$63:$G$152)</f>
        <v>0</v>
      </c>
      <c r="E56" s="148">
        <f>D56+'Historical Data'!E73</f>
        <v>0</v>
      </c>
      <c r="F56" s="23">
        <f t="shared" si="0"/>
        <v>0</v>
      </c>
    </row>
    <row r="57" spans="1:8" x14ac:dyDescent="0.15">
      <c r="A57" s="153" t="str">
        <f>'Historical Data'!A74</f>
        <v>Integration test</v>
      </c>
      <c r="C57" s="157">
        <f>$C$61*'Historical Data'!F74</f>
        <v>0</v>
      </c>
      <c r="D57" s="157">
        <f>SUMIF('Time Log'!$H$63:$H$152,A57,'Time Log'!$G$63:$G$152)</f>
        <v>0</v>
      </c>
      <c r="E57" s="148">
        <f>D57+'Historical Data'!E74</f>
        <v>0</v>
      </c>
      <c r="F57" s="23">
        <f t="shared" si="0"/>
        <v>0</v>
      </c>
    </row>
    <row r="58" spans="1:8" x14ac:dyDescent="0.15">
      <c r="A58" s="153" t="str">
        <f>'Historical Data'!A75</f>
        <v>Repattern</v>
      </c>
      <c r="C58" s="157">
        <f>$C$61*'Historical Data'!F75</f>
        <v>0</v>
      </c>
      <c r="D58" s="157">
        <f>SUMIF('Time Log'!$H$63:$H$152,A58,'Time Log'!$G$63:$G$152)</f>
        <v>0</v>
      </c>
      <c r="E58" s="148">
        <f>D58+'Historical Data'!E75</f>
        <v>0</v>
      </c>
      <c r="F58" s="23">
        <f t="shared" si="0"/>
        <v>0</v>
      </c>
    </row>
    <row r="59" spans="1:8" x14ac:dyDescent="0.15">
      <c r="A59" s="153" t="str">
        <f>'Historical Data'!A76</f>
        <v>Postmortem</v>
      </c>
      <c r="C59" s="157">
        <f>$C$61*'Historical Data'!F76</f>
        <v>0</v>
      </c>
      <c r="D59" s="157">
        <f>SUMIF('Time Log'!$H$63:$H$152,A59,'Time Log'!$G$63:$G$152)</f>
        <v>0</v>
      </c>
      <c r="E59" s="148">
        <f>D59+'Historical Data'!E76</f>
        <v>0</v>
      </c>
      <c r="F59" s="23">
        <f t="shared" si="0"/>
        <v>0</v>
      </c>
    </row>
    <row r="60" spans="1:8" x14ac:dyDescent="0.15">
      <c r="A60" s="153" t="str">
        <f>'Historical Data'!A77</f>
        <v>Sandbox</v>
      </c>
      <c r="C60" s="157">
        <f>$C$61*'Historical Data'!F77</f>
        <v>0</v>
      </c>
      <c r="D60" s="157">
        <f>SUMIF('Time Log'!$H$63:$H$152,A60,'Time Log'!$G$63:$G$152)</f>
        <v>0</v>
      </c>
      <c r="E60" s="148">
        <f>D60+'Historical Data'!E77</f>
        <v>0</v>
      </c>
      <c r="F60" s="23">
        <f t="shared" si="0"/>
        <v>0</v>
      </c>
    </row>
    <row r="61" spans="1:8" x14ac:dyDescent="0.15">
      <c r="A61" s="153" t="str">
        <f>'Historical Data'!A78</f>
        <v>TOTAL</v>
      </c>
      <c r="C61" s="157">
        <f>ArcEstimation!D116</f>
        <v>0</v>
      </c>
      <c r="D61" s="157">
        <f>SUM(D50:D60)</f>
        <v>0</v>
      </c>
      <c r="E61" s="157">
        <f>D61+'Historical Data'!E78</f>
        <v>0</v>
      </c>
      <c r="F61" s="23">
        <f t="shared" si="0"/>
        <v>0</v>
      </c>
    </row>
    <row r="62" spans="1:8" x14ac:dyDescent="0.15">
      <c r="C62" s="158"/>
      <c r="D62" s="158"/>
      <c r="E62" s="19"/>
    </row>
    <row r="63" spans="1:8" x14ac:dyDescent="0.15">
      <c r="A63" s="2" t="str">
        <f>'Historical Data'!A81</f>
        <v>Changes traced to the activities below:</v>
      </c>
      <c r="B63" s="2"/>
      <c r="C63" s="2"/>
      <c r="D63" s="2"/>
      <c r="F63" s="2"/>
      <c r="H63" s="2"/>
    </row>
    <row r="64" spans="1:8" x14ac:dyDescent="0.15">
      <c r="A64" s="153" t="str">
        <f>'Historical Data'!A82</f>
        <v>Analyze</v>
      </c>
      <c r="D64" s="21">
        <f>COUNTIF('Change Log'!$D$61:$D$61,A64)</f>
        <v>0</v>
      </c>
      <c r="E64" s="21">
        <f>D64+'Historical Data'!E82</f>
        <v>0</v>
      </c>
    </row>
    <row r="65" spans="1:8" x14ac:dyDescent="0.15">
      <c r="A65" s="153" t="str">
        <f>'Historical Data'!A83</f>
        <v>Architect</v>
      </c>
      <c r="D65" s="21">
        <f>COUNTIF('Change Log'!$D$61:$D$61,A65)</f>
        <v>0</v>
      </c>
      <c r="E65" s="21">
        <f>D65+'Historical Data'!E83</f>
        <v>0</v>
      </c>
    </row>
    <row r="66" spans="1:8" x14ac:dyDescent="0.15">
      <c r="A66" s="153" t="str">
        <f>'Historical Data'!A84</f>
        <v>Plan project</v>
      </c>
      <c r="B66" s="8"/>
      <c r="C66" s="8"/>
      <c r="D66" s="21">
        <f>COUNTIF('Change Log'!$D$61:$D$61,A66)</f>
        <v>0</v>
      </c>
      <c r="E66" s="21">
        <f>D66+'Historical Data'!E84</f>
        <v>0</v>
      </c>
      <c r="F66" s="8"/>
      <c r="H66" s="8"/>
    </row>
    <row r="67" spans="1:8" x14ac:dyDescent="0.15">
      <c r="A67" s="153" t="str">
        <f>'Historical Data'!A85</f>
        <v>Plan iteration</v>
      </c>
      <c r="D67" s="21">
        <f>COUNTIF('Change Log'!$D$61:$D$61,A67)</f>
        <v>0</v>
      </c>
      <c r="E67" s="21">
        <f>D67+'Historical Data'!E85</f>
        <v>0</v>
      </c>
    </row>
    <row r="68" spans="1:8" x14ac:dyDescent="0.15">
      <c r="A68" s="153" t="str">
        <f>'Historical Data'!A86</f>
        <v>Construct</v>
      </c>
      <c r="D68" s="21">
        <f>COUNTIF('Change Log'!$D$61:$D$61,A68)</f>
        <v>0</v>
      </c>
      <c r="E68" s="21">
        <f>D68+'Historical Data'!E86</f>
        <v>0</v>
      </c>
    </row>
    <row r="69" spans="1:8" x14ac:dyDescent="0.15">
      <c r="A69" s="153" t="str">
        <f>'Historical Data'!A87</f>
        <v>Refactor</v>
      </c>
      <c r="D69" s="21">
        <f>COUNTIF('Change Log'!$D$61:$D$61,A69)</f>
        <v>0</v>
      </c>
      <c r="E69" s="21">
        <f>D69+'Historical Data'!E87</f>
        <v>0</v>
      </c>
    </row>
    <row r="70" spans="1:8" x14ac:dyDescent="0.15">
      <c r="A70" s="153" t="str">
        <f>'Historical Data'!A88</f>
        <v>Review</v>
      </c>
      <c r="D70" s="21">
        <f>COUNTIF('Change Log'!$D$61:$D$61,A70)</f>
        <v>0</v>
      </c>
      <c r="E70" s="21">
        <f>D70+'Historical Data'!E88</f>
        <v>0</v>
      </c>
    </row>
    <row r="71" spans="1:8" x14ac:dyDescent="0.15">
      <c r="A71" s="153" t="str">
        <f>'Historical Data'!A89</f>
        <v>Integration test</v>
      </c>
      <c r="D71" s="21">
        <f>COUNTIF('Change Log'!$D$61:$D$61,A71)</f>
        <v>0</v>
      </c>
      <c r="E71" s="21">
        <f>D71+'Historical Data'!E89</f>
        <v>0</v>
      </c>
    </row>
    <row r="72" spans="1:8" x14ac:dyDescent="0.15">
      <c r="A72" s="153" t="str">
        <f>'Historical Data'!A90</f>
        <v>Repattern</v>
      </c>
      <c r="D72" s="21">
        <f>COUNTIF('Change Log'!$D$61:$D$61,A72)</f>
        <v>0</v>
      </c>
      <c r="E72" s="21">
        <f>D72+'Historical Data'!E90</f>
        <v>0</v>
      </c>
    </row>
    <row r="73" spans="1:8" x14ac:dyDescent="0.15">
      <c r="A73" s="153" t="str">
        <f>'Historical Data'!A91</f>
        <v>Postmortem</v>
      </c>
      <c r="D73" s="21">
        <f>COUNTIF('Change Log'!$D$61:$D$61,A73)</f>
        <v>0</v>
      </c>
      <c r="E73" s="21">
        <f>D73+'Historical Data'!E91</f>
        <v>0</v>
      </c>
    </row>
    <row r="74" spans="1:8" x14ac:dyDescent="0.15">
      <c r="A74" s="153" t="str">
        <f>'Historical Data'!A92</f>
        <v>Sandbox</v>
      </c>
      <c r="B74" s="2"/>
      <c r="C74" s="2"/>
      <c r="D74" s="21">
        <f>COUNTIF('Change Log'!$D$61:$D$61,A74)</f>
        <v>0</v>
      </c>
      <c r="E74" s="21">
        <f>D74+'Historical Data'!E92</f>
        <v>0</v>
      </c>
      <c r="F74" s="2"/>
      <c r="H74" s="2"/>
    </row>
    <row r="75" spans="1:8" x14ac:dyDescent="0.15">
      <c r="A75" s="153" t="str">
        <f>'Historical Data'!A93</f>
        <v>TOTAL</v>
      </c>
      <c r="B75" s="2"/>
      <c r="C75" s="2"/>
      <c r="D75" s="21">
        <f>SUM(D64:D74)</f>
        <v>0</v>
      </c>
      <c r="E75" s="21">
        <f>D75+'Historical Data'!E93</f>
        <v>0</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3" t="str">
        <f>'Historical Data'!A97</f>
        <v>Analyze</v>
      </c>
      <c r="D78" s="21">
        <f>COUNTIF('Change Log'!$F$61:$F$61,A78)</f>
        <v>0</v>
      </c>
      <c r="E78" s="21">
        <f>D78+'Historical Data'!E97</f>
        <v>0</v>
      </c>
    </row>
    <row r="79" spans="1:8" x14ac:dyDescent="0.15">
      <c r="A79" s="153" t="str">
        <f>'Historical Data'!A98</f>
        <v>Architect</v>
      </c>
      <c r="D79" s="21">
        <f>COUNTIF('Change Log'!$F$61:$F$61,A79)</f>
        <v>0</v>
      </c>
      <c r="E79" s="21">
        <f>D79+'Historical Data'!E98</f>
        <v>0</v>
      </c>
    </row>
    <row r="80" spans="1:8" x14ac:dyDescent="0.15">
      <c r="A80" s="153" t="str">
        <f>'Historical Data'!A99</f>
        <v>Plan project</v>
      </c>
      <c r="D80" s="21">
        <f>COUNTIF('Change Log'!$F$61:$F$61,A80)</f>
        <v>0</v>
      </c>
      <c r="E80" s="21">
        <f>D80+'Historical Data'!E99</f>
        <v>0</v>
      </c>
    </row>
    <row r="81" spans="1:5" x14ac:dyDescent="0.15">
      <c r="A81" s="153" t="str">
        <f>'Historical Data'!A100</f>
        <v>Plan iteration</v>
      </c>
      <c r="D81" s="21">
        <f>COUNTIF('Change Log'!$F$61:$F$61,A81)</f>
        <v>0</v>
      </c>
      <c r="E81" s="21">
        <f>D81+'Historical Data'!E100</f>
        <v>0</v>
      </c>
    </row>
    <row r="82" spans="1:5" x14ac:dyDescent="0.15">
      <c r="A82" s="153" t="str">
        <f>'Historical Data'!A101</f>
        <v>Construct</v>
      </c>
      <c r="D82" s="21">
        <f>COUNTIF('Change Log'!$F$61:$F$61,A82)</f>
        <v>0</v>
      </c>
      <c r="E82" s="21">
        <f>D82+'Historical Data'!E101</f>
        <v>0</v>
      </c>
    </row>
    <row r="83" spans="1:5" x14ac:dyDescent="0.15">
      <c r="A83" s="153" t="str">
        <f>'Historical Data'!A102</f>
        <v>Refactor</v>
      </c>
      <c r="D83" s="21">
        <f>COUNTIF('Change Log'!$F$61:$F$61,A83)</f>
        <v>0</v>
      </c>
      <c r="E83" s="21">
        <f>D83+'Historical Data'!E102</f>
        <v>0</v>
      </c>
    </row>
    <row r="84" spans="1:5" x14ac:dyDescent="0.15">
      <c r="A84" s="153" t="str">
        <f>'Historical Data'!A103</f>
        <v>Review</v>
      </c>
      <c r="D84" s="21">
        <f>COUNTIF('Change Log'!$F$61:$F$61,A84)</f>
        <v>0</v>
      </c>
      <c r="E84" s="21">
        <f>D84+'Historical Data'!E103</f>
        <v>0</v>
      </c>
    </row>
    <row r="85" spans="1:5" x14ac:dyDescent="0.15">
      <c r="A85" s="153" t="str">
        <f>'Historical Data'!A104</f>
        <v>Integration test</v>
      </c>
      <c r="D85" s="21">
        <f>COUNTIF('Change Log'!$F$61:$F$61,A85)</f>
        <v>0</v>
      </c>
      <c r="E85" s="21">
        <f>D85+'Historical Data'!E104</f>
        <v>0</v>
      </c>
    </row>
    <row r="86" spans="1:5" x14ac:dyDescent="0.15">
      <c r="A86" s="153" t="str">
        <f>'Historical Data'!A105</f>
        <v>Repattern</v>
      </c>
      <c r="D86" s="21">
        <f>COUNTIF('Change Log'!$F$61:$F$61,A86)</f>
        <v>0</v>
      </c>
      <c r="E86" s="21">
        <f>D86+'Historical Data'!E105</f>
        <v>0</v>
      </c>
    </row>
    <row r="87" spans="1:5" x14ac:dyDescent="0.15">
      <c r="A87" s="153" t="str">
        <f>'Historical Data'!A106</f>
        <v>Postmortem</v>
      </c>
      <c r="D87" s="21">
        <f>COUNTIF('Change Log'!$F$61:$F$61,A87)</f>
        <v>0</v>
      </c>
      <c r="E87" s="21">
        <f>D87+'Historical Data'!E106</f>
        <v>0</v>
      </c>
    </row>
    <row r="88" spans="1:5" x14ac:dyDescent="0.15">
      <c r="A88" s="153" t="str">
        <f>'Historical Data'!A107</f>
        <v>Sandbox</v>
      </c>
      <c r="D88" s="21">
        <f>COUNTIF('Change Log'!$F$61:$F$61,A88)</f>
        <v>0</v>
      </c>
      <c r="E88" s="21">
        <f>D88+'Historical Data'!E107</f>
        <v>0</v>
      </c>
    </row>
    <row r="89" spans="1:5" x14ac:dyDescent="0.15">
      <c r="A89" s="153" t="str">
        <f>'Historical Data'!A108</f>
        <v>TOTAL</v>
      </c>
      <c r="D89" s="21">
        <f>SUM(D78:D88)</f>
        <v>0</v>
      </c>
      <c r="E89" s="21">
        <f>D89+'Historical Data'!E108</f>
        <v>0</v>
      </c>
    </row>
    <row r="90" spans="1:5" x14ac:dyDescent="0.15">
      <c r="A90" s="153"/>
    </row>
    <row r="91" spans="1:5" x14ac:dyDescent="0.15">
      <c r="A91" s="15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B45" zoomScaleNormal="100" workbookViewId="0">
      <selection activeCell="B61" sqref="B61"/>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44257</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44248</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44249</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44250</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44251</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44252</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44253</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44254</v>
      </c>
      <c r="H14" s="3">
        <f>Constants!I15</f>
        <v>7</v>
      </c>
      <c r="I14" s="3">
        <f>Constants!J14</f>
        <v>30</v>
      </c>
    </row>
    <row r="15" spans="1:9" ht="11" hidden="1" customHeight="1" x14ac:dyDescent="0.15">
      <c r="A15" s="3" t="str">
        <f>Constants!A15</f>
        <v xml:space="preserve"> </v>
      </c>
      <c r="B15" s="3" t="s">
        <v>510</v>
      </c>
      <c r="C15" s="3" t="str">
        <f>Constants!C15</f>
        <v xml:space="preserve"> </v>
      </c>
      <c r="D15" s="3" t="str">
        <f>Constants!D15</f>
        <v xml:space="preserve"> </v>
      </c>
      <c r="E15" s="3" t="str">
        <f>Constants!E15</f>
        <v xml:space="preserve"> </v>
      </c>
      <c r="F15" s="3" t="str">
        <f>Constants!F15</f>
        <v xml:space="preserve"> </v>
      </c>
      <c r="G15" s="3">
        <f ca="1">Constants!H15</f>
        <v>44255</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44256</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44257</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44258</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44259</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44260</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44261</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44262</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44263</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44264</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44265</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44266</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44267</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44268</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44269</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44270</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44271</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44272</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44273</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44274</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44275</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44276</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44277</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29" t="s">
        <v>129</v>
      </c>
      <c r="B45" s="529"/>
      <c r="C45" s="529"/>
    </row>
    <row r="46" spans="1:11" ht="25" customHeight="1" x14ac:dyDescent="0.15">
      <c r="A46" s="559" t="s">
        <v>436</v>
      </c>
      <c r="B46" s="559"/>
      <c r="C46" s="559"/>
      <c r="D46" s="559"/>
      <c r="E46" s="559"/>
      <c r="F46" s="559"/>
      <c r="G46" s="559"/>
      <c r="H46" s="559"/>
      <c r="I46" s="559"/>
      <c r="J46" s="559"/>
    </row>
    <row r="47" spans="1:11" ht="13" customHeight="1" x14ac:dyDescent="0.15">
      <c r="A47" s="225"/>
      <c r="B47" s="253"/>
      <c r="C47" s="254" t="s">
        <v>445</v>
      </c>
      <c r="D47" s="582" t="s">
        <v>85</v>
      </c>
      <c r="E47" s="582"/>
      <c r="F47" s="582"/>
      <c r="G47" s="582"/>
      <c r="H47" s="582"/>
      <c r="I47" s="582"/>
      <c r="J47" s="582"/>
    </row>
    <row r="48" spans="1:11" ht="12" customHeight="1" x14ac:dyDescent="0.15">
      <c r="A48" s="225"/>
      <c r="B48" s="248"/>
      <c r="C48" s="248" t="str">
        <f>B19</f>
        <v>Requirements Change</v>
      </c>
      <c r="D48" s="559" t="str">
        <f>C19</f>
        <v>Changes to requirements</v>
      </c>
      <c r="E48" s="559"/>
      <c r="F48" s="559"/>
      <c r="G48" s="559"/>
      <c r="H48" s="559"/>
      <c r="I48" s="559"/>
      <c r="J48" s="559"/>
    </row>
    <row r="49" spans="1:13" ht="11" customHeight="1" x14ac:dyDescent="0.15">
      <c r="B49" s="248"/>
      <c r="C49" s="248" t="str">
        <f t="shared" ref="C49:C58" si="0">B20</f>
        <v>Requirements Clarification</v>
      </c>
      <c r="D49" s="559" t="str">
        <f t="shared" ref="D49:D58" si="1">C20</f>
        <v>Clarifications to requirements</v>
      </c>
      <c r="E49" s="559"/>
      <c r="F49" s="559"/>
      <c r="G49" s="559"/>
      <c r="H49" s="559"/>
      <c r="I49" s="559"/>
      <c r="J49" s="559"/>
    </row>
    <row r="50" spans="1:13" ht="11" customHeight="1" x14ac:dyDescent="0.15">
      <c r="B50" s="248"/>
      <c r="C50" s="248" t="str">
        <f t="shared" si="0"/>
        <v>Product syntax</v>
      </c>
      <c r="D50" s="559" t="str">
        <f t="shared" si="1"/>
        <v>Syntax flaws in the deliverable product</v>
      </c>
      <c r="E50" s="559"/>
      <c r="F50" s="559"/>
      <c r="G50" s="559"/>
      <c r="H50" s="559"/>
      <c r="I50" s="559"/>
      <c r="J50" s="559"/>
    </row>
    <row r="51" spans="1:13" ht="11" customHeight="1" x14ac:dyDescent="0.15">
      <c r="B51" s="248"/>
      <c r="C51" s="248" t="str">
        <f t="shared" si="0"/>
        <v>Product logic</v>
      </c>
      <c r="D51" s="559" t="str">
        <f t="shared" si="1"/>
        <v>Logic flaws in the deliverable product</v>
      </c>
      <c r="E51" s="559"/>
      <c r="F51" s="559"/>
      <c r="G51" s="559"/>
      <c r="H51" s="559"/>
      <c r="I51" s="559"/>
      <c r="J51" s="559"/>
    </row>
    <row r="52" spans="1:13" ht="11" customHeight="1" x14ac:dyDescent="0.15">
      <c r="B52" s="248"/>
      <c r="C52" s="248" t="str">
        <f t="shared" si="0"/>
        <v>Product interface</v>
      </c>
      <c r="D52" s="559" t="str">
        <f t="shared" si="1"/>
        <v>Flaws in the interface of a component of the deliverable product</v>
      </c>
      <c r="E52" s="559"/>
      <c r="F52" s="559"/>
      <c r="G52" s="559"/>
      <c r="H52" s="559"/>
      <c r="I52" s="559"/>
      <c r="J52" s="559"/>
    </row>
    <row r="53" spans="1:13" ht="11" customHeight="1" x14ac:dyDescent="0.15">
      <c r="B53" s="248"/>
      <c r="C53" s="248" t="str">
        <f t="shared" si="0"/>
        <v>Product checking</v>
      </c>
      <c r="D53" s="559" t="str">
        <f t="shared" si="1"/>
        <v>Flaws with boundary/type checking within a component of the deliverable product</v>
      </c>
      <c r="E53" s="559"/>
      <c r="F53" s="559"/>
      <c r="G53" s="559"/>
      <c r="H53" s="559"/>
      <c r="I53" s="559"/>
      <c r="J53" s="559"/>
    </row>
    <row r="54" spans="1:13" ht="11" customHeight="1" x14ac:dyDescent="0.15">
      <c r="B54" s="248"/>
      <c r="C54" s="248" t="str">
        <f t="shared" si="0"/>
        <v>Test syntax</v>
      </c>
      <c r="D54" s="559" t="str">
        <f t="shared" si="1"/>
        <v xml:space="preserve">Syntax flaws in the test code </v>
      </c>
      <c r="E54" s="559"/>
      <c r="F54" s="559"/>
      <c r="G54" s="559"/>
      <c r="H54" s="559"/>
      <c r="I54" s="559"/>
      <c r="J54" s="559"/>
    </row>
    <row r="55" spans="1:13" ht="11" customHeight="1" x14ac:dyDescent="0.15">
      <c r="B55" s="248"/>
      <c r="C55" s="248" t="str">
        <f t="shared" si="0"/>
        <v>Test logic</v>
      </c>
      <c r="D55" s="559" t="str">
        <f t="shared" si="1"/>
        <v>Logic flaws in the test code</v>
      </c>
      <c r="E55" s="559"/>
      <c r="F55" s="559"/>
      <c r="G55" s="559"/>
      <c r="H55" s="559"/>
      <c r="I55" s="559"/>
      <c r="J55" s="559"/>
    </row>
    <row r="56" spans="1:13" ht="11" customHeight="1" x14ac:dyDescent="0.15">
      <c r="B56" s="248"/>
      <c r="C56" s="248" t="str">
        <f t="shared" si="0"/>
        <v>Test interface</v>
      </c>
      <c r="D56" s="559" t="str">
        <f t="shared" si="1"/>
        <v>Flaws in the interface of a component of the test code</v>
      </c>
      <c r="E56" s="559"/>
      <c r="F56" s="559"/>
      <c r="G56" s="559"/>
      <c r="H56" s="559"/>
      <c r="I56" s="559"/>
      <c r="J56" s="559"/>
    </row>
    <row r="57" spans="1:13" ht="11" customHeight="1" x14ac:dyDescent="0.15">
      <c r="B57" s="248"/>
      <c r="C57" s="248" t="str">
        <f t="shared" si="0"/>
        <v>Test checking</v>
      </c>
      <c r="D57" s="559" t="str">
        <f t="shared" si="1"/>
        <v>Flaws with boundary/type checking within a component of the test code</v>
      </c>
      <c r="E57" s="559"/>
      <c r="F57" s="559"/>
      <c r="G57" s="559"/>
      <c r="H57" s="559"/>
      <c r="I57" s="559"/>
      <c r="J57" s="559"/>
    </row>
    <row r="58" spans="1:13" ht="11" customHeight="1" x14ac:dyDescent="0.15">
      <c r="B58" s="248"/>
      <c r="C58" s="248" t="str">
        <f t="shared" si="0"/>
        <v>Bad Smell</v>
      </c>
      <c r="D58" s="559" t="str">
        <f t="shared" si="1"/>
        <v>Refactoring changes (please note the bad smell in the defect description)</v>
      </c>
      <c r="E58" s="559"/>
      <c r="F58" s="559"/>
      <c r="G58" s="559"/>
      <c r="H58" s="559"/>
      <c r="I58" s="559"/>
      <c r="J58" s="559"/>
    </row>
    <row r="59" spans="1:13" ht="11" customHeight="1" x14ac:dyDescent="0.15">
      <c r="B59" s="248"/>
      <c r="C59" s="248"/>
      <c r="D59" s="225"/>
      <c r="E59" s="225"/>
      <c r="F59" s="225"/>
      <c r="G59" s="225"/>
      <c r="H59" s="225"/>
      <c r="I59" s="225"/>
      <c r="J59" s="225"/>
    </row>
    <row r="60" spans="1:13" s="4" customFormat="1" ht="32" customHeight="1" x14ac:dyDescent="0.15">
      <c r="A60" s="287" t="s">
        <v>584</v>
      </c>
      <c r="B60" s="287" t="s">
        <v>599</v>
      </c>
      <c r="C60" s="287" t="s">
        <v>583</v>
      </c>
      <c r="D60" s="287" t="s">
        <v>580</v>
      </c>
      <c r="E60" s="288" t="s">
        <v>711</v>
      </c>
      <c r="F60" s="288" t="s">
        <v>581</v>
      </c>
      <c r="G60" s="288" t="s">
        <v>582</v>
      </c>
      <c r="H60" s="288" t="s">
        <v>84</v>
      </c>
      <c r="I60" s="288" t="s">
        <v>598</v>
      </c>
      <c r="J60" s="288" t="s">
        <v>85</v>
      </c>
      <c r="K60" s="6"/>
      <c r="L60" s="6"/>
      <c r="M60" s="6"/>
    </row>
    <row r="61" spans="1:13" s="4" customFormat="1" ht="26" customHeight="1" x14ac:dyDescent="0.15">
      <c r="A61" s="37">
        <f>1</f>
        <v>1</v>
      </c>
      <c r="B61" s="10"/>
      <c r="C61" s="5"/>
      <c r="D61" s="5"/>
      <c r="E61" s="5"/>
      <c r="F61" s="5"/>
      <c r="G61" s="5"/>
      <c r="H61" s="7"/>
      <c r="I61" s="7"/>
      <c r="J61" s="162"/>
      <c r="K61" s="28" t="str">
        <f ca="1">IF(ISBLANK(I61),"",IF(I61=A61,"&lt;-- Circular reference",IF(ISBLANK(OFFSET($C$60,I61,0)),"&lt;-- Invalid reference","")))</f>
        <v/>
      </c>
      <c r="L61" s="28"/>
      <c r="M61" s="28"/>
    </row>
    <row r="62" spans="1:13" s="4" customFormat="1" ht="26" customHeight="1" x14ac:dyDescent="0.15">
      <c r="A62" s="37">
        <f t="shared" ref="A62:A93" si="2">A61+1</f>
        <v>2</v>
      </c>
      <c r="B62" s="10"/>
      <c r="C62" s="5"/>
      <c r="D62" s="5"/>
      <c r="E62" s="5"/>
      <c r="F62" s="5"/>
      <c r="G62" s="5"/>
      <c r="H62" s="7"/>
      <c r="I62" s="7"/>
      <c r="J62" s="162"/>
      <c r="K62" s="28" t="str">
        <f t="shared" ref="K62:K110" ca="1" si="3">IF(ISBLANK(I62),"",IF(I62=A62,"&lt;-- Circular reference",IF(ISBLANK(OFFSET($C$60,I62,0)),"&lt;-- Invalid reference","")))</f>
        <v/>
      </c>
      <c r="L62" s="28"/>
      <c r="M62" s="28"/>
    </row>
    <row r="63" spans="1:13" s="4" customFormat="1" ht="26" customHeight="1" x14ac:dyDescent="0.15">
      <c r="A63" s="37">
        <f t="shared" si="2"/>
        <v>3</v>
      </c>
      <c r="B63" s="10"/>
      <c r="C63" s="5"/>
      <c r="D63" s="5"/>
      <c r="E63" s="5"/>
      <c r="F63" s="5"/>
      <c r="G63" s="5"/>
      <c r="H63" s="7"/>
      <c r="I63" s="7"/>
      <c r="J63" s="162"/>
      <c r="K63" s="28" t="str">
        <f t="shared" ca="1" si="3"/>
        <v/>
      </c>
      <c r="L63" s="28"/>
      <c r="M63" s="28"/>
    </row>
    <row r="64" spans="1:13" s="4" customFormat="1" ht="26" customHeight="1" x14ac:dyDescent="0.15">
      <c r="A64" s="37">
        <f t="shared" si="2"/>
        <v>4</v>
      </c>
      <c r="B64" s="10"/>
      <c r="C64" s="5"/>
      <c r="D64" s="5"/>
      <c r="E64" s="5"/>
      <c r="F64" s="5"/>
      <c r="G64" s="5"/>
      <c r="H64" s="7"/>
      <c r="I64" s="7"/>
      <c r="J64" s="162"/>
      <c r="K64" s="28" t="str">
        <f t="shared" ca="1" si="3"/>
        <v/>
      </c>
      <c r="L64" s="28"/>
      <c r="M64" s="28"/>
    </row>
    <row r="65" spans="1:13" s="4" customFormat="1" ht="26" customHeight="1" x14ac:dyDescent="0.15">
      <c r="A65" s="37">
        <f t="shared" si="2"/>
        <v>5</v>
      </c>
      <c r="B65" s="10"/>
      <c r="C65" s="5"/>
      <c r="D65" s="5"/>
      <c r="E65" s="5"/>
      <c r="F65" s="5"/>
      <c r="G65" s="5"/>
      <c r="H65" s="7"/>
      <c r="I65" s="7"/>
      <c r="J65" s="162"/>
      <c r="K65" s="28" t="str">
        <f t="shared" ca="1" si="3"/>
        <v/>
      </c>
      <c r="L65" s="28"/>
      <c r="M65" s="28"/>
    </row>
    <row r="66" spans="1:13" s="4" customFormat="1" ht="26" customHeight="1" x14ac:dyDescent="0.15">
      <c r="A66" s="37">
        <f t="shared" si="2"/>
        <v>6</v>
      </c>
      <c r="B66" s="10"/>
      <c r="C66" s="5"/>
      <c r="D66" s="5"/>
      <c r="E66" s="5"/>
      <c r="F66" s="5"/>
      <c r="G66" s="5"/>
      <c r="H66" s="7"/>
      <c r="I66" s="7"/>
      <c r="J66" s="162"/>
      <c r="K66" s="28" t="str">
        <f t="shared" ca="1" si="3"/>
        <v/>
      </c>
      <c r="L66" s="28"/>
      <c r="M66" s="28"/>
    </row>
    <row r="67" spans="1:13" s="4" customFormat="1" ht="26" customHeight="1" x14ac:dyDescent="0.15">
      <c r="A67" s="37">
        <f t="shared" si="2"/>
        <v>7</v>
      </c>
      <c r="B67" s="10"/>
      <c r="C67" s="5"/>
      <c r="D67" s="5"/>
      <c r="E67" s="5"/>
      <c r="F67" s="5"/>
      <c r="G67" s="5"/>
      <c r="H67" s="7"/>
      <c r="I67" s="7"/>
      <c r="J67" s="162"/>
      <c r="K67" s="28" t="str">
        <f t="shared" ca="1" si="3"/>
        <v/>
      </c>
      <c r="L67" s="28"/>
      <c r="M67" s="28"/>
    </row>
    <row r="68" spans="1:13" s="4" customFormat="1" ht="26" customHeight="1" x14ac:dyDescent="0.15">
      <c r="A68" s="37">
        <f t="shared" si="2"/>
        <v>8</v>
      </c>
      <c r="B68" s="10"/>
      <c r="C68" s="5"/>
      <c r="D68" s="5"/>
      <c r="E68" s="5"/>
      <c r="F68" s="5"/>
      <c r="G68" s="5"/>
      <c r="H68" s="7"/>
      <c r="I68" s="7"/>
      <c r="J68" s="162"/>
      <c r="K68" s="28" t="str">
        <f t="shared" ca="1" si="3"/>
        <v/>
      </c>
      <c r="L68" s="28"/>
      <c r="M68" s="28"/>
    </row>
    <row r="69" spans="1:13" s="4" customFormat="1" ht="26" customHeight="1" x14ac:dyDescent="0.15">
      <c r="A69" s="37">
        <f t="shared" si="2"/>
        <v>9</v>
      </c>
      <c r="B69" s="10"/>
      <c r="C69" s="5"/>
      <c r="D69" s="5"/>
      <c r="E69" s="5"/>
      <c r="F69" s="5"/>
      <c r="G69" s="5"/>
      <c r="H69" s="7"/>
      <c r="I69" s="7"/>
      <c r="J69" s="162"/>
      <c r="K69" s="28" t="str">
        <f t="shared" ca="1" si="3"/>
        <v/>
      </c>
      <c r="L69" s="28"/>
      <c r="M69" s="28"/>
    </row>
    <row r="70" spans="1:13" s="4" customFormat="1" ht="26" customHeight="1" x14ac:dyDescent="0.15">
      <c r="A70" s="37">
        <f t="shared" si="2"/>
        <v>10</v>
      </c>
      <c r="B70" s="10"/>
      <c r="C70" s="5"/>
      <c r="D70" s="5"/>
      <c r="E70" s="5"/>
      <c r="F70" s="5"/>
      <c r="G70" s="5"/>
      <c r="H70" s="7"/>
      <c r="I70" s="7"/>
      <c r="J70" s="162"/>
      <c r="K70" s="28" t="str">
        <f t="shared" ca="1" si="3"/>
        <v/>
      </c>
      <c r="L70" s="28"/>
      <c r="M70" s="28"/>
    </row>
    <row r="71" spans="1:13" s="4" customFormat="1" ht="26" customHeight="1" x14ac:dyDescent="0.15">
      <c r="A71" s="37">
        <f t="shared" si="2"/>
        <v>11</v>
      </c>
      <c r="B71" s="10"/>
      <c r="C71" s="5"/>
      <c r="D71" s="5"/>
      <c r="E71" s="5"/>
      <c r="F71" s="5"/>
      <c r="G71" s="5"/>
      <c r="H71" s="7"/>
      <c r="I71" s="7"/>
      <c r="J71" s="162"/>
      <c r="K71" s="28" t="str">
        <f t="shared" ca="1" si="3"/>
        <v/>
      </c>
      <c r="L71" s="28"/>
      <c r="M71" s="28"/>
    </row>
    <row r="72" spans="1:13" s="4" customFormat="1" ht="26" customHeight="1" x14ac:dyDescent="0.15">
      <c r="A72" s="37">
        <f t="shared" si="2"/>
        <v>12</v>
      </c>
      <c r="B72" s="10"/>
      <c r="C72" s="5"/>
      <c r="D72" s="5"/>
      <c r="E72" s="5"/>
      <c r="F72" s="5"/>
      <c r="G72" s="5"/>
      <c r="H72" s="7"/>
      <c r="I72" s="7"/>
      <c r="J72" s="162"/>
      <c r="K72" s="28" t="str">
        <f t="shared" ca="1" si="3"/>
        <v/>
      </c>
      <c r="L72" s="28"/>
      <c r="M72" s="28"/>
    </row>
    <row r="73" spans="1:13" s="4" customFormat="1" ht="26" customHeight="1" x14ac:dyDescent="0.15">
      <c r="A73" s="37">
        <f t="shared" si="2"/>
        <v>13</v>
      </c>
      <c r="B73" s="10"/>
      <c r="C73" s="5"/>
      <c r="D73" s="5"/>
      <c r="E73" s="5"/>
      <c r="F73" s="5"/>
      <c r="G73" s="5"/>
      <c r="H73" s="7"/>
      <c r="I73" s="7"/>
      <c r="J73" s="162"/>
      <c r="K73" s="28" t="str">
        <f t="shared" ca="1" si="3"/>
        <v/>
      </c>
      <c r="L73" s="28"/>
      <c r="M73" s="28"/>
    </row>
    <row r="74" spans="1:13" s="4" customFormat="1" ht="26" customHeight="1" x14ac:dyDescent="0.15">
      <c r="A74" s="37">
        <f t="shared" si="2"/>
        <v>14</v>
      </c>
      <c r="B74" s="10"/>
      <c r="C74" s="5"/>
      <c r="D74" s="5"/>
      <c r="E74" s="5"/>
      <c r="F74" s="5"/>
      <c r="G74" s="5"/>
      <c r="H74" s="7"/>
      <c r="I74" s="7"/>
      <c r="J74" s="162"/>
      <c r="K74" s="28" t="str">
        <f t="shared" ca="1" si="3"/>
        <v/>
      </c>
      <c r="L74" s="28"/>
      <c r="M74" s="28"/>
    </row>
    <row r="75" spans="1:13" s="4" customFormat="1" ht="26" customHeight="1" x14ac:dyDescent="0.15">
      <c r="A75" s="37">
        <f t="shared" si="2"/>
        <v>15</v>
      </c>
      <c r="B75" s="10"/>
      <c r="C75" s="5"/>
      <c r="D75" s="5"/>
      <c r="E75" s="5"/>
      <c r="F75" s="5"/>
      <c r="G75" s="5"/>
      <c r="H75" s="7"/>
      <c r="I75" s="7"/>
      <c r="J75" s="162"/>
      <c r="K75" s="28" t="str">
        <f t="shared" ca="1" si="3"/>
        <v/>
      </c>
      <c r="L75" s="28"/>
      <c r="M75" s="28"/>
    </row>
    <row r="76" spans="1:13" s="4" customFormat="1" ht="26" customHeight="1" x14ac:dyDescent="0.15">
      <c r="A76" s="37">
        <f t="shared" si="2"/>
        <v>16</v>
      </c>
      <c r="B76" s="10"/>
      <c r="C76" s="5"/>
      <c r="D76" s="5"/>
      <c r="E76" s="5"/>
      <c r="F76" s="5"/>
      <c r="G76" s="5"/>
      <c r="H76" s="7"/>
      <c r="I76" s="7"/>
      <c r="J76" s="162"/>
      <c r="K76" s="28" t="str">
        <f t="shared" ca="1" si="3"/>
        <v/>
      </c>
      <c r="L76" s="28"/>
      <c r="M76" s="28"/>
    </row>
    <row r="77" spans="1:13" s="4" customFormat="1" ht="26" customHeight="1" x14ac:dyDescent="0.15">
      <c r="A77" s="37">
        <f t="shared" si="2"/>
        <v>17</v>
      </c>
      <c r="B77" s="10"/>
      <c r="C77" s="5"/>
      <c r="D77" s="5"/>
      <c r="E77" s="5"/>
      <c r="F77" s="5"/>
      <c r="G77" s="5"/>
      <c r="H77" s="7"/>
      <c r="I77" s="7"/>
      <c r="J77" s="162"/>
      <c r="K77" s="28" t="str">
        <f t="shared" ca="1" si="3"/>
        <v/>
      </c>
      <c r="L77" s="28"/>
      <c r="M77" s="28"/>
    </row>
    <row r="78" spans="1:13" s="4" customFormat="1" ht="26" customHeight="1" x14ac:dyDescent="0.15">
      <c r="A78" s="37">
        <f t="shared" si="2"/>
        <v>18</v>
      </c>
      <c r="B78" s="10"/>
      <c r="C78" s="5"/>
      <c r="D78" s="5"/>
      <c r="E78" s="5"/>
      <c r="F78" s="5"/>
      <c r="G78" s="5"/>
      <c r="H78" s="7"/>
      <c r="I78" s="7"/>
      <c r="J78" s="162"/>
      <c r="K78" s="28" t="str">
        <f t="shared" ca="1" si="3"/>
        <v/>
      </c>
      <c r="L78" s="28"/>
      <c r="M78" s="28"/>
    </row>
    <row r="79" spans="1:13" s="4" customFormat="1" ht="26" customHeight="1" x14ac:dyDescent="0.15">
      <c r="A79" s="37">
        <f t="shared" si="2"/>
        <v>19</v>
      </c>
      <c r="B79" s="10"/>
      <c r="C79" s="5"/>
      <c r="D79" s="5"/>
      <c r="E79" s="5"/>
      <c r="F79" s="5"/>
      <c r="G79" s="5"/>
      <c r="H79" s="7"/>
      <c r="I79" s="7"/>
      <c r="J79" s="162"/>
      <c r="K79" s="28" t="str">
        <f t="shared" ca="1" si="3"/>
        <v/>
      </c>
      <c r="L79" s="28"/>
      <c r="M79" s="28"/>
    </row>
    <row r="80" spans="1:13" s="4" customFormat="1" ht="26" customHeight="1" x14ac:dyDescent="0.15">
      <c r="A80" s="37">
        <f t="shared" si="2"/>
        <v>20</v>
      </c>
      <c r="B80" s="10"/>
      <c r="C80" s="5"/>
      <c r="D80" s="5"/>
      <c r="E80" s="5"/>
      <c r="F80" s="5"/>
      <c r="G80" s="5"/>
      <c r="H80" s="7"/>
      <c r="I80" s="7"/>
      <c r="J80" s="162"/>
      <c r="K80" s="28" t="str">
        <f t="shared" ca="1" si="3"/>
        <v/>
      </c>
      <c r="L80" s="28"/>
      <c r="M80" s="28"/>
    </row>
    <row r="81" spans="1:13" s="4" customFormat="1" ht="26" customHeight="1" x14ac:dyDescent="0.15">
      <c r="A81" s="37">
        <f t="shared" si="2"/>
        <v>21</v>
      </c>
      <c r="B81" s="10"/>
      <c r="C81" s="5"/>
      <c r="D81" s="5"/>
      <c r="E81" s="5"/>
      <c r="F81" s="5"/>
      <c r="G81" s="5"/>
      <c r="H81" s="7"/>
      <c r="I81" s="7"/>
      <c r="J81" s="162"/>
      <c r="K81" s="28" t="str">
        <f t="shared" ca="1" si="3"/>
        <v/>
      </c>
      <c r="L81" s="28"/>
      <c r="M81" s="28"/>
    </row>
    <row r="82" spans="1:13" s="4" customFormat="1" ht="26" customHeight="1" x14ac:dyDescent="0.15">
      <c r="A82" s="37">
        <f t="shared" si="2"/>
        <v>22</v>
      </c>
      <c r="B82" s="10"/>
      <c r="C82" s="5"/>
      <c r="D82" s="5"/>
      <c r="E82" s="5"/>
      <c r="F82" s="5"/>
      <c r="G82" s="5"/>
      <c r="H82" s="7"/>
      <c r="I82" s="7"/>
      <c r="J82" s="162"/>
      <c r="K82" s="28" t="str">
        <f t="shared" ca="1" si="3"/>
        <v/>
      </c>
      <c r="L82" s="28"/>
      <c r="M82" s="28"/>
    </row>
    <row r="83" spans="1:13" s="4" customFormat="1" ht="26" customHeight="1" x14ac:dyDescent="0.15">
      <c r="A83" s="37">
        <f t="shared" si="2"/>
        <v>23</v>
      </c>
      <c r="B83" s="10"/>
      <c r="C83" s="5"/>
      <c r="D83" s="5"/>
      <c r="E83" s="5"/>
      <c r="F83" s="5"/>
      <c r="G83" s="5"/>
      <c r="H83" s="7"/>
      <c r="I83" s="7"/>
      <c r="J83" s="162"/>
      <c r="K83" s="28" t="str">
        <f t="shared" ca="1" si="3"/>
        <v/>
      </c>
      <c r="L83" s="28"/>
      <c r="M83" s="28"/>
    </row>
    <row r="84" spans="1:13" s="4" customFormat="1" ht="26" customHeight="1" x14ac:dyDescent="0.15">
      <c r="A84" s="37">
        <f t="shared" si="2"/>
        <v>24</v>
      </c>
      <c r="B84" s="10"/>
      <c r="C84" s="5"/>
      <c r="D84" s="5"/>
      <c r="E84" s="5"/>
      <c r="F84" s="5"/>
      <c r="G84" s="5"/>
      <c r="H84" s="7"/>
      <c r="I84" s="7"/>
      <c r="J84" s="162"/>
      <c r="K84" s="28" t="str">
        <f t="shared" ca="1" si="3"/>
        <v/>
      </c>
      <c r="L84" s="28"/>
      <c r="M84" s="28"/>
    </row>
    <row r="85" spans="1:13" s="4" customFormat="1" ht="26" customHeight="1" x14ac:dyDescent="0.15">
      <c r="A85" s="37">
        <f t="shared" si="2"/>
        <v>25</v>
      </c>
      <c r="B85" s="10"/>
      <c r="C85" s="5"/>
      <c r="D85" s="5"/>
      <c r="E85" s="5"/>
      <c r="F85" s="5"/>
      <c r="G85" s="5"/>
      <c r="H85" s="7"/>
      <c r="I85" s="7"/>
      <c r="J85" s="162"/>
      <c r="K85" s="28" t="str">
        <f t="shared" ca="1" si="3"/>
        <v/>
      </c>
      <c r="L85" s="28"/>
      <c r="M85" s="28"/>
    </row>
    <row r="86" spans="1:13" s="4" customFormat="1" ht="26" customHeight="1" x14ac:dyDescent="0.15">
      <c r="A86" s="37">
        <f t="shared" si="2"/>
        <v>26</v>
      </c>
      <c r="B86" s="10"/>
      <c r="C86" s="5"/>
      <c r="D86" s="5"/>
      <c r="E86" s="5"/>
      <c r="F86" s="5"/>
      <c r="G86" s="5"/>
      <c r="H86" s="7"/>
      <c r="I86" s="7"/>
      <c r="J86" s="162"/>
      <c r="K86" s="28" t="str">
        <f t="shared" ca="1" si="3"/>
        <v/>
      </c>
      <c r="L86" s="28"/>
      <c r="M86" s="28"/>
    </row>
    <row r="87" spans="1:13" s="4" customFormat="1" ht="26" customHeight="1" x14ac:dyDescent="0.15">
      <c r="A87" s="37">
        <f t="shared" si="2"/>
        <v>27</v>
      </c>
      <c r="B87" s="10"/>
      <c r="C87" s="5"/>
      <c r="D87" s="5"/>
      <c r="E87" s="5"/>
      <c r="F87" s="5"/>
      <c r="G87" s="5"/>
      <c r="H87" s="7"/>
      <c r="I87" s="7"/>
      <c r="J87" s="162"/>
      <c r="K87" s="28" t="str">
        <f t="shared" ca="1" si="3"/>
        <v/>
      </c>
      <c r="L87" s="28"/>
      <c r="M87" s="28"/>
    </row>
    <row r="88" spans="1:13" s="4" customFormat="1" ht="26" customHeight="1" x14ac:dyDescent="0.15">
      <c r="A88" s="37">
        <f t="shared" si="2"/>
        <v>28</v>
      </c>
      <c r="B88" s="10"/>
      <c r="C88" s="5"/>
      <c r="D88" s="5"/>
      <c r="E88" s="5"/>
      <c r="F88" s="5"/>
      <c r="G88" s="5"/>
      <c r="H88" s="7"/>
      <c r="I88" s="7"/>
      <c r="J88" s="162"/>
      <c r="K88" s="28" t="str">
        <f t="shared" ca="1" si="3"/>
        <v/>
      </c>
      <c r="L88" s="28"/>
      <c r="M88" s="28"/>
    </row>
    <row r="89" spans="1:13" s="4" customFormat="1" ht="26" customHeight="1" x14ac:dyDescent="0.15">
      <c r="A89" s="37">
        <f t="shared" si="2"/>
        <v>29</v>
      </c>
      <c r="B89" s="10"/>
      <c r="C89" s="5"/>
      <c r="D89" s="5"/>
      <c r="E89" s="5"/>
      <c r="F89" s="5"/>
      <c r="G89" s="5"/>
      <c r="H89" s="7"/>
      <c r="I89" s="7"/>
      <c r="J89" s="162"/>
      <c r="K89" s="28" t="str">
        <f t="shared" ca="1" si="3"/>
        <v/>
      </c>
      <c r="L89" s="28"/>
      <c r="M89" s="28"/>
    </row>
    <row r="90" spans="1:13" s="4" customFormat="1" ht="26" customHeight="1" x14ac:dyDescent="0.15">
      <c r="A90" s="37">
        <f t="shared" si="2"/>
        <v>30</v>
      </c>
      <c r="B90" s="10"/>
      <c r="C90" s="5"/>
      <c r="D90" s="5"/>
      <c r="E90" s="5"/>
      <c r="F90" s="5"/>
      <c r="G90" s="5"/>
      <c r="H90" s="7"/>
      <c r="I90" s="7"/>
      <c r="J90" s="162"/>
      <c r="K90" s="28" t="str">
        <f t="shared" ca="1" si="3"/>
        <v/>
      </c>
      <c r="L90" s="28"/>
      <c r="M90" s="28"/>
    </row>
    <row r="91" spans="1:13" s="4" customFormat="1" ht="26" customHeight="1" x14ac:dyDescent="0.15">
      <c r="A91" s="37">
        <f t="shared" si="2"/>
        <v>31</v>
      </c>
      <c r="B91" s="10"/>
      <c r="C91" s="5"/>
      <c r="D91" s="5"/>
      <c r="E91" s="5"/>
      <c r="F91" s="5"/>
      <c r="G91" s="5"/>
      <c r="H91" s="7"/>
      <c r="I91" s="7"/>
      <c r="J91" s="162"/>
      <c r="K91" s="28" t="str">
        <f t="shared" ca="1" si="3"/>
        <v/>
      </c>
      <c r="L91" s="28"/>
      <c r="M91" s="28"/>
    </row>
    <row r="92" spans="1:13" s="4" customFormat="1" ht="26" customHeight="1" x14ac:dyDescent="0.15">
      <c r="A92" s="37">
        <f t="shared" si="2"/>
        <v>32</v>
      </c>
      <c r="B92" s="10"/>
      <c r="C92" s="5"/>
      <c r="D92" s="5"/>
      <c r="E92" s="5"/>
      <c r="F92" s="5"/>
      <c r="G92" s="5"/>
      <c r="H92" s="7"/>
      <c r="I92" s="7"/>
      <c r="J92" s="162"/>
      <c r="K92" s="28" t="str">
        <f t="shared" ca="1" si="3"/>
        <v/>
      </c>
      <c r="L92" s="28"/>
      <c r="M92" s="28"/>
    </row>
    <row r="93" spans="1:13" s="4" customFormat="1" ht="26" customHeight="1" x14ac:dyDescent="0.15">
      <c r="A93" s="37">
        <f t="shared" si="2"/>
        <v>33</v>
      </c>
      <c r="B93" s="10"/>
      <c r="C93" s="5"/>
      <c r="D93" s="5"/>
      <c r="E93" s="5"/>
      <c r="F93" s="5"/>
      <c r="G93" s="5"/>
      <c r="H93" s="7"/>
      <c r="I93" s="7"/>
      <c r="J93" s="162"/>
      <c r="K93" s="28" t="str">
        <f t="shared" ca="1" si="3"/>
        <v/>
      </c>
      <c r="L93" s="28"/>
      <c r="M93" s="28"/>
    </row>
    <row r="94" spans="1:13" s="4" customFormat="1" ht="26" customHeight="1" x14ac:dyDescent="0.15">
      <c r="A94" s="37">
        <f t="shared" ref="A94:A125" si="4">A93+1</f>
        <v>34</v>
      </c>
      <c r="B94" s="10"/>
      <c r="C94" s="5"/>
      <c r="D94" s="5"/>
      <c r="E94" s="5"/>
      <c r="F94" s="5"/>
      <c r="G94" s="5"/>
      <c r="H94" s="7"/>
      <c r="I94" s="7"/>
      <c r="J94" s="162"/>
      <c r="K94" s="28" t="str">
        <f t="shared" ca="1" si="3"/>
        <v/>
      </c>
      <c r="L94" s="28"/>
      <c r="M94" s="28"/>
    </row>
    <row r="95" spans="1:13" s="4" customFormat="1" ht="26" customHeight="1" x14ac:dyDescent="0.15">
      <c r="A95" s="37">
        <f t="shared" si="4"/>
        <v>35</v>
      </c>
      <c r="B95" s="10"/>
      <c r="C95" s="5"/>
      <c r="D95" s="5"/>
      <c r="E95" s="5"/>
      <c r="F95" s="5"/>
      <c r="G95" s="5"/>
      <c r="H95" s="7"/>
      <c r="I95" s="7"/>
      <c r="J95" s="162"/>
      <c r="K95" s="28" t="str">
        <f t="shared" ca="1" si="3"/>
        <v/>
      </c>
      <c r="L95" s="28"/>
      <c r="M95" s="28"/>
    </row>
    <row r="96" spans="1:13" s="4" customFormat="1" ht="26" customHeight="1" x14ac:dyDescent="0.15">
      <c r="A96" s="37">
        <f t="shared" si="4"/>
        <v>36</v>
      </c>
      <c r="B96" s="10"/>
      <c r="C96" s="5"/>
      <c r="D96" s="5"/>
      <c r="E96" s="5"/>
      <c r="F96" s="5"/>
      <c r="G96" s="5"/>
      <c r="H96" s="7"/>
      <c r="I96" s="7"/>
      <c r="J96" s="162"/>
      <c r="K96" s="28" t="str">
        <f t="shared" ca="1" si="3"/>
        <v/>
      </c>
      <c r="L96" s="28"/>
      <c r="M96" s="28"/>
    </row>
    <row r="97" spans="1:13" s="4" customFormat="1" ht="26" customHeight="1" x14ac:dyDescent="0.15">
      <c r="A97" s="37">
        <f t="shared" si="4"/>
        <v>37</v>
      </c>
      <c r="B97" s="10"/>
      <c r="C97" s="5"/>
      <c r="D97" s="5"/>
      <c r="E97" s="5"/>
      <c r="F97" s="5"/>
      <c r="G97" s="5"/>
      <c r="H97" s="7"/>
      <c r="I97" s="7"/>
      <c r="J97" s="162"/>
      <c r="K97" s="28" t="str">
        <f t="shared" ca="1" si="3"/>
        <v/>
      </c>
      <c r="L97" s="28"/>
      <c r="M97" s="28"/>
    </row>
    <row r="98" spans="1:13" s="4" customFormat="1" ht="26" customHeight="1" x14ac:dyDescent="0.15">
      <c r="A98" s="37">
        <f t="shared" si="4"/>
        <v>38</v>
      </c>
      <c r="B98" s="10"/>
      <c r="C98" s="5"/>
      <c r="D98" s="5"/>
      <c r="E98" s="5"/>
      <c r="F98" s="5"/>
      <c r="G98" s="5"/>
      <c r="H98" s="7"/>
      <c r="I98" s="7"/>
      <c r="J98" s="162"/>
      <c r="K98" s="28" t="str">
        <f t="shared" ca="1" si="3"/>
        <v/>
      </c>
      <c r="L98" s="28"/>
      <c r="M98" s="28"/>
    </row>
    <row r="99" spans="1:13" s="4" customFormat="1" ht="26" customHeight="1" x14ac:dyDescent="0.15">
      <c r="A99" s="37">
        <f t="shared" si="4"/>
        <v>39</v>
      </c>
      <c r="B99" s="10"/>
      <c r="C99" s="5"/>
      <c r="D99" s="5"/>
      <c r="E99" s="5"/>
      <c r="F99" s="5"/>
      <c r="G99" s="5"/>
      <c r="H99" s="7"/>
      <c r="I99" s="7"/>
      <c r="J99" s="162"/>
      <c r="K99" s="28" t="str">
        <f t="shared" ca="1" si="3"/>
        <v/>
      </c>
      <c r="L99" s="28"/>
      <c r="M99" s="28"/>
    </row>
    <row r="100" spans="1:13" s="4" customFormat="1" ht="26" customHeight="1" x14ac:dyDescent="0.15">
      <c r="A100" s="37">
        <f t="shared" si="4"/>
        <v>40</v>
      </c>
      <c r="B100" s="10"/>
      <c r="C100" s="5"/>
      <c r="D100" s="5"/>
      <c r="E100" s="5"/>
      <c r="F100" s="5"/>
      <c r="G100" s="5"/>
      <c r="H100" s="7"/>
      <c r="I100" s="7"/>
      <c r="J100" s="162"/>
      <c r="K100" s="28" t="str">
        <f t="shared" ca="1" si="3"/>
        <v/>
      </c>
      <c r="L100" s="28"/>
      <c r="M100" s="28"/>
    </row>
    <row r="101" spans="1:13" s="4" customFormat="1" ht="26" customHeight="1" x14ac:dyDescent="0.15">
      <c r="A101" s="37">
        <f t="shared" si="4"/>
        <v>41</v>
      </c>
      <c r="B101" s="10"/>
      <c r="C101" s="5"/>
      <c r="D101" s="5"/>
      <c r="E101" s="5"/>
      <c r="F101" s="5"/>
      <c r="G101" s="5"/>
      <c r="H101" s="7"/>
      <c r="I101" s="7"/>
      <c r="J101" s="162"/>
      <c r="K101" s="28" t="str">
        <f t="shared" ca="1" si="3"/>
        <v/>
      </c>
      <c r="L101" s="28"/>
      <c r="M101" s="28"/>
    </row>
    <row r="102" spans="1:13" s="4" customFormat="1" ht="26" customHeight="1" x14ac:dyDescent="0.15">
      <c r="A102" s="37">
        <f t="shared" si="4"/>
        <v>42</v>
      </c>
      <c r="B102" s="10"/>
      <c r="C102" s="5"/>
      <c r="D102" s="5"/>
      <c r="E102" s="5"/>
      <c r="F102" s="5"/>
      <c r="G102" s="5"/>
      <c r="H102" s="7"/>
      <c r="I102" s="7"/>
      <c r="J102" s="162"/>
      <c r="K102" s="28" t="str">
        <f t="shared" ca="1" si="3"/>
        <v/>
      </c>
      <c r="L102" s="28"/>
      <c r="M102" s="28"/>
    </row>
    <row r="103" spans="1:13" s="4" customFormat="1" ht="26" customHeight="1" x14ac:dyDescent="0.15">
      <c r="A103" s="37">
        <f t="shared" si="4"/>
        <v>43</v>
      </c>
      <c r="B103" s="10"/>
      <c r="C103" s="5"/>
      <c r="D103" s="5"/>
      <c r="E103" s="5"/>
      <c r="F103" s="5"/>
      <c r="G103" s="5"/>
      <c r="H103" s="7"/>
      <c r="I103" s="7"/>
      <c r="J103" s="162"/>
      <c r="K103" s="28" t="str">
        <f t="shared" ca="1" si="3"/>
        <v/>
      </c>
      <c r="L103" s="28"/>
      <c r="M103" s="28"/>
    </row>
    <row r="104" spans="1:13" s="4" customFormat="1" ht="26" customHeight="1" x14ac:dyDescent="0.15">
      <c r="A104" s="37">
        <f t="shared" si="4"/>
        <v>44</v>
      </c>
      <c r="B104" s="10"/>
      <c r="C104" s="5"/>
      <c r="D104" s="5"/>
      <c r="E104" s="5"/>
      <c r="F104" s="5"/>
      <c r="G104" s="5"/>
      <c r="H104" s="7"/>
      <c r="I104" s="7"/>
      <c r="J104" s="162"/>
      <c r="K104" s="28" t="str">
        <f t="shared" ca="1" si="3"/>
        <v/>
      </c>
      <c r="L104" s="28"/>
      <c r="M104" s="28"/>
    </row>
    <row r="105" spans="1:13" s="4" customFormat="1" ht="26" customHeight="1" x14ac:dyDescent="0.15">
      <c r="A105" s="37">
        <f t="shared" si="4"/>
        <v>45</v>
      </c>
      <c r="B105" s="10"/>
      <c r="C105" s="5"/>
      <c r="D105" s="5"/>
      <c r="E105" s="5"/>
      <c r="F105" s="5"/>
      <c r="G105" s="5"/>
      <c r="H105" s="7"/>
      <c r="I105" s="7"/>
      <c r="J105" s="162"/>
      <c r="K105" s="28" t="str">
        <f t="shared" ca="1" si="3"/>
        <v/>
      </c>
      <c r="L105" s="28"/>
      <c r="M105" s="28"/>
    </row>
    <row r="106" spans="1:13" s="4" customFormat="1" ht="26" customHeight="1" x14ac:dyDescent="0.15">
      <c r="A106" s="37">
        <f t="shared" si="4"/>
        <v>46</v>
      </c>
      <c r="B106" s="10"/>
      <c r="C106" s="5"/>
      <c r="D106" s="5"/>
      <c r="E106" s="5"/>
      <c r="F106" s="5"/>
      <c r="G106" s="5"/>
      <c r="H106" s="7"/>
      <c r="I106" s="7"/>
      <c r="J106" s="162"/>
      <c r="K106" s="28" t="str">
        <f t="shared" ca="1" si="3"/>
        <v/>
      </c>
      <c r="L106" s="28"/>
      <c r="M106" s="28"/>
    </row>
    <row r="107" spans="1:13" s="4" customFormat="1" ht="26" customHeight="1" x14ac:dyDescent="0.15">
      <c r="A107" s="37">
        <f t="shared" si="4"/>
        <v>47</v>
      </c>
      <c r="B107" s="10"/>
      <c r="C107" s="5"/>
      <c r="D107" s="5"/>
      <c r="E107" s="5"/>
      <c r="F107" s="5"/>
      <c r="G107" s="5"/>
      <c r="H107" s="7"/>
      <c r="I107" s="7"/>
      <c r="J107" s="162"/>
      <c r="K107" s="28" t="str">
        <f t="shared" ca="1" si="3"/>
        <v/>
      </c>
      <c r="L107" s="28"/>
      <c r="M107" s="28"/>
    </row>
    <row r="108" spans="1:13" s="4" customFormat="1" ht="26" customHeight="1" x14ac:dyDescent="0.15">
      <c r="A108" s="37">
        <f t="shared" si="4"/>
        <v>48</v>
      </c>
      <c r="B108" s="10"/>
      <c r="C108" s="5"/>
      <c r="D108" s="5"/>
      <c r="E108" s="5"/>
      <c r="F108" s="5"/>
      <c r="G108" s="5"/>
      <c r="H108" s="7"/>
      <c r="I108" s="7"/>
      <c r="J108" s="162"/>
      <c r="K108" s="28" t="str">
        <f t="shared" ca="1" si="3"/>
        <v/>
      </c>
      <c r="L108" s="28"/>
      <c r="M108" s="28"/>
    </row>
    <row r="109" spans="1:13" s="4" customFormat="1" ht="26" customHeight="1" x14ac:dyDescent="0.15">
      <c r="A109" s="37">
        <f t="shared" si="4"/>
        <v>49</v>
      </c>
      <c r="B109" s="10"/>
      <c r="C109" s="5"/>
      <c r="D109" s="5"/>
      <c r="E109" s="5"/>
      <c r="F109" s="5"/>
      <c r="G109" s="5"/>
      <c r="H109" s="7"/>
      <c r="I109" s="7"/>
      <c r="J109" s="162"/>
      <c r="K109" s="28" t="str">
        <f t="shared" ca="1" si="3"/>
        <v/>
      </c>
      <c r="L109" s="28"/>
      <c r="M109" s="28"/>
    </row>
    <row r="110" spans="1:13" s="4" customFormat="1" ht="26" customHeight="1" x14ac:dyDescent="0.15">
      <c r="A110" s="37">
        <f t="shared" si="4"/>
        <v>50</v>
      </c>
      <c r="B110" s="10"/>
      <c r="C110" s="5"/>
      <c r="D110" s="5"/>
      <c r="E110" s="5"/>
      <c r="F110" s="5"/>
      <c r="G110" s="5"/>
      <c r="H110" s="7"/>
      <c r="I110" s="7"/>
      <c r="J110" s="162"/>
      <c r="K110" s="28" t="str">
        <f t="shared" ca="1" si="3"/>
        <v/>
      </c>
      <c r="L110" s="28"/>
      <c r="M110" s="28"/>
    </row>
    <row r="111" spans="1:13" s="4" customFormat="1" ht="26" customHeight="1" x14ac:dyDescent="0.15">
      <c r="A111" s="37">
        <f t="shared" si="4"/>
        <v>51</v>
      </c>
      <c r="B111" s="10"/>
      <c r="C111" s="5"/>
      <c r="D111" s="5"/>
      <c r="E111" s="5"/>
      <c r="F111" s="5"/>
      <c r="G111" s="5"/>
      <c r="H111" s="7"/>
      <c r="I111" s="7"/>
      <c r="J111" s="162"/>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2"/>
      <c r="K112" s="28" t="str">
        <f t="shared" ca="1" si="5"/>
        <v/>
      </c>
      <c r="L112" s="28"/>
      <c r="M112" s="28"/>
    </row>
    <row r="113" spans="1:13" s="4" customFormat="1" ht="26" customHeight="1" x14ac:dyDescent="0.15">
      <c r="A113" s="37">
        <f t="shared" si="4"/>
        <v>53</v>
      </c>
      <c r="B113" s="10"/>
      <c r="C113" s="5"/>
      <c r="D113" s="5"/>
      <c r="E113" s="5"/>
      <c r="F113" s="5"/>
      <c r="G113" s="5"/>
      <c r="H113" s="7"/>
      <c r="I113" s="7"/>
      <c r="J113" s="162"/>
      <c r="K113" s="28" t="str">
        <f t="shared" ca="1" si="5"/>
        <v/>
      </c>
      <c r="L113" s="28"/>
      <c r="M113" s="28"/>
    </row>
    <row r="114" spans="1:13" s="4" customFormat="1" ht="26" customHeight="1" x14ac:dyDescent="0.15">
      <c r="A114" s="37">
        <f t="shared" si="4"/>
        <v>54</v>
      </c>
      <c r="B114" s="10"/>
      <c r="C114" s="5"/>
      <c r="D114" s="5"/>
      <c r="E114" s="5"/>
      <c r="F114" s="5"/>
      <c r="G114" s="5"/>
      <c r="H114" s="7"/>
      <c r="I114" s="7"/>
      <c r="J114" s="162"/>
      <c r="K114" s="28" t="str">
        <f t="shared" ca="1" si="5"/>
        <v/>
      </c>
      <c r="L114" s="28"/>
      <c r="M114" s="28"/>
    </row>
    <row r="115" spans="1:13" s="4" customFormat="1" ht="26" customHeight="1" x14ac:dyDescent="0.15">
      <c r="A115" s="37">
        <f t="shared" si="4"/>
        <v>55</v>
      </c>
      <c r="B115" s="10"/>
      <c r="C115" s="5"/>
      <c r="D115" s="5"/>
      <c r="E115" s="5"/>
      <c r="F115" s="5"/>
      <c r="G115" s="5"/>
      <c r="H115" s="7"/>
      <c r="I115" s="7"/>
      <c r="J115" s="162"/>
      <c r="K115" s="28" t="str">
        <f t="shared" ca="1" si="5"/>
        <v/>
      </c>
      <c r="L115" s="28"/>
      <c r="M115" s="28"/>
    </row>
    <row r="116" spans="1:13" s="4" customFormat="1" ht="26" customHeight="1" x14ac:dyDescent="0.15">
      <c r="A116" s="37">
        <f t="shared" si="4"/>
        <v>56</v>
      </c>
      <c r="B116" s="10"/>
      <c r="C116" s="5"/>
      <c r="D116" s="5"/>
      <c r="E116" s="5"/>
      <c r="F116" s="5"/>
      <c r="G116" s="5"/>
      <c r="H116" s="7"/>
      <c r="I116" s="7"/>
      <c r="J116" s="162"/>
      <c r="K116" s="28" t="str">
        <f t="shared" ca="1" si="5"/>
        <v/>
      </c>
      <c r="L116" s="28"/>
      <c r="M116" s="28"/>
    </row>
    <row r="117" spans="1:13" s="4" customFormat="1" ht="26" customHeight="1" x14ac:dyDescent="0.15">
      <c r="A117" s="37">
        <f t="shared" si="4"/>
        <v>57</v>
      </c>
      <c r="B117" s="10"/>
      <c r="C117" s="5"/>
      <c r="D117" s="5"/>
      <c r="E117" s="5"/>
      <c r="F117" s="5"/>
      <c r="G117" s="5"/>
      <c r="H117" s="7"/>
      <c r="I117" s="7"/>
      <c r="J117" s="162"/>
      <c r="K117" s="28" t="str">
        <f t="shared" ca="1" si="5"/>
        <v/>
      </c>
      <c r="L117" s="28"/>
      <c r="M117" s="28"/>
    </row>
    <row r="118" spans="1:13" s="4" customFormat="1" ht="26" customHeight="1" x14ac:dyDescent="0.15">
      <c r="A118" s="37">
        <f t="shared" si="4"/>
        <v>58</v>
      </c>
      <c r="B118" s="10"/>
      <c r="C118" s="5"/>
      <c r="D118" s="5"/>
      <c r="E118" s="5"/>
      <c r="F118" s="5"/>
      <c r="G118" s="5"/>
      <c r="H118" s="7"/>
      <c r="I118" s="7"/>
      <c r="J118" s="162"/>
      <c r="K118" s="28" t="str">
        <f t="shared" ca="1" si="5"/>
        <v/>
      </c>
      <c r="L118" s="28"/>
      <c r="M118" s="28"/>
    </row>
    <row r="119" spans="1:13" s="4" customFormat="1" ht="26" customHeight="1" x14ac:dyDescent="0.15">
      <c r="A119" s="37">
        <f t="shared" si="4"/>
        <v>59</v>
      </c>
      <c r="B119" s="10"/>
      <c r="C119" s="5"/>
      <c r="D119" s="5"/>
      <c r="E119" s="5"/>
      <c r="F119" s="5"/>
      <c r="G119" s="5"/>
      <c r="H119" s="7"/>
      <c r="I119" s="7"/>
      <c r="J119" s="162"/>
      <c r="K119" s="28" t="str">
        <f t="shared" ca="1" si="5"/>
        <v/>
      </c>
      <c r="L119" s="28"/>
      <c r="M119" s="28"/>
    </row>
    <row r="120" spans="1:13" s="4" customFormat="1" ht="26" customHeight="1" x14ac:dyDescent="0.15">
      <c r="A120" s="37">
        <f t="shared" si="4"/>
        <v>60</v>
      </c>
      <c r="B120" s="10"/>
      <c r="C120" s="5"/>
      <c r="D120" s="5"/>
      <c r="E120" s="5"/>
      <c r="F120" s="5"/>
      <c r="G120" s="5"/>
      <c r="H120" s="7"/>
      <c r="I120" s="7"/>
      <c r="J120" s="162"/>
      <c r="K120" s="28" t="str">
        <f t="shared" ca="1" si="5"/>
        <v/>
      </c>
      <c r="L120" s="28"/>
      <c r="M120" s="28"/>
    </row>
    <row r="121" spans="1:13" s="4" customFormat="1" ht="26" customHeight="1" x14ac:dyDescent="0.15">
      <c r="A121" s="37">
        <f t="shared" si="4"/>
        <v>61</v>
      </c>
      <c r="B121" s="10"/>
      <c r="C121" s="5"/>
      <c r="D121" s="5"/>
      <c r="E121" s="5"/>
      <c r="F121" s="5"/>
      <c r="G121" s="5"/>
      <c r="H121" s="7"/>
      <c r="I121" s="7"/>
      <c r="J121" s="162"/>
      <c r="K121" s="28" t="str">
        <f t="shared" ca="1" si="5"/>
        <v/>
      </c>
      <c r="L121" s="28"/>
      <c r="M121" s="28"/>
    </row>
    <row r="122" spans="1:13" s="4" customFormat="1" ht="26" customHeight="1" x14ac:dyDescent="0.15">
      <c r="A122" s="37">
        <f t="shared" si="4"/>
        <v>62</v>
      </c>
      <c r="B122" s="10"/>
      <c r="C122" s="5"/>
      <c r="D122" s="5"/>
      <c r="E122" s="5"/>
      <c r="F122" s="5"/>
      <c r="G122" s="5"/>
      <c r="H122" s="7"/>
      <c r="I122" s="7"/>
      <c r="J122" s="162"/>
      <c r="K122" s="28" t="str">
        <f t="shared" ca="1" si="5"/>
        <v/>
      </c>
      <c r="L122" s="28"/>
      <c r="M122" s="28"/>
    </row>
    <row r="123" spans="1:13" s="4" customFormat="1" ht="26" customHeight="1" x14ac:dyDescent="0.15">
      <c r="A123" s="37">
        <f t="shared" si="4"/>
        <v>63</v>
      </c>
      <c r="B123" s="10"/>
      <c r="C123" s="5"/>
      <c r="D123" s="5"/>
      <c r="E123" s="5"/>
      <c r="F123" s="5"/>
      <c r="G123" s="5"/>
      <c r="H123" s="7"/>
      <c r="I123" s="7"/>
      <c r="J123" s="162"/>
      <c r="K123" s="28" t="str">
        <f t="shared" ca="1" si="5"/>
        <v/>
      </c>
      <c r="L123" s="28"/>
      <c r="M123" s="28"/>
    </row>
    <row r="124" spans="1:13" s="4" customFormat="1" ht="26" customHeight="1" x14ac:dyDescent="0.15">
      <c r="A124" s="37">
        <f t="shared" si="4"/>
        <v>64</v>
      </c>
      <c r="B124" s="10"/>
      <c r="C124" s="5"/>
      <c r="D124" s="5"/>
      <c r="E124" s="5"/>
      <c r="F124" s="5"/>
      <c r="G124" s="5"/>
      <c r="H124" s="7"/>
      <c r="I124" s="7"/>
      <c r="J124" s="162"/>
      <c r="K124" s="28" t="str">
        <f t="shared" ca="1" si="5"/>
        <v/>
      </c>
      <c r="L124" s="28"/>
      <c r="M124" s="28"/>
    </row>
    <row r="125" spans="1:13" s="4" customFormat="1" ht="26" customHeight="1" x14ac:dyDescent="0.15">
      <c r="A125" s="37">
        <f t="shared" si="4"/>
        <v>65</v>
      </c>
      <c r="B125" s="10"/>
      <c r="C125" s="5"/>
      <c r="D125" s="5"/>
      <c r="E125" s="5"/>
      <c r="F125" s="5"/>
      <c r="G125" s="5"/>
      <c r="H125" s="7"/>
      <c r="I125" s="7"/>
      <c r="J125" s="162"/>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2"/>
      <c r="K126" s="28" t="str">
        <f t="shared" ca="1" si="5"/>
        <v/>
      </c>
      <c r="L126" s="28"/>
      <c r="M126" s="28"/>
    </row>
    <row r="127" spans="1:13" s="4" customFormat="1" ht="26" customHeight="1" x14ac:dyDescent="0.15">
      <c r="A127" s="37">
        <f t="shared" si="6"/>
        <v>67</v>
      </c>
      <c r="B127" s="10"/>
      <c r="C127" s="5"/>
      <c r="D127" s="5"/>
      <c r="E127" s="5"/>
      <c r="F127" s="5"/>
      <c r="G127" s="5"/>
      <c r="H127" s="7"/>
      <c r="I127" s="7"/>
      <c r="J127" s="162"/>
      <c r="K127" s="28" t="str">
        <f t="shared" ca="1" si="5"/>
        <v/>
      </c>
      <c r="L127" s="28"/>
      <c r="M127" s="28"/>
    </row>
    <row r="128" spans="1:13" s="4" customFormat="1" ht="26" customHeight="1" x14ac:dyDescent="0.15">
      <c r="A128" s="37">
        <f t="shared" si="6"/>
        <v>68</v>
      </c>
      <c r="B128" s="10"/>
      <c r="C128" s="5"/>
      <c r="D128" s="5"/>
      <c r="E128" s="5"/>
      <c r="F128" s="5"/>
      <c r="G128" s="5"/>
      <c r="H128" s="7"/>
      <c r="I128" s="7"/>
      <c r="J128" s="162"/>
      <c r="K128" s="28" t="str">
        <f t="shared" ca="1" si="5"/>
        <v/>
      </c>
      <c r="L128" s="28"/>
      <c r="M128" s="28"/>
    </row>
    <row r="129" spans="1:13" s="4" customFormat="1" ht="26" customHeight="1" x14ac:dyDescent="0.15">
      <c r="A129" s="37">
        <f t="shared" si="6"/>
        <v>69</v>
      </c>
      <c r="B129" s="10"/>
      <c r="C129" s="5"/>
      <c r="D129" s="5"/>
      <c r="E129" s="5"/>
      <c r="F129" s="5"/>
      <c r="G129" s="5"/>
      <c r="H129" s="7"/>
      <c r="I129" s="7"/>
      <c r="J129" s="162"/>
      <c r="K129" s="28" t="str">
        <f t="shared" ca="1" si="5"/>
        <v/>
      </c>
      <c r="L129" s="28"/>
      <c r="M129" s="28"/>
    </row>
    <row r="130" spans="1:13" s="4" customFormat="1" ht="26" customHeight="1" x14ac:dyDescent="0.15">
      <c r="A130" s="37">
        <f t="shared" si="6"/>
        <v>70</v>
      </c>
      <c r="B130" s="10"/>
      <c r="C130" s="5"/>
      <c r="D130" s="5"/>
      <c r="E130" s="5"/>
      <c r="F130" s="5"/>
      <c r="G130" s="5"/>
      <c r="H130" s="7"/>
      <c r="I130" s="7"/>
      <c r="J130" s="162"/>
      <c r="K130" s="28" t="str">
        <f t="shared" ca="1" si="5"/>
        <v/>
      </c>
      <c r="L130" s="28"/>
      <c r="M130" s="28"/>
    </row>
    <row r="131" spans="1:13" s="4" customFormat="1" ht="26" customHeight="1" x14ac:dyDescent="0.15">
      <c r="A131" s="37">
        <f t="shared" si="6"/>
        <v>71</v>
      </c>
      <c r="B131" s="10"/>
      <c r="C131" s="5"/>
      <c r="D131" s="5"/>
      <c r="E131" s="5"/>
      <c r="F131" s="5"/>
      <c r="G131" s="5"/>
      <c r="H131" s="7"/>
      <c r="I131" s="7"/>
      <c r="J131" s="162"/>
      <c r="K131" s="28" t="str">
        <f t="shared" ca="1" si="5"/>
        <v/>
      </c>
      <c r="L131" s="28"/>
      <c r="M131" s="28"/>
    </row>
    <row r="132" spans="1:13" s="4" customFormat="1" ht="26" customHeight="1" x14ac:dyDescent="0.15">
      <c r="A132" s="37">
        <f t="shared" si="6"/>
        <v>72</v>
      </c>
      <c r="B132" s="10"/>
      <c r="C132" s="5"/>
      <c r="D132" s="5"/>
      <c r="E132" s="5"/>
      <c r="F132" s="5"/>
      <c r="G132" s="5"/>
      <c r="H132" s="7"/>
      <c r="I132" s="7"/>
      <c r="J132" s="162"/>
      <c r="K132" s="28" t="str">
        <f t="shared" ca="1" si="5"/>
        <v/>
      </c>
      <c r="L132" s="28"/>
      <c r="M132" s="28"/>
    </row>
    <row r="133" spans="1:13" s="4" customFormat="1" ht="26" customHeight="1" x14ac:dyDescent="0.15">
      <c r="A133" s="37">
        <f t="shared" si="6"/>
        <v>73</v>
      </c>
      <c r="B133" s="10"/>
      <c r="C133" s="5"/>
      <c r="D133" s="5"/>
      <c r="E133" s="5"/>
      <c r="F133" s="5"/>
      <c r="G133" s="5"/>
      <c r="H133" s="7"/>
      <c r="I133" s="7"/>
      <c r="J133" s="162"/>
      <c r="K133" s="28" t="str">
        <f t="shared" ca="1" si="5"/>
        <v/>
      </c>
      <c r="L133" s="28"/>
      <c r="M133" s="28"/>
    </row>
    <row r="134" spans="1:13" s="4" customFormat="1" ht="26" customHeight="1" x14ac:dyDescent="0.15">
      <c r="A134" s="37">
        <f t="shared" si="6"/>
        <v>74</v>
      </c>
      <c r="B134" s="10"/>
      <c r="C134" s="5"/>
      <c r="D134" s="5"/>
      <c r="E134" s="5"/>
      <c r="F134" s="5"/>
      <c r="G134" s="5"/>
      <c r="H134" s="7"/>
      <c r="I134" s="7"/>
      <c r="J134" s="162"/>
      <c r="K134" s="28" t="str">
        <f t="shared" ca="1" si="5"/>
        <v/>
      </c>
      <c r="L134" s="28"/>
      <c r="M134" s="28"/>
    </row>
    <row r="135" spans="1:13" s="4" customFormat="1" ht="26" customHeight="1" x14ac:dyDescent="0.15">
      <c r="A135" s="37">
        <f t="shared" si="6"/>
        <v>75</v>
      </c>
      <c r="B135" s="10"/>
      <c r="C135" s="5"/>
      <c r="D135" s="5"/>
      <c r="E135" s="5"/>
      <c r="F135" s="5"/>
      <c r="G135" s="5"/>
      <c r="H135" s="7"/>
      <c r="I135" s="7"/>
      <c r="J135" s="162"/>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Normal="100" workbookViewId="0">
      <selection activeCell="A63" sqref="A63"/>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44248</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44249</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44250</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44251</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44252</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44253</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44254</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29" t="s">
        <v>141</v>
      </c>
      <c r="B45" s="529"/>
      <c r="C45" s="529"/>
      <c r="D45" s="529"/>
      <c r="E45" s="529"/>
      <c r="F45" s="1"/>
      <c r="G45" s="1"/>
      <c r="H45" s="1"/>
      <c r="I45" s="1"/>
      <c r="J45" s="35"/>
    </row>
    <row r="46" spans="1:13" x14ac:dyDescent="0.15">
      <c r="A46" s="559" t="s">
        <v>438</v>
      </c>
      <c r="B46" s="559"/>
      <c r="C46" s="559"/>
      <c r="D46" s="559"/>
      <c r="E46" s="559"/>
      <c r="F46" s="559"/>
      <c r="G46" s="559"/>
      <c r="H46" s="559"/>
      <c r="I46" s="559"/>
      <c r="J46" s="559"/>
      <c r="K46" s="248"/>
      <c r="L46" s="248"/>
    </row>
    <row r="47" spans="1:13" x14ac:dyDescent="0.15">
      <c r="A47" s="225"/>
      <c r="B47" s="225"/>
      <c r="C47" s="225"/>
      <c r="D47" s="225"/>
      <c r="E47" s="225"/>
      <c r="F47" s="225"/>
      <c r="G47" s="225"/>
      <c r="H47" s="225"/>
      <c r="I47" s="225"/>
      <c r="J47" s="225"/>
      <c r="K47" s="248"/>
      <c r="L47" s="248"/>
    </row>
    <row r="48" spans="1:13" ht="18" customHeight="1" x14ac:dyDescent="0.15">
      <c r="A48" s="225"/>
      <c r="B48" s="225"/>
      <c r="C48" s="272" t="s">
        <v>592</v>
      </c>
      <c r="D48" s="225"/>
      <c r="E48" s="430" t="s">
        <v>710</v>
      </c>
      <c r="F48" s="431"/>
      <c r="G48" s="431"/>
    </row>
    <row r="49" spans="1:15" x14ac:dyDescent="0.15">
      <c r="A49" s="225"/>
      <c r="B49" s="225"/>
      <c r="C49" s="292" t="str">
        <f>Constants!B4</f>
        <v>Analyze</v>
      </c>
      <c r="D49" s="292"/>
      <c r="E49" s="292" t="str">
        <f>Constants!D4</f>
        <v>Identifying customer needs</v>
      </c>
      <c r="F49" s="292"/>
      <c r="G49" s="292"/>
      <c r="H49" s="292"/>
      <c r="I49" s="292"/>
      <c r="J49" s="292"/>
    </row>
    <row r="50" spans="1:15" x14ac:dyDescent="0.15">
      <c r="A50" s="225"/>
      <c r="B50" s="225"/>
      <c r="C50" s="292" t="str">
        <f>Constants!B5</f>
        <v>Architect</v>
      </c>
      <c r="D50" s="292"/>
      <c r="E50" s="292" t="str">
        <f>Constants!D5</f>
        <v>High-level design</v>
      </c>
      <c r="F50" s="292"/>
      <c r="G50" s="292"/>
      <c r="H50" s="292"/>
      <c r="I50" s="292"/>
      <c r="J50" s="292"/>
    </row>
    <row r="51" spans="1:15" x14ac:dyDescent="0.15">
      <c r="A51" s="225"/>
      <c r="B51" s="225"/>
      <c r="C51" s="292" t="str">
        <f>Constants!B6</f>
        <v>Plan project</v>
      </c>
      <c r="D51" s="292"/>
      <c r="E51" s="292" t="str">
        <f>Constants!D6</f>
        <v>Determine actions/effort for project duration</v>
      </c>
      <c r="F51" s="292"/>
      <c r="G51" s="292"/>
      <c r="H51" s="292"/>
      <c r="I51" s="292"/>
      <c r="J51" s="292"/>
    </row>
    <row r="52" spans="1:15" x14ac:dyDescent="0.15">
      <c r="A52" s="225"/>
      <c r="B52" s="225"/>
      <c r="C52" s="292" t="str">
        <f>Constants!B7</f>
        <v>Plan iteration</v>
      </c>
      <c r="D52" s="292"/>
      <c r="E52" s="292" t="str">
        <f>Constants!D7</f>
        <v>Determine actions/effort this iteration</v>
      </c>
      <c r="F52" s="292"/>
      <c r="G52" s="292"/>
      <c r="H52" s="292"/>
      <c r="I52" s="292"/>
      <c r="J52" s="292"/>
    </row>
    <row r="53" spans="1:15" x14ac:dyDescent="0.15">
      <c r="A53" s="225"/>
      <c r="B53" s="225"/>
      <c r="C53" s="292" t="str">
        <f>Constants!B8</f>
        <v>Construct</v>
      </c>
      <c r="D53" s="292"/>
      <c r="E53" s="292" t="str">
        <f>Constants!D8</f>
        <v>Low-level design, coding, unit testing</v>
      </c>
      <c r="F53" s="292"/>
      <c r="G53" s="292"/>
      <c r="H53" s="292"/>
      <c r="I53" s="292"/>
      <c r="J53" s="292"/>
    </row>
    <row r="54" spans="1:15" x14ac:dyDescent="0.15">
      <c r="A54" s="225"/>
      <c r="B54" s="225"/>
      <c r="C54" s="292" t="str">
        <f>Constants!B9</f>
        <v>Refactor</v>
      </c>
      <c r="D54" s="292"/>
      <c r="E54" s="292" t="str">
        <f>Constants!D9</f>
        <v>Restructure internal design</v>
      </c>
      <c r="F54" s="292"/>
      <c r="G54" s="292"/>
      <c r="H54" s="292"/>
      <c r="I54" s="292"/>
      <c r="J54" s="292"/>
    </row>
    <row r="55" spans="1:15" x14ac:dyDescent="0.15">
      <c r="A55" s="225"/>
      <c r="B55" s="225"/>
      <c r="C55" s="292" t="str">
        <f>Constants!B10</f>
        <v>Review</v>
      </c>
      <c r="D55" s="292"/>
      <c r="E55" s="292" t="str">
        <f>Constants!D10</f>
        <v>Examine test code for risk mitigation</v>
      </c>
      <c r="F55" s="292"/>
      <c r="G55" s="292"/>
      <c r="H55" s="292"/>
      <c r="I55" s="292"/>
      <c r="J55" s="292"/>
    </row>
    <row r="56" spans="1:15" x14ac:dyDescent="0.15">
      <c r="A56" s="225"/>
      <c r="B56" s="225"/>
      <c r="C56" s="292" t="str">
        <f>Constants!B11</f>
        <v>Integration test</v>
      </c>
      <c r="D56" s="292"/>
      <c r="E56" s="292" t="str">
        <f>Constants!D11</f>
        <v>End-to-end test of components to date</v>
      </c>
      <c r="F56" s="292"/>
      <c r="G56" s="292"/>
      <c r="H56" s="292"/>
      <c r="I56" s="292"/>
      <c r="J56" s="292"/>
    </row>
    <row r="57" spans="1:15" x14ac:dyDescent="0.15">
      <c r="A57" s="225"/>
      <c r="B57" s="225"/>
      <c r="C57" s="292" t="str">
        <f>Constants!B12</f>
        <v>Repattern</v>
      </c>
      <c r="D57" s="292"/>
      <c r="E57" s="292" t="str">
        <f>Constants!D12</f>
        <v>Restructure external design</v>
      </c>
      <c r="F57" s="292"/>
      <c r="G57" s="292"/>
      <c r="H57" s="292"/>
      <c r="I57" s="292"/>
      <c r="J57" s="292"/>
    </row>
    <row r="58" spans="1:15" x14ac:dyDescent="0.15">
      <c r="A58" s="225"/>
      <c r="B58" s="225"/>
      <c r="C58" s="292" t="str">
        <f>Constants!B13</f>
        <v>Postmortem</v>
      </c>
      <c r="D58" s="292"/>
      <c r="E58" s="292" t="str">
        <f>Constants!D13</f>
        <v>Capture post-development statistics</v>
      </c>
      <c r="F58" s="292"/>
      <c r="G58" s="292"/>
      <c r="H58" s="292"/>
      <c r="I58" s="292"/>
      <c r="J58" s="292"/>
      <c r="K58" s="4"/>
    </row>
    <row r="59" spans="1:15" x14ac:dyDescent="0.15">
      <c r="A59" s="225"/>
      <c r="B59" s="225"/>
      <c r="C59" s="292" t="str">
        <f>Constants!B14</f>
        <v>Sandbox</v>
      </c>
      <c r="D59" s="292"/>
      <c r="E59" s="292" t="str">
        <f>Constants!D14</f>
        <v>Prove ideas, try concepts</v>
      </c>
      <c r="F59" s="292"/>
      <c r="G59" s="292"/>
      <c r="H59" s="292"/>
      <c r="I59" s="292"/>
      <c r="J59" s="292"/>
    </row>
    <row r="60" spans="1:15" ht="19" customHeight="1" x14ac:dyDescent="0.15">
      <c r="A60" s="225"/>
      <c r="B60" s="225"/>
      <c r="C60" s="292"/>
      <c r="D60" s="225"/>
      <c r="E60" s="225"/>
      <c r="F60" s="248"/>
      <c r="G60" s="248"/>
    </row>
    <row r="61" spans="1:15" x14ac:dyDescent="0.15">
      <c r="A61" s="225"/>
      <c r="B61" s="583" t="s">
        <v>149</v>
      </c>
      <c r="C61" s="583"/>
      <c r="D61" s="583" t="s">
        <v>150</v>
      </c>
      <c r="E61" s="583"/>
      <c r="F61" s="225"/>
      <c r="G61" s="225"/>
      <c r="H61" s="225"/>
      <c r="I61" s="225"/>
      <c r="J61" s="225"/>
      <c r="K61" s="248"/>
      <c r="L61" s="248"/>
    </row>
    <row r="62" spans="1:15" x14ac:dyDescent="0.15">
      <c r="A62" s="45" t="s">
        <v>142</v>
      </c>
      <c r="B62" s="45" t="s">
        <v>594</v>
      </c>
      <c r="C62" s="45" t="s">
        <v>593</v>
      </c>
      <c r="D62" s="45" t="s">
        <v>594</v>
      </c>
      <c r="E62" s="45" t="s">
        <v>593</v>
      </c>
      <c r="F62" s="45" t="s">
        <v>143</v>
      </c>
      <c r="G62" s="45" t="s">
        <v>144</v>
      </c>
      <c r="H62" s="45" t="s">
        <v>40</v>
      </c>
      <c r="I62" s="45" t="s">
        <v>66</v>
      </c>
      <c r="J62" s="2" t="s">
        <v>109</v>
      </c>
      <c r="M62" s="4"/>
      <c r="N62" s="4"/>
      <c r="O62" s="4"/>
    </row>
    <row r="63" spans="1:15" x14ac:dyDescent="0.15">
      <c r="A63" s="10"/>
      <c r="B63" s="7"/>
      <c r="C63" s="7"/>
      <c r="D63" s="7"/>
      <c r="E63" s="7"/>
      <c r="F63" s="7"/>
      <c r="G63" s="37" t="str">
        <f>IF(OR(ISBLANK(B63),ISBLANK(C63),ISBLANK(D63),ISBLANK(E63)),"",((TIME(D63,E63,0)-TIME(B63,C63,0))*1440-F63))</f>
        <v/>
      </c>
      <c r="H63" s="9"/>
      <c r="I63" s="9"/>
      <c r="J63" s="36"/>
      <c r="K63" s="3" t="str">
        <f>IF(G63&lt;0,"&lt;-- Invalid stop time","")</f>
        <v/>
      </c>
    </row>
    <row r="64" spans="1:15" x14ac:dyDescent="0.15">
      <c r="A64" s="10"/>
      <c r="B64" s="7"/>
      <c r="C64" s="7"/>
      <c r="D64" s="7"/>
      <c r="E64" s="7"/>
      <c r="F64" s="7"/>
      <c r="G64" s="37" t="str">
        <f t="shared" ref="G64:G127" si="0">IF(OR(ISBLANK(B64),ISBLANK(C64),ISBLANK(D64),ISBLANK(E64)),"",((TIME(D64,E64,0)-TIME(B64,C64,0))*1440-F64))</f>
        <v/>
      </c>
      <c r="H64" s="9"/>
      <c r="I64" s="9"/>
      <c r="J64" s="36"/>
      <c r="K64" s="3" t="str">
        <f t="shared" ref="K64:K94" si="1">IF(G64&lt;0,"&lt;-- Invalid stop time","")</f>
        <v/>
      </c>
    </row>
    <row r="65" spans="1:11" x14ac:dyDescent="0.15">
      <c r="A65" s="10"/>
      <c r="B65" s="7"/>
      <c r="C65" s="7"/>
      <c r="D65" s="7"/>
      <c r="E65" s="7"/>
      <c r="F65" s="7"/>
      <c r="G65" s="37" t="str">
        <f t="shared" si="0"/>
        <v/>
      </c>
      <c r="H65" s="9"/>
      <c r="I65" s="9"/>
      <c r="J65" s="36"/>
      <c r="K65" s="3" t="str">
        <f t="shared" si="1"/>
        <v/>
      </c>
    </row>
    <row r="66" spans="1:11" x14ac:dyDescent="0.15">
      <c r="A66" s="10"/>
      <c r="B66" s="7"/>
      <c r="C66" s="7"/>
      <c r="D66" s="7"/>
      <c r="E66" s="7"/>
      <c r="F66" s="7"/>
      <c r="G66" s="37" t="str">
        <f t="shared" si="0"/>
        <v/>
      </c>
      <c r="H66" s="9"/>
      <c r="I66" s="9"/>
      <c r="J66" s="36"/>
      <c r="K66" s="3" t="str">
        <f t="shared" si="1"/>
        <v/>
      </c>
    </row>
    <row r="67" spans="1:11" x14ac:dyDescent="0.15">
      <c r="A67" s="10"/>
      <c r="B67" s="7"/>
      <c r="C67" s="7"/>
      <c r="D67" s="7"/>
      <c r="E67" s="7"/>
      <c r="F67" s="7"/>
      <c r="G67" s="37" t="str">
        <f t="shared" si="0"/>
        <v/>
      </c>
      <c r="H67" s="9"/>
      <c r="I67" s="9"/>
      <c r="J67" s="36"/>
      <c r="K67" s="3" t="str">
        <f t="shared" si="1"/>
        <v/>
      </c>
    </row>
    <row r="68" spans="1:11" x14ac:dyDescent="0.15">
      <c r="A68" s="10"/>
      <c r="B68" s="7"/>
      <c r="C68" s="7"/>
      <c r="D68" s="7"/>
      <c r="E68" s="7"/>
      <c r="F68" s="7"/>
      <c r="G68" s="37" t="str">
        <f t="shared" si="0"/>
        <v/>
      </c>
      <c r="H68" s="9"/>
      <c r="I68" s="9"/>
      <c r="J68" s="36"/>
      <c r="K68" s="3" t="str">
        <f t="shared" si="1"/>
        <v/>
      </c>
    </row>
    <row r="69" spans="1:11" x14ac:dyDescent="0.15">
      <c r="A69" s="10"/>
      <c r="B69" s="7"/>
      <c r="C69" s="7"/>
      <c r="D69" s="7"/>
      <c r="E69" s="7"/>
      <c r="F69" s="7"/>
      <c r="G69" s="37" t="str">
        <f t="shared" si="0"/>
        <v/>
      </c>
      <c r="H69" s="9"/>
      <c r="I69" s="9"/>
      <c r="J69" s="36"/>
      <c r="K69" s="3" t="str">
        <f t="shared" si="1"/>
        <v/>
      </c>
    </row>
    <row r="70" spans="1:11" x14ac:dyDescent="0.15">
      <c r="A70" s="10"/>
      <c r="B70" s="7"/>
      <c r="C70" s="7"/>
      <c r="D70" s="7"/>
      <c r="E70" s="7"/>
      <c r="F70" s="7"/>
      <c r="G70" s="37" t="str">
        <f t="shared" si="0"/>
        <v/>
      </c>
      <c r="H70" s="9"/>
      <c r="I70" s="9"/>
      <c r="J70" s="36"/>
      <c r="K70" s="3" t="str">
        <f t="shared" si="1"/>
        <v/>
      </c>
    </row>
    <row r="71" spans="1:11" x14ac:dyDescent="0.15">
      <c r="A71" s="10"/>
      <c r="B71" s="7"/>
      <c r="C71" s="7"/>
      <c r="D71" s="7"/>
      <c r="E71" s="7"/>
      <c r="F71" s="7"/>
      <c r="G71" s="37" t="str">
        <f t="shared" si="0"/>
        <v/>
      </c>
      <c r="H71" s="9"/>
      <c r="I71" s="9"/>
      <c r="J71" s="36"/>
      <c r="K71" s="3" t="str">
        <f t="shared" si="1"/>
        <v/>
      </c>
    </row>
    <row r="72" spans="1:11" x14ac:dyDescent="0.15">
      <c r="A72" s="10"/>
      <c r="B72" s="7"/>
      <c r="C72" s="7"/>
      <c r="D72" s="7"/>
      <c r="E72" s="7"/>
      <c r="F72" s="7"/>
      <c r="G72" s="37" t="str">
        <f t="shared" si="0"/>
        <v/>
      </c>
      <c r="H72" s="9"/>
      <c r="I72" s="9"/>
      <c r="J72" s="36"/>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5" t="str">
        <f>Constants!A1</f>
        <v>Constants</v>
      </c>
      <c r="B1" s="195" t="str">
        <f>Constants!B1</f>
        <v xml:space="preserve"> </v>
      </c>
      <c r="C1" s="195" t="str">
        <f>Constants!D1</f>
        <v xml:space="preserve"> </v>
      </c>
      <c r="D1" s="195" t="str">
        <f>Constants!E1</f>
        <v xml:space="preserve"> </v>
      </c>
      <c r="E1" s="195">
        <f>Constants!G1</f>
        <v>0</v>
      </c>
      <c r="F1" s="29"/>
      <c r="G1" s="29"/>
    </row>
    <row r="2" spans="1:7" s="3" customFormat="1" hidden="1" x14ac:dyDescent="0.15">
      <c r="A2" s="195" t="str">
        <f>Constants!A2</f>
        <v>Start date:</v>
      </c>
      <c r="B2" s="195">
        <f>Constants!B2</f>
        <v>36526</v>
      </c>
      <c r="C2" s="195" t="str">
        <f>Constants!D2</f>
        <v xml:space="preserve"> </v>
      </c>
      <c r="D2" s="195" t="str">
        <f>Constants!E2</f>
        <v>Grades:</v>
      </c>
      <c r="E2" s="195">
        <f>Constants!G2</f>
        <v>1</v>
      </c>
      <c r="F2" s="29"/>
      <c r="G2" s="29"/>
    </row>
    <row r="3" spans="1:7" s="3" customFormat="1" hidden="1" x14ac:dyDescent="0.15">
      <c r="A3" s="195" t="str">
        <f>Constants!A3</f>
        <v>End date:</v>
      </c>
      <c r="B3" s="195">
        <f>Constants!B3</f>
        <v>73051</v>
      </c>
      <c r="C3" s="195" t="str">
        <f>Constants!D3</f>
        <v xml:space="preserve"> </v>
      </c>
      <c r="D3" s="195" t="str">
        <f>Constants!E3</f>
        <v xml:space="preserve"> </v>
      </c>
      <c r="E3" s="195">
        <f>Constants!G3</f>
        <v>0.95</v>
      </c>
      <c r="F3" s="29"/>
      <c r="G3" s="29"/>
    </row>
    <row r="4" spans="1:7" s="3" customFormat="1" hidden="1" x14ac:dyDescent="0.15">
      <c r="A4" s="195" t="str">
        <f>Constants!A4</f>
        <v>Phases:</v>
      </c>
      <c r="B4" s="195" t="str">
        <f>Constants!B4</f>
        <v>Analyze</v>
      </c>
      <c r="C4" s="195" t="str">
        <f>Constants!D4</f>
        <v>Identifying customer needs</v>
      </c>
      <c r="D4" s="195" t="str">
        <f>Constants!E4</f>
        <v xml:space="preserve"> </v>
      </c>
      <c r="E4" s="195">
        <f>Constants!G4</f>
        <v>0.9</v>
      </c>
      <c r="F4" s="29"/>
      <c r="G4" s="29"/>
    </row>
    <row r="5" spans="1:7" s="3" customFormat="1" hidden="1" x14ac:dyDescent="0.15">
      <c r="A5" s="195" t="str">
        <f>Constants!A5</f>
        <v xml:space="preserve"> </v>
      </c>
      <c r="B5" s="195" t="str">
        <f>Constants!B5</f>
        <v>Architect</v>
      </c>
      <c r="C5" s="195" t="str">
        <f>Constants!D5</f>
        <v>High-level design</v>
      </c>
      <c r="D5" s="195" t="str">
        <f>Constants!E5</f>
        <v xml:space="preserve"> </v>
      </c>
      <c r="E5" s="195">
        <f>Constants!G5</f>
        <v>0.85</v>
      </c>
      <c r="F5" s="29"/>
      <c r="G5" s="29"/>
    </row>
    <row r="6" spans="1:7" s="3" customFormat="1" hidden="1" x14ac:dyDescent="0.15">
      <c r="A6" s="195" t="str">
        <f>Constants!A6</f>
        <v xml:space="preserve"> </v>
      </c>
      <c r="B6" s="195" t="str">
        <f>Constants!B6</f>
        <v>Plan project</v>
      </c>
      <c r="C6" s="195" t="str">
        <f>Constants!D6</f>
        <v>Determine actions/effort for project duration</v>
      </c>
      <c r="D6" s="195" t="str">
        <f>Constants!E6</f>
        <v xml:space="preserve"> </v>
      </c>
      <c r="E6" s="195">
        <f>Constants!G6</f>
        <v>0.8</v>
      </c>
      <c r="F6" s="29"/>
      <c r="G6" s="29"/>
    </row>
    <row r="7" spans="1:7" s="3" customFormat="1" hidden="1" x14ac:dyDescent="0.15">
      <c r="A7" s="195" t="str">
        <f>Constants!A7</f>
        <v xml:space="preserve"> </v>
      </c>
      <c r="B7" s="195" t="str">
        <f>Constants!B7</f>
        <v>Plan iteration</v>
      </c>
      <c r="C7" s="195" t="str">
        <f>Constants!D7</f>
        <v>Determine actions/effort this iteration</v>
      </c>
      <c r="D7" s="195" t="str">
        <f>Constants!E7</f>
        <v xml:space="preserve"> </v>
      </c>
      <c r="E7" s="195">
        <f>Constants!G7</f>
        <v>0.75</v>
      </c>
      <c r="F7" s="29"/>
      <c r="G7" s="29"/>
    </row>
    <row r="8" spans="1:7" s="3" customFormat="1" hidden="1" x14ac:dyDescent="0.15">
      <c r="A8" s="195" t="str">
        <f>Constants!A8</f>
        <v xml:space="preserve"> </v>
      </c>
      <c r="B8" s="195" t="str">
        <f>Constants!B8</f>
        <v>Construct</v>
      </c>
      <c r="C8" s="195" t="str">
        <f>Constants!D8</f>
        <v>Low-level design, coding, unit testing</v>
      </c>
      <c r="D8" s="195" t="str">
        <f>Constants!E8</f>
        <v xml:space="preserve"> </v>
      </c>
      <c r="E8" s="195">
        <f>Constants!G8</f>
        <v>0.7</v>
      </c>
      <c r="F8" s="29"/>
      <c r="G8" s="29"/>
    </row>
    <row r="9" spans="1:7" s="3" customFormat="1" hidden="1" x14ac:dyDescent="0.15">
      <c r="A9" s="195" t="str">
        <f>Constants!A9</f>
        <v xml:space="preserve"> </v>
      </c>
      <c r="B9" s="195" t="str">
        <f>Constants!B9</f>
        <v>Refactor</v>
      </c>
      <c r="C9" s="195" t="str">
        <f>Constants!D9</f>
        <v>Restructure internal design</v>
      </c>
      <c r="D9" s="195" t="str">
        <f>Constants!E9</f>
        <v xml:space="preserve"> </v>
      </c>
      <c r="E9" s="195">
        <f>Constants!G9</f>
        <v>0.65</v>
      </c>
      <c r="F9" s="29"/>
      <c r="G9" s="29"/>
    </row>
    <row r="10" spans="1:7" s="3" customFormat="1" hidden="1" x14ac:dyDescent="0.15">
      <c r="A10" s="195" t="str">
        <f>Constants!A10</f>
        <v xml:space="preserve"> </v>
      </c>
      <c r="B10" s="195" t="str">
        <f>Constants!B10</f>
        <v>Review</v>
      </c>
      <c r="C10" s="195" t="str">
        <f>Constants!D10</f>
        <v>Examine test code for risk mitigation</v>
      </c>
      <c r="D10" s="195" t="str">
        <f>Constants!E10</f>
        <v xml:space="preserve"> </v>
      </c>
      <c r="E10" s="195">
        <f>Constants!G10</f>
        <v>0.5</v>
      </c>
      <c r="F10" s="29"/>
      <c r="G10" s="29"/>
    </row>
    <row r="11" spans="1:7" s="3" customFormat="1" hidden="1" x14ac:dyDescent="0.15">
      <c r="A11" s="195" t="str">
        <f>Constants!A11</f>
        <v xml:space="preserve"> </v>
      </c>
      <c r="B11" s="195" t="str">
        <f>Constants!B11</f>
        <v>Integration test</v>
      </c>
      <c r="C11" s="195" t="str">
        <f>Constants!D11</f>
        <v>End-to-end test of components to date</v>
      </c>
      <c r="D11" s="195" t="str">
        <f>Constants!E11</f>
        <v xml:space="preserve"> </v>
      </c>
      <c r="E11" s="195" t="str">
        <f>Constants!G11</f>
        <v xml:space="preserve"> </v>
      </c>
      <c r="F11" s="29"/>
      <c r="G11" s="29"/>
    </row>
    <row r="12" spans="1:7" s="3" customFormat="1" hidden="1" x14ac:dyDescent="0.15">
      <c r="A12" s="195" t="str">
        <f>Constants!A12</f>
        <v xml:space="preserve"> </v>
      </c>
      <c r="B12" s="195" t="str">
        <f>Constants!B12</f>
        <v>Repattern</v>
      </c>
      <c r="C12" s="195" t="str">
        <f>Constants!D12</f>
        <v>Restructure external design</v>
      </c>
      <c r="D12" s="195" t="str">
        <f>Constants!E12</f>
        <v xml:space="preserve"> </v>
      </c>
      <c r="E12" s="195" t="str">
        <f>Constants!G12</f>
        <v xml:space="preserve"> </v>
      </c>
      <c r="F12" s="29"/>
      <c r="G12" s="29"/>
    </row>
    <row r="13" spans="1:7" s="3" customFormat="1" hidden="1" x14ac:dyDescent="0.15">
      <c r="A13" s="195" t="str">
        <f>Constants!A13</f>
        <v xml:space="preserve"> </v>
      </c>
      <c r="B13" s="195" t="str">
        <f>Constants!B13</f>
        <v>Postmortem</v>
      </c>
      <c r="C13" s="195" t="str">
        <f>Constants!D13</f>
        <v>Capture post-development statistics</v>
      </c>
      <c r="D13" s="195" t="str">
        <f>Constants!E13</f>
        <v xml:space="preserve"> </v>
      </c>
      <c r="E13" s="195" t="str">
        <f>Constants!G13</f>
        <v xml:space="preserve"> </v>
      </c>
      <c r="F13" s="29"/>
      <c r="G13" s="29"/>
    </row>
    <row r="14" spans="1:7" s="3" customFormat="1" hidden="1" x14ac:dyDescent="0.15">
      <c r="A14" s="195" t="str">
        <f>Constants!A14</f>
        <v xml:space="preserve"> </v>
      </c>
      <c r="B14" s="195" t="str">
        <f>Constants!B14</f>
        <v>Sandbox</v>
      </c>
      <c r="C14" s="195" t="str">
        <f>Constants!D14</f>
        <v>Prove ideas, try concepts</v>
      </c>
      <c r="D14" s="195" t="str">
        <f>Constants!E14</f>
        <v xml:space="preserve"> </v>
      </c>
      <c r="E14" s="195" t="str">
        <f>Constants!G14</f>
        <v xml:space="preserve"> </v>
      </c>
      <c r="F14" s="29"/>
      <c r="G14" s="29"/>
    </row>
    <row r="15" spans="1:7" s="3" customFormat="1" hidden="1" x14ac:dyDescent="0.15">
      <c r="A15" s="195" t="str">
        <f>Constants!A15</f>
        <v xml:space="preserve"> </v>
      </c>
      <c r="B15" s="195" t="str">
        <f>Constants!B15</f>
        <v xml:space="preserve"> </v>
      </c>
      <c r="C15" s="195" t="str">
        <f>Constants!C15</f>
        <v xml:space="preserve"> </v>
      </c>
      <c r="D15" s="195" t="str">
        <f>Constants!D15</f>
        <v xml:space="preserve"> </v>
      </c>
      <c r="E15" s="195" t="str">
        <f>Constants!F15</f>
        <v xml:space="preserve"> </v>
      </c>
      <c r="F15" s="29"/>
      <c r="G15" s="29"/>
    </row>
    <row r="16" spans="1:7" s="3" customFormat="1" hidden="1" x14ac:dyDescent="0.15">
      <c r="A16" s="195" t="str">
        <f>Constants!A16</f>
        <v xml:space="preserve"> </v>
      </c>
      <c r="B16" s="195" t="str">
        <f>Constants!B16</f>
        <v xml:space="preserve"> </v>
      </c>
      <c r="C16" s="195" t="str">
        <f>Constants!C16</f>
        <v xml:space="preserve"> </v>
      </c>
      <c r="D16" s="195" t="str">
        <f>Constants!D16</f>
        <v xml:space="preserve"> </v>
      </c>
      <c r="E16" s="195" t="str">
        <f>Constants!F16</f>
        <v xml:space="preserve"> </v>
      </c>
      <c r="F16" s="29"/>
      <c r="G16" s="29"/>
    </row>
    <row r="17" spans="1:7" s="3" customFormat="1" hidden="1" x14ac:dyDescent="0.15">
      <c r="A17" s="195" t="str">
        <f>Constants!A17</f>
        <v xml:space="preserve"> </v>
      </c>
      <c r="B17" s="195" t="str">
        <f>Constants!B17</f>
        <v xml:space="preserve"> </v>
      </c>
      <c r="C17" s="195" t="str">
        <f>Constants!C17</f>
        <v xml:space="preserve"> </v>
      </c>
      <c r="D17" s="195" t="str">
        <f>Constants!D17</f>
        <v xml:space="preserve"> </v>
      </c>
      <c r="E17" s="195" t="str">
        <f>Constants!F17</f>
        <v xml:space="preserve"> </v>
      </c>
      <c r="F17" s="29"/>
      <c r="G17" s="29"/>
    </row>
    <row r="18" spans="1:7" s="3" customFormat="1" hidden="1" x14ac:dyDescent="0.15">
      <c r="A18" s="195" t="str">
        <f>Constants!A18</f>
        <v xml:space="preserve"> </v>
      </c>
      <c r="B18" s="195" t="str">
        <f>Constants!B18</f>
        <v xml:space="preserve"> </v>
      </c>
      <c r="C18" s="195" t="str">
        <f>Constants!C18</f>
        <v xml:space="preserve"> </v>
      </c>
      <c r="D18" s="195" t="str">
        <f>Constants!D18</f>
        <v xml:space="preserve"> </v>
      </c>
      <c r="E18" s="195" t="str">
        <f>Constants!F18</f>
        <v xml:space="preserve"> </v>
      </c>
      <c r="F18" s="29"/>
      <c r="G18" s="29"/>
    </row>
    <row r="19" spans="1:7" s="3" customFormat="1" hidden="1" x14ac:dyDescent="0.15">
      <c r="A19" s="195" t="str">
        <f>Constants!A19</f>
        <v>Defect Types:</v>
      </c>
      <c r="B19" s="195" t="str">
        <f>Constants!B19</f>
        <v>Requirements Change</v>
      </c>
      <c r="C19" s="195" t="str">
        <f>Constants!C19</f>
        <v>Changes to requirements</v>
      </c>
      <c r="D19" s="195" t="str">
        <f>Constants!D19</f>
        <v>Iteration</v>
      </c>
      <c r="E19" s="195" t="str">
        <f>Constants!F19</f>
        <v xml:space="preserve">did not follow </v>
      </c>
      <c r="F19" s="29"/>
      <c r="G19" s="29"/>
    </row>
    <row r="20" spans="1:7" s="3" customFormat="1" hidden="1" x14ac:dyDescent="0.15">
      <c r="A20" s="195" t="str">
        <f>Constants!A20</f>
        <v xml:space="preserve"> </v>
      </c>
      <c r="B20" s="195" t="str">
        <f>Constants!B20</f>
        <v>Requirements Clarification</v>
      </c>
      <c r="C20" s="195" t="str">
        <f>Constants!C20</f>
        <v>Clarifications to requirements</v>
      </c>
      <c r="D20" s="195" t="str">
        <f>Constants!D20</f>
        <v xml:space="preserve"> </v>
      </c>
      <c r="E20" s="195" t="str">
        <f>Constants!F20</f>
        <v>very painful</v>
      </c>
      <c r="F20" s="29"/>
      <c r="G20" s="29"/>
    </row>
    <row r="21" spans="1:7" s="3" customFormat="1" hidden="1" x14ac:dyDescent="0.15">
      <c r="A21" s="195" t="str">
        <f>Constants!A21</f>
        <v xml:space="preserve"> </v>
      </c>
      <c r="B21" s="195" t="str">
        <f>Constants!B21</f>
        <v>Product syntax</v>
      </c>
      <c r="C21" s="195" t="str">
        <f>Constants!C21</f>
        <v>Syntax flaws in the deliverable product</v>
      </c>
      <c r="D21" s="195" t="str">
        <f>Constants!D21</f>
        <v xml:space="preserve"> </v>
      </c>
      <c r="E21" s="195" t="str">
        <f>Constants!F21</f>
        <v>painful</v>
      </c>
      <c r="F21" s="29"/>
      <c r="G21" s="29"/>
    </row>
    <row r="22" spans="1:7" s="3" customFormat="1" hidden="1" x14ac:dyDescent="0.15">
      <c r="A22" s="195" t="str">
        <f>Constants!A22</f>
        <v xml:space="preserve"> </v>
      </c>
      <c r="B22" s="195" t="str">
        <f>Constants!B22</f>
        <v>Product logic</v>
      </c>
      <c r="C22" s="195" t="str">
        <f>Constants!C22</f>
        <v>Logic flaws in the deliverable product</v>
      </c>
      <c r="D22" s="195" t="str">
        <f>Constants!D22</f>
        <v xml:space="preserve"> </v>
      </c>
      <c r="E22" s="195" t="str">
        <f>Constants!F22</f>
        <v>neutral</v>
      </c>
      <c r="F22" s="29"/>
      <c r="G22" s="29"/>
    </row>
    <row r="23" spans="1:7" s="3" customFormat="1" hidden="1" x14ac:dyDescent="0.15">
      <c r="A23" s="195" t="str">
        <f>Constants!A23</f>
        <v xml:space="preserve"> </v>
      </c>
      <c r="B23" s="195" t="str">
        <f>Constants!B23</f>
        <v>Product interface</v>
      </c>
      <c r="C23" s="195" t="str">
        <f>Constants!C23</f>
        <v>Flaws in the interface of a component of the deliverable product</v>
      </c>
      <c r="D23" s="195" t="str">
        <f>Constants!D23</f>
        <v xml:space="preserve"> </v>
      </c>
      <c r="E23" s="195" t="str">
        <f>Constants!F23</f>
        <v>helpful</v>
      </c>
      <c r="F23" s="29"/>
      <c r="G23" s="29"/>
    </row>
    <row r="24" spans="1:7" s="3" customFormat="1" hidden="1" x14ac:dyDescent="0.15">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t="str">
        <f>Constants!F24</f>
        <v>very helpful</v>
      </c>
      <c r="F24" s="29"/>
      <c r="G24" s="29"/>
    </row>
    <row r="25" spans="1:7" s="3" customFormat="1" hidden="1" x14ac:dyDescent="0.15">
      <c r="A25" s="195" t="str">
        <f>Constants!A25</f>
        <v xml:space="preserve"> </v>
      </c>
      <c r="B25" s="195" t="str">
        <f>Constants!B25</f>
        <v>Test syntax</v>
      </c>
      <c r="C25" s="195" t="str">
        <f>Constants!C25</f>
        <v xml:space="preserve">Syntax flaws in the test code </v>
      </c>
      <c r="D25" s="195" t="str">
        <f>Constants!D25</f>
        <v xml:space="preserve"> </v>
      </c>
      <c r="E25" s="195" t="str">
        <f>Constants!F25</f>
        <v xml:space="preserve"> </v>
      </c>
      <c r="F25" s="29"/>
      <c r="G25" s="29"/>
    </row>
    <row r="26" spans="1:7" s="3" customFormat="1" hidden="1" x14ac:dyDescent="0.15">
      <c r="A26" s="195" t="str">
        <f>Constants!A26</f>
        <v xml:space="preserve"> </v>
      </c>
      <c r="B26" s="195" t="str">
        <f>Constants!B26</f>
        <v>Test logic</v>
      </c>
      <c r="C26" s="195" t="str">
        <f>Constants!C26</f>
        <v>Logic flaws in the test code</v>
      </c>
      <c r="D26" s="195" t="str">
        <f>Constants!D26</f>
        <v xml:space="preserve"> </v>
      </c>
      <c r="E26" s="195" t="str">
        <f>Constants!F26</f>
        <v xml:space="preserve"> </v>
      </c>
      <c r="F26" s="29"/>
      <c r="G26" s="29"/>
    </row>
    <row r="27" spans="1:7" s="3" customFormat="1" hidden="1" x14ac:dyDescent="0.15">
      <c r="A27" s="195" t="str">
        <f>Constants!A27</f>
        <v xml:space="preserve"> </v>
      </c>
      <c r="B27" s="195" t="str">
        <f>Constants!B27</f>
        <v>Test interface</v>
      </c>
      <c r="C27" s="195" t="str">
        <f>Constants!C27</f>
        <v>Flaws in the interface of a component of the test code</v>
      </c>
      <c r="D27" s="195" t="str">
        <f>Constants!D27</f>
        <v xml:space="preserve"> </v>
      </c>
      <c r="E27" s="195" t="str">
        <f>Constants!F27</f>
        <v xml:space="preserve"> </v>
      </c>
      <c r="F27" s="29"/>
      <c r="G27" s="29"/>
    </row>
    <row r="28" spans="1:7" s="3" customFormat="1" hidden="1" x14ac:dyDescent="0.15">
      <c r="A28" s="195" t="str">
        <f>Constants!A28</f>
        <v xml:space="preserve"> </v>
      </c>
      <c r="B28" s="195" t="str">
        <f>Constants!B28</f>
        <v>Test checking</v>
      </c>
      <c r="C28" s="195" t="str">
        <f>Constants!C28</f>
        <v>Flaws with boundary/type checking within a component of the test code</v>
      </c>
      <c r="D28" s="195" t="str">
        <f>Constants!D28</f>
        <v xml:space="preserve"> </v>
      </c>
      <c r="E28" s="195" t="str">
        <f>Constants!F28</f>
        <v xml:space="preserve"> </v>
      </c>
      <c r="F28" s="29"/>
      <c r="G28" s="29"/>
    </row>
    <row r="29" spans="1:7" s="3" customFormat="1" hidden="1" x14ac:dyDescent="0.15">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Constants!F29</f>
        <v>0</v>
      </c>
      <c r="F29" s="29"/>
      <c r="G29" s="29"/>
    </row>
    <row r="30" spans="1:7" s="3" customFormat="1" hidden="1" x14ac:dyDescent="0.15">
      <c r="A30" s="195" t="str">
        <f>Constants!A30</f>
        <v>Y/N:</v>
      </c>
      <c r="B30" s="195" t="str">
        <f>Constants!B30</f>
        <v>Yes</v>
      </c>
      <c r="C30" s="195" t="str">
        <f>Constants!C30</f>
        <v xml:space="preserve"> </v>
      </c>
      <c r="D30" s="195" t="str">
        <f>Constants!D30</f>
        <v xml:space="preserve"> </v>
      </c>
      <c r="E30" s="195">
        <f>Constants!F30</f>
        <v>0</v>
      </c>
      <c r="F30" s="29"/>
      <c r="G30" s="29"/>
    </row>
    <row r="31" spans="1:7" s="19" customFormat="1" hidden="1" x14ac:dyDescent="0.15">
      <c r="A31" s="195" t="str">
        <f>Constants!A31</f>
        <v xml:space="preserve"> </v>
      </c>
      <c r="B31" s="195" t="str">
        <f>Constants!B31</f>
        <v>No</v>
      </c>
      <c r="C31" s="195" t="str">
        <f>Constants!C31</f>
        <v xml:space="preserve"> </v>
      </c>
      <c r="D31" s="195" t="str">
        <f>Constants!D31</f>
        <v xml:space="preserve"> </v>
      </c>
      <c r="E31" s="195">
        <f>Constants!F31</f>
        <v>0</v>
      </c>
      <c r="F31" s="8"/>
      <c r="G31" s="8"/>
    </row>
    <row r="32" spans="1:7" s="3" customFormat="1" hidden="1" x14ac:dyDescent="0.15">
      <c r="A32" s="195" t="str">
        <f>Constants!A32</f>
        <v>Proxy Types:</v>
      </c>
      <c r="B32" s="195" t="str">
        <f>Constants!B32</f>
        <v>-</v>
      </c>
      <c r="C32" s="195" t="str">
        <f>Constants!C32</f>
        <v xml:space="preserve"> </v>
      </c>
      <c r="D32" s="195" t="str">
        <f>Constants!D32</f>
        <v xml:space="preserve"> </v>
      </c>
      <c r="E32" s="195" t="str">
        <f>Constants!F32</f>
        <v>Base</v>
      </c>
      <c r="F32" s="8"/>
      <c r="G32" s="29"/>
    </row>
    <row r="33" spans="1:9" s="3" customFormat="1" hidden="1" x14ac:dyDescent="0.15">
      <c r="A33" s="195" t="str">
        <f>Constants!A33</f>
        <v xml:space="preserve"> </v>
      </c>
      <c r="B33" s="195" t="str">
        <f>Constants!B33</f>
        <v>Calculation</v>
      </c>
      <c r="C33" s="195" t="str">
        <f>Constants!C33</f>
        <v xml:space="preserve"> </v>
      </c>
      <c r="D33" s="195" t="str">
        <f>Constants!D33</f>
        <v xml:space="preserve"> </v>
      </c>
      <c r="E33" s="195" t="str">
        <f>Constants!F33</f>
        <v>New</v>
      </c>
      <c r="F33" s="8"/>
      <c r="G33" s="29"/>
    </row>
    <row r="34" spans="1:9" s="3" customFormat="1" hidden="1" x14ac:dyDescent="0.15">
      <c r="A34" s="195" t="str">
        <f>Constants!A34</f>
        <v xml:space="preserve"> </v>
      </c>
      <c r="B34" s="195" t="str">
        <f>Constants!B34</f>
        <v>Data</v>
      </c>
      <c r="C34" s="195" t="str">
        <f>Constants!C34</f>
        <v xml:space="preserve"> </v>
      </c>
      <c r="D34" s="195" t="str">
        <f>Constants!D34</f>
        <v xml:space="preserve"> </v>
      </c>
      <c r="E34" s="195" t="str">
        <f>Constants!F34</f>
        <v>Reusable</v>
      </c>
      <c r="F34" s="8"/>
      <c r="G34" s="29"/>
    </row>
    <row r="35" spans="1:9" s="3" customFormat="1" hidden="1" x14ac:dyDescent="0.15">
      <c r="A35" s="195" t="str">
        <f>Constants!A35</f>
        <v xml:space="preserve"> </v>
      </c>
      <c r="B35" s="195" t="str">
        <f>Constants!B35</f>
        <v>I/O</v>
      </c>
      <c r="C35" s="195" t="str">
        <f>Constants!C35</f>
        <v xml:space="preserve"> </v>
      </c>
      <c r="D35" s="195" t="str">
        <f>Constants!D35</f>
        <v xml:space="preserve"> </v>
      </c>
      <c r="E35" s="195" t="str">
        <f>Constants!F35</f>
        <v xml:space="preserve"> </v>
      </c>
      <c r="F35" s="8"/>
      <c r="G35" s="29"/>
    </row>
    <row r="36" spans="1:9" s="3" customFormat="1" hidden="1" x14ac:dyDescent="0.15">
      <c r="A36" s="195" t="str">
        <f>Constants!A36</f>
        <v xml:space="preserve"> </v>
      </c>
      <c r="B36" s="195" t="str">
        <f>Constants!B36</f>
        <v>Logic</v>
      </c>
      <c r="C36" s="195" t="str">
        <f>Constants!C36</f>
        <v xml:space="preserve"> </v>
      </c>
      <c r="D36" s="195" t="str">
        <f>Constants!D36</f>
        <v xml:space="preserve"> </v>
      </c>
      <c r="E36" s="195" t="str">
        <f>Constants!F36</f>
        <v xml:space="preserve"> </v>
      </c>
      <c r="F36" s="8"/>
      <c r="G36" s="29"/>
    </row>
    <row r="37" spans="1:9" s="3" customFormat="1" hidden="1" x14ac:dyDescent="0.15">
      <c r="A37" s="195" t="str">
        <f>Constants!A37</f>
        <v xml:space="preserve"> </v>
      </c>
      <c r="B37" s="195" t="str">
        <f>Constants!B37</f>
        <v xml:space="preserve"> </v>
      </c>
      <c r="C37" s="195" t="str">
        <f>Constants!C37</f>
        <v xml:space="preserve"> </v>
      </c>
      <c r="D37" s="195" t="str">
        <f>Constants!D37</f>
        <v xml:space="preserve"> </v>
      </c>
      <c r="E37" s="195" t="str">
        <f>Constants!F37</f>
        <v xml:space="preserve"> </v>
      </c>
      <c r="F37" s="8"/>
      <c r="G37" s="29"/>
    </row>
    <row r="38" spans="1:9" s="3" customFormat="1" hidden="1" x14ac:dyDescent="0.15">
      <c r="A38" s="195" t="str">
        <f>Constants!A38</f>
        <v>Sizes:</v>
      </c>
      <c r="B38" s="195" t="str">
        <f>Constants!B38</f>
        <v>VS</v>
      </c>
      <c r="C38" s="195" t="str">
        <f>Constants!C38</f>
        <v>S</v>
      </c>
      <c r="D38" s="195" t="str">
        <f>Constants!D38</f>
        <v>M</v>
      </c>
      <c r="E38" s="195" t="str">
        <f>Constants!F38</f>
        <v>VL</v>
      </c>
      <c r="F38" s="8"/>
      <c r="G38" s="29"/>
    </row>
    <row r="39" spans="1:9" s="3" customFormat="1" hidden="1" x14ac:dyDescent="0.15">
      <c r="A39" s="195" t="str">
        <f>Constants!A39</f>
        <v>upper</v>
      </c>
      <c r="B39" s="195">
        <f>Constants!B39</f>
        <v>-1.5</v>
      </c>
      <c r="C39" s="195">
        <f>Constants!C39</f>
        <v>-0.5</v>
      </c>
      <c r="D39" s="195">
        <f>Constants!D39</f>
        <v>0.5</v>
      </c>
      <c r="E39" s="195">
        <f>Constants!F39</f>
        <v>99999</v>
      </c>
      <c r="F39" s="8"/>
      <c r="G39" s="29"/>
    </row>
    <row r="40" spans="1:9" s="3" customFormat="1" hidden="1" x14ac:dyDescent="0.15">
      <c r="A40" s="195" t="str">
        <f>Constants!A40</f>
        <v>mid</v>
      </c>
      <c r="B40" s="195">
        <f>Constants!B40</f>
        <v>-2</v>
      </c>
      <c r="C40" s="195">
        <f>Constants!C40</f>
        <v>-1</v>
      </c>
      <c r="D40" s="195">
        <f>Constants!D40</f>
        <v>0</v>
      </c>
      <c r="E40" s="195">
        <f>Constants!F40</f>
        <v>2</v>
      </c>
      <c r="F40" s="8"/>
      <c r="G40" s="29"/>
    </row>
    <row r="41" spans="1:9" s="3" customFormat="1" hidden="1" x14ac:dyDescent="0.15">
      <c r="A41" s="195" t="str">
        <f>Constants!A41</f>
        <v>lower</v>
      </c>
      <c r="B41" s="195">
        <f>Constants!B41</f>
        <v>0</v>
      </c>
      <c r="C41" s="195">
        <f>Constants!C41</f>
        <v>-1.5</v>
      </c>
      <c r="D41" s="195">
        <f>Constants!D41</f>
        <v>-0.5</v>
      </c>
      <c r="E41" s="195">
        <f>Constants!F41</f>
        <v>1.5</v>
      </c>
      <c r="F41" s="8"/>
      <c r="G41" s="29"/>
    </row>
    <row r="42" spans="1:9" s="3" customFormat="1" hidden="1" x14ac:dyDescent="0.15">
      <c r="A42" s="195" t="str">
        <f>Constants!A42</f>
        <v xml:space="preserve"> </v>
      </c>
      <c r="B42" s="195">
        <f>Constants!B42</f>
        <v>0</v>
      </c>
      <c r="C42" s="195">
        <f>Constants!C42</f>
        <v>0</v>
      </c>
      <c r="D42" s="195">
        <f>Constants!D42</f>
        <v>0</v>
      </c>
      <c r="E42" s="195" t="str">
        <f>Constants!F42</f>
        <v xml:space="preserve"> </v>
      </c>
      <c r="F42" s="8"/>
      <c r="G42" s="29"/>
    </row>
    <row r="43" spans="1:9" hidden="1" x14ac:dyDescent="0.15">
      <c r="A43" s="195" t="str">
        <f>Constants!A43</f>
        <v xml:space="preserve"> </v>
      </c>
      <c r="B43" s="195" t="str">
        <f>Constants!B43</f>
        <v xml:space="preserve"> </v>
      </c>
      <c r="C43" s="195" t="str">
        <f>Constants!C43</f>
        <v xml:space="preserve"> </v>
      </c>
      <c r="D43" s="195" t="str">
        <f>Constants!D43</f>
        <v xml:space="preserve"> </v>
      </c>
      <c r="E43" s="195" t="str">
        <f>Constants!F43</f>
        <v xml:space="preserve"> </v>
      </c>
      <c r="F43" s="42"/>
      <c r="G43" s="42"/>
    </row>
    <row r="44" spans="1:9" s="14" customFormat="1" hidden="1" x14ac:dyDescent="0.15">
      <c r="A44" s="195" t="str">
        <f>Constants!A44</f>
        <v>&lt;-- Mandatory</v>
      </c>
      <c r="B44" s="195" t="str">
        <f>Constants!B44</f>
        <v xml:space="preserve"> </v>
      </c>
      <c r="C44" s="195" t="str">
        <f>Constants!C44</f>
        <v>✔</v>
      </c>
      <c r="D44" s="195" t="str">
        <f>Constants!D44</f>
        <v xml:space="preserve"> </v>
      </c>
      <c r="E44" s="195" t="str">
        <f>Constants!F44</f>
        <v xml:space="preserve"> </v>
      </c>
      <c r="F44" s="24"/>
      <c r="G44" s="24"/>
      <c r="H44" s="24"/>
      <c r="I44" s="24"/>
    </row>
    <row r="45" spans="1:9" ht="20" x14ac:dyDescent="0.2">
      <c r="A45" s="480" t="s">
        <v>112</v>
      </c>
      <c r="B45" s="480"/>
      <c r="C45" s="480"/>
    </row>
    <row r="47" spans="1:9" ht="18" hidden="1" x14ac:dyDescent="0.2">
      <c r="A47" s="238" t="s">
        <v>406</v>
      </c>
      <c r="D47" s="238"/>
      <c r="E47" s="239" t="s">
        <v>416</v>
      </c>
    </row>
    <row r="48" spans="1:9" ht="16" hidden="1" thickBot="1" x14ac:dyDescent="0.2">
      <c r="B48" t="s">
        <v>407</v>
      </c>
      <c r="C48" t="s">
        <v>408</v>
      </c>
      <c r="F48" s="241" t="s">
        <v>417</v>
      </c>
    </row>
    <row r="49" spans="1:8" ht="16" hidden="1" x14ac:dyDescent="0.15">
      <c r="B49" s="226" t="s">
        <v>409</v>
      </c>
      <c r="C49" s="227" t="s">
        <v>410</v>
      </c>
      <c r="F49" s="240" t="s">
        <v>418</v>
      </c>
      <c r="G49" s="242"/>
    </row>
    <row r="50" spans="1:8" ht="16" hidden="1" x14ac:dyDescent="0.15">
      <c r="B50" s="228" t="s">
        <v>411</v>
      </c>
      <c r="C50" s="230" t="s">
        <v>412</v>
      </c>
      <c r="F50" s="243" t="s">
        <v>419</v>
      </c>
      <c r="G50" s="231"/>
    </row>
    <row r="51" spans="1:8" ht="16" hidden="1" x14ac:dyDescent="0.15">
      <c r="B51" s="228" t="s">
        <v>413</v>
      </c>
      <c r="C51" s="229"/>
      <c r="F51" s="240" t="s">
        <v>420</v>
      </c>
      <c r="G51" s="232"/>
    </row>
    <row r="52" spans="1:8" ht="16" hidden="1" x14ac:dyDescent="0.15">
      <c r="B52" s="251" t="s">
        <v>414</v>
      </c>
      <c r="C52" s="229"/>
      <c r="F52" s="243" t="s">
        <v>155</v>
      </c>
      <c r="G52" s="231"/>
    </row>
    <row r="53" spans="1:8" ht="16" hidden="1" x14ac:dyDescent="0.15">
      <c r="B53" s="252" t="s">
        <v>442</v>
      </c>
      <c r="C53" s="229" t="s">
        <v>410</v>
      </c>
      <c r="F53" s="240" t="s">
        <v>421</v>
      </c>
      <c r="G53" s="232"/>
    </row>
    <row r="54" spans="1:8" ht="16" hidden="1" x14ac:dyDescent="0.15">
      <c r="B54" s="252" t="s">
        <v>443</v>
      </c>
      <c r="C54" s="230" t="s">
        <v>444</v>
      </c>
      <c r="F54" s="243" t="s">
        <v>294</v>
      </c>
      <c r="G54" s="231"/>
    </row>
    <row r="55" spans="1:8" ht="16" hidden="1" x14ac:dyDescent="0.15">
      <c r="B55" s="251" t="s">
        <v>415</v>
      </c>
      <c r="C55" s="230" t="s">
        <v>462</v>
      </c>
      <c r="F55" s="240" t="s">
        <v>422</v>
      </c>
      <c r="G55" s="232"/>
    </row>
    <row r="56" spans="1:8" ht="15" hidden="1" x14ac:dyDescent="0.15">
      <c r="F56" s="243" t="s">
        <v>154</v>
      </c>
      <c r="G56" s="231"/>
    </row>
    <row r="57" spans="1:8" ht="18" hidden="1" x14ac:dyDescent="0.15">
      <c r="A57" s="239"/>
      <c r="F57" s="241" t="s">
        <v>423</v>
      </c>
      <c r="G57" s="232"/>
    </row>
    <row r="58" spans="1:8" ht="15" hidden="1" x14ac:dyDescent="0.15">
      <c r="F58" s="240" t="s">
        <v>78</v>
      </c>
    </row>
    <row r="59" spans="1:8" ht="15" hidden="1" x14ac:dyDescent="0.15">
      <c r="B59" s="241"/>
      <c r="C59" s="242"/>
      <c r="F59" s="243" t="s">
        <v>424</v>
      </c>
      <c r="G59" s="231"/>
    </row>
    <row r="60" spans="1:8" ht="15" hidden="1" x14ac:dyDescent="0.15">
      <c r="B60" s="240"/>
      <c r="C60" s="231"/>
      <c r="D60" s="231"/>
      <c r="F60" s="240" t="s">
        <v>425</v>
      </c>
      <c r="G60" s="232"/>
    </row>
    <row r="61" spans="1:8" ht="15" hidden="1" x14ac:dyDescent="0.15">
      <c r="B61" s="243"/>
      <c r="C61" s="232"/>
      <c r="F61" s="240" t="s">
        <v>293</v>
      </c>
      <c r="G61" s="231"/>
    </row>
    <row r="62" spans="1:8" ht="15" hidden="1" x14ac:dyDescent="0.15">
      <c r="B62" s="240"/>
      <c r="C62" s="231"/>
      <c r="D62" s="231"/>
      <c r="F62" s="234" t="s">
        <v>426</v>
      </c>
      <c r="G62" s="231"/>
    </row>
    <row r="63" spans="1:8" ht="18" x14ac:dyDescent="0.2">
      <c r="A63" s="238" t="s">
        <v>427</v>
      </c>
      <c r="E63" s="255" t="s">
        <v>430</v>
      </c>
      <c r="F63" s="255"/>
      <c r="G63" s="301"/>
      <c r="H63" s="301"/>
    </row>
    <row r="64" spans="1:8" ht="15" thickBot="1" x14ac:dyDescent="0.2">
      <c r="B64" s="233"/>
      <c r="E64" s="380" t="s">
        <v>428</v>
      </c>
      <c r="F64" s="380" t="s">
        <v>429</v>
      </c>
      <c r="G64" s="301"/>
      <c r="H64" s="381" t="s">
        <v>651</v>
      </c>
    </row>
    <row r="65" spans="2:9" ht="14" x14ac:dyDescent="0.15">
      <c r="B65" s="233"/>
      <c r="E65" s="382" t="s">
        <v>648</v>
      </c>
      <c r="F65" s="383" t="s">
        <v>650</v>
      </c>
      <c r="G65" s="301"/>
      <c r="H65" s="384"/>
      <c r="I65" s="295"/>
    </row>
    <row r="66" spans="2:9" ht="14" x14ac:dyDescent="0.15">
      <c r="B66" s="233"/>
      <c r="E66" s="385"/>
      <c r="F66" s="386" t="s">
        <v>649</v>
      </c>
      <c r="G66" s="301"/>
      <c r="H66" s="301"/>
    </row>
    <row r="67" spans="2:9" ht="14" thickBot="1" x14ac:dyDescent="0.2">
      <c r="B67" s="234"/>
      <c r="E67" s="385"/>
      <c r="F67" s="387" t="s">
        <v>738</v>
      </c>
      <c r="G67" s="301"/>
      <c r="H67" s="388"/>
      <c r="I67" s="295"/>
    </row>
    <row r="68" spans="2:9" ht="14" x14ac:dyDescent="0.15">
      <c r="B68" s="235"/>
      <c r="E68" s="389" t="s">
        <v>501</v>
      </c>
      <c r="F68" s="391" t="s">
        <v>737</v>
      </c>
      <c r="G68" s="301"/>
      <c r="H68" s="390" t="s">
        <v>322</v>
      </c>
    </row>
    <row r="69" spans="2:9" ht="14" x14ac:dyDescent="0.15">
      <c r="B69" s="236"/>
      <c r="E69" s="393"/>
      <c r="F69" s="391" t="s">
        <v>647</v>
      </c>
      <c r="G69" s="301"/>
      <c r="H69" s="403" t="s">
        <v>78</v>
      </c>
    </row>
    <row r="70" spans="2:9" ht="14" thickBot="1" x14ac:dyDescent="0.2">
      <c r="B70" s="236"/>
      <c r="E70" s="385"/>
      <c r="F70" s="387" t="s">
        <v>646</v>
      </c>
      <c r="G70" s="301"/>
      <c r="H70" s="388" t="s">
        <v>78</v>
      </c>
    </row>
    <row r="71" spans="2:9" ht="14" x14ac:dyDescent="0.15">
      <c r="B71" s="237"/>
      <c r="E71" s="389" t="s">
        <v>117</v>
      </c>
      <c r="F71" s="383" t="s">
        <v>654</v>
      </c>
      <c r="G71" s="301"/>
      <c r="H71" s="392"/>
    </row>
    <row r="72" spans="2:9" ht="14" x14ac:dyDescent="0.15">
      <c r="B72" s="237"/>
      <c r="E72" s="393"/>
      <c r="F72" s="394" t="s">
        <v>655</v>
      </c>
      <c r="G72" s="301"/>
      <c r="H72" s="400"/>
    </row>
    <row r="73" spans="2:9" ht="14" x14ac:dyDescent="0.15">
      <c r="E73" s="393"/>
      <c r="F73" s="394" t="s">
        <v>653</v>
      </c>
      <c r="G73" s="301"/>
      <c r="H73" s="404" t="s">
        <v>652</v>
      </c>
    </row>
    <row r="74" spans="2:9" ht="14" x14ac:dyDescent="0.15">
      <c r="E74" s="385"/>
      <c r="F74" s="394" t="s">
        <v>656</v>
      </c>
      <c r="G74" s="301"/>
      <c r="H74" s="301"/>
    </row>
    <row r="75" spans="2:9" ht="14" x14ac:dyDescent="0.15">
      <c r="E75" s="385"/>
      <c r="F75" s="395" t="s">
        <v>657</v>
      </c>
      <c r="G75" s="301"/>
      <c r="H75" s="301"/>
    </row>
    <row r="76" spans="2:9" ht="14" x14ac:dyDescent="0.15">
      <c r="E76" s="385"/>
      <c r="F76" s="395" t="s">
        <v>658</v>
      </c>
      <c r="G76" s="301"/>
      <c r="H76" s="301"/>
    </row>
    <row r="77" spans="2:9" ht="14" x14ac:dyDescent="0.15">
      <c r="E77" s="385"/>
      <c r="F77" s="396" t="s">
        <v>659</v>
      </c>
      <c r="G77" s="301"/>
      <c r="H77" s="384" t="s">
        <v>210</v>
      </c>
    </row>
    <row r="78" spans="2:9" ht="14" x14ac:dyDescent="0.15">
      <c r="E78" s="385"/>
      <c r="F78" s="396" t="s">
        <v>660</v>
      </c>
      <c r="G78" s="301"/>
      <c r="H78" s="384"/>
    </row>
    <row r="79" spans="2:9" ht="14" x14ac:dyDescent="0.15">
      <c r="E79" s="385"/>
      <c r="F79" s="395" t="s">
        <v>661</v>
      </c>
      <c r="G79" s="301"/>
      <c r="H79" s="384"/>
    </row>
    <row r="80" spans="2:9" ht="14" x14ac:dyDescent="0.15">
      <c r="E80" s="385"/>
      <c r="F80" s="396" t="s">
        <v>662</v>
      </c>
      <c r="G80" s="301"/>
      <c r="H80" s="384"/>
    </row>
    <row r="81" spans="5:8" ht="14" x14ac:dyDescent="0.15">
      <c r="E81" s="385"/>
      <c r="F81" s="394" t="s">
        <v>663</v>
      </c>
      <c r="G81" s="301"/>
      <c r="H81" s="384"/>
    </row>
    <row r="82" spans="5:8" ht="14" x14ac:dyDescent="0.15">
      <c r="E82" s="385"/>
      <c r="F82" s="394" t="s">
        <v>664</v>
      </c>
      <c r="G82" s="301"/>
      <c r="H82" s="384"/>
    </row>
    <row r="83" spans="5:8" ht="14" x14ac:dyDescent="0.15">
      <c r="E83" s="385"/>
      <c r="F83" s="394" t="s">
        <v>665</v>
      </c>
      <c r="G83" s="301"/>
      <c r="H83" s="384"/>
    </row>
    <row r="84" spans="5:8" ht="14" x14ac:dyDescent="0.15">
      <c r="E84" s="385"/>
      <c r="F84" s="397" t="s">
        <v>666</v>
      </c>
      <c r="G84" s="301"/>
      <c r="H84" s="384" t="s">
        <v>210</v>
      </c>
    </row>
    <row r="85" spans="5:8" ht="14" x14ac:dyDescent="0.15">
      <c r="E85" s="385"/>
      <c r="F85" s="397" t="s">
        <v>667</v>
      </c>
      <c r="G85" s="301"/>
      <c r="H85" s="384"/>
    </row>
    <row r="86" spans="5:8" ht="14" x14ac:dyDescent="0.15">
      <c r="E86" s="385"/>
      <c r="F86" s="394" t="s">
        <v>668</v>
      </c>
      <c r="G86" s="301"/>
      <c r="H86" s="301"/>
    </row>
    <row r="87" spans="5:8" ht="14" x14ac:dyDescent="0.15">
      <c r="E87" s="385"/>
      <c r="F87" s="398" t="s">
        <v>669</v>
      </c>
      <c r="G87" s="301"/>
      <c r="H87" s="301"/>
    </row>
    <row r="88" spans="5:8" ht="15" thickBot="1" x14ac:dyDescent="0.2">
      <c r="E88" s="385"/>
      <c r="F88" s="398" t="s">
        <v>511</v>
      </c>
      <c r="G88" s="301"/>
      <c r="H88" s="301"/>
    </row>
    <row r="89" spans="5:8" ht="15" thickBot="1" x14ac:dyDescent="0.2">
      <c r="E89" s="389" t="s">
        <v>132</v>
      </c>
      <c r="F89" s="399" t="s">
        <v>734</v>
      </c>
      <c r="G89" s="301"/>
      <c r="H89" s="390" t="s">
        <v>210</v>
      </c>
    </row>
    <row r="90" spans="5:8" ht="15" thickBot="1" x14ac:dyDescent="0.2">
      <c r="E90" s="389" t="s">
        <v>708</v>
      </c>
      <c r="F90" s="399" t="s">
        <v>735</v>
      </c>
      <c r="G90" s="301"/>
      <c r="H90" s="390" t="s">
        <v>210</v>
      </c>
    </row>
    <row r="91" spans="5:8" ht="14" x14ac:dyDescent="0.15">
      <c r="E91" s="389" t="s">
        <v>293</v>
      </c>
      <c r="F91" s="399" t="s">
        <v>502</v>
      </c>
      <c r="G91" s="301"/>
      <c r="H91" s="390" t="s">
        <v>322</v>
      </c>
    </row>
    <row r="92" spans="5:8" ht="14" x14ac:dyDescent="0.15">
      <c r="E92" s="393"/>
      <c r="F92" s="386" t="s">
        <v>503</v>
      </c>
      <c r="G92" s="301"/>
      <c r="H92" s="384" t="s">
        <v>78</v>
      </c>
    </row>
    <row r="93" spans="5:8" ht="15" thickBot="1" x14ac:dyDescent="0.2">
      <c r="E93" s="385"/>
      <c r="F93" s="386" t="s">
        <v>514</v>
      </c>
      <c r="G93" s="301"/>
      <c r="H93" s="384" t="s">
        <v>515</v>
      </c>
    </row>
    <row r="94" spans="5:8" ht="14" x14ac:dyDescent="0.15">
      <c r="E94" s="389" t="s">
        <v>426</v>
      </c>
      <c r="F94" s="399" t="s">
        <v>511</v>
      </c>
      <c r="G94" s="301"/>
      <c r="H94" s="392"/>
    </row>
    <row r="95" spans="5:8" ht="14" x14ac:dyDescent="0.15">
      <c r="E95" s="393"/>
      <c r="F95" s="386" t="s">
        <v>504</v>
      </c>
      <c r="G95" s="301"/>
      <c r="H95" s="400"/>
    </row>
    <row r="96" spans="5:8" ht="14" x14ac:dyDescent="0.15">
      <c r="E96" s="385"/>
      <c r="F96" s="386" t="s">
        <v>605</v>
      </c>
      <c r="G96" s="301"/>
      <c r="H96" s="301"/>
    </row>
    <row r="97" spans="1:8" ht="19" thickBot="1" x14ac:dyDescent="0.25">
      <c r="A97" s="238" t="s">
        <v>406</v>
      </c>
      <c r="E97" s="401"/>
      <c r="F97" s="402"/>
      <c r="G97" s="301"/>
      <c r="H97" s="301"/>
    </row>
    <row r="98" spans="1:8" ht="14" x14ac:dyDescent="0.15">
      <c r="A98" t="s">
        <v>409</v>
      </c>
      <c r="C98" t="s">
        <v>472</v>
      </c>
      <c r="E98" s="389" t="s">
        <v>505</v>
      </c>
      <c r="F98" s="399" t="s">
        <v>469</v>
      </c>
      <c r="G98" s="301"/>
      <c r="H98" s="390" t="s">
        <v>461</v>
      </c>
    </row>
    <row r="99" spans="1:8" ht="14" x14ac:dyDescent="0.15">
      <c r="A99" t="s">
        <v>411</v>
      </c>
      <c r="C99" t="s">
        <v>473</v>
      </c>
      <c r="E99" s="385"/>
      <c r="F99" s="386" t="s">
        <v>506</v>
      </c>
      <c r="G99" s="301"/>
      <c r="H99" s="403" t="s">
        <v>210</v>
      </c>
    </row>
    <row r="100" spans="1:8" ht="14" x14ac:dyDescent="0.15">
      <c r="A100" t="s">
        <v>413</v>
      </c>
      <c r="E100" s="379"/>
      <c r="F100" s="379"/>
      <c r="G100" s="379"/>
      <c r="H100" s="379"/>
    </row>
    <row r="101" spans="1:8" x14ac:dyDescent="0.15">
      <c r="B101" t="s">
        <v>414</v>
      </c>
    </row>
    <row r="102" spans="1:8" x14ac:dyDescent="0.15">
      <c r="B102" s="233" t="s">
        <v>442</v>
      </c>
      <c r="C102" t="s">
        <v>474</v>
      </c>
    </row>
    <row r="103" spans="1:8" x14ac:dyDescent="0.15">
      <c r="B103" s="233" t="s">
        <v>443</v>
      </c>
      <c r="C103" t="s">
        <v>475</v>
      </c>
    </row>
    <row r="104" spans="1:8" x14ac:dyDescent="0.15">
      <c r="B104" t="s">
        <v>415</v>
      </c>
      <c r="C104" t="s">
        <v>476</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Normal="100" workbookViewId="0">
      <selection activeCell="B4" sqref="B4"/>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29" t="s">
        <v>77</v>
      </c>
      <c r="B1" s="529"/>
      <c r="C1" s="529"/>
    </row>
    <row r="2" spans="1:3" s="4" customFormat="1" ht="20" x14ac:dyDescent="0.2">
      <c r="A2" s="31"/>
      <c r="B2" s="31"/>
    </row>
    <row r="3" spans="1:3" s="4" customFormat="1" x14ac:dyDescent="0.15">
      <c r="A3" s="32" t="s">
        <v>34</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32</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33</v>
      </c>
      <c r="B15" s="2"/>
    </row>
    <row r="16" spans="1:3" s="4" customFormat="1" ht="44" customHeight="1" x14ac:dyDescent="0.15">
      <c r="A16" s="33">
        <v>1</v>
      </c>
      <c r="B16" s="30"/>
    </row>
    <row r="17" spans="1:2" s="4" customFormat="1" ht="44" customHeight="1" x14ac:dyDescent="0.15">
      <c r="A17" s="33">
        <v>2</v>
      </c>
      <c r="B17" s="30"/>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workbookViewId="0">
      <selection sqref="A1:D1"/>
    </sheetView>
  </sheetViews>
  <sheetFormatPr baseColWidth="10" defaultRowHeight="13" x14ac:dyDescent="0.15"/>
  <cols>
    <col min="1" max="1" width="5.1640625" style="211" customWidth="1"/>
    <col min="2" max="2" width="3.83203125" style="269" customWidth="1"/>
    <col min="3" max="3" width="33.33203125" style="269" customWidth="1"/>
    <col min="4" max="4" width="87.83203125" style="269" customWidth="1"/>
    <col min="5" max="16384" width="10.83203125" style="269"/>
  </cols>
  <sheetData>
    <row r="1" spans="1:6" s="4" customFormat="1" ht="20" x14ac:dyDescent="0.2">
      <c r="A1" s="529" t="s">
        <v>566</v>
      </c>
      <c r="B1" s="529"/>
      <c r="C1" s="529"/>
      <c r="D1" s="529"/>
      <c r="E1" s="32"/>
      <c r="F1" s="32"/>
    </row>
    <row r="2" spans="1:6" ht="27" customHeight="1" x14ac:dyDescent="0.15">
      <c r="A2" s="475" t="s">
        <v>518</v>
      </c>
      <c r="B2" s="475"/>
      <c r="C2" s="475"/>
      <c r="D2" s="475"/>
    </row>
    <row r="3" spans="1:6" ht="29" customHeight="1" x14ac:dyDescent="0.15">
      <c r="A3" s="477" t="s">
        <v>746</v>
      </c>
      <c r="B3" s="475"/>
      <c r="C3" s="475"/>
      <c r="D3" s="475"/>
    </row>
    <row r="4" spans="1:6" x14ac:dyDescent="0.15">
      <c r="A4" s="274" t="s">
        <v>557</v>
      </c>
      <c r="B4" s="273"/>
      <c r="C4" s="273"/>
      <c r="D4" s="273"/>
    </row>
    <row r="5" spans="1:6" s="275" customFormat="1" ht="53" customHeight="1" x14ac:dyDescent="0.15">
      <c r="A5" s="279"/>
      <c r="B5" s="586" t="s">
        <v>519</v>
      </c>
      <c r="C5" s="586"/>
      <c r="D5" s="586"/>
    </row>
    <row r="6" spans="1:6" s="275" customFormat="1" ht="15" thickBot="1" x14ac:dyDescent="0.2">
      <c r="A6" s="279"/>
      <c r="B6" s="277"/>
      <c r="C6" s="280" t="s">
        <v>520</v>
      </c>
    </row>
    <row r="7" spans="1:6" s="275" customFormat="1" ht="14" x14ac:dyDescent="0.15">
      <c r="A7" s="279"/>
      <c r="B7" s="586"/>
      <c r="C7" s="277" t="s">
        <v>521</v>
      </c>
    </row>
    <row r="8" spans="1:6" s="275" customFormat="1" ht="14" x14ac:dyDescent="0.15">
      <c r="A8" s="279"/>
      <c r="B8" s="586"/>
      <c r="C8" s="408" t="s">
        <v>747</v>
      </c>
    </row>
    <row r="9" spans="1:6" s="275" customFormat="1" x14ac:dyDescent="0.15">
      <c r="A9" s="279"/>
      <c r="B9" s="586"/>
      <c r="C9" s="277"/>
    </row>
    <row r="10" spans="1:6" s="275" customFormat="1" ht="14" x14ac:dyDescent="0.15">
      <c r="A10" s="279"/>
      <c r="B10" s="586"/>
      <c r="C10" s="277" t="s">
        <v>522</v>
      </c>
    </row>
    <row r="11" spans="1:6" s="275" customFormat="1" ht="15" thickBot="1" x14ac:dyDescent="0.2">
      <c r="A11" s="279"/>
      <c r="B11" s="586"/>
      <c r="C11" s="280" t="s">
        <v>521</v>
      </c>
    </row>
    <row r="12" spans="1:6" s="275" customFormat="1" x14ac:dyDescent="0.15">
      <c r="A12" s="279"/>
      <c r="B12" s="586"/>
      <c r="C12" s="586"/>
      <c r="D12" s="586"/>
    </row>
    <row r="13" spans="1:6" s="275" customFormat="1" ht="22" customHeight="1" x14ac:dyDescent="0.15">
      <c r="A13" s="279"/>
      <c r="B13" s="586" t="s">
        <v>523</v>
      </c>
      <c r="C13" s="586"/>
      <c r="D13" s="586"/>
    </row>
    <row r="14" spans="1:6" x14ac:dyDescent="0.15">
      <c r="A14" s="274" t="s">
        <v>109</v>
      </c>
      <c r="B14" s="273"/>
      <c r="C14" s="273"/>
      <c r="D14" s="273"/>
    </row>
    <row r="15" spans="1:6" s="275" customFormat="1" x14ac:dyDescent="0.15">
      <c r="A15" s="279"/>
      <c r="B15" s="586" t="s">
        <v>524</v>
      </c>
      <c r="C15" s="586"/>
      <c r="D15" s="586"/>
    </row>
    <row r="16" spans="1:6" s="275" customFormat="1" ht="15" thickBot="1" x14ac:dyDescent="0.2">
      <c r="A16" s="281"/>
      <c r="B16" s="277"/>
      <c r="C16" s="280" t="s">
        <v>520</v>
      </c>
    </row>
    <row r="17" spans="1:4" s="275" customFormat="1" ht="14" x14ac:dyDescent="0.15">
      <c r="A17" s="281"/>
      <c r="B17" s="586"/>
      <c r="C17" s="277" t="s">
        <v>525</v>
      </c>
    </row>
    <row r="18" spans="1:4" s="275" customFormat="1" ht="14" x14ac:dyDescent="0.15">
      <c r="A18" s="281"/>
      <c r="B18" s="586"/>
      <c r="C18" s="277" t="s">
        <v>526</v>
      </c>
    </row>
    <row r="19" spans="1:4" s="275" customFormat="1" x14ac:dyDescent="0.15">
      <c r="A19" s="281"/>
      <c r="B19" s="277"/>
      <c r="C19" s="277"/>
    </row>
    <row r="20" spans="1:4" ht="38" customHeight="1" x14ac:dyDescent="0.15">
      <c r="A20" s="279"/>
      <c r="B20" s="475" t="s">
        <v>555</v>
      </c>
      <c r="C20" s="475"/>
      <c r="D20" s="475"/>
    </row>
    <row r="21" spans="1:4" x14ac:dyDescent="0.15">
      <c r="A21" s="274" t="s">
        <v>558</v>
      </c>
      <c r="B21" s="273"/>
      <c r="C21" s="273"/>
      <c r="D21" s="273"/>
    </row>
    <row r="22" spans="1:4" ht="33" customHeight="1" x14ac:dyDescent="0.15">
      <c r="A22" s="282"/>
      <c r="B22" s="585" t="s">
        <v>527</v>
      </c>
      <c r="C22" s="585"/>
      <c r="D22" s="585"/>
    </row>
    <row r="23" spans="1:4" ht="15" thickBot="1" x14ac:dyDescent="0.2">
      <c r="A23" s="282"/>
      <c r="B23" s="283"/>
      <c r="C23" s="284" t="s">
        <v>528</v>
      </c>
      <c r="D23" s="285" t="s">
        <v>529</v>
      </c>
    </row>
    <row r="24" spans="1:4" ht="14" x14ac:dyDescent="0.15">
      <c r="A24" s="282"/>
      <c r="B24" s="585"/>
      <c r="C24" s="286" t="s">
        <v>530</v>
      </c>
      <c r="D24" s="283" t="s">
        <v>532</v>
      </c>
    </row>
    <row r="25" spans="1:4" ht="14" x14ac:dyDescent="0.15">
      <c r="A25" s="282"/>
      <c r="B25" s="585"/>
      <c r="C25" s="286"/>
      <c r="D25" s="283" t="s">
        <v>533</v>
      </c>
    </row>
    <row r="26" spans="1:4" x14ac:dyDescent="0.15">
      <c r="A26" s="282"/>
      <c r="B26" s="585"/>
      <c r="C26" s="286"/>
      <c r="D26" s="283"/>
    </row>
    <row r="27" spans="1:4" ht="14" x14ac:dyDescent="0.15">
      <c r="A27" s="282"/>
      <c r="B27" s="585"/>
      <c r="C27" s="286" t="s">
        <v>531</v>
      </c>
      <c r="D27" s="283" t="s">
        <v>534</v>
      </c>
    </row>
    <row r="28" spans="1:4" ht="14" x14ac:dyDescent="0.15">
      <c r="A28" s="282"/>
      <c r="B28" s="585"/>
      <c r="C28" s="276"/>
      <c r="D28" s="283" t="s">
        <v>535</v>
      </c>
    </row>
    <row r="29" spans="1:4" x14ac:dyDescent="0.15">
      <c r="A29" s="274" t="s">
        <v>559</v>
      </c>
      <c r="B29" s="273"/>
      <c r="C29" s="273"/>
      <c r="D29" s="273"/>
    </row>
    <row r="30" spans="1:4" ht="32" customHeight="1" x14ac:dyDescent="0.15">
      <c r="A30" s="282"/>
      <c r="B30" s="584" t="s">
        <v>729</v>
      </c>
      <c r="C30" s="585"/>
      <c r="D30" s="585"/>
    </row>
    <row r="31" spans="1:4" x14ac:dyDescent="0.15">
      <c r="A31" s="282"/>
      <c r="B31" s="585"/>
      <c r="C31" s="585"/>
      <c r="D31" s="585"/>
    </row>
    <row r="32" spans="1:4" ht="34" customHeight="1" x14ac:dyDescent="0.15">
      <c r="A32" s="282"/>
      <c r="B32" s="585" t="s">
        <v>536</v>
      </c>
      <c r="C32" s="585"/>
      <c r="D32" s="585"/>
    </row>
    <row r="33" spans="1:4" ht="15" thickBot="1" x14ac:dyDescent="0.2">
      <c r="A33" s="282"/>
      <c r="B33" s="283"/>
      <c r="C33" s="284" t="s">
        <v>528</v>
      </c>
      <c r="D33" s="285" t="s">
        <v>529</v>
      </c>
    </row>
    <row r="34" spans="1:4" ht="14" x14ac:dyDescent="0.15">
      <c r="A34" s="282"/>
      <c r="B34" s="585"/>
      <c r="C34" s="286" t="s">
        <v>537</v>
      </c>
      <c r="D34" s="283" t="s">
        <v>537</v>
      </c>
    </row>
    <row r="35" spans="1:4" ht="14" x14ac:dyDescent="0.15">
      <c r="A35" s="282"/>
      <c r="B35" s="585"/>
      <c r="C35" s="286" t="s">
        <v>538</v>
      </c>
      <c r="D35" s="447" t="s">
        <v>730</v>
      </c>
    </row>
    <row r="36" spans="1:4" x14ac:dyDescent="0.15">
      <c r="A36" s="282"/>
      <c r="B36" s="585"/>
      <c r="C36" s="286"/>
      <c r="D36" s="283"/>
    </row>
    <row r="37" spans="1:4" ht="14" x14ac:dyDescent="0.15">
      <c r="A37" s="282"/>
      <c r="B37" s="585"/>
      <c r="C37" s="286" t="s">
        <v>539</v>
      </c>
      <c r="D37" s="283" t="s">
        <v>541</v>
      </c>
    </row>
    <row r="38" spans="1:4" ht="14" x14ac:dyDescent="0.15">
      <c r="A38" s="282"/>
      <c r="B38" s="585"/>
      <c r="C38" s="286" t="s">
        <v>540</v>
      </c>
      <c r="D38" s="283" t="s">
        <v>542</v>
      </c>
    </row>
    <row r="39" spans="1:4" x14ac:dyDescent="0.15">
      <c r="A39" s="282"/>
      <c r="B39" s="585"/>
      <c r="C39" s="286"/>
      <c r="D39" s="277"/>
    </row>
    <row r="40" spans="1:4" x14ac:dyDescent="0.15">
      <c r="A40" s="274" t="s">
        <v>560</v>
      </c>
      <c r="B40" s="273"/>
      <c r="C40" s="273"/>
      <c r="D40" s="273"/>
    </row>
    <row r="41" spans="1:4" ht="31" customHeight="1" x14ac:dyDescent="0.15">
      <c r="A41" s="282"/>
      <c r="B41" s="585" t="s">
        <v>543</v>
      </c>
      <c r="C41" s="585"/>
      <c r="D41" s="585"/>
    </row>
    <row r="42" spans="1:4" x14ac:dyDescent="0.15">
      <c r="A42" s="274" t="s">
        <v>561</v>
      </c>
      <c r="B42" s="273"/>
      <c r="C42" s="273"/>
      <c r="D42" s="273"/>
    </row>
    <row r="43" spans="1:4" x14ac:dyDescent="0.15">
      <c r="A43" s="282"/>
      <c r="B43" s="585" t="s">
        <v>544</v>
      </c>
      <c r="C43" s="585"/>
      <c r="D43" s="585"/>
    </row>
    <row r="44" spans="1:4" x14ac:dyDescent="0.15">
      <c r="A44" s="282"/>
      <c r="B44" s="587" t="s">
        <v>569</v>
      </c>
      <c r="C44" s="587"/>
      <c r="D44" s="587"/>
    </row>
    <row r="45" spans="1:4" ht="31" customHeight="1" x14ac:dyDescent="0.15">
      <c r="A45" s="282"/>
      <c r="B45" s="587" t="s">
        <v>570</v>
      </c>
      <c r="C45" s="587"/>
      <c r="D45" s="587"/>
    </row>
    <row r="46" spans="1:4" ht="30" customHeight="1" x14ac:dyDescent="0.15">
      <c r="A46" s="282"/>
      <c r="B46" s="587" t="s">
        <v>571</v>
      </c>
      <c r="C46" s="587"/>
      <c r="D46" s="587"/>
    </row>
    <row r="47" spans="1:4" ht="31" customHeight="1" x14ac:dyDescent="0.15">
      <c r="A47" s="282"/>
      <c r="B47" s="587" t="s">
        <v>572</v>
      </c>
      <c r="C47" s="587"/>
      <c r="D47" s="587"/>
    </row>
    <row r="48" spans="1:4" x14ac:dyDescent="0.15">
      <c r="A48" s="282"/>
      <c r="B48" s="585" t="s">
        <v>545</v>
      </c>
      <c r="C48" s="585"/>
      <c r="D48" s="585"/>
    </row>
    <row r="49" spans="1:4" x14ac:dyDescent="0.15">
      <c r="A49" s="274" t="s">
        <v>562</v>
      </c>
      <c r="B49" s="273"/>
      <c r="C49" s="273"/>
      <c r="D49" s="273"/>
    </row>
    <row r="50" spans="1:4" ht="36" customHeight="1" x14ac:dyDescent="0.15">
      <c r="A50" s="282"/>
      <c r="B50" s="585" t="s">
        <v>546</v>
      </c>
      <c r="C50" s="585"/>
      <c r="D50" s="585"/>
    </row>
    <row r="51" spans="1:4" x14ac:dyDescent="0.15">
      <c r="A51" s="282"/>
      <c r="B51" s="585"/>
      <c r="C51" s="585"/>
      <c r="D51" s="585"/>
    </row>
    <row r="52" spans="1:4" x14ac:dyDescent="0.15">
      <c r="A52" s="282"/>
      <c r="B52" s="585" t="s">
        <v>547</v>
      </c>
      <c r="C52" s="585"/>
      <c r="D52" s="585"/>
    </row>
    <row r="53" spans="1:4" ht="15" thickBot="1" x14ac:dyDescent="0.2">
      <c r="A53" s="282"/>
      <c r="B53" s="283"/>
      <c r="C53" s="285" t="s">
        <v>520</v>
      </c>
    </row>
    <row r="54" spans="1:4" ht="14" x14ac:dyDescent="0.15">
      <c r="A54" s="282"/>
      <c r="B54" s="283"/>
      <c r="C54" s="283" t="s">
        <v>548</v>
      </c>
    </row>
    <row r="55" spans="1:4" x14ac:dyDescent="0.15">
      <c r="A55" s="282"/>
      <c r="B55" s="585"/>
      <c r="C55" s="585"/>
      <c r="D55" s="585"/>
    </row>
    <row r="56" spans="1:4" ht="33" customHeight="1" x14ac:dyDescent="0.15">
      <c r="A56" s="282"/>
      <c r="B56" s="585" t="s">
        <v>549</v>
      </c>
      <c r="C56" s="585"/>
      <c r="D56" s="585"/>
    </row>
    <row r="57" spans="1:4" ht="15" thickBot="1" x14ac:dyDescent="0.2">
      <c r="A57" s="282"/>
      <c r="B57" s="283"/>
      <c r="C57" s="285" t="s">
        <v>520</v>
      </c>
    </row>
    <row r="58" spans="1:4" ht="14" x14ac:dyDescent="0.15">
      <c r="A58" s="282"/>
      <c r="B58" s="585"/>
      <c r="C58" s="283" t="s">
        <v>550</v>
      </c>
    </row>
    <row r="59" spans="1:4" ht="14" x14ac:dyDescent="0.15">
      <c r="A59" s="282"/>
      <c r="B59" s="585"/>
      <c r="C59" s="283" t="s">
        <v>556</v>
      </c>
    </row>
    <row r="60" spans="1:4" x14ac:dyDescent="0.15">
      <c r="A60" s="282"/>
      <c r="B60" s="585"/>
      <c r="C60" s="585"/>
      <c r="D60" s="585"/>
    </row>
    <row r="61" spans="1:4" x14ac:dyDescent="0.15">
      <c r="A61" s="282"/>
      <c r="B61" s="585" t="s">
        <v>573</v>
      </c>
      <c r="C61" s="585"/>
      <c r="D61" s="585"/>
    </row>
    <row r="62" spans="1:4" ht="15" thickBot="1" x14ac:dyDescent="0.2">
      <c r="A62" s="282"/>
      <c r="B62" s="283"/>
      <c r="C62" s="285" t="s">
        <v>520</v>
      </c>
    </row>
    <row r="63" spans="1:4" ht="14" x14ac:dyDescent="0.15">
      <c r="A63" s="282"/>
      <c r="B63" s="283"/>
      <c r="C63" s="283" t="s">
        <v>551</v>
      </c>
    </row>
    <row r="64" spans="1:4" x14ac:dyDescent="0.15">
      <c r="A64" s="282"/>
      <c r="B64" s="585"/>
      <c r="C64" s="585"/>
      <c r="D64" s="585"/>
    </row>
    <row r="65" spans="1:4" ht="34" customHeight="1" x14ac:dyDescent="0.15">
      <c r="A65" s="282"/>
      <c r="B65" s="585" t="s">
        <v>552</v>
      </c>
      <c r="C65" s="585"/>
      <c r="D65" s="585"/>
    </row>
    <row r="66" spans="1:4" x14ac:dyDescent="0.15">
      <c r="A66" s="274" t="s">
        <v>563</v>
      </c>
      <c r="B66" s="273"/>
      <c r="C66" s="273"/>
      <c r="D66" s="273"/>
    </row>
    <row r="67" spans="1:4" x14ac:dyDescent="0.15">
      <c r="A67" s="282"/>
      <c r="B67" s="585" t="s">
        <v>553</v>
      </c>
      <c r="C67" s="585"/>
      <c r="D67" s="585"/>
    </row>
    <row r="68" spans="1:4" x14ac:dyDescent="0.15">
      <c r="A68" s="274" t="s">
        <v>565</v>
      </c>
      <c r="B68" s="273"/>
      <c r="C68" s="273"/>
      <c r="D68" s="273"/>
    </row>
    <row r="69" spans="1:4" ht="34" customHeight="1" x14ac:dyDescent="0.15">
      <c r="A69" s="282"/>
      <c r="B69" s="585" t="s">
        <v>554</v>
      </c>
      <c r="C69" s="585"/>
      <c r="D69" s="585"/>
    </row>
    <row r="70" spans="1:4" x14ac:dyDescent="0.15">
      <c r="A70" s="282"/>
      <c r="B70" s="585"/>
      <c r="C70" s="585"/>
      <c r="D70" s="585"/>
    </row>
    <row r="71" spans="1:4" ht="42" customHeight="1" x14ac:dyDescent="0.15">
      <c r="A71" s="282"/>
      <c r="B71" s="584" t="s">
        <v>748</v>
      </c>
      <c r="C71" s="585"/>
      <c r="D71" s="585"/>
    </row>
    <row r="72" spans="1:4" s="454" customFormat="1" x14ac:dyDescent="0.15">
      <c r="A72" s="274" t="s">
        <v>749</v>
      </c>
      <c r="B72" s="273"/>
      <c r="C72" s="273"/>
      <c r="D72" s="273"/>
    </row>
    <row r="73" spans="1:4" s="454" customFormat="1" ht="34" customHeight="1" x14ac:dyDescent="0.15">
      <c r="A73" s="282"/>
      <c r="B73" s="584" t="s">
        <v>750</v>
      </c>
      <c r="C73" s="585"/>
      <c r="D73" s="585"/>
    </row>
    <row r="74" spans="1:4" s="454" customFormat="1" x14ac:dyDescent="0.15">
      <c r="A74" s="282"/>
      <c r="B74" s="588" t="s">
        <v>751</v>
      </c>
      <c r="C74" s="589"/>
      <c r="D74" s="589"/>
    </row>
    <row r="75" spans="1:4" s="454" customFormat="1" x14ac:dyDescent="0.15">
      <c r="A75" s="282"/>
      <c r="B75" s="588" t="s">
        <v>753</v>
      </c>
      <c r="C75" s="589"/>
      <c r="D75" s="589"/>
    </row>
    <row r="76" spans="1:4" s="454" customFormat="1" x14ac:dyDescent="0.15">
      <c r="A76" s="282"/>
      <c r="B76" s="588" t="s">
        <v>752</v>
      </c>
      <c r="C76" s="589"/>
      <c r="D76" s="589"/>
    </row>
    <row r="77" spans="1:4" s="454" customFormat="1" x14ac:dyDescent="0.15">
      <c r="A77" s="282"/>
      <c r="B77" s="588" t="s">
        <v>754</v>
      </c>
      <c r="C77" s="589"/>
      <c r="D77" s="589"/>
    </row>
    <row r="78" spans="1:4" s="454" customFormat="1" x14ac:dyDescent="0.15">
      <c r="A78" s="282"/>
      <c r="B78" s="588" t="s">
        <v>755</v>
      </c>
      <c r="C78" s="589"/>
      <c r="D78" s="589"/>
    </row>
    <row r="79" spans="1:4" s="454" customFormat="1" x14ac:dyDescent="0.15">
      <c r="A79" s="282"/>
      <c r="B79" s="588" t="s">
        <v>756</v>
      </c>
      <c r="C79" s="589"/>
      <c r="D79" s="589"/>
    </row>
    <row r="80" spans="1:4" s="454" customFormat="1" ht="26" customHeight="1" x14ac:dyDescent="0.15">
      <c r="A80" s="282"/>
      <c r="B80" s="590" t="s">
        <v>757</v>
      </c>
      <c r="C80" s="591"/>
      <c r="D80" s="591"/>
    </row>
    <row r="81" spans="1:4" s="377" customFormat="1" x14ac:dyDescent="0.15">
      <c r="A81" s="274" t="s">
        <v>564</v>
      </c>
      <c r="B81" s="273"/>
      <c r="C81" s="273"/>
      <c r="D81" s="273"/>
    </row>
    <row r="82" spans="1:4" s="377" customFormat="1" ht="48" customHeight="1" x14ac:dyDescent="0.15">
      <c r="A82" s="282"/>
      <c r="B82" s="584" t="s">
        <v>727</v>
      </c>
      <c r="C82" s="585"/>
      <c r="D82" s="585"/>
    </row>
  </sheetData>
  <sheetProtection sheet="1" objects="1" scenarios="1"/>
  <mergeCells count="46">
    <mergeCell ref="B73:D73"/>
    <mergeCell ref="B74:D74"/>
    <mergeCell ref="B75:D75"/>
    <mergeCell ref="B76:D76"/>
    <mergeCell ref="B77:D77"/>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A2:D2"/>
    <mergeCell ref="B69:D69"/>
    <mergeCell ref="B70:D70"/>
    <mergeCell ref="B71:D71"/>
    <mergeCell ref="B5:D5"/>
    <mergeCell ref="B12:D12"/>
    <mergeCell ref="B13:D13"/>
    <mergeCell ref="B15:D15"/>
    <mergeCell ref="B7:B11"/>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workbookViewId="0">
      <selection sqref="A1:D1"/>
    </sheetView>
  </sheetViews>
  <sheetFormatPr baseColWidth="10" defaultRowHeight="13" x14ac:dyDescent="0.15"/>
  <cols>
    <col min="1" max="1" width="5.1640625" style="211" customWidth="1"/>
    <col min="2" max="2" width="3.83203125" style="269" customWidth="1"/>
    <col min="3" max="3" width="62.1640625" style="269" customWidth="1"/>
    <col min="4" max="4" width="25.1640625" style="269" customWidth="1"/>
    <col min="5" max="5" width="14.83203125" style="269" customWidth="1"/>
    <col min="6" max="16384" width="10.83203125" style="269"/>
  </cols>
  <sheetData>
    <row r="1" spans="1:6" s="278" customFormat="1" ht="20" x14ac:dyDescent="0.2">
      <c r="A1" s="529" t="s">
        <v>567</v>
      </c>
      <c r="B1" s="529"/>
      <c r="C1" s="529"/>
      <c r="D1" s="529"/>
      <c r="E1" s="1"/>
      <c r="F1" s="1"/>
    </row>
    <row r="2" spans="1:6" x14ac:dyDescent="0.15">
      <c r="A2" s="269" t="s">
        <v>568</v>
      </c>
    </row>
    <row r="3" spans="1:6" x14ac:dyDescent="0.15">
      <c r="A3" s="269"/>
    </row>
    <row r="4" spans="1:6" x14ac:dyDescent="0.15">
      <c r="A4" s="211" t="s">
        <v>728</v>
      </c>
    </row>
    <row r="7" spans="1:6" ht="14" thickBot="1" x14ac:dyDescent="0.2">
      <c r="C7" s="592" t="s">
        <v>579</v>
      </c>
      <c r="D7" s="592"/>
    </row>
    <row r="8" spans="1:6" ht="15" x14ac:dyDescent="0.15">
      <c r="C8" s="466" t="s">
        <v>521</v>
      </c>
      <c r="D8" s="283" t="s">
        <v>576</v>
      </c>
    </row>
    <row r="9" spans="1:6" ht="15" x14ac:dyDescent="0.15">
      <c r="C9" s="466" t="s">
        <v>574</v>
      </c>
      <c r="D9" s="283" t="s">
        <v>576</v>
      </c>
    </row>
    <row r="10" spans="1:6" ht="15" x14ac:dyDescent="0.15">
      <c r="C10" s="466" t="s">
        <v>673</v>
      </c>
      <c r="D10" s="283" t="s">
        <v>576</v>
      </c>
    </row>
    <row r="11" spans="1:6" ht="15" x14ac:dyDescent="0.15">
      <c r="C11" s="466" t="s">
        <v>758</v>
      </c>
      <c r="D11" s="283" t="s">
        <v>576</v>
      </c>
    </row>
    <row r="12" spans="1:6" ht="15" x14ac:dyDescent="0.15">
      <c r="C12" s="466" t="s">
        <v>575</v>
      </c>
      <c r="D12" s="283" t="s">
        <v>576</v>
      </c>
    </row>
    <row r="13" spans="1:6" ht="15" x14ac:dyDescent="0.15">
      <c r="C13" s="466" t="s">
        <v>521</v>
      </c>
      <c r="D13" s="283" t="s">
        <v>576</v>
      </c>
    </row>
    <row r="14" spans="1:6" ht="14" x14ac:dyDescent="0.2">
      <c r="C14" s="464" t="s">
        <v>769</v>
      </c>
      <c r="D14" s="460" t="s">
        <v>577</v>
      </c>
    </row>
    <row r="15" spans="1:6" ht="14" x14ac:dyDescent="0.2">
      <c r="C15" s="464" t="s">
        <v>792</v>
      </c>
      <c r="D15" s="460" t="s">
        <v>577</v>
      </c>
    </row>
    <row r="16" spans="1:6" ht="14" x14ac:dyDescent="0.2">
      <c r="C16" s="464"/>
      <c r="D16" s="460" t="s">
        <v>578</v>
      </c>
    </row>
    <row r="17" spans="3:4" ht="14" x14ac:dyDescent="0.2">
      <c r="C17" s="464" t="s">
        <v>759</v>
      </c>
      <c r="D17" s="460" t="s">
        <v>791</v>
      </c>
    </row>
    <row r="18" spans="3:4" ht="14" x14ac:dyDescent="0.2">
      <c r="C18" s="464" t="s">
        <v>770</v>
      </c>
      <c r="D18" s="460" t="s">
        <v>577</v>
      </c>
    </row>
    <row r="19" spans="3:4" ht="14" x14ac:dyDescent="0.2">
      <c r="C19" s="464" t="s">
        <v>771</v>
      </c>
      <c r="D19" s="460" t="s">
        <v>577</v>
      </c>
    </row>
    <row r="20" spans="3:4" ht="14" x14ac:dyDescent="0.2">
      <c r="C20" s="464" t="s">
        <v>772</v>
      </c>
      <c r="D20" s="460" t="s">
        <v>577</v>
      </c>
    </row>
    <row r="21" spans="3:4" ht="14" x14ac:dyDescent="0.2">
      <c r="C21" s="464" t="s">
        <v>773</v>
      </c>
      <c r="D21" s="460" t="s">
        <v>577</v>
      </c>
    </row>
    <row r="22" spans="3:4" ht="14" x14ac:dyDescent="0.2">
      <c r="C22" s="464" t="s">
        <v>774</v>
      </c>
      <c r="D22" s="460" t="s">
        <v>577</v>
      </c>
    </row>
    <row r="23" spans="3:4" ht="14" x14ac:dyDescent="0.2">
      <c r="C23" s="464" t="s">
        <v>760</v>
      </c>
      <c r="D23" s="460" t="s">
        <v>577</v>
      </c>
    </row>
    <row r="24" spans="3:4" ht="14" x14ac:dyDescent="0.2">
      <c r="C24" s="464"/>
      <c r="D24" s="460" t="s">
        <v>578</v>
      </c>
    </row>
    <row r="25" spans="3:4" ht="14" x14ac:dyDescent="0.2">
      <c r="C25" s="464" t="s">
        <v>775</v>
      </c>
      <c r="D25" s="460" t="s">
        <v>791</v>
      </c>
    </row>
    <row r="26" spans="3:4" ht="14" x14ac:dyDescent="0.2">
      <c r="C26" s="464" t="s">
        <v>761</v>
      </c>
      <c r="D26" s="460" t="s">
        <v>577</v>
      </c>
    </row>
    <row r="27" spans="3:4" ht="14" x14ac:dyDescent="0.2">
      <c r="C27" s="464" t="s">
        <v>762</v>
      </c>
      <c r="D27" s="460" t="s">
        <v>577</v>
      </c>
    </row>
    <row r="28" spans="3:4" ht="14" x14ac:dyDescent="0.2">
      <c r="C28" s="464" t="s">
        <v>776</v>
      </c>
      <c r="D28" s="460" t="s">
        <v>577</v>
      </c>
    </row>
    <row r="29" spans="3:4" ht="14" x14ac:dyDescent="0.2">
      <c r="C29" s="464" t="s">
        <v>777</v>
      </c>
      <c r="D29" s="460" t="s">
        <v>577</v>
      </c>
    </row>
    <row r="30" spans="3:4" ht="14" x14ac:dyDescent="0.2">
      <c r="C30" s="464" t="s">
        <v>778</v>
      </c>
      <c r="D30" s="460" t="s">
        <v>577</v>
      </c>
    </row>
    <row r="31" spans="3:4" ht="14" x14ac:dyDescent="0.2">
      <c r="C31" s="464" t="s">
        <v>779</v>
      </c>
      <c r="D31" s="460" t="s">
        <v>577</v>
      </c>
    </row>
    <row r="32" spans="3:4" ht="14" x14ac:dyDescent="0.2">
      <c r="C32" s="464" t="s">
        <v>763</v>
      </c>
      <c r="D32" s="460" t="s">
        <v>578</v>
      </c>
    </row>
    <row r="33" spans="3:4" ht="14" x14ac:dyDescent="0.2">
      <c r="C33" s="464" t="s">
        <v>764</v>
      </c>
      <c r="D33" s="460" t="s">
        <v>577</v>
      </c>
    </row>
    <row r="34" spans="3:4" ht="14" x14ac:dyDescent="0.2">
      <c r="C34" s="464" t="s">
        <v>780</v>
      </c>
      <c r="D34" s="460" t="s">
        <v>577</v>
      </c>
    </row>
    <row r="35" spans="3:4" ht="14" x14ac:dyDescent="0.2">
      <c r="C35" s="464"/>
      <c r="D35" s="460" t="s">
        <v>578</v>
      </c>
    </row>
    <row r="36" spans="3:4" ht="14" x14ac:dyDescent="0.2">
      <c r="C36" s="464" t="s">
        <v>765</v>
      </c>
      <c r="D36" s="460" t="s">
        <v>791</v>
      </c>
    </row>
    <row r="37" spans="3:4" ht="14" x14ac:dyDescent="0.2">
      <c r="C37" s="464" t="s">
        <v>766</v>
      </c>
      <c r="D37" s="460" t="s">
        <v>791</v>
      </c>
    </row>
    <row r="38" spans="3:4" ht="14" x14ac:dyDescent="0.2">
      <c r="C38" s="464" t="s">
        <v>781</v>
      </c>
      <c r="D38" s="460" t="s">
        <v>577</v>
      </c>
    </row>
    <row r="39" spans="3:4" ht="14" x14ac:dyDescent="0.2">
      <c r="C39" s="464" t="s">
        <v>782</v>
      </c>
      <c r="D39" s="460" t="s">
        <v>577</v>
      </c>
    </row>
    <row r="40" spans="3:4" ht="14" x14ac:dyDescent="0.2">
      <c r="C40" s="464" t="s">
        <v>783</v>
      </c>
      <c r="D40" s="460" t="s">
        <v>577</v>
      </c>
    </row>
    <row r="41" spans="3:4" ht="14" x14ac:dyDescent="0.2">
      <c r="C41" s="464" t="s">
        <v>784</v>
      </c>
      <c r="D41" s="460" t="s">
        <v>577</v>
      </c>
    </row>
    <row r="42" spans="3:4" ht="14" x14ac:dyDescent="0.2">
      <c r="C42" s="464" t="s">
        <v>785</v>
      </c>
      <c r="D42" s="460" t="s">
        <v>577</v>
      </c>
    </row>
    <row r="43" spans="3:4" ht="14" x14ac:dyDescent="0.2">
      <c r="C43" s="464" t="s">
        <v>786</v>
      </c>
      <c r="D43" s="460" t="s">
        <v>577</v>
      </c>
    </row>
    <row r="44" spans="3:4" ht="14" x14ac:dyDescent="0.2">
      <c r="C44" s="464"/>
      <c r="D44" s="460" t="s">
        <v>578</v>
      </c>
    </row>
    <row r="45" spans="3:4" ht="14" x14ac:dyDescent="0.2">
      <c r="C45" s="464" t="s">
        <v>787</v>
      </c>
      <c r="D45" s="460" t="s">
        <v>577</v>
      </c>
    </row>
    <row r="46" spans="3:4" ht="14" x14ac:dyDescent="0.2">
      <c r="C46" s="464" t="s">
        <v>767</v>
      </c>
      <c r="D46" s="460" t="s">
        <v>577</v>
      </c>
    </row>
    <row r="47" spans="3:4" ht="14" x14ac:dyDescent="0.2">
      <c r="C47" s="464" t="s">
        <v>788</v>
      </c>
      <c r="D47" s="460" t="s">
        <v>577</v>
      </c>
    </row>
    <row r="48" spans="3:4" ht="14" x14ac:dyDescent="0.2">
      <c r="C48" s="464" t="s">
        <v>789</v>
      </c>
      <c r="D48" s="460" t="s">
        <v>577</v>
      </c>
    </row>
    <row r="49" spans="1:5" ht="14" x14ac:dyDescent="0.2">
      <c r="C49" s="464" t="s">
        <v>768</v>
      </c>
      <c r="D49" s="460" t="s">
        <v>577</v>
      </c>
    </row>
    <row r="50" spans="1:5" ht="14" x14ac:dyDescent="0.2">
      <c r="C50" s="464" t="s">
        <v>790</v>
      </c>
      <c r="D50" s="460" t="s">
        <v>577</v>
      </c>
    </row>
    <row r="51" spans="1:5" x14ac:dyDescent="0.15">
      <c r="C51" s="301"/>
      <c r="D51" s="301"/>
    </row>
    <row r="52" spans="1:5" s="454" customFormat="1" ht="14" customHeight="1" thickBot="1" x14ac:dyDescent="0.2">
      <c r="A52" s="211"/>
      <c r="C52" s="461"/>
      <c r="D52" s="461"/>
      <c r="E52" s="461"/>
    </row>
    <row r="53" spans="1:5" s="454" customFormat="1" x14ac:dyDescent="0.15">
      <c r="A53" s="211"/>
      <c r="C53" s="459"/>
      <c r="D53" s="458"/>
    </row>
    <row r="54" spans="1:5" s="454" customFormat="1" ht="14" x14ac:dyDescent="0.15">
      <c r="A54" s="211"/>
      <c r="C54" s="459"/>
      <c r="D54" s="460" t="s">
        <v>803</v>
      </c>
      <c r="E54" s="467">
        <v>28</v>
      </c>
    </row>
    <row r="55" spans="1:5" x14ac:dyDescent="0.15">
      <c r="D55" s="301" t="s">
        <v>795</v>
      </c>
      <c r="E55" s="467">
        <v>3</v>
      </c>
    </row>
    <row r="56" spans="1:5" s="454" customFormat="1" x14ac:dyDescent="0.15">
      <c r="A56" s="211"/>
      <c r="D56" s="301"/>
      <c r="E56" s="467"/>
    </row>
    <row r="57" spans="1:5" x14ac:dyDescent="0.15">
      <c r="D57" s="391" t="s">
        <v>793</v>
      </c>
      <c r="E57" s="467"/>
    </row>
    <row r="58" spans="1:5" x14ac:dyDescent="0.15">
      <c r="D58" s="465" t="s">
        <v>797</v>
      </c>
      <c r="E58" s="468" t="s">
        <v>796</v>
      </c>
    </row>
    <row r="59" spans="1:5" x14ac:dyDescent="0.15">
      <c r="D59" s="465" t="s">
        <v>798</v>
      </c>
      <c r="E59" s="467">
        <v>1</v>
      </c>
    </row>
    <row r="60" spans="1:5" x14ac:dyDescent="0.15">
      <c r="D60" s="465" t="s">
        <v>794</v>
      </c>
      <c r="E60" s="467">
        <v>14</v>
      </c>
    </row>
    <row r="61" spans="1:5" s="454" customFormat="1" x14ac:dyDescent="0.15">
      <c r="A61" s="211"/>
      <c r="D61" s="391" t="s">
        <v>799</v>
      </c>
      <c r="E61" s="467"/>
    </row>
    <row r="62" spans="1:5" s="454" customFormat="1" x14ac:dyDescent="0.15">
      <c r="A62" s="211"/>
      <c r="D62" s="465" t="s">
        <v>797</v>
      </c>
      <c r="E62" s="468" t="s">
        <v>801</v>
      </c>
    </row>
    <row r="63" spans="1:5" s="454" customFormat="1" x14ac:dyDescent="0.15">
      <c r="A63" s="211"/>
      <c r="D63" s="465" t="s">
        <v>798</v>
      </c>
      <c r="E63" s="467">
        <v>1</v>
      </c>
    </row>
    <row r="64" spans="1:5" s="454" customFormat="1" x14ac:dyDescent="0.15">
      <c r="A64" s="211"/>
      <c r="D64" s="465" t="s">
        <v>794</v>
      </c>
      <c r="E64" s="467">
        <v>6</v>
      </c>
    </row>
    <row r="65" spans="1:5" s="454" customFormat="1" x14ac:dyDescent="0.15">
      <c r="A65" s="211"/>
      <c r="D65" s="391" t="s">
        <v>800</v>
      </c>
      <c r="E65" s="467"/>
    </row>
    <row r="66" spans="1:5" s="454" customFormat="1" x14ac:dyDescent="0.15">
      <c r="A66" s="211"/>
      <c r="D66" s="465" t="s">
        <v>797</v>
      </c>
      <c r="E66" s="468" t="s">
        <v>802</v>
      </c>
    </row>
    <row r="67" spans="1:5" s="454" customFormat="1" x14ac:dyDescent="0.15">
      <c r="A67" s="211"/>
      <c r="D67" s="465" t="s">
        <v>798</v>
      </c>
      <c r="E67" s="467">
        <v>1</v>
      </c>
    </row>
    <row r="68" spans="1:5" s="454" customFormat="1" x14ac:dyDescent="0.15">
      <c r="A68" s="211"/>
      <c r="D68" s="465" t="s">
        <v>794</v>
      </c>
      <c r="E68" s="467">
        <v>6</v>
      </c>
    </row>
  </sheetData>
  <sheetProtection sheet="1" objects="1" scenarios="1"/>
  <mergeCells count="2">
    <mergeCell ref="C7:D7"/>
    <mergeCell ref="A1:D1"/>
  </mergeCells>
  <pageMargins left="0.7" right="0.7" top="0.75" bottom="0.75" header="0.3" footer="0.3"/>
  <pageSetup scale="53"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29" t="s">
        <v>121</v>
      </c>
      <c r="B1" s="529"/>
      <c r="C1" s="529"/>
    </row>
    <row r="2" spans="1:8" s="3" customFormat="1" ht="42" customHeight="1" x14ac:dyDescent="0.15">
      <c r="A2" s="593" t="s">
        <v>275</v>
      </c>
      <c r="B2" s="593"/>
      <c r="C2" s="593"/>
      <c r="D2" s="593"/>
      <c r="E2" s="593"/>
      <c r="F2" s="593"/>
      <c r="G2" s="593"/>
      <c r="H2" s="593"/>
    </row>
    <row r="3" spans="1:8" x14ac:dyDescent="0.15">
      <c r="A3" s="12" t="s">
        <v>47</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4" t="s">
        <v>323</v>
      </c>
      <c r="B1" s="194" t="s">
        <v>324</v>
      </c>
      <c r="C1" s="429"/>
      <c r="D1" s="60" t="s">
        <v>324</v>
      </c>
      <c r="E1" s="60" t="s">
        <v>324</v>
      </c>
      <c r="F1" s="60" t="s">
        <v>324</v>
      </c>
      <c r="G1" s="29">
        <f>Description!I5</f>
        <v>0</v>
      </c>
      <c r="H1" s="29"/>
      <c r="I1" s="29" t="s">
        <v>324</v>
      </c>
      <c r="J1" s="29" t="s">
        <v>324</v>
      </c>
      <c r="K1" s="29" t="s">
        <v>324</v>
      </c>
    </row>
    <row r="2" spans="1:11" s="3" customFormat="1" x14ac:dyDescent="0.15">
      <c r="A2" s="60" t="s">
        <v>81</v>
      </c>
      <c r="B2" s="172">
        <v>36526</v>
      </c>
      <c r="C2" s="172"/>
      <c r="D2" s="60" t="s">
        <v>324</v>
      </c>
      <c r="E2" s="60" t="s">
        <v>151</v>
      </c>
      <c r="F2" s="60" t="s">
        <v>145</v>
      </c>
      <c r="G2" s="192">
        <v>1</v>
      </c>
      <c r="H2" s="192"/>
      <c r="I2" s="29"/>
      <c r="J2" s="289">
        <f ca="1">TODAY()</f>
        <v>44257</v>
      </c>
    </row>
    <row r="3" spans="1:11" s="3" customFormat="1" x14ac:dyDescent="0.15">
      <c r="A3" s="60" t="s">
        <v>110</v>
      </c>
      <c r="B3" s="172">
        <v>73051</v>
      </c>
      <c r="C3" s="172"/>
      <c r="D3" s="60" t="s">
        <v>324</v>
      </c>
      <c r="E3" s="60" t="s">
        <v>324</v>
      </c>
      <c r="F3" s="60" t="s">
        <v>152</v>
      </c>
      <c r="G3" s="192">
        <v>0.95</v>
      </c>
      <c r="H3" s="192"/>
      <c r="I3" s="29"/>
      <c r="J3" s="29"/>
    </row>
    <row r="4" spans="1:11" s="3" customFormat="1" x14ac:dyDescent="0.15">
      <c r="A4" s="60" t="s">
        <v>82</v>
      </c>
      <c r="B4" s="428" t="s">
        <v>419</v>
      </c>
      <c r="C4" s="60"/>
      <c r="D4" s="428" t="s">
        <v>695</v>
      </c>
      <c r="E4" s="60" t="s">
        <v>324</v>
      </c>
      <c r="F4" s="60" t="s">
        <v>107</v>
      </c>
      <c r="G4" s="192">
        <v>0.9</v>
      </c>
      <c r="H4" s="192"/>
      <c r="I4" s="29"/>
      <c r="J4" s="29"/>
    </row>
    <row r="5" spans="1:11" s="3" customFormat="1" x14ac:dyDescent="0.15">
      <c r="A5" s="60" t="s">
        <v>324</v>
      </c>
      <c r="B5" s="428" t="s">
        <v>706</v>
      </c>
      <c r="C5" s="60"/>
      <c r="D5" s="428" t="s">
        <v>696</v>
      </c>
      <c r="E5" s="60" t="s">
        <v>324</v>
      </c>
      <c r="F5" s="60" t="s">
        <v>108</v>
      </c>
      <c r="G5" s="192">
        <v>0.85</v>
      </c>
      <c r="H5" s="192"/>
      <c r="I5" s="29"/>
      <c r="J5" s="29"/>
    </row>
    <row r="6" spans="1:11" s="3" customFormat="1" x14ac:dyDescent="0.15">
      <c r="A6" s="60" t="s">
        <v>324</v>
      </c>
      <c r="B6" s="428" t="s">
        <v>424</v>
      </c>
      <c r="C6" s="60"/>
      <c r="D6" s="428" t="s">
        <v>698</v>
      </c>
      <c r="E6" s="60" t="s">
        <v>324</v>
      </c>
      <c r="F6" s="60" t="s">
        <v>41</v>
      </c>
      <c r="G6" s="192">
        <v>0.8</v>
      </c>
      <c r="H6" s="192"/>
      <c r="I6" s="29"/>
      <c r="J6" s="29"/>
    </row>
    <row r="7" spans="1:11" s="3" customFormat="1" x14ac:dyDescent="0.15">
      <c r="A7" s="60" t="s">
        <v>324</v>
      </c>
      <c r="B7" s="428" t="s">
        <v>707</v>
      </c>
      <c r="C7" s="60"/>
      <c r="D7" s="428" t="s">
        <v>699</v>
      </c>
      <c r="E7" s="60" t="s">
        <v>324</v>
      </c>
      <c r="F7" s="60" t="s">
        <v>42</v>
      </c>
      <c r="G7" s="192">
        <v>0.75</v>
      </c>
      <c r="H7" s="192"/>
      <c r="I7" s="29"/>
      <c r="J7" s="29"/>
    </row>
    <row r="8" spans="1:11" s="3" customFormat="1" x14ac:dyDescent="0.15">
      <c r="A8" s="60" t="s">
        <v>324</v>
      </c>
      <c r="B8" s="428" t="s">
        <v>294</v>
      </c>
      <c r="C8" s="60"/>
      <c r="D8" s="428" t="s">
        <v>697</v>
      </c>
      <c r="E8" s="60" t="s">
        <v>324</v>
      </c>
      <c r="F8" s="60" t="s">
        <v>43</v>
      </c>
      <c r="G8" s="192">
        <v>0.7</v>
      </c>
      <c r="H8" s="290">
        <f t="shared" ref="H8:H16" ca="1" si="0">H9-1</f>
        <v>44248</v>
      </c>
      <c r="I8" s="29">
        <v>0</v>
      </c>
      <c r="J8" s="3">
        <v>0</v>
      </c>
      <c r="K8" s="4" t="s">
        <v>595</v>
      </c>
    </row>
    <row r="9" spans="1:11" s="3" customFormat="1" x14ac:dyDescent="0.15">
      <c r="A9" s="60" t="s">
        <v>324</v>
      </c>
      <c r="B9" s="428" t="s">
        <v>708</v>
      </c>
      <c r="C9" s="60"/>
      <c r="D9" s="428" t="s">
        <v>700</v>
      </c>
      <c r="E9" s="60" t="s">
        <v>324</v>
      </c>
      <c r="F9" s="60" t="s">
        <v>44</v>
      </c>
      <c r="G9" s="192">
        <v>0.65</v>
      </c>
      <c r="H9" s="290">
        <f t="shared" ca="1" si="0"/>
        <v>44249</v>
      </c>
      <c r="I9" s="29">
        <v>1</v>
      </c>
      <c r="J9" s="3">
        <f>J8+5</f>
        <v>5</v>
      </c>
      <c r="K9" s="4" t="s">
        <v>596</v>
      </c>
    </row>
    <row r="10" spans="1:11" s="3" customFormat="1" x14ac:dyDescent="0.15">
      <c r="A10" s="60" t="s">
        <v>324</v>
      </c>
      <c r="B10" s="428" t="s">
        <v>132</v>
      </c>
      <c r="C10" s="60"/>
      <c r="D10" s="428" t="s">
        <v>701</v>
      </c>
      <c r="E10" s="60" t="s">
        <v>324</v>
      </c>
      <c r="F10" s="60" t="s">
        <v>111</v>
      </c>
      <c r="G10" s="192">
        <v>0.5</v>
      </c>
      <c r="H10" s="290">
        <f t="shared" ca="1" si="0"/>
        <v>44250</v>
      </c>
      <c r="I10" s="29">
        <f>I9+1</f>
        <v>2</v>
      </c>
      <c r="J10" s="3">
        <f t="shared" ref="J10:J19" si="1">J9+5</f>
        <v>10</v>
      </c>
    </row>
    <row r="11" spans="1:11" s="3" customFormat="1" x14ac:dyDescent="0.15">
      <c r="A11" s="60" t="s">
        <v>324</v>
      </c>
      <c r="B11" s="60" t="s">
        <v>320</v>
      </c>
      <c r="C11" s="60"/>
      <c r="D11" s="428" t="s">
        <v>702</v>
      </c>
      <c r="E11" s="60" t="s">
        <v>324</v>
      </c>
      <c r="F11" s="60" t="s">
        <v>324</v>
      </c>
      <c r="G11" s="192" t="s">
        <v>324</v>
      </c>
      <c r="H11" s="290">
        <f t="shared" ca="1" si="0"/>
        <v>44251</v>
      </c>
      <c r="I11" s="29">
        <f t="shared" ref="I11:I31" si="2">I10+1</f>
        <v>3</v>
      </c>
      <c r="J11" s="3">
        <f t="shared" si="1"/>
        <v>15</v>
      </c>
    </row>
    <row r="12" spans="1:11" s="3" customFormat="1" x14ac:dyDescent="0.15">
      <c r="A12" s="60" t="s">
        <v>324</v>
      </c>
      <c r="B12" s="428" t="s">
        <v>709</v>
      </c>
      <c r="C12" s="60"/>
      <c r="D12" s="428" t="s">
        <v>703</v>
      </c>
      <c r="E12" s="60" t="s">
        <v>324</v>
      </c>
      <c r="F12" s="60" t="s">
        <v>324</v>
      </c>
      <c r="G12" s="29" t="s">
        <v>324</v>
      </c>
      <c r="H12" s="290">
        <f t="shared" ca="1" si="0"/>
        <v>44252</v>
      </c>
      <c r="I12" s="29">
        <f t="shared" si="2"/>
        <v>4</v>
      </c>
      <c r="J12" s="3">
        <f t="shared" si="1"/>
        <v>20</v>
      </c>
    </row>
    <row r="13" spans="1:11" s="3" customFormat="1" x14ac:dyDescent="0.15">
      <c r="A13" s="60" t="s">
        <v>324</v>
      </c>
      <c r="B13" s="60" t="s">
        <v>179</v>
      </c>
      <c r="C13" s="60"/>
      <c r="D13" s="428" t="s">
        <v>704</v>
      </c>
      <c r="E13" s="60" t="s">
        <v>324</v>
      </c>
      <c r="F13" s="60" t="s">
        <v>324</v>
      </c>
      <c r="G13" s="29" t="s">
        <v>324</v>
      </c>
      <c r="H13" s="290">
        <f t="shared" ca="1" si="0"/>
        <v>44253</v>
      </c>
      <c r="I13" s="29">
        <f t="shared" si="2"/>
        <v>5</v>
      </c>
      <c r="J13" s="3">
        <f t="shared" si="1"/>
        <v>25</v>
      </c>
    </row>
    <row r="14" spans="1:11" s="3" customFormat="1" x14ac:dyDescent="0.15">
      <c r="A14" s="60" t="s">
        <v>324</v>
      </c>
      <c r="B14" s="60" t="s">
        <v>114</v>
      </c>
      <c r="C14" s="60"/>
      <c r="D14" s="428" t="s">
        <v>705</v>
      </c>
      <c r="E14" s="60" t="s">
        <v>324</v>
      </c>
      <c r="F14" s="60" t="s">
        <v>324</v>
      </c>
      <c r="G14" s="192" t="s">
        <v>324</v>
      </c>
      <c r="H14" s="290">
        <f ca="1">H15-1</f>
        <v>44254</v>
      </c>
      <c r="I14" s="29">
        <f t="shared" si="2"/>
        <v>6</v>
      </c>
      <c r="J14" s="3">
        <f t="shared" si="1"/>
        <v>30</v>
      </c>
    </row>
    <row r="15" spans="1:11" s="3" customFormat="1" x14ac:dyDescent="0.15">
      <c r="A15" s="60" t="s">
        <v>324</v>
      </c>
      <c r="B15" s="60" t="s">
        <v>324</v>
      </c>
      <c r="C15" s="60" t="s">
        <v>324</v>
      </c>
      <c r="D15" s="60" t="s">
        <v>324</v>
      </c>
      <c r="E15" s="60" t="s">
        <v>324</v>
      </c>
      <c r="F15" s="192" t="s">
        <v>324</v>
      </c>
      <c r="G15" s="192"/>
      <c r="H15" s="290">
        <f t="shared" ca="1" si="0"/>
        <v>44255</v>
      </c>
      <c r="I15" s="29">
        <f>I14+1</f>
        <v>7</v>
      </c>
      <c r="J15" s="3">
        <f>J14+5</f>
        <v>35</v>
      </c>
    </row>
    <row r="16" spans="1:11" s="3" customFormat="1" x14ac:dyDescent="0.15">
      <c r="A16" s="60" t="s">
        <v>324</v>
      </c>
      <c r="B16" s="60" t="s">
        <v>324</v>
      </c>
      <c r="C16" s="60" t="s">
        <v>324</v>
      </c>
      <c r="D16" s="60" t="s">
        <v>324</v>
      </c>
      <c r="E16" s="60" t="s">
        <v>324</v>
      </c>
      <c r="F16" s="192" t="s">
        <v>324</v>
      </c>
      <c r="G16" s="192"/>
      <c r="H16" s="290">
        <f t="shared" ca="1" si="0"/>
        <v>44256</v>
      </c>
      <c r="I16" s="29">
        <f t="shared" si="2"/>
        <v>8</v>
      </c>
      <c r="J16" s="3">
        <f t="shared" si="1"/>
        <v>40</v>
      </c>
    </row>
    <row r="17" spans="1:10" s="3" customFormat="1" x14ac:dyDescent="0.15">
      <c r="A17" s="60" t="s">
        <v>324</v>
      </c>
      <c r="B17" s="60" t="s">
        <v>324</v>
      </c>
      <c r="C17" s="60" t="s">
        <v>324</v>
      </c>
      <c r="D17" s="60" t="s">
        <v>324</v>
      </c>
      <c r="E17" s="60" t="s">
        <v>324</v>
      </c>
      <c r="F17" s="192" t="s">
        <v>324</v>
      </c>
      <c r="G17" s="192"/>
      <c r="H17" s="291">
        <f ca="1">TODAY()</f>
        <v>44257</v>
      </c>
      <c r="I17" s="29">
        <f t="shared" si="2"/>
        <v>9</v>
      </c>
      <c r="J17" s="3">
        <f t="shared" si="1"/>
        <v>45</v>
      </c>
    </row>
    <row r="18" spans="1:10" s="3" customFormat="1" x14ac:dyDescent="0.15">
      <c r="A18" s="60" t="s">
        <v>324</v>
      </c>
      <c r="B18" s="60" t="s">
        <v>324</v>
      </c>
      <c r="C18" s="60" t="s">
        <v>324</v>
      </c>
      <c r="D18" s="60" t="s">
        <v>324</v>
      </c>
      <c r="E18" s="60" t="s">
        <v>324</v>
      </c>
      <c r="F18" s="192" t="s">
        <v>324</v>
      </c>
      <c r="G18" s="192"/>
      <c r="H18" s="290">
        <f ca="1">H17+1</f>
        <v>44258</v>
      </c>
      <c r="I18" s="29">
        <f t="shared" si="2"/>
        <v>10</v>
      </c>
      <c r="J18" s="3">
        <f t="shared" si="1"/>
        <v>50</v>
      </c>
    </row>
    <row r="19" spans="1:10" s="3" customFormat="1" x14ac:dyDescent="0.15">
      <c r="A19" s="60" t="s">
        <v>86</v>
      </c>
      <c r="B19" s="60" t="s">
        <v>432</v>
      </c>
      <c r="C19" s="247" t="s">
        <v>434</v>
      </c>
      <c r="D19" s="60" t="s">
        <v>66</v>
      </c>
      <c r="E19" s="60" t="s">
        <v>67</v>
      </c>
      <c r="F19" s="192" t="s">
        <v>463</v>
      </c>
      <c r="G19" s="192"/>
      <c r="H19" s="290">
        <f t="shared" ref="H19:H37" ca="1" si="3">H18+1</f>
        <v>44259</v>
      </c>
      <c r="I19" s="29">
        <f t="shared" si="2"/>
        <v>11</v>
      </c>
      <c r="J19" s="3">
        <f t="shared" si="1"/>
        <v>55</v>
      </c>
    </row>
    <row r="20" spans="1:10" s="3" customFormat="1" x14ac:dyDescent="0.15">
      <c r="A20" s="60" t="s">
        <v>324</v>
      </c>
      <c r="B20" s="60" t="s">
        <v>433</v>
      </c>
      <c r="C20" s="247" t="s">
        <v>435</v>
      </c>
      <c r="D20" s="60" t="s">
        <v>324</v>
      </c>
      <c r="E20" s="60">
        <v>1</v>
      </c>
      <c r="F20" s="192" t="s">
        <v>464</v>
      </c>
      <c r="G20" s="192"/>
      <c r="H20" s="290">
        <f t="shared" ca="1" si="3"/>
        <v>44260</v>
      </c>
      <c r="I20" s="29">
        <f t="shared" si="2"/>
        <v>12</v>
      </c>
    </row>
    <row r="21" spans="1:10" s="3" customFormat="1" x14ac:dyDescent="0.15">
      <c r="A21" s="60" t="s">
        <v>324</v>
      </c>
      <c r="B21" s="60" t="s">
        <v>134</v>
      </c>
      <c r="C21" s="247" t="s">
        <v>99</v>
      </c>
      <c r="D21" s="60" t="s">
        <v>324</v>
      </c>
      <c r="E21" s="60">
        <v>2</v>
      </c>
      <c r="F21" s="192" t="s">
        <v>465</v>
      </c>
      <c r="G21" s="192"/>
      <c r="H21" s="290">
        <f t="shared" ca="1" si="3"/>
        <v>44261</v>
      </c>
      <c r="I21" s="29">
        <f t="shared" si="2"/>
        <v>13</v>
      </c>
    </row>
    <row r="22" spans="1:10" s="3" customFormat="1" x14ac:dyDescent="0.15">
      <c r="A22" s="60" t="s">
        <v>324</v>
      </c>
      <c r="B22" s="60" t="s">
        <v>135</v>
      </c>
      <c r="C22" s="247" t="s">
        <v>158</v>
      </c>
      <c r="D22" s="60" t="s">
        <v>324</v>
      </c>
      <c r="E22" s="60">
        <v>3</v>
      </c>
      <c r="F22" s="192" t="s">
        <v>466</v>
      </c>
      <c r="G22" s="192"/>
      <c r="H22" s="290">
        <f t="shared" ca="1" si="3"/>
        <v>44262</v>
      </c>
      <c r="I22" s="29">
        <f t="shared" si="2"/>
        <v>14</v>
      </c>
    </row>
    <row r="23" spans="1:10" s="3" customFormat="1" x14ac:dyDescent="0.15">
      <c r="A23" s="60" t="s">
        <v>324</v>
      </c>
      <c r="B23" s="60" t="s">
        <v>172</v>
      </c>
      <c r="C23" s="247" t="s">
        <v>24</v>
      </c>
      <c r="D23" s="60" t="s">
        <v>324</v>
      </c>
      <c r="E23" s="60">
        <v>4</v>
      </c>
      <c r="F23" s="192" t="s">
        <v>467</v>
      </c>
      <c r="G23" s="192"/>
      <c r="H23" s="290">
        <f t="shared" ca="1" si="3"/>
        <v>44263</v>
      </c>
      <c r="I23" s="29">
        <f t="shared" si="2"/>
        <v>15</v>
      </c>
    </row>
    <row r="24" spans="1:10" s="3" customFormat="1" x14ac:dyDescent="0.15">
      <c r="A24" s="60" t="s">
        <v>324</v>
      </c>
      <c r="B24" s="60" t="s">
        <v>89</v>
      </c>
      <c r="C24" s="247" t="s">
        <v>159</v>
      </c>
      <c r="D24" s="60" t="s">
        <v>324</v>
      </c>
      <c r="E24" s="60">
        <v>5</v>
      </c>
      <c r="F24" s="192" t="s">
        <v>468</v>
      </c>
      <c r="G24" s="192"/>
      <c r="H24" s="290">
        <f t="shared" ca="1" si="3"/>
        <v>44264</v>
      </c>
      <c r="I24" s="29">
        <f t="shared" si="2"/>
        <v>16</v>
      </c>
    </row>
    <row r="25" spans="1:10" s="3" customFormat="1" x14ac:dyDescent="0.15">
      <c r="A25" s="60" t="s">
        <v>324</v>
      </c>
      <c r="B25" s="60" t="s">
        <v>28</v>
      </c>
      <c r="C25" s="247" t="s">
        <v>136</v>
      </c>
      <c r="D25" s="60" t="s">
        <v>324</v>
      </c>
      <c r="E25" s="60">
        <v>6</v>
      </c>
      <c r="F25" s="192" t="s">
        <v>324</v>
      </c>
      <c r="G25" s="192"/>
      <c r="H25" s="290">
        <f t="shared" ca="1" si="3"/>
        <v>44265</v>
      </c>
      <c r="I25" s="29">
        <f t="shared" si="2"/>
        <v>17</v>
      </c>
    </row>
    <row r="26" spans="1:10" s="3" customFormat="1" x14ac:dyDescent="0.15">
      <c r="A26" s="60" t="s">
        <v>324</v>
      </c>
      <c r="B26" s="60" t="s">
        <v>173</v>
      </c>
      <c r="C26" s="247" t="s">
        <v>137</v>
      </c>
      <c r="D26" s="60" t="s">
        <v>324</v>
      </c>
      <c r="E26" s="60">
        <v>7</v>
      </c>
      <c r="F26" s="192" t="s">
        <v>324</v>
      </c>
      <c r="G26" s="192"/>
      <c r="H26" s="290">
        <f t="shared" ca="1" si="3"/>
        <v>44266</v>
      </c>
      <c r="I26" s="29">
        <f t="shared" si="2"/>
        <v>18</v>
      </c>
    </row>
    <row r="27" spans="1:10" s="3" customFormat="1" x14ac:dyDescent="0.15">
      <c r="A27" s="60" t="s">
        <v>324</v>
      </c>
      <c r="B27" s="60" t="s">
        <v>174</v>
      </c>
      <c r="C27" s="247" t="s">
        <v>138</v>
      </c>
      <c r="D27" s="60" t="s">
        <v>324</v>
      </c>
      <c r="E27" s="60">
        <v>8</v>
      </c>
      <c r="F27" s="192" t="s">
        <v>324</v>
      </c>
      <c r="G27" s="192"/>
      <c r="H27" s="290">
        <f t="shared" ca="1" si="3"/>
        <v>44267</v>
      </c>
      <c r="I27" s="29">
        <f t="shared" si="2"/>
        <v>19</v>
      </c>
    </row>
    <row r="28" spans="1:10" s="3" customFormat="1" x14ac:dyDescent="0.15">
      <c r="A28" s="60" t="s">
        <v>324</v>
      </c>
      <c r="B28" s="60" t="s">
        <v>175</v>
      </c>
      <c r="C28" s="247" t="s">
        <v>139</v>
      </c>
      <c r="D28" s="60" t="s">
        <v>324</v>
      </c>
      <c r="E28" s="60">
        <v>9</v>
      </c>
      <c r="F28" s="192" t="s">
        <v>324</v>
      </c>
      <c r="G28" s="192"/>
      <c r="H28" s="290">
        <f t="shared" ca="1" si="3"/>
        <v>44268</v>
      </c>
      <c r="I28" s="29">
        <f t="shared" si="2"/>
        <v>20</v>
      </c>
    </row>
    <row r="29" spans="1:10" s="3" customFormat="1" x14ac:dyDescent="0.15">
      <c r="A29" s="60" t="s">
        <v>324</v>
      </c>
      <c r="B29" s="60" t="s">
        <v>94</v>
      </c>
      <c r="C29" s="85" t="s">
        <v>95</v>
      </c>
      <c r="D29" s="60" t="s">
        <v>324</v>
      </c>
      <c r="E29" s="60">
        <v>10</v>
      </c>
      <c r="F29" s="192"/>
      <c r="G29" s="192"/>
      <c r="H29" s="290">
        <f t="shared" ca="1" si="3"/>
        <v>44269</v>
      </c>
      <c r="I29" s="29">
        <f t="shared" si="2"/>
        <v>21</v>
      </c>
    </row>
    <row r="30" spans="1:10" s="3" customFormat="1" x14ac:dyDescent="0.15">
      <c r="A30" s="60" t="s">
        <v>49</v>
      </c>
      <c r="B30" s="60" t="s">
        <v>50</v>
      </c>
      <c r="C30" s="60" t="s">
        <v>324</v>
      </c>
      <c r="D30" s="60" t="s">
        <v>324</v>
      </c>
      <c r="E30" s="60" t="s">
        <v>130</v>
      </c>
      <c r="F30" s="192"/>
      <c r="G30" s="192"/>
      <c r="H30" s="290">
        <f t="shared" ca="1" si="3"/>
        <v>44270</v>
      </c>
      <c r="I30" s="29">
        <f t="shared" si="2"/>
        <v>22</v>
      </c>
    </row>
    <row r="31" spans="1:10" s="19" customFormat="1" x14ac:dyDescent="0.15">
      <c r="A31" s="60" t="s">
        <v>324</v>
      </c>
      <c r="B31" s="29" t="s">
        <v>51</v>
      </c>
      <c r="C31" s="60" t="s">
        <v>324</v>
      </c>
      <c r="D31" s="60" t="s">
        <v>324</v>
      </c>
      <c r="E31" s="60" t="s">
        <v>318</v>
      </c>
      <c r="F31" s="196"/>
      <c r="G31" s="196"/>
      <c r="H31" s="290">
        <f t="shared" ca="1" si="3"/>
        <v>44271</v>
      </c>
      <c r="I31" s="29">
        <f t="shared" si="2"/>
        <v>23</v>
      </c>
      <c r="J31" s="3"/>
    </row>
    <row r="32" spans="1:10" s="3" customFormat="1" x14ac:dyDescent="0.15">
      <c r="A32" s="60" t="s">
        <v>52</v>
      </c>
      <c r="B32" s="60" t="s">
        <v>345</v>
      </c>
      <c r="C32" s="60" t="s">
        <v>324</v>
      </c>
      <c r="D32" s="60" t="s">
        <v>324</v>
      </c>
      <c r="E32" s="60" t="s">
        <v>68</v>
      </c>
      <c r="F32" s="354" t="s">
        <v>641</v>
      </c>
      <c r="G32" s="354"/>
      <c r="H32" s="290">
        <f t="shared" ca="1" si="3"/>
        <v>44272</v>
      </c>
      <c r="I32" s="29"/>
    </row>
    <row r="33" spans="1:18" s="3" customFormat="1" x14ac:dyDescent="0.15">
      <c r="A33" s="60" t="s">
        <v>324</v>
      </c>
      <c r="B33" s="60" t="s">
        <v>53</v>
      </c>
      <c r="C33" s="60" t="s">
        <v>324</v>
      </c>
      <c r="D33" s="60" t="s">
        <v>324</v>
      </c>
      <c r="E33" s="60" t="s">
        <v>69</v>
      </c>
      <c r="F33" s="354" t="s">
        <v>642</v>
      </c>
      <c r="G33" s="354"/>
      <c r="H33" s="290">
        <f t="shared" ca="1" si="3"/>
        <v>44273</v>
      </c>
      <c r="I33" s="29"/>
    </row>
    <row r="34" spans="1:18" s="3" customFormat="1" x14ac:dyDescent="0.15">
      <c r="A34" s="60" t="s">
        <v>324</v>
      </c>
      <c r="B34" s="60" t="s">
        <v>88</v>
      </c>
      <c r="C34" s="60" t="s">
        <v>324</v>
      </c>
      <c r="D34" s="60" t="s">
        <v>324</v>
      </c>
      <c r="E34" s="60" t="s">
        <v>319</v>
      </c>
      <c r="F34" s="354" t="s">
        <v>643</v>
      </c>
      <c r="G34" s="354"/>
      <c r="H34" s="290">
        <f t="shared" ca="1" si="3"/>
        <v>44274</v>
      </c>
      <c r="I34" s="29"/>
    </row>
    <row r="35" spans="1:18" s="3" customFormat="1" x14ac:dyDescent="0.15">
      <c r="A35" s="60" t="s">
        <v>324</v>
      </c>
      <c r="B35" s="60" t="s">
        <v>55</v>
      </c>
      <c r="C35" s="60" t="s">
        <v>324</v>
      </c>
      <c r="D35" s="60" t="s">
        <v>324</v>
      </c>
      <c r="E35" s="60" t="s">
        <v>324</v>
      </c>
      <c r="F35" s="196" t="s">
        <v>324</v>
      </c>
      <c r="G35" s="196"/>
      <c r="H35" s="290">
        <f t="shared" ca="1" si="3"/>
        <v>44275</v>
      </c>
      <c r="I35" s="29"/>
    </row>
    <row r="36" spans="1:18" s="3" customFormat="1" x14ac:dyDescent="0.15">
      <c r="A36" s="60" t="s">
        <v>324</v>
      </c>
      <c r="B36" s="60" t="s">
        <v>54</v>
      </c>
      <c r="C36" s="60" t="s">
        <v>324</v>
      </c>
      <c r="D36" s="60" t="s">
        <v>324</v>
      </c>
      <c r="E36" s="60" t="s">
        <v>324</v>
      </c>
      <c r="F36" s="196" t="s">
        <v>324</v>
      </c>
      <c r="G36" s="196"/>
      <c r="H36" s="290">
        <f t="shared" ca="1" si="3"/>
        <v>44276</v>
      </c>
      <c r="I36" s="29"/>
    </row>
    <row r="37" spans="1:18" s="3" customFormat="1" x14ac:dyDescent="0.15">
      <c r="A37" s="60" t="s">
        <v>324</v>
      </c>
      <c r="B37" s="60" t="s">
        <v>324</v>
      </c>
      <c r="C37" s="60" t="s">
        <v>324</v>
      </c>
      <c r="D37" s="60" t="s">
        <v>324</v>
      </c>
      <c r="E37" s="60" t="s">
        <v>324</v>
      </c>
      <c r="F37" s="196" t="s">
        <v>324</v>
      </c>
      <c r="G37" s="196"/>
      <c r="H37" s="290">
        <f t="shared" ca="1" si="3"/>
        <v>44277</v>
      </c>
      <c r="I37" s="29"/>
    </row>
    <row r="38" spans="1:18" s="3" customFormat="1" x14ac:dyDescent="0.15">
      <c r="A38" s="60" t="s">
        <v>56</v>
      </c>
      <c r="B38" s="60" t="s">
        <v>57</v>
      </c>
      <c r="C38" s="60" t="s">
        <v>58</v>
      </c>
      <c r="D38" s="60" t="s">
        <v>59</v>
      </c>
      <c r="E38" s="60" t="s">
        <v>60</v>
      </c>
      <c r="F38" s="196" t="s">
        <v>61</v>
      </c>
      <c r="G38" s="359" t="s">
        <v>57</v>
      </c>
      <c r="H38" s="29"/>
    </row>
    <row r="39" spans="1:18" s="3" customFormat="1" x14ac:dyDescent="0.15">
      <c r="A39" s="206" t="s">
        <v>349</v>
      </c>
      <c r="B39" s="207">
        <f t="shared" ref="B39:C41" si="4">C39-1</f>
        <v>-1.5</v>
      </c>
      <c r="C39" s="207">
        <f t="shared" si="4"/>
        <v>-0.5</v>
      </c>
      <c r="D39" s="207">
        <f>E39-1</f>
        <v>0.5</v>
      </c>
      <c r="E39" s="207">
        <f>F41</f>
        <v>1.5</v>
      </c>
      <c r="F39" s="208">
        <v>99999</v>
      </c>
      <c r="G39" s="359" t="s">
        <v>58</v>
      </c>
      <c r="H39" s="29"/>
    </row>
    <row r="40" spans="1:18" s="3" customFormat="1" x14ac:dyDescent="0.15">
      <c r="A40" s="206" t="s">
        <v>350</v>
      </c>
      <c r="B40" s="207">
        <f t="shared" si="4"/>
        <v>-2</v>
      </c>
      <c r="C40" s="207">
        <f t="shared" si="4"/>
        <v>-1</v>
      </c>
      <c r="D40" s="207">
        <f>E40-1</f>
        <v>0</v>
      </c>
      <c r="E40" s="207">
        <f>F40-1</f>
        <v>1</v>
      </c>
      <c r="F40" s="208">
        <v>2</v>
      </c>
      <c r="G40" s="359" t="s">
        <v>59</v>
      </c>
      <c r="H40" s="29"/>
      <c r="P40" s="60"/>
      <c r="Q40" s="60"/>
      <c r="R40" s="60"/>
    </row>
    <row r="41" spans="1:18" s="3" customFormat="1" x14ac:dyDescent="0.15">
      <c r="A41" s="206" t="s">
        <v>351</v>
      </c>
      <c r="B41" s="207">
        <v>0</v>
      </c>
      <c r="C41" s="207">
        <f t="shared" si="4"/>
        <v>-1.5</v>
      </c>
      <c r="D41" s="207">
        <f>E41-1</f>
        <v>-0.5</v>
      </c>
      <c r="E41" s="207">
        <f>F41-1</f>
        <v>0.5</v>
      </c>
      <c r="F41" s="208">
        <f>F40-0.5</f>
        <v>1.5</v>
      </c>
      <c r="G41" s="360" t="s">
        <v>60</v>
      </c>
      <c r="H41" s="29"/>
      <c r="P41" s="60"/>
      <c r="Q41" s="60"/>
      <c r="R41" s="60"/>
    </row>
    <row r="42" spans="1:18" s="3" customFormat="1" x14ac:dyDescent="0.15">
      <c r="A42" s="60" t="s">
        <v>324</v>
      </c>
      <c r="B42" s="60"/>
      <c r="C42" s="60"/>
      <c r="D42" s="60"/>
      <c r="E42" s="60"/>
      <c r="F42" s="196" t="s">
        <v>324</v>
      </c>
      <c r="G42" s="360" t="s">
        <v>61</v>
      </c>
      <c r="H42" s="29"/>
      <c r="P42" s="60"/>
      <c r="Q42" s="60"/>
      <c r="R42" s="60"/>
    </row>
    <row r="43" spans="1:18" x14ac:dyDescent="0.15">
      <c r="A43" s="60" t="s">
        <v>324</v>
      </c>
      <c r="B43" s="60" t="s">
        <v>324</v>
      </c>
      <c r="C43" s="60" t="s">
        <v>324</v>
      </c>
      <c r="D43" s="60" t="s">
        <v>324</v>
      </c>
      <c r="E43" s="60" t="s">
        <v>324</v>
      </c>
      <c r="F43" s="196" t="s">
        <v>324</v>
      </c>
      <c r="G43" s="42"/>
      <c r="H43" s="29"/>
      <c r="P43" s="60"/>
      <c r="Q43" s="60"/>
      <c r="R43" s="60"/>
    </row>
    <row r="44" spans="1:18" s="14" customFormat="1" ht="18" thickBot="1" x14ac:dyDescent="0.2">
      <c r="A44" s="197" t="s">
        <v>282</v>
      </c>
      <c r="B44" s="198" t="s">
        <v>324</v>
      </c>
      <c r="C44" s="199" t="s">
        <v>284</v>
      </c>
      <c r="D44" s="200" t="s">
        <v>324</v>
      </c>
      <c r="E44" s="200" t="s">
        <v>324</v>
      </c>
      <c r="F44" s="201" t="s">
        <v>324</v>
      </c>
      <c r="G44" s="24"/>
      <c r="H44" s="42"/>
      <c r="I44" s="24"/>
      <c r="J44" s="24"/>
      <c r="K44" s="24"/>
      <c r="P44" s="60"/>
      <c r="Q44" s="60"/>
      <c r="R44" s="60"/>
    </row>
    <row r="45" spans="1:18" x14ac:dyDescent="0.15">
      <c r="F45" s="196" t="s">
        <v>324</v>
      </c>
      <c r="H45" s="24"/>
    </row>
    <row r="46" spans="1:18" x14ac:dyDescent="0.15">
      <c r="F46" s="196" t="s">
        <v>324</v>
      </c>
    </row>
    <row r="47" spans="1:18" x14ac:dyDescent="0.15">
      <c r="F47" s="196" t="s">
        <v>324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88"/>
  <sheetViews>
    <sheetView showGridLines="0" zoomScaleNormal="100" workbookViewId="0">
      <selection activeCell="F58" sqref="F58:H58"/>
    </sheetView>
  </sheetViews>
  <sheetFormatPr baseColWidth="10" defaultRowHeight="13" x14ac:dyDescent="0.15"/>
  <cols>
    <col min="1" max="1" width="27.83203125" customWidth="1"/>
    <col min="2" max="2" width="12.6640625" customWidth="1"/>
    <col min="3" max="3" width="13.33203125" customWidth="1"/>
    <col min="4" max="4" width="26.1640625" customWidth="1"/>
    <col min="5" max="5" width="20.33203125" customWidth="1"/>
    <col min="6" max="6" width="22.6640625" customWidth="1"/>
    <col min="7" max="7" width="22" customWidth="1"/>
    <col min="8" max="8" width="30" customWidth="1"/>
    <col min="9" max="9" width="1.6640625" style="299" customWidth="1"/>
    <col min="11" max="11" width="10.83203125" customWidth="1"/>
    <col min="12" max="14" width="4" customWidth="1"/>
  </cols>
  <sheetData>
    <row r="1" spans="1:10" ht="27" customHeight="1" x14ac:dyDescent="0.2">
      <c r="A1" s="472" t="s">
        <v>716</v>
      </c>
      <c r="B1" s="472"/>
      <c r="C1" s="472"/>
      <c r="D1" s="472"/>
      <c r="E1" s="472"/>
      <c r="F1" s="472"/>
      <c r="G1" s="472"/>
    </row>
    <row r="2" spans="1:10" ht="25" customHeight="1" x14ac:dyDescent="0.15">
      <c r="A2" s="16" t="s">
        <v>431</v>
      </c>
      <c r="B2" s="508" t="s">
        <v>807</v>
      </c>
      <c r="C2" s="476"/>
      <c r="D2" s="476"/>
      <c r="E2" s="476"/>
      <c r="F2" s="476"/>
      <c r="G2" s="476"/>
      <c r="H2" s="476"/>
    </row>
    <row r="3" spans="1:10" s="471" customFormat="1" ht="64" customHeight="1" x14ac:dyDescent="0.15">
      <c r="A3" s="16"/>
      <c r="B3" s="508" t="s">
        <v>808</v>
      </c>
      <c r="C3" s="489"/>
      <c r="D3" s="489"/>
      <c r="E3" s="489"/>
      <c r="F3" s="489"/>
      <c r="G3" s="489"/>
      <c r="H3" s="489"/>
      <c r="I3" s="299"/>
    </row>
    <row r="4" spans="1:10" s="455" customFormat="1" ht="36" customHeight="1" x14ac:dyDescent="0.15">
      <c r="A4" s="16"/>
      <c r="B4" s="511" t="s">
        <v>812</v>
      </c>
      <c r="C4" s="497"/>
      <c r="D4" s="497"/>
      <c r="E4" s="497"/>
      <c r="F4" s="497"/>
      <c r="G4" s="497"/>
      <c r="H4" s="497"/>
      <c r="I4" s="299"/>
    </row>
    <row r="5" spans="1:10" ht="24" customHeight="1" x14ac:dyDescent="0.15">
      <c r="A5" s="16" t="s">
        <v>485</v>
      </c>
      <c r="B5" s="509">
        <v>2048</v>
      </c>
      <c r="C5" s="509"/>
      <c r="D5" s="244"/>
      <c r="E5" s="244"/>
      <c r="F5" s="244"/>
      <c r="G5" s="244"/>
      <c r="H5" s="244"/>
      <c r="J5" s="42"/>
    </row>
    <row r="6" spans="1:10" ht="17" customHeight="1" x14ac:dyDescent="0.15">
      <c r="A6" s="249"/>
      <c r="B6" s="49"/>
      <c r="C6" s="215" t="s">
        <v>399</v>
      </c>
      <c r="D6" s="510" t="s">
        <v>739</v>
      </c>
      <c r="E6" s="474"/>
      <c r="F6" s="474"/>
      <c r="G6" s="474"/>
      <c r="H6" s="474"/>
      <c r="J6" s="42"/>
    </row>
    <row r="7" spans="1:10" ht="18" customHeight="1" x14ac:dyDescent="0.15">
      <c r="A7" s="249"/>
      <c r="B7" s="499" t="s">
        <v>483</v>
      </c>
      <c r="C7" s="500"/>
      <c r="D7" s="501" t="s">
        <v>400</v>
      </c>
      <c r="E7" s="501"/>
      <c r="F7" s="501"/>
      <c r="G7" s="501"/>
      <c r="H7" s="501"/>
      <c r="J7" s="42"/>
    </row>
    <row r="8" spans="1:10" ht="28" customHeight="1" x14ac:dyDescent="0.15">
      <c r="A8" s="432" t="s">
        <v>732</v>
      </c>
      <c r="B8" s="270"/>
      <c r="C8" s="406" t="s">
        <v>813</v>
      </c>
      <c r="D8" s="489" t="s">
        <v>814</v>
      </c>
      <c r="E8" s="476"/>
      <c r="F8" s="476"/>
      <c r="G8" s="476"/>
      <c r="H8" s="476"/>
      <c r="J8" s="42"/>
    </row>
    <row r="9" spans="1:10" s="410" customFormat="1" ht="14" customHeight="1" x14ac:dyDescent="0.15">
      <c r="A9" s="250"/>
      <c r="B9" s="412"/>
      <c r="C9" s="215"/>
      <c r="D9" s="422" t="s">
        <v>684</v>
      </c>
      <c r="E9" s="481" t="s">
        <v>828</v>
      </c>
      <c r="F9" s="482"/>
      <c r="G9" s="482"/>
      <c r="H9" s="482"/>
      <c r="I9" s="417"/>
      <c r="J9" s="418"/>
    </row>
    <row r="10" spans="1:10" s="413" customFormat="1" ht="15" customHeight="1" x14ac:dyDescent="0.15">
      <c r="A10" s="250"/>
      <c r="B10" s="412"/>
      <c r="C10" s="215"/>
      <c r="D10" s="423"/>
      <c r="E10" s="420" t="s">
        <v>676</v>
      </c>
      <c r="F10" s="420" t="s">
        <v>677</v>
      </c>
      <c r="G10" s="42"/>
      <c r="H10" s="42"/>
      <c r="I10" s="299"/>
      <c r="J10" s="42"/>
    </row>
    <row r="11" spans="1:10" s="413" customFormat="1" ht="16" customHeight="1" x14ac:dyDescent="0.15">
      <c r="A11" s="250"/>
      <c r="B11" s="412"/>
      <c r="C11" s="215"/>
      <c r="D11" s="423"/>
      <c r="E11" s="419" t="s">
        <v>674</v>
      </c>
      <c r="F11" s="483" t="s">
        <v>678</v>
      </c>
      <c r="G11" s="484"/>
      <c r="H11" s="484"/>
      <c r="I11" s="42"/>
    </row>
    <row r="12" spans="1:10" s="413" customFormat="1" ht="16" customHeight="1" x14ac:dyDescent="0.15">
      <c r="A12" s="250"/>
      <c r="B12" s="412"/>
      <c r="C12" s="215"/>
      <c r="D12" s="423"/>
      <c r="E12" s="421">
        <v>2048</v>
      </c>
      <c r="F12" s="483" t="s">
        <v>675</v>
      </c>
      <c r="G12" s="484"/>
      <c r="H12" s="484"/>
      <c r="I12" s="299"/>
      <c r="J12" s="42"/>
    </row>
    <row r="13" spans="1:10" s="413" customFormat="1" ht="16" customHeight="1" x14ac:dyDescent="0.15">
      <c r="A13" s="250"/>
      <c r="B13" s="412"/>
      <c r="C13" s="215"/>
      <c r="D13" s="423"/>
      <c r="E13" s="421" t="s">
        <v>683</v>
      </c>
      <c r="F13" s="483" t="s">
        <v>829</v>
      </c>
      <c r="G13" s="484"/>
      <c r="H13" s="484"/>
      <c r="I13" s="299"/>
      <c r="J13" s="42"/>
    </row>
    <row r="14" spans="1:10" s="413" customFormat="1" ht="16" customHeight="1" x14ac:dyDescent="0.15">
      <c r="A14" s="250"/>
      <c r="B14" s="412"/>
      <c r="C14" s="215"/>
      <c r="D14" s="423"/>
      <c r="E14" s="421" t="s">
        <v>815</v>
      </c>
      <c r="F14" s="483" t="s">
        <v>830</v>
      </c>
      <c r="G14" s="484"/>
      <c r="H14" s="484"/>
      <c r="I14" s="299"/>
      <c r="J14" s="42"/>
    </row>
    <row r="15" spans="1:10" s="416" customFormat="1" ht="35" customHeight="1" x14ac:dyDescent="0.15">
      <c r="A15" s="250"/>
      <c r="B15" s="414"/>
      <c r="C15" s="215"/>
      <c r="D15" s="257" t="s">
        <v>401</v>
      </c>
      <c r="E15" s="486" t="s">
        <v>717</v>
      </c>
      <c r="F15" s="487"/>
      <c r="G15" s="487"/>
      <c r="H15" s="487"/>
    </row>
    <row r="16" spans="1:10" s="294" customFormat="1" ht="19" customHeight="1" x14ac:dyDescent="0.15">
      <c r="A16" s="250"/>
      <c r="B16" s="293"/>
      <c r="C16" s="215"/>
      <c r="D16" s="257"/>
      <c r="E16" s="296" t="s">
        <v>713</v>
      </c>
      <c r="F16" s="489" t="s">
        <v>607</v>
      </c>
      <c r="G16" s="490"/>
      <c r="H16" s="490"/>
      <c r="I16" s="299"/>
      <c r="J16" s="42"/>
    </row>
    <row r="17" spans="1:11" s="294" customFormat="1" ht="15" customHeight="1" x14ac:dyDescent="0.15">
      <c r="A17" s="250"/>
      <c r="B17" s="293"/>
      <c r="C17" s="215"/>
      <c r="D17" s="257"/>
      <c r="E17" s="297"/>
      <c r="F17" s="438" t="s">
        <v>603</v>
      </c>
      <c r="G17" s="436" t="s">
        <v>679</v>
      </c>
      <c r="H17" s="437"/>
      <c r="I17" s="437"/>
      <c r="J17" s="299"/>
      <c r="K17" s="42"/>
    </row>
    <row r="18" spans="1:11" s="294" customFormat="1" ht="15" customHeight="1" x14ac:dyDescent="0.15">
      <c r="A18" s="250"/>
      <c r="B18" s="293"/>
      <c r="C18" s="215"/>
      <c r="D18" s="257"/>
      <c r="E18" s="297"/>
      <c r="F18" s="438"/>
      <c r="G18" s="439" t="s">
        <v>604</v>
      </c>
      <c r="H18" s="437"/>
      <c r="I18" s="437"/>
      <c r="J18" s="299"/>
      <c r="K18" s="42"/>
    </row>
    <row r="19" spans="1:11" s="294" customFormat="1" ht="15" customHeight="1" x14ac:dyDescent="0.15">
      <c r="A19" s="250"/>
      <c r="B19" s="293"/>
      <c r="C19" s="215"/>
      <c r="D19" s="257"/>
      <c r="E19" s="297"/>
      <c r="F19" s="438"/>
      <c r="G19" s="493" t="s">
        <v>685</v>
      </c>
      <c r="H19" s="493"/>
      <c r="I19" s="437"/>
      <c r="J19" s="299"/>
      <c r="K19" s="42"/>
    </row>
    <row r="20" spans="1:11" s="294" customFormat="1" ht="32" customHeight="1" x14ac:dyDescent="0.15">
      <c r="A20" s="250"/>
      <c r="B20" s="293"/>
      <c r="C20" s="215"/>
      <c r="D20" s="257"/>
      <c r="E20" s="296" t="s">
        <v>713</v>
      </c>
      <c r="F20" s="489" t="s">
        <v>723</v>
      </c>
      <c r="G20" s="490"/>
      <c r="H20" s="490"/>
      <c r="I20" s="299"/>
      <c r="J20" s="42"/>
    </row>
    <row r="21" spans="1:11" s="294" customFormat="1" ht="15" customHeight="1" x14ac:dyDescent="0.15">
      <c r="A21" s="250"/>
      <c r="B21" s="293"/>
      <c r="C21" s="215"/>
      <c r="D21" s="257"/>
      <c r="E21" s="297"/>
      <c r="F21" s="438" t="s">
        <v>603</v>
      </c>
      <c r="G21" s="436" t="s">
        <v>680</v>
      </c>
      <c r="H21" s="437"/>
      <c r="I21" s="437"/>
      <c r="J21" s="299"/>
      <c r="K21" s="42"/>
    </row>
    <row r="22" spans="1:11" s="294" customFormat="1" ht="15" customHeight="1" x14ac:dyDescent="0.15">
      <c r="A22" s="250"/>
      <c r="B22" s="293"/>
      <c r="C22" s="215"/>
      <c r="D22" s="257"/>
      <c r="E22" s="297"/>
      <c r="F22" s="438"/>
      <c r="G22" s="415" t="s">
        <v>604</v>
      </c>
      <c r="H22" s="437"/>
      <c r="I22" s="437"/>
      <c r="J22" s="299"/>
      <c r="K22" s="42"/>
    </row>
    <row r="23" spans="1:11" s="294" customFormat="1" ht="37" customHeight="1" x14ac:dyDescent="0.15">
      <c r="A23" s="250"/>
      <c r="B23" s="293"/>
      <c r="C23" s="215"/>
      <c r="D23" s="257"/>
      <c r="E23" s="298"/>
      <c r="F23" s="441"/>
      <c r="G23" s="494" t="s">
        <v>686</v>
      </c>
      <c r="H23" s="494"/>
      <c r="I23" s="440"/>
      <c r="J23" s="299"/>
      <c r="K23" s="42"/>
    </row>
    <row r="24" spans="1:11" s="376" customFormat="1" ht="32" customHeight="1" x14ac:dyDescent="0.15">
      <c r="A24" s="249"/>
      <c r="B24" s="373"/>
      <c r="C24" s="215"/>
      <c r="D24" s="257" t="s">
        <v>484</v>
      </c>
      <c r="E24" s="486" t="s">
        <v>718</v>
      </c>
      <c r="F24" s="495"/>
      <c r="G24" s="495"/>
      <c r="H24" s="495"/>
      <c r="I24" s="373"/>
    </row>
    <row r="25" spans="1:11" s="376" customFormat="1" ht="13" customHeight="1" x14ac:dyDescent="0.15">
      <c r="A25" s="249"/>
      <c r="B25" s="373"/>
      <c r="C25" s="215"/>
      <c r="D25" s="246"/>
      <c r="E25" s="259" t="s">
        <v>487</v>
      </c>
      <c r="F25" s="496" t="s">
        <v>488</v>
      </c>
      <c r="G25" s="496"/>
      <c r="H25" s="496"/>
      <c r="I25" s="373"/>
    </row>
    <row r="26" spans="1:11" s="376" customFormat="1" x14ac:dyDescent="0.15">
      <c r="A26" s="250"/>
      <c r="B26" s="217"/>
      <c r="C26" s="215"/>
      <c r="D26" s="260"/>
      <c r="E26" s="424" t="s">
        <v>682</v>
      </c>
      <c r="F26" s="497" t="s">
        <v>816</v>
      </c>
      <c r="G26" s="498"/>
      <c r="H26" s="498"/>
      <c r="J26" s="301"/>
    </row>
    <row r="27" spans="1:11" s="376" customFormat="1" x14ac:dyDescent="0.15">
      <c r="A27" s="250"/>
      <c r="B27" s="217"/>
      <c r="C27" s="215"/>
      <c r="D27" s="260"/>
      <c r="E27" s="424" t="s">
        <v>817</v>
      </c>
      <c r="F27" s="497" t="s">
        <v>821</v>
      </c>
      <c r="G27" s="498"/>
      <c r="H27" s="498"/>
    </row>
    <row r="28" spans="1:11" s="455" customFormat="1" x14ac:dyDescent="0.15">
      <c r="A28" s="250"/>
      <c r="B28" s="217"/>
      <c r="C28" s="215"/>
      <c r="D28" s="260"/>
      <c r="E28" s="424" t="s">
        <v>818</v>
      </c>
      <c r="F28" s="497" t="s">
        <v>837</v>
      </c>
      <c r="G28" s="498"/>
      <c r="H28" s="498"/>
    </row>
    <row r="29" spans="1:11" s="413" customFormat="1" x14ac:dyDescent="0.15">
      <c r="A29" s="250"/>
      <c r="B29" s="217"/>
      <c r="C29" s="215"/>
      <c r="D29" s="260"/>
      <c r="E29" s="424" t="s">
        <v>819</v>
      </c>
      <c r="F29" s="497" t="s">
        <v>820</v>
      </c>
      <c r="G29" s="498"/>
      <c r="H29" s="498"/>
    </row>
    <row r="30" spans="1:11" s="413" customFormat="1" x14ac:dyDescent="0.15">
      <c r="A30" s="250"/>
      <c r="B30" s="217"/>
      <c r="C30" s="215"/>
      <c r="D30" s="260"/>
      <c r="E30" s="424" t="s">
        <v>740</v>
      </c>
      <c r="F30" s="497" t="s">
        <v>741</v>
      </c>
      <c r="G30" s="498"/>
      <c r="H30" s="498"/>
    </row>
    <row r="31" spans="1:11" s="376" customFormat="1" ht="20" customHeight="1" x14ac:dyDescent="0.15">
      <c r="A31" s="249"/>
      <c r="B31" s="373"/>
      <c r="C31" s="215"/>
      <c r="D31" s="257"/>
      <c r="E31" s="523" t="s">
        <v>489</v>
      </c>
      <c r="F31" s="479"/>
      <c r="G31" s="479"/>
      <c r="H31" s="479"/>
      <c r="I31" s="373"/>
    </row>
    <row r="32" spans="1:11" s="376" customFormat="1" ht="14" customHeight="1" x14ac:dyDescent="0.15">
      <c r="A32" s="250"/>
      <c r="B32" s="217"/>
      <c r="C32" s="215"/>
      <c r="D32" s="257" t="s">
        <v>490</v>
      </c>
      <c r="E32" s="375" t="s">
        <v>491</v>
      </c>
      <c r="F32" s="485" t="s">
        <v>687</v>
      </c>
      <c r="G32" s="485"/>
      <c r="H32" s="485"/>
    </row>
    <row r="33" spans="1:14" s="376" customFormat="1" ht="31" customHeight="1" x14ac:dyDescent="0.15">
      <c r="A33" s="250"/>
      <c r="B33" s="217"/>
      <c r="C33" s="215"/>
      <c r="D33" s="257"/>
      <c r="E33" s="375" t="s">
        <v>492</v>
      </c>
      <c r="F33" s="485" t="s">
        <v>826</v>
      </c>
      <c r="G33" s="485"/>
      <c r="H33" s="485"/>
    </row>
    <row r="34" spans="1:14" s="376" customFormat="1" ht="19" customHeight="1" x14ac:dyDescent="0.15">
      <c r="A34" s="250"/>
      <c r="B34" s="217"/>
      <c r="C34" s="215"/>
      <c r="D34" s="257"/>
      <c r="E34" s="405" t="s">
        <v>493</v>
      </c>
      <c r="F34" s="519" t="s">
        <v>494</v>
      </c>
      <c r="G34" s="519"/>
      <c r="H34" s="519"/>
    </row>
    <row r="35" spans="1:14" s="376" customFormat="1" ht="15" customHeight="1" x14ac:dyDescent="0.15">
      <c r="A35" s="249"/>
      <c r="B35" s="373"/>
      <c r="C35" s="215"/>
      <c r="D35" s="216" t="s">
        <v>402</v>
      </c>
      <c r="E35" s="491" t="s">
        <v>681</v>
      </c>
      <c r="F35" s="492"/>
      <c r="G35" s="492"/>
      <c r="H35" s="492"/>
      <c r="I35" s="373"/>
    </row>
    <row r="36" spans="1:14" s="376" customFormat="1" ht="14" customHeight="1" x14ac:dyDescent="0.15">
      <c r="A36" s="250"/>
      <c r="B36" s="245"/>
      <c r="C36" s="215"/>
      <c r="D36" s="246" t="s">
        <v>495</v>
      </c>
      <c r="E36" s="374" t="s">
        <v>670</v>
      </c>
      <c r="F36" s="502"/>
      <c r="G36" s="503"/>
      <c r="H36" s="503"/>
    </row>
    <row r="37" spans="1:14" s="376" customFormat="1" ht="14" customHeight="1" x14ac:dyDescent="0.15">
      <c r="A37" s="250"/>
      <c r="B37" s="217"/>
      <c r="C37" s="215"/>
      <c r="D37" s="246"/>
      <c r="E37" s="258" t="s">
        <v>482</v>
      </c>
      <c r="F37" s="504" t="s">
        <v>822</v>
      </c>
      <c r="G37" s="505"/>
      <c r="H37" s="505"/>
      <c r="L37" s="497"/>
      <c r="M37" s="498"/>
      <c r="N37" s="498"/>
    </row>
    <row r="38" spans="1:14" s="376" customFormat="1" ht="16" customHeight="1" x14ac:dyDescent="0.15">
      <c r="A38" s="250"/>
      <c r="B38" s="217"/>
      <c r="C38" s="215"/>
      <c r="D38" s="246"/>
      <c r="E38" s="261" t="s">
        <v>496</v>
      </c>
      <c r="F38" s="506" t="s">
        <v>688</v>
      </c>
      <c r="G38" s="506"/>
      <c r="H38" s="506"/>
    </row>
    <row r="39" spans="1:14" s="376" customFormat="1" ht="15" customHeight="1" x14ac:dyDescent="0.15">
      <c r="A39" s="250"/>
      <c r="B39" s="217"/>
      <c r="C39" s="215"/>
      <c r="D39" s="246"/>
      <c r="E39" s="258" t="s">
        <v>482</v>
      </c>
      <c r="F39" s="504" t="s">
        <v>842</v>
      </c>
      <c r="G39" s="505"/>
      <c r="H39" s="505"/>
    </row>
    <row r="40" spans="1:14" s="376" customFormat="1" ht="18" customHeight="1" x14ac:dyDescent="0.15">
      <c r="A40" s="250"/>
      <c r="B40" s="217"/>
      <c r="C40" s="215"/>
      <c r="D40" s="246"/>
      <c r="E40" s="261" t="s">
        <v>496</v>
      </c>
      <c r="F40" s="506" t="s">
        <v>843</v>
      </c>
      <c r="G40" s="506"/>
      <c r="H40" s="506"/>
    </row>
    <row r="41" spans="1:14" s="376" customFormat="1" ht="14" customHeight="1" x14ac:dyDescent="0.15">
      <c r="A41" s="250"/>
      <c r="B41" s="217"/>
      <c r="C41" s="215"/>
      <c r="D41" s="246"/>
      <c r="E41" s="374" t="s">
        <v>671</v>
      </c>
      <c r="F41" s="507"/>
      <c r="G41" s="485"/>
      <c r="H41" s="485"/>
    </row>
    <row r="42" spans="1:14" s="376" customFormat="1" ht="14" customHeight="1" x14ac:dyDescent="0.15">
      <c r="A42" s="250"/>
      <c r="B42" s="217"/>
      <c r="C42" s="215"/>
      <c r="D42" s="246"/>
      <c r="E42" s="258" t="s">
        <v>482</v>
      </c>
      <c r="F42" s="504" t="s">
        <v>823</v>
      </c>
      <c r="G42" s="505"/>
      <c r="H42" s="505"/>
    </row>
    <row r="43" spans="1:14" s="376" customFormat="1" ht="14" customHeight="1" x14ac:dyDescent="0.15">
      <c r="A43" s="250"/>
      <c r="B43" s="217"/>
      <c r="C43" s="215"/>
      <c r="D43" s="246"/>
      <c r="E43" s="261" t="s">
        <v>496</v>
      </c>
      <c r="F43" s="506" t="s">
        <v>689</v>
      </c>
      <c r="G43" s="506"/>
      <c r="H43" s="506"/>
    </row>
    <row r="44" spans="1:14" s="376" customFormat="1" ht="14" customHeight="1" x14ac:dyDescent="0.15">
      <c r="A44" s="250"/>
      <c r="B44" s="217"/>
      <c r="C44" s="215"/>
      <c r="D44" s="246"/>
      <c r="E44" s="258" t="s">
        <v>482</v>
      </c>
      <c r="F44" s="504" t="s">
        <v>844</v>
      </c>
      <c r="G44" s="505"/>
      <c r="H44" s="505"/>
    </row>
    <row r="45" spans="1:14" s="376" customFormat="1" ht="14" customHeight="1" x14ac:dyDescent="0.15">
      <c r="A45" s="250"/>
      <c r="B45" s="217"/>
      <c r="C45" s="215"/>
      <c r="D45" s="246"/>
      <c r="E45" s="261" t="s">
        <v>496</v>
      </c>
      <c r="F45" s="506" t="s">
        <v>689</v>
      </c>
      <c r="G45" s="506"/>
      <c r="H45" s="506"/>
    </row>
    <row r="46" spans="1:14" s="376" customFormat="1" ht="14" customHeight="1" x14ac:dyDescent="0.15">
      <c r="A46" s="250"/>
      <c r="B46" s="217"/>
      <c r="C46" s="215"/>
      <c r="D46" s="246"/>
      <c r="E46" s="258" t="s">
        <v>482</v>
      </c>
      <c r="F46" s="504" t="s">
        <v>824</v>
      </c>
      <c r="G46" s="505"/>
      <c r="H46" s="505"/>
    </row>
    <row r="47" spans="1:14" s="376" customFormat="1" ht="14" customHeight="1" x14ac:dyDescent="0.15">
      <c r="A47" s="250"/>
      <c r="B47" s="217"/>
      <c r="C47" s="215"/>
      <c r="D47" s="246"/>
      <c r="E47" s="261" t="s">
        <v>496</v>
      </c>
      <c r="F47" s="506" t="s">
        <v>690</v>
      </c>
      <c r="G47" s="506"/>
      <c r="H47" s="506"/>
    </row>
    <row r="48" spans="1:14" s="376" customFormat="1" ht="14" customHeight="1" x14ac:dyDescent="0.15">
      <c r="A48" s="250"/>
      <c r="B48" s="217"/>
      <c r="C48" s="215"/>
      <c r="D48" s="246"/>
      <c r="E48" s="258" t="s">
        <v>482</v>
      </c>
      <c r="F48" s="504" t="s">
        <v>825</v>
      </c>
      <c r="G48" s="505"/>
      <c r="H48" s="505"/>
    </row>
    <row r="49" spans="1:10" s="376" customFormat="1" ht="14" customHeight="1" x14ac:dyDescent="0.15">
      <c r="A49" s="250"/>
      <c r="B49" s="217"/>
      <c r="C49" s="215"/>
      <c r="D49" s="246"/>
      <c r="E49" s="261" t="s">
        <v>496</v>
      </c>
      <c r="F49" s="506" t="s">
        <v>689</v>
      </c>
      <c r="G49" s="506"/>
      <c r="H49" s="506"/>
    </row>
    <row r="50" spans="1:10" ht="67" customHeight="1" x14ac:dyDescent="0.15">
      <c r="A50" s="249"/>
      <c r="B50" s="93"/>
      <c r="C50" s="215"/>
      <c r="D50" s="216" t="s">
        <v>500</v>
      </c>
      <c r="E50" s="491" t="s">
        <v>726</v>
      </c>
      <c r="F50" s="492"/>
      <c r="G50" s="492"/>
      <c r="H50" s="492"/>
      <c r="J50" s="42"/>
    </row>
    <row r="51" spans="1:10" s="376" customFormat="1" ht="18" customHeight="1" x14ac:dyDescent="0.15">
      <c r="A51" s="249"/>
      <c r="B51" s="499" t="s">
        <v>497</v>
      </c>
      <c r="C51" s="500"/>
      <c r="D51" s="501" t="s">
        <v>498</v>
      </c>
      <c r="E51" s="501"/>
      <c r="F51" s="501"/>
      <c r="G51" s="501"/>
      <c r="H51" s="501"/>
      <c r="J51" s="42"/>
    </row>
    <row r="52" spans="1:10" s="376" customFormat="1" ht="14" customHeight="1" x14ac:dyDescent="0.15">
      <c r="A52" s="432" t="s">
        <v>712</v>
      </c>
      <c r="B52" s="407"/>
      <c r="C52" s="407" t="str">
        <f>E26</f>
        <v>op=create</v>
      </c>
      <c r="D52" s="512" t="str">
        <f>F26</f>
        <v>Creates a starting grid</v>
      </c>
      <c r="E52" s="513"/>
      <c r="F52" s="513"/>
      <c r="G52" s="513"/>
      <c r="H52" s="513"/>
      <c r="J52" s="42"/>
    </row>
    <row r="53" spans="1:10" s="410" customFormat="1" ht="14" customHeight="1" x14ac:dyDescent="0.15">
      <c r="A53" s="250"/>
      <c r="B53" s="442"/>
      <c r="C53" s="215"/>
      <c r="D53" s="422" t="s">
        <v>684</v>
      </c>
      <c r="E53" s="520" t="s">
        <v>822</v>
      </c>
      <c r="F53" s="521"/>
      <c r="G53" s="521"/>
      <c r="H53" s="521"/>
      <c r="I53" s="417"/>
      <c r="J53" s="443"/>
    </row>
    <row r="54" spans="1:10" s="444" customFormat="1" ht="16" customHeight="1" x14ac:dyDescent="0.15">
      <c r="A54" s="448"/>
      <c r="B54" s="217"/>
      <c r="C54" s="215"/>
      <c r="D54" s="262" t="s">
        <v>499</v>
      </c>
      <c r="E54" s="515" t="s">
        <v>835</v>
      </c>
      <c r="F54" s="516"/>
      <c r="G54" s="516"/>
      <c r="H54" s="516"/>
    </row>
    <row r="55" spans="1:10" s="471" customFormat="1" ht="16" customHeight="1" x14ac:dyDescent="0.15">
      <c r="A55" s="448"/>
      <c r="B55" s="245"/>
      <c r="C55" s="215"/>
      <c r="D55" s="262"/>
      <c r="E55" s="518" t="s">
        <v>742</v>
      </c>
      <c r="F55" s="514"/>
      <c r="G55" s="514"/>
      <c r="H55" s="514"/>
    </row>
    <row r="56" spans="1:10" s="376" customFormat="1" ht="17" customHeight="1" x14ac:dyDescent="0.15">
      <c r="A56" s="250"/>
      <c r="D56" s="257" t="s">
        <v>484</v>
      </c>
      <c r="E56" s="486" t="s">
        <v>733</v>
      </c>
      <c r="F56" s="495"/>
      <c r="G56" s="495"/>
      <c r="H56" s="495"/>
      <c r="J56" s="42"/>
    </row>
    <row r="57" spans="1:10" s="416" customFormat="1" ht="17" customHeight="1" x14ac:dyDescent="0.15">
      <c r="A57" s="250"/>
      <c r="D57" s="257"/>
      <c r="E57" s="426" t="s">
        <v>691</v>
      </c>
      <c r="F57" s="427" t="s">
        <v>692</v>
      </c>
      <c r="G57" s="414"/>
      <c r="H57" s="414"/>
      <c r="J57" s="42"/>
    </row>
    <row r="58" spans="1:10" s="376" customFormat="1" ht="65" customHeight="1" x14ac:dyDescent="0.15">
      <c r="A58" s="250"/>
      <c r="D58" s="257"/>
      <c r="E58" s="449" t="s">
        <v>827</v>
      </c>
      <c r="F58" s="488" t="s">
        <v>833</v>
      </c>
      <c r="G58" s="488"/>
      <c r="H58" s="488"/>
      <c r="J58" s="42"/>
    </row>
    <row r="59" spans="1:10" s="471" customFormat="1" ht="35" customHeight="1" x14ac:dyDescent="0.15">
      <c r="A59" s="250"/>
      <c r="D59" s="257"/>
      <c r="E59" s="449" t="s">
        <v>831</v>
      </c>
      <c r="F59" s="488" t="s">
        <v>832</v>
      </c>
      <c r="G59" s="488"/>
      <c r="H59" s="488"/>
      <c r="J59" s="42"/>
    </row>
    <row r="60" spans="1:10" s="416" customFormat="1" ht="45" customHeight="1" x14ac:dyDescent="0.15">
      <c r="A60" s="250"/>
      <c r="D60" s="257"/>
      <c r="E60" s="425" t="s">
        <v>722</v>
      </c>
      <c r="F60" s="493" t="s">
        <v>839</v>
      </c>
      <c r="G60" s="493"/>
      <c r="H60" s="493"/>
      <c r="J60" s="42"/>
    </row>
    <row r="61" spans="1:10" s="416" customFormat="1" ht="23" customHeight="1" x14ac:dyDescent="0.15">
      <c r="A61" s="250"/>
      <c r="D61" s="257"/>
      <c r="E61" s="433"/>
      <c r="F61" s="522" t="s">
        <v>714</v>
      </c>
      <c r="G61" s="522"/>
      <c r="H61" s="522"/>
      <c r="J61" s="42"/>
    </row>
    <row r="62" spans="1:10" s="444" customFormat="1" ht="30" customHeight="1" x14ac:dyDescent="0.15">
      <c r="A62" s="250"/>
      <c r="B62" s="217"/>
      <c r="C62" s="215"/>
      <c r="D62" s="257"/>
      <c r="E62" s="450" t="s">
        <v>693</v>
      </c>
      <c r="F62" s="485" t="s">
        <v>724</v>
      </c>
      <c r="G62" s="485"/>
      <c r="H62" s="485"/>
      <c r="J62" s="42"/>
    </row>
    <row r="63" spans="1:10" s="376" customFormat="1" ht="14" customHeight="1" x14ac:dyDescent="0.15">
      <c r="A63" s="250"/>
      <c r="B63" s="217"/>
      <c r="C63" s="215"/>
      <c r="D63" s="257" t="s">
        <v>490</v>
      </c>
      <c r="E63" s="595" t="s">
        <v>319</v>
      </c>
      <c r="F63" s="517"/>
      <c r="G63" s="517"/>
      <c r="H63" s="517"/>
      <c r="J63" s="42"/>
    </row>
    <row r="64" spans="1:10" s="471" customFormat="1" ht="14" customHeight="1" x14ac:dyDescent="0.15">
      <c r="A64" s="250"/>
      <c r="B64" s="245"/>
      <c r="C64" s="215"/>
      <c r="D64" s="246" t="s">
        <v>495</v>
      </c>
      <c r="E64" s="374" t="s">
        <v>670</v>
      </c>
      <c r="F64" s="502"/>
      <c r="G64" s="503"/>
      <c r="H64" s="503"/>
    </row>
    <row r="65" spans="1:14" s="471" customFormat="1" ht="14" customHeight="1" x14ac:dyDescent="0.15">
      <c r="A65" s="250"/>
      <c r="B65" s="217"/>
      <c r="C65" s="215"/>
      <c r="D65" s="246"/>
      <c r="E65" s="258" t="s">
        <v>482</v>
      </c>
      <c r="F65" s="504" t="s">
        <v>822</v>
      </c>
      <c r="G65" s="505"/>
      <c r="H65" s="505"/>
      <c r="L65" s="497"/>
      <c r="M65" s="498"/>
      <c r="N65" s="498"/>
    </row>
    <row r="66" spans="1:14" s="471" customFormat="1" ht="43" customHeight="1" x14ac:dyDescent="0.15">
      <c r="A66" s="250"/>
      <c r="B66" s="217"/>
      <c r="C66" s="215"/>
      <c r="D66" s="246"/>
      <c r="E66" s="261" t="s">
        <v>496</v>
      </c>
      <c r="F66" s="506" t="s">
        <v>840</v>
      </c>
      <c r="G66" s="506"/>
      <c r="H66" s="506"/>
    </row>
    <row r="67" spans="1:14" s="471" customFormat="1" ht="15" customHeight="1" x14ac:dyDescent="0.15">
      <c r="A67" s="250"/>
      <c r="B67" s="217"/>
      <c r="C67" s="215"/>
      <c r="D67" s="246"/>
      <c r="E67" s="258" t="s">
        <v>482</v>
      </c>
      <c r="F67" s="504" t="s">
        <v>822</v>
      </c>
      <c r="G67" s="505"/>
      <c r="H67" s="505"/>
    </row>
    <row r="68" spans="1:14" s="471" customFormat="1" ht="45" customHeight="1" x14ac:dyDescent="0.15">
      <c r="A68" s="250"/>
      <c r="B68" s="217"/>
      <c r="C68" s="215"/>
      <c r="D68" s="246"/>
      <c r="E68" s="261" t="s">
        <v>496</v>
      </c>
      <c r="F68" s="506" t="s">
        <v>841</v>
      </c>
      <c r="G68" s="506"/>
      <c r="H68" s="506"/>
    </row>
    <row r="69" spans="1:14" s="471" customFormat="1" ht="29" customHeight="1" x14ac:dyDescent="0.15">
      <c r="A69" s="250"/>
      <c r="B69" s="217"/>
      <c r="C69" s="215"/>
      <c r="D69" s="246"/>
      <c r="E69" s="596" t="s">
        <v>845</v>
      </c>
      <c r="F69" s="597"/>
      <c r="G69" s="597"/>
      <c r="H69" s="597"/>
    </row>
    <row r="70" spans="1:14" s="471" customFormat="1" ht="30" customHeight="1" x14ac:dyDescent="0.15">
      <c r="A70" s="249"/>
      <c r="B70" s="470"/>
      <c r="C70" s="215"/>
      <c r="D70" s="216" t="s">
        <v>500</v>
      </c>
      <c r="E70" s="491" t="s">
        <v>847</v>
      </c>
      <c r="F70" s="492"/>
      <c r="G70" s="492"/>
      <c r="H70" s="492"/>
      <c r="I70" s="299"/>
      <c r="J70" s="42"/>
    </row>
    <row r="71" spans="1:14" s="455" customFormat="1" ht="14" customHeight="1" x14ac:dyDescent="0.15">
      <c r="A71" s="432" t="s">
        <v>712</v>
      </c>
      <c r="B71" s="407"/>
      <c r="C71" s="407" t="str">
        <f>E30</f>
        <v>op=info</v>
      </c>
      <c r="D71" s="512" t="str">
        <f>F30</f>
        <v>Identifies the developer</v>
      </c>
      <c r="E71" s="513"/>
      <c r="F71" s="513"/>
      <c r="G71" s="513"/>
      <c r="H71" s="513"/>
    </row>
    <row r="72" spans="1:14" s="410" customFormat="1" ht="14" customHeight="1" x14ac:dyDescent="0.15">
      <c r="A72" s="250"/>
      <c r="B72" s="451"/>
      <c r="C72" s="215"/>
      <c r="D72" s="422" t="s">
        <v>684</v>
      </c>
      <c r="E72" s="520" t="s">
        <v>834</v>
      </c>
      <c r="F72" s="521"/>
      <c r="G72" s="521"/>
      <c r="H72" s="521"/>
      <c r="I72" s="417"/>
      <c r="J72" s="452"/>
    </row>
    <row r="73" spans="1:14" s="455" customFormat="1" ht="16" customHeight="1" x14ac:dyDescent="0.15">
      <c r="A73" s="448"/>
      <c r="B73" s="217"/>
      <c r="C73" s="215"/>
      <c r="D73" s="262" t="s">
        <v>499</v>
      </c>
      <c r="E73" s="515" t="s">
        <v>836</v>
      </c>
      <c r="F73" s="516"/>
      <c r="G73" s="516"/>
      <c r="H73" s="516"/>
    </row>
    <row r="74" spans="1:14" s="455" customFormat="1" ht="20" customHeight="1" x14ac:dyDescent="0.15">
      <c r="A74" s="250"/>
      <c r="B74" s="217"/>
      <c r="C74" s="215"/>
      <c r="E74" s="518" t="s">
        <v>742</v>
      </c>
      <c r="F74" s="514"/>
      <c r="G74" s="514"/>
      <c r="H74" s="514"/>
      <c r="J74" s="42"/>
    </row>
    <row r="75" spans="1:14" s="455" customFormat="1" ht="17" customHeight="1" x14ac:dyDescent="0.15">
      <c r="A75" s="250"/>
      <c r="D75" s="257" t="s">
        <v>484</v>
      </c>
      <c r="E75" s="486" t="s">
        <v>743</v>
      </c>
      <c r="F75" s="495"/>
      <c r="G75" s="495"/>
      <c r="H75" s="495"/>
      <c r="J75" s="42"/>
    </row>
    <row r="76" spans="1:14" s="455" customFormat="1" ht="17" customHeight="1" x14ac:dyDescent="0.15">
      <c r="A76" s="250"/>
      <c r="D76" s="257"/>
      <c r="E76" s="426" t="s">
        <v>691</v>
      </c>
      <c r="F76" s="453" t="s">
        <v>692</v>
      </c>
      <c r="G76" s="451"/>
      <c r="H76" s="451"/>
      <c r="J76" s="42"/>
    </row>
    <row r="77" spans="1:14" s="455" customFormat="1" ht="24" customHeight="1" x14ac:dyDescent="0.15">
      <c r="A77" s="250"/>
      <c r="D77" s="257"/>
      <c r="E77" s="449" t="s">
        <v>744</v>
      </c>
      <c r="F77" s="488" t="s">
        <v>745</v>
      </c>
      <c r="G77" s="488"/>
      <c r="H77" s="488"/>
      <c r="J77" s="42"/>
    </row>
    <row r="78" spans="1:14" s="455" customFormat="1" ht="14" customHeight="1" x14ac:dyDescent="0.15">
      <c r="A78" s="250"/>
      <c r="B78" s="217"/>
      <c r="C78" s="215"/>
      <c r="D78" s="257" t="s">
        <v>490</v>
      </c>
      <c r="E78" s="463" t="s">
        <v>319</v>
      </c>
      <c r="F78" s="517"/>
      <c r="G78" s="517"/>
      <c r="H78" s="517"/>
      <c r="J78" s="42"/>
    </row>
    <row r="79" spans="1:14" s="471" customFormat="1" ht="14" customHeight="1" x14ac:dyDescent="0.15">
      <c r="A79" s="250"/>
      <c r="B79" s="245"/>
      <c r="C79" s="215"/>
      <c r="D79" s="246" t="s">
        <v>495</v>
      </c>
      <c r="E79" s="374" t="s">
        <v>670</v>
      </c>
      <c r="F79" s="502"/>
      <c r="G79" s="503"/>
      <c r="H79" s="503"/>
    </row>
    <row r="80" spans="1:14" s="471" customFormat="1" ht="14" customHeight="1" x14ac:dyDescent="0.15">
      <c r="A80" s="250"/>
      <c r="B80" s="217"/>
      <c r="C80" s="215"/>
      <c r="D80" s="246"/>
      <c r="E80" s="258" t="s">
        <v>482</v>
      </c>
      <c r="F80" s="504" t="s">
        <v>834</v>
      </c>
      <c r="G80" s="505"/>
      <c r="H80" s="505"/>
      <c r="L80" s="497"/>
      <c r="M80" s="498"/>
      <c r="N80" s="498"/>
    </row>
    <row r="81" spans="1:10" s="471" customFormat="1" ht="20" customHeight="1" x14ac:dyDescent="0.15">
      <c r="A81" s="250"/>
      <c r="B81" s="217"/>
      <c r="C81" s="215"/>
      <c r="D81" s="246"/>
      <c r="E81" s="598" t="s">
        <v>496</v>
      </c>
      <c r="F81" s="599" t="s">
        <v>846</v>
      </c>
      <c r="G81" s="599"/>
      <c r="H81" s="599"/>
    </row>
    <row r="82" spans="1:10" s="471" customFormat="1" ht="30" customHeight="1" x14ac:dyDescent="0.15">
      <c r="A82" s="249"/>
      <c r="B82" s="470"/>
      <c r="C82" s="215"/>
      <c r="D82" s="216" t="s">
        <v>500</v>
      </c>
      <c r="E82" s="491" t="s">
        <v>848</v>
      </c>
      <c r="F82" s="492"/>
      <c r="G82" s="492"/>
      <c r="H82" s="492"/>
      <c r="I82" s="299"/>
      <c r="J82" s="42"/>
    </row>
    <row r="83" spans="1:10" s="376" customFormat="1" ht="14" customHeight="1" x14ac:dyDescent="0.15">
      <c r="A83" s="432" t="s">
        <v>719</v>
      </c>
      <c r="B83" s="407"/>
      <c r="C83" s="407" t="str">
        <f>E27</f>
        <v>op=shift</v>
      </c>
      <c r="D83" s="512" t="str">
        <f>F27</f>
        <v>Shifts the grid</v>
      </c>
      <c r="E83" s="513"/>
      <c r="F83" s="513"/>
      <c r="G83" s="513"/>
      <c r="H83" s="513"/>
    </row>
    <row r="84" spans="1:10" s="376" customFormat="1" ht="27" customHeight="1" x14ac:dyDescent="0.15">
      <c r="A84" s="250"/>
      <c r="D84" s="257" t="s">
        <v>484</v>
      </c>
      <c r="E84" s="491" t="s">
        <v>694</v>
      </c>
      <c r="F84" s="492"/>
      <c r="G84" s="492"/>
      <c r="H84" s="492"/>
    </row>
    <row r="85" spans="1:10" s="413" customFormat="1" ht="14" customHeight="1" x14ac:dyDescent="0.15">
      <c r="A85" s="432" t="s">
        <v>719</v>
      </c>
      <c r="B85" s="407"/>
      <c r="C85" s="407" t="str">
        <f>E28</f>
        <v>op=status</v>
      </c>
      <c r="D85" s="512" t="str">
        <f>F28</f>
        <v>Determines whether the grid has been solved or not</v>
      </c>
      <c r="E85" s="513"/>
      <c r="F85" s="513"/>
      <c r="G85" s="513"/>
      <c r="H85" s="513"/>
    </row>
    <row r="86" spans="1:10" s="413" customFormat="1" ht="26" customHeight="1" x14ac:dyDescent="0.15">
      <c r="A86" s="250"/>
      <c r="D86" s="257" t="s">
        <v>484</v>
      </c>
      <c r="E86" s="491" t="s">
        <v>694</v>
      </c>
      <c r="F86" s="492"/>
      <c r="G86" s="492"/>
      <c r="H86" s="492"/>
    </row>
    <row r="87" spans="1:10" s="413" customFormat="1" ht="14" customHeight="1" x14ac:dyDescent="0.15">
      <c r="A87" s="432" t="s">
        <v>719</v>
      </c>
      <c r="B87" s="407"/>
      <c r="C87" s="407" t="str">
        <f>E29</f>
        <v>op=recommend</v>
      </c>
      <c r="D87" s="512" t="str">
        <f>F29</f>
        <v>Suggests which direction to shift the grid</v>
      </c>
      <c r="E87" s="513"/>
      <c r="F87" s="513"/>
      <c r="G87" s="513"/>
      <c r="H87" s="513"/>
    </row>
    <row r="88" spans="1:10" s="413" customFormat="1" ht="26" customHeight="1" x14ac:dyDescent="0.15">
      <c r="A88" s="250"/>
      <c r="D88" s="257" t="s">
        <v>484</v>
      </c>
      <c r="E88" s="491" t="s">
        <v>694</v>
      </c>
      <c r="F88" s="492"/>
      <c r="G88" s="492"/>
      <c r="H88" s="492"/>
    </row>
  </sheetData>
  <sheetProtection sheet="1" objects="1" scenarios="1"/>
  <mergeCells count="86">
    <mergeCell ref="E70:H70"/>
    <mergeCell ref="E82:H82"/>
    <mergeCell ref="F79:H79"/>
    <mergeCell ref="F80:H80"/>
    <mergeCell ref="L80:N80"/>
    <mergeCell ref="F81:H81"/>
    <mergeCell ref="L65:N65"/>
    <mergeCell ref="F68:H68"/>
    <mergeCell ref="E69:H69"/>
    <mergeCell ref="L37:N37"/>
    <mergeCell ref="E54:H54"/>
    <mergeCell ref="F59:H59"/>
    <mergeCell ref="E63:H63"/>
    <mergeCell ref="E55:H55"/>
    <mergeCell ref="F28:H28"/>
    <mergeCell ref="D71:H71"/>
    <mergeCell ref="E72:H72"/>
    <mergeCell ref="F66:H66"/>
    <mergeCell ref="F61:H61"/>
    <mergeCell ref="F62:H62"/>
    <mergeCell ref="E53:H53"/>
    <mergeCell ref="F65:H65"/>
    <mergeCell ref="E31:H31"/>
    <mergeCell ref="F32:H32"/>
    <mergeCell ref="F64:H64"/>
    <mergeCell ref="D87:H87"/>
    <mergeCell ref="E88:H88"/>
    <mergeCell ref="F13:H13"/>
    <mergeCell ref="F14:H14"/>
    <mergeCell ref="F26:H26"/>
    <mergeCell ref="F29:H29"/>
    <mergeCell ref="F30:H30"/>
    <mergeCell ref="E50:H50"/>
    <mergeCell ref="E56:H56"/>
    <mergeCell ref="F34:H34"/>
    <mergeCell ref="F45:H45"/>
    <mergeCell ref="F46:H46"/>
    <mergeCell ref="F47:H47"/>
    <mergeCell ref="F48:H48"/>
    <mergeCell ref="F49:H49"/>
    <mergeCell ref="D52:H52"/>
    <mergeCell ref="D85:H85"/>
    <mergeCell ref="E86:H86"/>
    <mergeCell ref="F60:H60"/>
    <mergeCell ref="D83:H83"/>
    <mergeCell ref="E84:H84"/>
    <mergeCell ref="F67:H67"/>
    <mergeCell ref="E73:H73"/>
    <mergeCell ref="F78:H78"/>
    <mergeCell ref="E74:H74"/>
    <mergeCell ref="E75:H75"/>
    <mergeCell ref="F77:H77"/>
    <mergeCell ref="A1:G1"/>
    <mergeCell ref="D8:H8"/>
    <mergeCell ref="B2:H2"/>
    <mergeCell ref="B5:C5"/>
    <mergeCell ref="D6:H6"/>
    <mergeCell ref="B7:C7"/>
    <mergeCell ref="D7:H7"/>
    <mergeCell ref="B4:H4"/>
    <mergeCell ref="B3:H3"/>
    <mergeCell ref="B51:C51"/>
    <mergeCell ref="D51:H51"/>
    <mergeCell ref="F36:H36"/>
    <mergeCell ref="F37:H37"/>
    <mergeCell ref="F38:H38"/>
    <mergeCell ref="F39:H39"/>
    <mergeCell ref="F40:H40"/>
    <mergeCell ref="F41:H41"/>
    <mergeCell ref="F42:H42"/>
    <mergeCell ref="F43:H43"/>
    <mergeCell ref="F44:H44"/>
    <mergeCell ref="E9:H9"/>
    <mergeCell ref="F11:H11"/>
    <mergeCell ref="F12:H12"/>
    <mergeCell ref="E15:H15"/>
    <mergeCell ref="F58:H58"/>
    <mergeCell ref="F16:H16"/>
    <mergeCell ref="F20:H20"/>
    <mergeCell ref="E35:H35"/>
    <mergeCell ref="G19:H19"/>
    <mergeCell ref="G23:H23"/>
    <mergeCell ref="F33:H33"/>
    <mergeCell ref="E24:H24"/>
    <mergeCell ref="F25:H25"/>
    <mergeCell ref="F27:H27"/>
  </mergeCells>
  <phoneticPr fontId="9" type="noConversion"/>
  <pageMargins left="0.75" right="0.75" top="1" bottom="1" header="0.5" footer="0.5"/>
  <pageSetup scale="64"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72" t="s">
        <v>313</v>
      </c>
      <c r="B1" s="472"/>
      <c r="C1" s="472"/>
      <c r="D1" s="472"/>
      <c r="E1" s="472"/>
      <c r="F1" s="472"/>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4"/>
  <sheetViews>
    <sheetView showGridLines="0" workbookViewId="0">
      <selection sqref="A1:F1"/>
    </sheetView>
  </sheetViews>
  <sheetFormatPr baseColWidth="10" defaultRowHeight="13" x14ac:dyDescent="0.15"/>
  <cols>
    <col min="1" max="16384" width="10.83203125" style="462"/>
  </cols>
  <sheetData>
    <row r="1" spans="1:11" ht="41" customHeight="1" x14ac:dyDescent="0.15">
      <c r="A1" s="526" t="s">
        <v>809</v>
      </c>
      <c r="B1" s="526"/>
      <c r="C1" s="526"/>
      <c r="D1" s="526"/>
      <c r="E1" s="526"/>
      <c r="F1" s="526"/>
    </row>
    <row r="2" spans="1:11" s="471" customFormat="1" ht="86" customHeight="1" x14ac:dyDescent="0.15">
      <c r="A2" s="594" t="s">
        <v>838</v>
      </c>
      <c r="B2" s="594"/>
      <c r="C2" s="594"/>
      <c r="D2" s="594"/>
      <c r="E2" s="594"/>
      <c r="F2" s="594"/>
      <c r="G2" s="594"/>
      <c r="H2" s="594"/>
      <c r="I2" s="594"/>
      <c r="J2" s="594"/>
    </row>
    <row r="3" spans="1:11" ht="25" customHeight="1" x14ac:dyDescent="0.15">
      <c r="A3" s="462" t="s">
        <v>804</v>
      </c>
      <c r="B3" s="469" t="s">
        <v>810</v>
      </c>
    </row>
    <row r="4" spans="1:11" ht="22" customHeight="1" x14ac:dyDescent="0.15">
      <c r="B4" s="524" t="s">
        <v>811</v>
      </c>
      <c r="C4" s="525"/>
      <c r="D4" s="525"/>
    </row>
    <row r="5" spans="1:11" x14ac:dyDescent="0.15">
      <c r="A5" s="602" t="s">
        <v>871</v>
      </c>
    </row>
    <row r="6" spans="1:11" x14ac:dyDescent="0.15">
      <c r="A6" s="462" t="s">
        <v>849</v>
      </c>
    </row>
    <row r="8" spans="1:11" ht="41" customHeight="1" x14ac:dyDescent="0.15">
      <c r="B8" s="600" t="s">
        <v>850</v>
      </c>
      <c r="C8" s="600" t="s">
        <v>851</v>
      </c>
      <c r="D8" s="600" t="s">
        <v>852</v>
      </c>
      <c r="E8" s="600" t="s">
        <v>853</v>
      </c>
    </row>
    <row r="9" spans="1:11" ht="41" customHeight="1" x14ac:dyDescent="0.15">
      <c r="B9" s="600" t="s">
        <v>854</v>
      </c>
      <c r="C9" s="600" t="s">
        <v>855</v>
      </c>
      <c r="D9" s="600" t="s">
        <v>856</v>
      </c>
      <c r="E9" s="600" t="s">
        <v>857</v>
      </c>
    </row>
    <row r="10" spans="1:11" ht="41" customHeight="1" x14ac:dyDescent="0.15">
      <c r="B10" s="600" t="s">
        <v>858</v>
      </c>
      <c r="C10" s="600" t="s">
        <v>859</v>
      </c>
      <c r="D10" s="600" t="s">
        <v>860</v>
      </c>
      <c r="E10" s="600" t="s">
        <v>861</v>
      </c>
    </row>
    <row r="11" spans="1:11" ht="41" customHeight="1" x14ac:dyDescent="0.15">
      <c r="B11" s="600" t="s">
        <v>862</v>
      </c>
      <c r="C11" s="600" t="s">
        <v>863</v>
      </c>
      <c r="D11" s="600" t="s">
        <v>864</v>
      </c>
      <c r="E11" s="600" t="s">
        <v>865</v>
      </c>
    </row>
    <row r="13" spans="1:11" x14ac:dyDescent="0.15">
      <c r="A13" s="602" t="s">
        <v>875</v>
      </c>
    </row>
    <row r="14" spans="1:11" x14ac:dyDescent="0.15">
      <c r="A14" s="527" t="s">
        <v>867</v>
      </c>
      <c r="B14" s="527"/>
      <c r="C14" s="527"/>
      <c r="D14" s="527"/>
      <c r="E14" s="527"/>
      <c r="F14" s="527"/>
      <c r="G14" s="527"/>
      <c r="H14" s="527"/>
      <c r="I14" s="527"/>
      <c r="J14" s="527"/>
      <c r="K14" s="527"/>
    </row>
    <row r="15" spans="1:11" x14ac:dyDescent="0.15">
      <c r="A15" s="527"/>
      <c r="B15" s="527"/>
      <c r="C15" s="527"/>
      <c r="D15" s="527"/>
      <c r="E15" s="527"/>
      <c r="F15" s="527"/>
      <c r="G15" s="527"/>
      <c r="H15" s="527"/>
      <c r="I15" s="527"/>
      <c r="J15" s="527"/>
      <c r="K15" s="527"/>
    </row>
    <row r="17" spans="1:11" ht="41" customHeight="1" x14ac:dyDescent="0.15">
      <c r="B17" s="600" t="s">
        <v>866</v>
      </c>
      <c r="C17" s="600" t="s">
        <v>866</v>
      </c>
      <c r="D17" s="600">
        <v>2</v>
      </c>
      <c r="E17" s="600" t="s">
        <v>866</v>
      </c>
    </row>
    <row r="18" spans="1:11" ht="41" customHeight="1" x14ac:dyDescent="0.15">
      <c r="B18" s="600">
        <v>2</v>
      </c>
      <c r="C18" s="600" t="s">
        <v>866</v>
      </c>
      <c r="D18" s="600" t="s">
        <v>866</v>
      </c>
      <c r="E18" s="600" t="s">
        <v>866</v>
      </c>
    </row>
    <row r="19" spans="1:11" ht="41" customHeight="1" x14ac:dyDescent="0.15">
      <c r="B19" s="600" t="s">
        <v>866</v>
      </c>
      <c r="C19" s="600" t="s">
        <v>866</v>
      </c>
      <c r="D19" s="600" t="s">
        <v>866</v>
      </c>
      <c r="E19" s="600" t="s">
        <v>866</v>
      </c>
    </row>
    <row r="20" spans="1:11" ht="41" customHeight="1" x14ac:dyDescent="0.15">
      <c r="B20" s="600" t="s">
        <v>866</v>
      </c>
      <c r="C20" s="600" t="s">
        <v>866</v>
      </c>
      <c r="D20" s="600" t="s">
        <v>866</v>
      </c>
      <c r="E20" s="600" t="s">
        <v>866</v>
      </c>
    </row>
    <row r="22" spans="1:11" ht="31" customHeight="1" x14ac:dyDescent="0.15">
      <c r="B22" s="527" t="s">
        <v>868</v>
      </c>
      <c r="C22" s="527"/>
      <c r="D22" s="527"/>
      <c r="E22" s="527"/>
      <c r="F22" s="527"/>
      <c r="G22" s="527"/>
      <c r="H22" s="527"/>
      <c r="I22" s="527"/>
      <c r="J22" s="527"/>
      <c r="K22" s="527"/>
    </row>
    <row r="23" spans="1:11" x14ac:dyDescent="0.15">
      <c r="D23" s="601" t="s">
        <v>869</v>
      </c>
    </row>
    <row r="24" spans="1:11" x14ac:dyDescent="0.15">
      <c r="B24" s="462" t="str">
        <f>CONCATENATE("Given that the initial score is 0, the integrity value is the sha256 hash digest of ",D23,".0, which is")</f>
        <v>Given that the initial score is 0, the integrity value is the sha256 hash digest of 0020200000000000.0, which is</v>
      </c>
    </row>
    <row r="25" spans="1:11" x14ac:dyDescent="0.15">
      <c r="D25" s="462" t="s">
        <v>870</v>
      </c>
    </row>
    <row r="27" spans="1:11" x14ac:dyDescent="0.15">
      <c r="A27" s="602" t="s">
        <v>876</v>
      </c>
    </row>
    <row r="28" spans="1:11" x14ac:dyDescent="0.15">
      <c r="A28" s="462" t="s">
        <v>872</v>
      </c>
    </row>
    <row r="29" spans="1:11" x14ac:dyDescent="0.15">
      <c r="B29" s="601" t="s">
        <v>874</v>
      </c>
    </row>
    <row r="30" spans="1:11" x14ac:dyDescent="0.15">
      <c r="A30" s="462" t="s">
        <v>873</v>
      </c>
    </row>
    <row r="31" spans="1:11" ht="41" customHeight="1" x14ac:dyDescent="0.15">
      <c r="B31" s="600">
        <v>2</v>
      </c>
      <c r="C31" s="600">
        <v>2</v>
      </c>
      <c r="D31" s="600">
        <v>4</v>
      </c>
      <c r="E31" s="600">
        <v>8</v>
      </c>
    </row>
    <row r="32" spans="1:11" ht="41" customHeight="1" x14ac:dyDescent="0.15">
      <c r="B32" s="600">
        <v>16</v>
      </c>
      <c r="C32" s="600">
        <v>16</v>
      </c>
      <c r="D32" s="600">
        <v>32</v>
      </c>
      <c r="E32" s="600" t="s">
        <v>866</v>
      </c>
    </row>
    <row r="33" spans="2:5" ht="41" customHeight="1" x14ac:dyDescent="0.15">
      <c r="B33" s="600">
        <v>1024</v>
      </c>
      <c r="C33" s="600">
        <v>512</v>
      </c>
      <c r="D33" s="600" t="s">
        <v>866</v>
      </c>
      <c r="E33" s="600" t="s">
        <v>866</v>
      </c>
    </row>
    <row r="34" spans="2:5" ht="41" customHeight="1" x14ac:dyDescent="0.15">
      <c r="B34" s="600" t="s">
        <v>866</v>
      </c>
      <c r="C34" s="600" t="s">
        <v>866</v>
      </c>
      <c r="D34" s="600" t="s">
        <v>866</v>
      </c>
      <c r="E34" s="600" t="s">
        <v>866</v>
      </c>
    </row>
  </sheetData>
  <sheetProtection sheet="1" objects="1" scenarios="1"/>
  <mergeCells count="5">
    <mergeCell ref="B22:K22"/>
    <mergeCell ref="A14:K15"/>
    <mergeCell ref="B4:D4"/>
    <mergeCell ref="A1:F1"/>
    <mergeCell ref="A2:J2"/>
  </mergeCells>
  <hyperlinks>
    <hyperlink ref="B3" r:id="rId1" xr:uid="{0E45AF21-9B77-3E48-A21A-5C9F4561788C}"/>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48" sqref="C48:D48"/>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5" t="str">
        <f>Constants!A1</f>
        <v>Constants</v>
      </c>
      <c r="B1" s="195" t="str">
        <f>Constants!B1</f>
        <v xml:space="preserve"> </v>
      </c>
      <c r="C1" s="195" t="str">
        <f>Constants!D1</f>
        <v xml:space="preserve"> </v>
      </c>
      <c r="D1" s="195" t="str">
        <f>Constants!E1</f>
        <v xml:space="preserve"> </v>
      </c>
      <c r="E1" s="195" t="str">
        <f>Constants!F1</f>
        <v xml:space="preserve"> </v>
      </c>
      <c r="F1" s="195">
        <f>Constants!G1</f>
        <v>0</v>
      </c>
      <c r="G1" s="29" t="s">
        <v>324</v>
      </c>
      <c r="H1" s="29" t="s">
        <v>324</v>
      </c>
      <c r="I1" s="29" t="s">
        <v>324</v>
      </c>
    </row>
    <row r="2" spans="1:9" hidden="1" x14ac:dyDescent="0.15">
      <c r="A2" s="195" t="str">
        <f>Constants!A2</f>
        <v>Start date:</v>
      </c>
      <c r="B2" s="195">
        <f>Constants!B2</f>
        <v>36526</v>
      </c>
      <c r="C2" s="195" t="str">
        <f>Constants!D2</f>
        <v xml:space="preserve"> </v>
      </c>
      <c r="D2" s="195" t="str">
        <f>Constants!E2</f>
        <v>Grades:</v>
      </c>
      <c r="E2" s="195" t="str">
        <f>Constants!F2</f>
        <v>AA</v>
      </c>
      <c r="F2" s="195">
        <f>Constants!G2</f>
        <v>1</v>
      </c>
      <c r="G2" s="29"/>
      <c r="H2" s="29"/>
    </row>
    <row r="3" spans="1:9" hidden="1" x14ac:dyDescent="0.15">
      <c r="A3" s="195" t="str">
        <f>Constants!A3</f>
        <v>End date:</v>
      </c>
      <c r="B3" s="195">
        <f>Constants!B3</f>
        <v>73051</v>
      </c>
      <c r="C3" s="195" t="str">
        <f>Constants!D3</f>
        <v xml:space="preserve"> </v>
      </c>
      <c r="D3" s="195" t="str">
        <f>Constants!E3</f>
        <v xml:space="preserve"> </v>
      </c>
      <c r="E3" s="195" t="str">
        <f>Constants!F3</f>
        <v>A</v>
      </c>
      <c r="F3" s="195">
        <f>Constants!G3</f>
        <v>0.95</v>
      </c>
      <c r="G3" s="29"/>
      <c r="H3" s="29"/>
    </row>
    <row r="4" spans="1:9" hidden="1" x14ac:dyDescent="0.15">
      <c r="A4" s="195" t="str">
        <f>Constants!A4</f>
        <v>Phases:</v>
      </c>
      <c r="B4" s="195" t="str">
        <f>Constants!B4</f>
        <v>Analyze</v>
      </c>
      <c r="C4" s="195" t="str">
        <f>Constants!D4</f>
        <v>Identifying customer needs</v>
      </c>
      <c r="D4" s="195" t="str">
        <f>Constants!E4</f>
        <v xml:space="preserve"> </v>
      </c>
      <c r="E4" s="195" t="str">
        <f>Constants!F4</f>
        <v>AB</v>
      </c>
      <c r="F4" s="195">
        <f>Constants!G4</f>
        <v>0.9</v>
      </c>
      <c r="G4" s="29"/>
      <c r="H4" s="29"/>
    </row>
    <row r="5" spans="1:9" hidden="1" x14ac:dyDescent="0.15">
      <c r="A5" s="195" t="str">
        <f>Constants!A5</f>
        <v xml:space="preserve"> </v>
      </c>
      <c r="B5" s="195" t="str">
        <f>Constants!B5</f>
        <v>Architect</v>
      </c>
      <c r="C5" s="195" t="str">
        <f>Constants!D5</f>
        <v>High-level design</v>
      </c>
      <c r="D5" s="195" t="str">
        <f>Constants!E5</f>
        <v xml:space="preserve"> </v>
      </c>
      <c r="E5" s="195" t="str">
        <f>Constants!F5</f>
        <v>B</v>
      </c>
      <c r="F5" s="195">
        <f>Constants!G5</f>
        <v>0.85</v>
      </c>
      <c r="G5" s="29"/>
      <c r="H5" s="29"/>
    </row>
    <row r="6" spans="1:9" hidden="1" x14ac:dyDescent="0.15">
      <c r="A6" s="195" t="str">
        <f>Constants!A6</f>
        <v xml:space="preserve"> </v>
      </c>
      <c r="B6" s="195" t="str">
        <f>Constants!B6</f>
        <v>Plan project</v>
      </c>
      <c r="C6" s="195" t="str">
        <f>Constants!D6</f>
        <v>Determine actions/effort for project duration</v>
      </c>
      <c r="D6" s="195" t="str">
        <f>Constants!E6</f>
        <v xml:space="preserve"> </v>
      </c>
      <c r="E6" s="195" t="str">
        <f>Constants!F6</f>
        <v>BC</v>
      </c>
      <c r="F6" s="195">
        <f>Constants!G6</f>
        <v>0.8</v>
      </c>
      <c r="G6" s="29"/>
      <c r="H6" s="29"/>
    </row>
    <row r="7" spans="1:9" hidden="1" x14ac:dyDescent="0.15">
      <c r="A7" s="195" t="str">
        <f>Constants!A7</f>
        <v xml:space="preserve"> </v>
      </c>
      <c r="B7" s="195" t="str">
        <f>Constants!B7</f>
        <v>Plan iteration</v>
      </c>
      <c r="C7" s="195" t="str">
        <f>Constants!D7</f>
        <v>Determine actions/effort this iteration</v>
      </c>
      <c r="D7" s="195" t="str">
        <f>Constants!E7</f>
        <v xml:space="preserve"> </v>
      </c>
      <c r="E7" s="195" t="str">
        <f>Constants!F7</f>
        <v>C</v>
      </c>
      <c r="F7" s="195">
        <f>Constants!G7</f>
        <v>0.75</v>
      </c>
      <c r="G7" s="29"/>
      <c r="H7" s="29"/>
    </row>
    <row r="8" spans="1:9" hidden="1" x14ac:dyDescent="0.15">
      <c r="A8" s="195" t="str">
        <f>Constants!A8</f>
        <v xml:space="preserve"> </v>
      </c>
      <c r="B8" s="195" t="str">
        <f>Constants!B8</f>
        <v>Construct</v>
      </c>
      <c r="C8" s="195" t="str">
        <f>Constants!D8</f>
        <v>Low-level design, coding, unit testing</v>
      </c>
      <c r="D8" s="195" t="str">
        <f>Constants!E8</f>
        <v xml:space="preserve"> </v>
      </c>
      <c r="E8" s="195" t="str">
        <f>Constants!F8</f>
        <v>CD</v>
      </c>
      <c r="F8" s="195">
        <f>Constants!G8</f>
        <v>0.7</v>
      </c>
      <c r="G8" s="29"/>
      <c r="H8" s="29"/>
    </row>
    <row r="9" spans="1:9" hidden="1" x14ac:dyDescent="0.15">
      <c r="A9" s="195" t="str">
        <f>Constants!A9</f>
        <v xml:space="preserve"> </v>
      </c>
      <c r="B9" s="195" t="str">
        <f>Constants!B9</f>
        <v>Refactor</v>
      </c>
      <c r="C9" s="195" t="str">
        <f>Constants!D9</f>
        <v>Restructure internal design</v>
      </c>
      <c r="D9" s="195" t="str">
        <f>Constants!E9</f>
        <v xml:space="preserve"> </v>
      </c>
      <c r="E9" s="195" t="str">
        <f>Constants!F9</f>
        <v>D</v>
      </c>
      <c r="F9" s="195">
        <f>Constants!G9</f>
        <v>0.65</v>
      </c>
      <c r="G9" s="29"/>
      <c r="H9" s="29"/>
    </row>
    <row r="10" spans="1:9" hidden="1" x14ac:dyDescent="0.15">
      <c r="A10" s="195" t="str">
        <f>Constants!A10</f>
        <v xml:space="preserve"> </v>
      </c>
      <c r="B10" s="195" t="str">
        <f>Constants!B10</f>
        <v>Review</v>
      </c>
      <c r="C10" s="195" t="str">
        <f>Constants!D10</f>
        <v>Examine test code for risk mitigation</v>
      </c>
      <c r="D10" s="195" t="str">
        <f>Constants!E10</f>
        <v xml:space="preserve"> </v>
      </c>
      <c r="E10" s="195" t="str">
        <f>Constants!F10</f>
        <v>F</v>
      </c>
      <c r="F10" s="195">
        <f>Constants!G10</f>
        <v>0.5</v>
      </c>
      <c r="G10" s="29"/>
      <c r="H10" s="29"/>
    </row>
    <row r="11" spans="1:9" hidden="1" x14ac:dyDescent="0.15">
      <c r="A11" s="195" t="str">
        <f>Constants!A11</f>
        <v xml:space="preserve"> </v>
      </c>
      <c r="B11" s="195" t="str">
        <f>Constants!B11</f>
        <v>Integration test</v>
      </c>
      <c r="C11" s="195" t="str">
        <f>Constants!D11</f>
        <v>End-to-end test of components to date</v>
      </c>
      <c r="D11" s="195" t="str">
        <f>Constants!E11</f>
        <v xml:space="preserve"> </v>
      </c>
      <c r="E11" s="195" t="str">
        <f>Constants!F11</f>
        <v xml:space="preserve"> </v>
      </c>
      <c r="F11" s="195" t="str">
        <f>Constants!G11</f>
        <v xml:space="preserve"> </v>
      </c>
      <c r="G11" s="29"/>
      <c r="H11" s="29"/>
    </row>
    <row r="12" spans="1:9" hidden="1" x14ac:dyDescent="0.15">
      <c r="A12" s="195" t="str">
        <f>Constants!A12</f>
        <v xml:space="preserve"> </v>
      </c>
      <c r="B12" s="195" t="str">
        <f>Constants!B12</f>
        <v>Repattern</v>
      </c>
      <c r="C12" s="195" t="str">
        <f>Constants!D12</f>
        <v>Restructure external design</v>
      </c>
      <c r="D12" s="195" t="str">
        <f>Constants!E12</f>
        <v xml:space="preserve"> </v>
      </c>
      <c r="E12" s="195" t="str">
        <f>Constants!F12</f>
        <v xml:space="preserve"> </v>
      </c>
      <c r="F12" s="195" t="str">
        <f>Constants!G12</f>
        <v xml:space="preserve"> </v>
      </c>
      <c r="G12" s="29"/>
      <c r="H12" s="29"/>
    </row>
    <row r="13" spans="1:9" hidden="1" x14ac:dyDescent="0.15">
      <c r="A13" s="195" t="str">
        <f>Constants!A13</f>
        <v xml:space="preserve"> </v>
      </c>
      <c r="B13" s="195" t="str">
        <f>Constants!B13</f>
        <v>Postmortem</v>
      </c>
      <c r="C13" s="195" t="str">
        <f>Constants!D13</f>
        <v>Capture post-development statistics</v>
      </c>
      <c r="D13" s="195" t="str">
        <f>Constants!E13</f>
        <v xml:space="preserve"> </v>
      </c>
      <c r="E13" s="195" t="str">
        <f>Constants!F13</f>
        <v xml:space="preserve"> </v>
      </c>
      <c r="F13" s="195" t="str">
        <f>Constants!G13</f>
        <v xml:space="preserve"> </v>
      </c>
      <c r="G13" s="29"/>
      <c r="H13" s="29"/>
    </row>
    <row r="14" spans="1:9" hidden="1" x14ac:dyDescent="0.15">
      <c r="A14" s="195" t="str">
        <f>Constants!A14</f>
        <v xml:space="preserve"> </v>
      </c>
      <c r="B14" s="195" t="str">
        <f>Constants!B14</f>
        <v>Sandbox</v>
      </c>
      <c r="C14" s="195" t="str">
        <f>Constants!D14</f>
        <v>Prove ideas, try concepts</v>
      </c>
      <c r="D14" s="195" t="str">
        <f>Constants!E14</f>
        <v xml:space="preserve"> </v>
      </c>
      <c r="E14" s="195" t="str">
        <f>Constants!F14</f>
        <v xml:space="preserve"> </v>
      </c>
      <c r="F14" s="195" t="str">
        <f>Constants!G14</f>
        <v xml:space="preserve"> </v>
      </c>
      <c r="G14" s="29"/>
      <c r="H14" s="29"/>
    </row>
    <row r="15" spans="1:9" hidden="1" x14ac:dyDescent="0.15">
      <c r="A15" s="195" t="str">
        <f>Constants!A15</f>
        <v xml:space="preserve"> </v>
      </c>
      <c r="B15" s="195" t="str">
        <f>Constants!B15</f>
        <v xml:space="preserve"> </v>
      </c>
      <c r="C15" s="195" t="str">
        <f>Constants!C15</f>
        <v xml:space="preserve"> </v>
      </c>
      <c r="D15" s="195" t="str">
        <f>Constants!D15</f>
        <v xml:space="preserve"> </v>
      </c>
      <c r="E15" s="195" t="str">
        <f>Constants!E15</f>
        <v xml:space="preserve"> </v>
      </c>
      <c r="F15" s="195" t="str">
        <f>Constants!F15</f>
        <v xml:space="preserve"> </v>
      </c>
      <c r="G15" s="29"/>
      <c r="H15" s="29"/>
    </row>
    <row r="16" spans="1:9" hidden="1" x14ac:dyDescent="0.15">
      <c r="A16" s="195" t="str">
        <f>Constants!A16</f>
        <v xml:space="preserve"> </v>
      </c>
      <c r="B16" s="195" t="str">
        <f>Constants!B16</f>
        <v xml:space="preserve"> </v>
      </c>
      <c r="C16" s="195" t="str">
        <f>Constants!C16</f>
        <v xml:space="preserve"> </v>
      </c>
      <c r="D16" s="195" t="str">
        <f>Constants!D16</f>
        <v xml:space="preserve"> </v>
      </c>
      <c r="E16" s="195" t="str">
        <f>Constants!E16</f>
        <v xml:space="preserve"> </v>
      </c>
      <c r="F16" s="195" t="str">
        <f>Constants!F16</f>
        <v xml:space="preserve"> </v>
      </c>
      <c r="G16" s="29"/>
      <c r="H16" s="29"/>
    </row>
    <row r="17" spans="1:9" hidden="1" x14ac:dyDescent="0.15">
      <c r="A17" s="195" t="str">
        <f>Constants!A17</f>
        <v xml:space="preserve"> </v>
      </c>
      <c r="B17" s="195" t="str">
        <f>Constants!B17</f>
        <v xml:space="preserve"> </v>
      </c>
      <c r="C17" s="195" t="str">
        <f>Constants!C17</f>
        <v xml:space="preserve"> </v>
      </c>
      <c r="D17" s="195" t="str">
        <f>Constants!D17</f>
        <v xml:space="preserve"> </v>
      </c>
      <c r="E17" s="195" t="str">
        <f>Constants!E17</f>
        <v xml:space="preserve"> </v>
      </c>
      <c r="F17" s="195" t="str">
        <f>Constants!F17</f>
        <v xml:space="preserve"> </v>
      </c>
      <c r="G17" s="29"/>
      <c r="H17" s="29"/>
    </row>
    <row r="18" spans="1:9" hidden="1" x14ac:dyDescent="0.15">
      <c r="A18" s="195" t="str">
        <f>Constants!A18</f>
        <v xml:space="preserve"> </v>
      </c>
      <c r="B18" s="195" t="str">
        <f>Constants!B18</f>
        <v xml:space="preserve"> </v>
      </c>
      <c r="C18" s="195" t="str">
        <f>Constants!C18</f>
        <v xml:space="preserve"> </v>
      </c>
      <c r="D18" s="195" t="str">
        <f>Constants!D18</f>
        <v xml:space="preserve"> </v>
      </c>
      <c r="E18" s="195" t="str">
        <f>Constants!E18</f>
        <v xml:space="preserve"> </v>
      </c>
      <c r="F18" s="195" t="str">
        <f>Constants!F18</f>
        <v xml:space="preserve"> </v>
      </c>
      <c r="G18" s="29"/>
      <c r="H18" s="29"/>
    </row>
    <row r="19" spans="1:9" hidden="1" x14ac:dyDescent="0.15">
      <c r="A19" s="195" t="str">
        <f>Constants!A19</f>
        <v>Defect Types:</v>
      </c>
      <c r="B19" s="195" t="str">
        <f>Constants!B19</f>
        <v>Requirements Change</v>
      </c>
      <c r="C19" s="195" t="str">
        <f>Constants!C19</f>
        <v>Changes to requirements</v>
      </c>
      <c r="D19" s="195" t="str">
        <f>Constants!D19</f>
        <v>Iteration</v>
      </c>
      <c r="E19" s="195" t="str">
        <f>Constants!E19</f>
        <v>NA</v>
      </c>
      <c r="F19" s="195" t="str">
        <f>Constants!F19</f>
        <v xml:space="preserve">did not follow </v>
      </c>
      <c r="G19" s="29"/>
      <c r="H19" s="29"/>
    </row>
    <row r="20" spans="1:9" hidden="1" x14ac:dyDescent="0.15">
      <c r="A20" s="195" t="str">
        <f>Constants!A20</f>
        <v xml:space="preserve"> </v>
      </c>
      <c r="B20" s="195" t="str">
        <f>Constants!B20</f>
        <v>Requirements Clarification</v>
      </c>
      <c r="C20" s="195" t="str">
        <f>Constants!C20</f>
        <v>Clarifications to requirements</v>
      </c>
      <c r="D20" s="195" t="str">
        <f>Constants!D20</f>
        <v xml:space="preserve"> </v>
      </c>
      <c r="E20" s="195">
        <f>Constants!E20</f>
        <v>1</v>
      </c>
      <c r="F20" s="195" t="str">
        <f>Constants!F20</f>
        <v>very painful</v>
      </c>
      <c r="G20" s="29"/>
      <c r="H20" s="29"/>
    </row>
    <row r="21" spans="1:9" hidden="1" x14ac:dyDescent="0.15">
      <c r="A21" s="195" t="str">
        <f>Constants!A21</f>
        <v xml:space="preserve"> </v>
      </c>
      <c r="B21" s="195" t="str">
        <f>Constants!B21</f>
        <v>Product syntax</v>
      </c>
      <c r="C21" s="195" t="str">
        <f>Constants!C21</f>
        <v>Syntax flaws in the deliverable product</v>
      </c>
      <c r="D21" s="195" t="str">
        <f>Constants!D21</f>
        <v xml:space="preserve"> </v>
      </c>
      <c r="E21" s="195">
        <f>Constants!E21</f>
        <v>2</v>
      </c>
      <c r="F21" s="195" t="str">
        <f>Constants!F21</f>
        <v>painful</v>
      </c>
      <c r="G21" s="29"/>
      <c r="H21" s="29"/>
    </row>
    <row r="22" spans="1:9" hidden="1" x14ac:dyDescent="0.15">
      <c r="A22" s="195" t="str">
        <f>Constants!A22</f>
        <v xml:space="preserve"> </v>
      </c>
      <c r="B22" s="195" t="str">
        <f>Constants!B22</f>
        <v>Product logic</v>
      </c>
      <c r="C22" s="195" t="str">
        <f>Constants!C22</f>
        <v>Logic flaws in the deliverable product</v>
      </c>
      <c r="D22" s="195" t="str">
        <f>Constants!D22</f>
        <v xml:space="preserve"> </v>
      </c>
      <c r="E22" s="195">
        <f>Constants!E22</f>
        <v>3</v>
      </c>
      <c r="F22" s="195" t="str">
        <f>Constants!F22</f>
        <v>neutral</v>
      </c>
      <c r="G22" s="29"/>
      <c r="H22" s="29"/>
    </row>
    <row r="23" spans="1:9" hidden="1" x14ac:dyDescent="0.15">
      <c r="A23" s="195" t="str">
        <f>Constants!A23</f>
        <v xml:space="preserve"> </v>
      </c>
      <c r="B23" s="195" t="str">
        <f>Constants!B23</f>
        <v>Product interface</v>
      </c>
      <c r="C23" s="195" t="str">
        <f>Constants!C23</f>
        <v>Flaws in the interface of a component of the deliverable product</v>
      </c>
      <c r="D23" s="195" t="str">
        <f>Constants!D23</f>
        <v xml:space="preserve"> </v>
      </c>
      <c r="E23" s="195">
        <f>Constants!E23</f>
        <v>4</v>
      </c>
      <c r="F23" s="195" t="str">
        <f>Constants!F23</f>
        <v>helpful</v>
      </c>
      <c r="G23" s="29"/>
      <c r="H23" s="29"/>
    </row>
    <row r="24" spans="1:9" hidden="1" x14ac:dyDescent="0.15">
      <c r="A24" s="195" t="str">
        <f>Constants!A24</f>
        <v xml:space="preserve"> </v>
      </c>
      <c r="B24" s="195" t="str">
        <f>Constants!B24</f>
        <v>Product checking</v>
      </c>
      <c r="C24" s="195" t="str">
        <f>Constants!C24</f>
        <v>Flaws with boundary/type checking within a component of the deliverable product</v>
      </c>
      <c r="D24" s="195" t="str">
        <f>Constants!D24</f>
        <v xml:space="preserve"> </v>
      </c>
      <c r="E24" s="195">
        <f>Constants!E24</f>
        <v>5</v>
      </c>
      <c r="F24" s="195" t="str">
        <f>Constants!F24</f>
        <v>very helpful</v>
      </c>
      <c r="G24" s="29"/>
      <c r="H24" s="29"/>
    </row>
    <row r="25" spans="1:9" hidden="1" x14ac:dyDescent="0.15">
      <c r="A25" s="195" t="str">
        <f>Constants!A25</f>
        <v xml:space="preserve"> </v>
      </c>
      <c r="B25" s="195" t="str">
        <f>Constants!B25</f>
        <v>Test syntax</v>
      </c>
      <c r="C25" s="195" t="str">
        <f>Constants!C25</f>
        <v xml:space="preserve">Syntax flaws in the test code </v>
      </c>
      <c r="D25" s="195" t="str">
        <f>Constants!D25</f>
        <v xml:space="preserve"> </v>
      </c>
      <c r="E25" s="195">
        <f>Constants!E25</f>
        <v>6</v>
      </c>
      <c r="F25" s="195" t="str">
        <f>Constants!F25</f>
        <v xml:space="preserve"> </v>
      </c>
      <c r="G25" s="29"/>
      <c r="H25" s="29"/>
    </row>
    <row r="26" spans="1:9" hidden="1" x14ac:dyDescent="0.15">
      <c r="A26" s="195" t="str">
        <f>Constants!A26</f>
        <v xml:space="preserve"> </v>
      </c>
      <c r="B26" s="195" t="str">
        <f>Constants!B26</f>
        <v>Test logic</v>
      </c>
      <c r="C26" s="195" t="str">
        <f>Constants!C26</f>
        <v>Logic flaws in the test code</v>
      </c>
      <c r="D26" s="195" t="str">
        <f>Constants!D26</f>
        <v xml:space="preserve"> </v>
      </c>
      <c r="E26" s="195">
        <f>Constants!E26</f>
        <v>7</v>
      </c>
      <c r="F26" s="195" t="str">
        <f>Constants!F26</f>
        <v xml:space="preserve"> </v>
      </c>
      <c r="G26" s="29"/>
      <c r="H26" s="29"/>
    </row>
    <row r="27" spans="1:9" hidden="1" x14ac:dyDescent="0.15">
      <c r="A27" s="195" t="str">
        <f>Constants!A27</f>
        <v xml:space="preserve"> </v>
      </c>
      <c r="B27" s="195" t="str">
        <f>Constants!B27</f>
        <v>Test interface</v>
      </c>
      <c r="C27" s="195" t="str">
        <f>Constants!C27</f>
        <v>Flaws in the interface of a component of the test code</v>
      </c>
      <c r="D27" s="195" t="str">
        <f>Constants!D27</f>
        <v xml:space="preserve"> </v>
      </c>
      <c r="E27" s="195">
        <f>Constants!E27</f>
        <v>8</v>
      </c>
      <c r="F27" s="195" t="str">
        <f>Constants!F27</f>
        <v xml:space="preserve"> </v>
      </c>
      <c r="G27" s="29"/>
      <c r="H27" s="29"/>
    </row>
    <row r="28" spans="1:9" hidden="1" x14ac:dyDescent="0.15">
      <c r="A28" s="195" t="str">
        <f>Constants!A28</f>
        <v xml:space="preserve"> </v>
      </c>
      <c r="B28" s="195" t="str">
        <f>Constants!B28</f>
        <v>Test checking</v>
      </c>
      <c r="C28" s="195" t="str">
        <f>Constants!C28</f>
        <v>Flaws with boundary/type checking within a component of the test code</v>
      </c>
      <c r="D28" s="195" t="str">
        <f>Constants!D28</f>
        <v xml:space="preserve"> </v>
      </c>
      <c r="E28" s="195">
        <f>Constants!E28</f>
        <v>9</v>
      </c>
      <c r="F28" s="195" t="str">
        <f>Constants!F28</f>
        <v xml:space="preserve"> </v>
      </c>
      <c r="G28" s="29"/>
      <c r="H28" s="29"/>
    </row>
    <row r="29" spans="1:9" hidden="1" x14ac:dyDescent="0.15">
      <c r="A29" s="195" t="str">
        <f>Constants!A29</f>
        <v xml:space="preserve"> </v>
      </c>
      <c r="B29" s="195" t="str">
        <f>Constants!B29</f>
        <v>Bad Smell</v>
      </c>
      <c r="C29" s="195" t="str">
        <f>Constants!C29</f>
        <v>Refactoring changes (please note the bad smell in the defect description)</v>
      </c>
      <c r="D29" s="195" t="str">
        <f>Constants!D29</f>
        <v xml:space="preserve"> </v>
      </c>
      <c r="E29" s="195">
        <f>Constants!E29</f>
        <v>10</v>
      </c>
      <c r="F29" s="195">
        <f>Constants!F29</f>
        <v>0</v>
      </c>
      <c r="G29" s="29"/>
      <c r="H29" s="29"/>
    </row>
    <row r="30" spans="1:9" hidden="1" x14ac:dyDescent="0.15">
      <c r="A30" s="195" t="str">
        <f>Constants!A30</f>
        <v>Y/N:</v>
      </c>
      <c r="B30" s="195" t="str">
        <f>Constants!B30</f>
        <v>Yes</v>
      </c>
      <c r="C30" s="195" t="str">
        <f>Constants!C30</f>
        <v xml:space="preserve"> </v>
      </c>
      <c r="D30" s="195" t="str">
        <f>Constants!D30</f>
        <v xml:space="preserve"> </v>
      </c>
      <c r="E30" s="195" t="str">
        <f>Constants!E30</f>
        <v>Passed</v>
      </c>
      <c r="F30" s="195">
        <f>Constants!F30</f>
        <v>0</v>
      </c>
      <c r="G30" s="29"/>
      <c r="H30" s="29"/>
    </row>
    <row r="31" spans="1:9" s="19" customFormat="1" hidden="1" x14ac:dyDescent="0.15">
      <c r="A31" s="195" t="str">
        <f>Constants!A31</f>
        <v xml:space="preserve"> </v>
      </c>
      <c r="B31" s="195" t="str">
        <f>Constants!B31</f>
        <v>No</v>
      </c>
      <c r="C31" s="195" t="str">
        <f>Constants!C31</f>
        <v xml:space="preserve"> </v>
      </c>
      <c r="D31" s="195" t="str">
        <f>Constants!D31</f>
        <v xml:space="preserve"> </v>
      </c>
      <c r="E31" s="195" t="str">
        <f>Constants!E31</f>
        <v>Passed with issues</v>
      </c>
      <c r="F31" s="195">
        <f>Constants!F31</f>
        <v>0</v>
      </c>
      <c r="G31" s="8"/>
      <c r="H31" s="8"/>
      <c r="I31" s="3"/>
    </row>
    <row r="32" spans="1:9" hidden="1" x14ac:dyDescent="0.15">
      <c r="A32" s="195" t="str">
        <f>Constants!A32</f>
        <v>Proxy Types:</v>
      </c>
      <c r="B32" s="195" t="str">
        <f>Constants!B32</f>
        <v>-</v>
      </c>
      <c r="C32" s="195" t="str">
        <f>Constants!C32</f>
        <v xml:space="preserve"> </v>
      </c>
      <c r="D32" s="195" t="str">
        <f>Constants!D32</f>
        <v xml:space="preserve"> </v>
      </c>
      <c r="E32" s="195" t="str">
        <f>Constants!E32</f>
        <v>Failed</v>
      </c>
      <c r="F32" s="195" t="str">
        <f>Constants!F32</f>
        <v>Base</v>
      </c>
      <c r="G32" s="8"/>
      <c r="H32" s="29"/>
    </row>
    <row r="33" spans="1:11" hidden="1" x14ac:dyDescent="0.15">
      <c r="A33" s="195" t="str">
        <f>Constants!A33</f>
        <v xml:space="preserve"> </v>
      </c>
      <c r="B33" s="195" t="str">
        <f>Constants!B33</f>
        <v>Calculation</v>
      </c>
      <c r="C33" s="195" t="str">
        <f>Constants!C33</f>
        <v xml:space="preserve"> </v>
      </c>
      <c r="D33" s="195" t="str">
        <f>Constants!D33</f>
        <v xml:space="preserve"> </v>
      </c>
      <c r="E33" s="195" t="str">
        <f>Constants!E33</f>
        <v>Not tested</v>
      </c>
      <c r="F33" s="195" t="str">
        <f>Constants!F33</f>
        <v>New</v>
      </c>
      <c r="G33" s="8"/>
      <c r="H33" s="29"/>
    </row>
    <row r="34" spans="1:11" hidden="1" x14ac:dyDescent="0.15">
      <c r="A34" s="195" t="str">
        <f>Constants!A34</f>
        <v xml:space="preserve"> </v>
      </c>
      <c r="B34" s="195" t="str">
        <f>Constants!B34</f>
        <v>Data</v>
      </c>
      <c r="C34" s="195" t="str">
        <f>Constants!C34</f>
        <v xml:space="preserve"> </v>
      </c>
      <c r="D34" s="195" t="str">
        <f>Constants!D34</f>
        <v xml:space="preserve"> </v>
      </c>
      <c r="E34" s="195" t="str">
        <f>Constants!E34</f>
        <v>Not applicable</v>
      </c>
      <c r="F34" s="195" t="str">
        <f>Constants!F34</f>
        <v>Reusable</v>
      </c>
      <c r="G34" s="8"/>
      <c r="H34" s="29"/>
    </row>
    <row r="35" spans="1:11" hidden="1" x14ac:dyDescent="0.15">
      <c r="A35" s="195" t="str">
        <f>Constants!A35</f>
        <v xml:space="preserve"> </v>
      </c>
      <c r="B35" s="195" t="str">
        <f>Constants!B35</f>
        <v>I/O</v>
      </c>
      <c r="C35" s="195" t="str">
        <f>Constants!C35</f>
        <v xml:space="preserve"> </v>
      </c>
      <c r="D35" s="195" t="str">
        <f>Constants!D35</f>
        <v xml:space="preserve"> </v>
      </c>
      <c r="E35" s="195" t="str">
        <f>Constants!E35</f>
        <v xml:space="preserve"> </v>
      </c>
      <c r="F35" s="195" t="str">
        <f>Constants!F35</f>
        <v xml:space="preserve"> </v>
      </c>
      <c r="G35" s="8"/>
      <c r="H35" s="29"/>
    </row>
    <row r="36" spans="1:11" hidden="1" x14ac:dyDescent="0.15">
      <c r="A36" s="195" t="str">
        <f>Constants!A36</f>
        <v xml:space="preserve"> </v>
      </c>
      <c r="B36" s="195" t="str">
        <f>Constants!B36</f>
        <v>Logic</v>
      </c>
      <c r="C36" s="195" t="str">
        <f>Constants!C36</f>
        <v xml:space="preserve"> </v>
      </c>
      <c r="D36" s="195" t="str">
        <f>Constants!D36</f>
        <v xml:space="preserve"> </v>
      </c>
      <c r="E36" s="195" t="str">
        <f>Constants!E36</f>
        <v xml:space="preserve"> </v>
      </c>
      <c r="F36" s="195" t="str">
        <f>Constants!F36</f>
        <v xml:space="preserve"> </v>
      </c>
      <c r="G36" s="8"/>
      <c r="H36" s="29"/>
    </row>
    <row r="37" spans="1:11" hidden="1" x14ac:dyDescent="0.15">
      <c r="A37" s="195" t="str">
        <f>Constants!A37</f>
        <v xml:space="preserve"> </v>
      </c>
      <c r="B37" s="195" t="str">
        <f>Constants!B37</f>
        <v xml:space="preserve"> </v>
      </c>
      <c r="C37" s="195" t="str">
        <f>Constants!C37</f>
        <v xml:space="preserve"> </v>
      </c>
      <c r="D37" s="195" t="str">
        <f>Constants!D37</f>
        <v xml:space="preserve"> </v>
      </c>
      <c r="E37" s="195" t="str">
        <f>Constants!E37</f>
        <v xml:space="preserve"> </v>
      </c>
      <c r="F37" s="195" t="str">
        <f>Constants!F37</f>
        <v xml:space="preserve"> </v>
      </c>
      <c r="G37" s="8"/>
      <c r="H37" s="29"/>
    </row>
    <row r="38" spans="1:11" hidden="1" x14ac:dyDescent="0.15">
      <c r="A38" s="195" t="str">
        <f>Constants!A38</f>
        <v>Sizes:</v>
      </c>
      <c r="B38" s="195" t="str">
        <f>Constants!B38</f>
        <v>VS</v>
      </c>
      <c r="C38" s="195" t="str">
        <f>Constants!C38</f>
        <v>S</v>
      </c>
      <c r="D38" s="195" t="str">
        <f>Constants!D38</f>
        <v>M</v>
      </c>
      <c r="E38" s="195" t="str">
        <f>Constants!E38</f>
        <v>L</v>
      </c>
      <c r="F38" s="195" t="str">
        <f>Constants!F38</f>
        <v>VL</v>
      </c>
      <c r="G38" s="8"/>
      <c r="H38" s="29"/>
    </row>
    <row r="39" spans="1:11" hidden="1" x14ac:dyDescent="0.15">
      <c r="A39" s="195" t="str">
        <f>Constants!A39</f>
        <v>upper</v>
      </c>
      <c r="B39" s="195">
        <f>Constants!B39</f>
        <v>-1.5</v>
      </c>
      <c r="C39" s="195">
        <f>Constants!C39</f>
        <v>-0.5</v>
      </c>
      <c r="D39" s="195">
        <f>Constants!D39</f>
        <v>0.5</v>
      </c>
      <c r="E39" s="195">
        <f>Constants!E39</f>
        <v>1.5</v>
      </c>
      <c r="F39" s="195">
        <f>Constants!F39</f>
        <v>99999</v>
      </c>
      <c r="G39" s="8"/>
      <c r="H39" s="29"/>
    </row>
    <row r="40" spans="1:11" hidden="1" x14ac:dyDescent="0.15">
      <c r="A40" s="195" t="str">
        <f>Constants!A40</f>
        <v>mid</v>
      </c>
      <c r="B40" s="195">
        <f>Constants!B40</f>
        <v>-2</v>
      </c>
      <c r="C40" s="195">
        <f>Constants!C40</f>
        <v>-1</v>
      </c>
      <c r="D40" s="195">
        <f>Constants!D40</f>
        <v>0</v>
      </c>
      <c r="E40" s="195">
        <f>Constants!E40</f>
        <v>1</v>
      </c>
      <c r="F40" s="195">
        <f>Constants!F40</f>
        <v>2</v>
      </c>
      <c r="G40" s="8"/>
      <c r="H40" s="29"/>
    </row>
    <row r="41" spans="1:11" hidden="1" x14ac:dyDescent="0.15">
      <c r="A41" s="195" t="str">
        <f>Constants!A41</f>
        <v>lower</v>
      </c>
      <c r="B41" s="195">
        <f>Constants!B41</f>
        <v>0</v>
      </c>
      <c r="C41" s="195">
        <f>Constants!C41</f>
        <v>-1.5</v>
      </c>
      <c r="D41" s="195">
        <f>Constants!D41</f>
        <v>-0.5</v>
      </c>
      <c r="E41" s="195">
        <f>Constants!E41</f>
        <v>0.5</v>
      </c>
      <c r="F41" s="195">
        <f>Constants!F41</f>
        <v>1.5</v>
      </c>
      <c r="G41" s="8"/>
      <c r="H41" s="29"/>
    </row>
    <row r="42" spans="1:11" hidden="1" x14ac:dyDescent="0.15">
      <c r="A42" s="195" t="str">
        <f>Constants!A42</f>
        <v xml:space="preserve"> </v>
      </c>
      <c r="B42" s="195">
        <f>Constants!B42</f>
        <v>0</v>
      </c>
      <c r="C42" s="195">
        <f>Constants!C42</f>
        <v>0</v>
      </c>
      <c r="D42" s="195">
        <f>Constants!D42</f>
        <v>0</v>
      </c>
      <c r="E42" s="195">
        <f>Constants!E42</f>
        <v>0</v>
      </c>
      <c r="F42" s="195" t="str">
        <f>Constants!F42</f>
        <v xml:space="preserve"> </v>
      </c>
      <c r="G42" s="8"/>
      <c r="H42" s="29"/>
    </row>
    <row r="43" spans="1:11" customFormat="1" hidden="1" x14ac:dyDescent="0.15">
      <c r="A43" s="195" t="str">
        <f>Constants!A43</f>
        <v xml:space="preserve"> </v>
      </c>
      <c r="B43" s="195" t="str">
        <f>Constants!B43</f>
        <v xml:space="preserve"> </v>
      </c>
      <c r="C43" s="195" t="str">
        <f>Constants!C43</f>
        <v xml:space="preserve"> </v>
      </c>
      <c r="D43" s="195" t="str">
        <f>Constants!D43</f>
        <v xml:space="preserve"> </v>
      </c>
      <c r="E43" s="195" t="str">
        <f>Constants!E43</f>
        <v xml:space="preserve"> </v>
      </c>
      <c r="F43" s="195" t="str">
        <f>Constants!F43</f>
        <v xml:space="preserve"> </v>
      </c>
      <c r="G43" s="42"/>
      <c r="H43" s="42"/>
    </row>
    <row r="44" spans="1:11" s="14" customFormat="1" hidden="1" x14ac:dyDescent="0.15">
      <c r="A44" s="195" t="str">
        <f>Constants!A44</f>
        <v>&lt;-- Mandatory</v>
      </c>
      <c r="B44" s="195" t="str">
        <f>Constants!B44</f>
        <v xml:space="preserve"> </v>
      </c>
      <c r="C44" s="195" t="str">
        <f>Constants!C44</f>
        <v>✔</v>
      </c>
      <c r="D44" s="195" t="str">
        <f>Constants!D44</f>
        <v xml:space="preserve"> </v>
      </c>
      <c r="E44" s="195" t="str">
        <f>Constants!E44</f>
        <v xml:space="preserve"> </v>
      </c>
      <c r="F44" s="195" t="str">
        <f>Constants!F44</f>
        <v xml:space="preserve"> </v>
      </c>
      <c r="G44" s="24"/>
      <c r="H44" s="24"/>
      <c r="I44" s="24"/>
      <c r="J44" s="24"/>
      <c r="K44" s="24"/>
    </row>
    <row r="45" spans="1:11" hidden="1" x14ac:dyDescent="0.15"/>
    <row r="46" spans="1:11" ht="20" x14ac:dyDescent="0.2">
      <c r="A46" s="529" t="s">
        <v>148</v>
      </c>
      <c r="B46" s="529"/>
      <c r="C46" s="529"/>
    </row>
    <row r="47" spans="1:11" ht="18" x14ac:dyDescent="0.2">
      <c r="A47" s="34"/>
      <c r="B47" s="34"/>
      <c r="C47" s="34"/>
    </row>
    <row r="48" spans="1:11" x14ac:dyDescent="0.15">
      <c r="A48" s="3" t="s">
        <v>35</v>
      </c>
      <c r="B48" s="22"/>
      <c r="C48" s="532"/>
      <c r="D48" s="532"/>
      <c r="E48" s="8"/>
    </row>
    <row r="49" spans="1:7" x14ac:dyDescent="0.15">
      <c r="A49" s="3" t="s">
        <v>398</v>
      </c>
      <c r="B49" s="22"/>
      <c r="C49" s="532"/>
      <c r="D49" s="532"/>
      <c r="E49" s="8"/>
    </row>
    <row r="50" spans="1:7" x14ac:dyDescent="0.15">
      <c r="A50" s="3" t="s">
        <v>480</v>
      </c>
      <c r="B50" s="22"/>
      <c r="C50" s="532"/>
      <c r="D50" s="532"/>
      <c r="E50" s="8"/>
    </row>
    <row r="51" spans="1:7" x14ac:dyDescent="0.15">
      <c r="A51" s="153" t="s">
        <v>600</v>
      </c>
      <c r="B51" s="22"/>
      <c r="C51" s="532"/>
      <c r="D51" s="532"/>
      <c r="E51" s="64"/>
    </row>
    <row r="52" spans="1:7" ht="14" thickBot="1" x14ac:dyDescent="0.2">
      <c r="A52" s="13"/>
      <c r="B52" s="13"/>
      <c r="C52" s="13"/>
      <c r="D52" s="13"/>
      <c r="E52" s="13"/>
    </row>
    <row r="53" spans="1:7" ht="20" x14ac:dyDescent="0.2">
      <c r="A53" s="1" t="s">
        <v>29</v>
      </c>
      <c r="B53" s="1"/>
      <c r="C53" s="1"/>
      <c r="D53" s="1"/>
      <c r="E53" s="1"/>
    </row>
    <row r="56" spans="1:7" x14ac:dyDescent="0.15">
      <c r="A56" s="3" t="s">
        <v>451</v>
      </c>
      <c r="B56" s="38"/>
    </row>
    <row r="57" spans="1:7" x14ac:dyDescent="0.15">
      <c r="A57" s="3" t="s">
        <v>450</v>
      </c>
      <c r="B57" s="38"/>
    </row>
    <row r="58" spans="1:7" ht="15" customHeight="1" x14ac:dyDescent="0.15">
      <c r="A58" s="3" t="s">
        <v>63</v>
      </c>
      <c r="B58" s="268" t="str">
        <f>IF(OR(ISBLANK(B56),ISBLANK(B57)),"",MIN(VLOOKUP(B56,B62:C70,2,FALSE),VLOOKUP(B57,B72:C80,2,FALSE)))</f>
        <v/>
      </c>
      <c r="C58" s="39" t="s">
        <v>333</v>
      </c>
      <c r="D58" s="3">
        <v>100</v>
      </c>
    </row>
    <row r="59" spans="1:7" ht="18" x14ac:dyDescent="0.2">
      <c r="B59" s="267"/>
    </row>
    <row r="61" spans="1:7" x14ac:dyDescent="0.15">
      <c r="A61" s="3" t="s">
        <v>448</v>
      </c>
    </row>
    <row r="62" spans="1:7" x14ac:dyDescent="0.15">
      <c r="B62" t="str">
        <f>E2</f>
        <v>AA</v>
      </c>
      <c r="C62" s="91">
        <f>$D$58*F2</f>
        <v>100</v>
      </c>
      <c r="D62" s="530" t="s">
        <v>90</v>
      </c>
      <c r="E62" s="530"/>
    </row>
    <row r="63" spans="1:7" x14ac:dyDescent="0.15">
      <c r="B63" t="str">
        <f t="shared" ref="B63:B70" si="0">E3</f>
        <v>A</v>
      </c>
      <c r="C63" s="91">
        <f t="shared" ref="C63:C70" si="1">$D$58*F3</f>
        <v>95</v>
      </c>
      <c r="D63" s="531" t="s">
        <v>586</v>
      </c>
      <c r="E63" s="531"/>
      <c r="G63" s="4"/>
    </row>
    <row r="64" spans="1:7" x14ac:dyDescent="0.15">
      <c r="B64" t="str">
        <f t="shared" si="0"/>
        <v>AB</v>
      </c>
      <c r="C64" s="91">
        <f t="shared" si="1"/>
        <v>90</v>
      </c>
      <c r="D64" s="531" t="s">
        <v>587</v>
      </c>
      <c r="E64" s="531"/>
    </row>
    <row r="65" spans="1:6" x14ac:dyDescent="0.15">
      <c r="B65" t="str">
        <f t="shared" si="0"/>
        <v>B</v>
      </c>
      <c r="C65" s="91">
        <f t="shared" si="1"/>
        <v>85</v>
      </c>
      <c r="D65" s="531" t="s">
        <v>588</v>
      </c>
      <c r="E65" s="531"/>
    </row>
    <row r="66" spans="1:6" x14ac:dyDescent="0.15">
      <c r="B66" t="str">
        <f t="shared" si="0"/>
        <v>BC</v>
      </c>
      <c r="C66" s="91">
        <f t="shared" si="1"/>
        <v>80</v>
      </c>
      <c r="D66" s="531" t="s">
        <v>589</v>
      </c>
      <c r="E66" s="530"/>
    </row>
    <row r="67" spans="1:6" x14ac:dyDescent="0.15">
      <c r="B67" t="str">
        <f t="shared" si="0"/>
        <v>C</v>
      </c>
      <c r="C67" s="91">
        <f t="shared" si="1"/>
        <v>75</v>
      </c>
      <c r="D67" s="531" t="s">
        <v>590</v>
      </c>
      <c r="E67" s="530"/>
    </row>
    <row r="68" spans="1:6" x14ac:dyDescent="0.15">
      <c r="B68" t="str">
        <f t="shared" si="0"/>
        <v>CD</v>
      </c>
      <c r="C68" s="91">
        <f t="shared" si="1"/>
        <v>70</v>
      </c>
      <c r="D68" s="531" t="s">
        <v>591</v>
      </c>
      <c r="E68" s="530"/>
    </row>
    <row r="69" spans="1:6" x14ac:dyDescent="0.15">
      <c r="B69" t="str">
        <f t="shared" si="0"/>
        <v>D</v>
      </c>
      <c r="C69" s="91">
        <f t="shared" si="1"/>
        <v>65</v>
      </c>
      <c r="D69" s="537" t="s">
        <v>805</v>
      </c>
      <c r="E69" s="538"/>
      <c r="F69" s="4"/>
    </row>
    <row r="70" spans="1:6" x14ac:dyDescent="0.15">
      <c r="B70" t="str">
        <f t="shared" si="0"/>
        <v>F</v>
      </c>
      <c r="C70" s="91">
        <f t="shared" si="1"/>
        <v>50</v>
      </c>
      <c r="D70" s="530" t="s">
        <v>453</v>
      </c>
      <c r="E70" s="530"/>
    </row>
    <row r="71" spans="1:6" x14ac:dyDescent="0.15">
      <c r="A71" s="3" t="s">
        <v>449</v>
      </c>
    </row>
    <row r="72" spans="1:6" x14ac:dyDescent="0.15">
      <c r="B72" t="str">
        <f>E2</f>
        <v>AA</v>
      </c>
      <c r="C72" s="91">
        <f>$D$58*F2</f>
        <v>100</v>
      </c>
      <c r="D72" s="530" t="s">
        <v>90</v>
      </c>
      <c r="E72" s="530"/>
    </row>
    <row r="73" spans="1:6" x14ac:dyDescent="0.15">
      <c r="B73" t="str">
        <f t="shared" ref="B73:B80" si="2">E3</f>
        <v>A</v>
      </c>
      <c r="C73" s="91">
        <f t="shared" ref="C73:C80" si="3">$D$58*F3</f>
        <v>95</v>
      </c>
      <c r="D73" s="530" t="s">
        <v>452</v>
      </c>
      <c r="E73" s="530"/>
    </row>
    <row r="74" spans="1:6" x14ac:dyDescent="0.15">
      <c r="B74" t="str">
        <f t="shared" si="2"/>
        <v>AB</v>
      </c>
      <c r="C74" s="91">
        <f t="shared" si="3"/>
        <v>90</v>
      </c>
      <c r="D74" s="530" t="s">
        <v>460</v>
      </c>
      <c r="E74" s="530"/>
    </row>
    <row r="75" spans="1:6" x14ac:dyDescent="0.15">
      <c r="B75" t="str">
        <f t="shared" si="2"/>
        <v>B</v>
      </c>
      <c r="C75" s="91">
        <f t="shared" si="3"/>
        <v>85</v>
      </c>
      <c r="D75" s="530" t="s">
        <v>457</v>
      </c>
      <c r="E75" s="530"/>
    </row>
    <row r="76" spans="1:6" x14ac:dyDescent="0.15">
      <c r="B76" t="str">
        <f t="shared" si="2"/>
        <v>BC</v>
      </c>
      <c r="C76" s="91">
        <f t="shared" si="3"/>
        <v>80</v>
      </c>
      <c r="D76" s="530" t="s">
        <v>455</v>
      </c>
      <c r="E76" s="530"/>
    </row>
    <row r="77" spans="1:6" x14ac:dyDescent="0.15">
      <c r="B77" t="str">
        <f t="shared" si="2"/>
        <v>C</v>
      </c>
      <c r="C77" s="91">
        <f t="shared" si="3"/>
        <v>75</v>
      </c>
      <c r="D77" s="530" t="s">
        <v>458</v>
      </c>
      <c r="E77" s="530"/>
    </row>
    <row r="78" spans="1:6" x14ac:dyDescent="0.15">
      <c r="B78" t="str">
        <f t="shared" si="2"/>
        <v>CD</v>
      </c>
      <c r="C78" s="91">
        <f t="shared" si="3"/>
        <v>70</v>
      </c>
      <c r="D78" s="530" t="s">
        <v>454</v>
      </c>
      <c r="E78" s="530"/>
    </row>
    <row r="79" spans="1:6" x14ac:dyDescent="0.15">
      <c r="B79" t="str">
        <f t="shared" si="2"/>
        <v>D</v>
      </c>
      <c r="C79" s="91">
        <f t="shared" si="3"/>
        <v>65</v>
      </c>
      <c r="D79" s="530" t="s">
        <v>459</v>
      </c>
      <c r="E79" s="530"/>
    </row>
    <row r="80" spans="1:6" x14ac:dyDescent="0.15">
      <c r="B80" t="str">
        <f t="shared" si="2"/>
        <v>F</v>
      </c>
      <c r="C80" s="91">
        <f t="shared" si="3"/>
        <v>50</v>
      </c>
      <c r="D80" s="530" t="s">
        <v>456</v>
      </c>
      <c r="E80" s="530"/>
    </row>
    <row r="83" spans="1:12" ht="20" x14ac:dyDescent="0.2">
      <c r="A83" s="543" t="s">
        <v>119</v>
      </c>
      <c r="B83" s="543"/>
      <c r="C83" s="202"/>
      <c r="D83" s="307" t="s">
        <v>608</v>
      </c>
      <c r="E83" s="306"/>
    </row>
    <row r="84" spans="1:12" customFormat="1" x14ac:dyDescent="0.15">
      <c r="A84" s="535" t="s">
        <v>64</v>
      </c>
      <c r="B84" s="535"/>
      <c r="C84" s="535"/>
      <c r="D84" s="535"/>
      <c r="E84" s="535"/>
      <c r="F84" s="535"/>
      <c r="G84" s="535"/>
      <c r="H84" s="535"/>
      <c r="I84" s="535"/>
      <c r="J84" s="535"/>
      <c r="K84" s="535"/>
      <c r="L84" s="535"/>
    </row>
    <row r="85" spans="1:12" customFormat="1" x14ac:dyDescent="0.15">
      <c r="A85" s="14"/>
      <c r="B85" s="536" t="s">
        <v>146</v>
      </c>
      <c r="C85" s="536"/>
      <c r="D85" s="536"/>
      <c r="E85" s="536"/>
      <c r="F85" s="536"/>
      <c r="G85" s="536"/>
      <c r="H85" s="536"/>
      <c r="I85" s="536"/>
      <c r="J85" s="536"/>
      <c r="K85" s="536"/>
      <c r="L85" s="536"/>
    </row>
    <row r="86" spans="1:12" customFormat="1" x14ac:dyDescent="0.15">
      <c r="A86" s="14"/>
      <c r="B86" s="536" t="s">
        <v>325</v>
      </c>
      <c r="C86" s="536"/>
      <c r="D86" s="536"/>
      <c r="E86" s="536"/>
      <c r="F86" s="536"/>
      <c r="G86" s="536"/>
      <c r="H86" s="536"/>
      <c r="I86" s="536"/>
      <c r="J86" s="536"/>
      <c r="K86" s="536"/>
      <c r="L86" s="536"/>
    </row>
    <row r="87" spans="1:12" customFormat="1" x14ac:dyDescent="0.15">
      <c r="A87" s="14"/>
      <c r="B87" s="536" t="s">
        <v>326</v>
      </c>
      <c r="C87" s="536"/>
      <c r="D87" s="536"/>
      <c r="E87" s="536"/>
      <c r="F87" s="536"/>
      <c r="G87" s="536"/>
      <c r="H87" s="536"/>
      <c r="I87" s="536"/>
      <c r="J87" s="536"/>
      <c r="K87" s="536"/>
      <c r="L87" s="536"/>
    </row>
    <row r="88" spans="1:12" customFormat="1" x14ac:dyDescent="0.15">
      <c r="A88" s="535" t="s">
        <v>120</v>
      </c>
      <c r="B88" s="535"/>
      <c r="C88" s="535"/>
      <c r="D88" s="535"/>
      <c r="E88" s="535"/>
      <c r="F88" s="535"/>
      <c r="G88" s="535"/>
      <c r="H88" s="535"/>
      <c r="I88" s="535"/>
      <c r="J88" s="535"/>
      <c r="K88" s="535"/>
      <c r="L88" s="535"/>
    </row>
    <row r="89" spans="1:12" customFormat="1" x14ac:dyDescent="0.15">
      <c r="A89" s="14"/>
      <c r="B89" s="536" t="s">
        <v>280</v>
      </c>
      <c r="C89" s="536"/>
      <c r="D89" s="536"/>
      <c r="E89" s="536"/>
      <c r="F89" s="536"/>
      <c r="G89" s="536"/>
      <c r="H89" s="536"/>
      <c r="I89" s="536"/>
      <c r="J89" s="536"/>
      <c r="K89" s="536"/>
      <c r="L89" s="536"/>
    </row>
    <row r="90" spans="1:12" customFormat="1" x14ac:dyDescent="0.15">
      <c r="A90" s="14"/>
      <c r="B90" s="536" t="s">
        <v>446</v>
      </c>
      <c r="C90" s="536"/>
      <c r="D90" s="536"/>
      <c r="E90" s="536"/>
      <c r="F90" s="536"/>
      <c r="G90" s="536"/>
      <c r="H90" s="536"/>
      <c r="I90" s="536"/>
      <c r="J90" s="536"/>
      <c r="K90" s="536"/>
      <c r="L90" s="536"/>
    </row>
    <row r="91" spans="1:12" s="211" customFormat="1" x14ac:dyDescent="0.15">
      <c r="A91" s="210"/>
      <c r="B91" s="534" t="s">
        <v>336</v>
      </c>
      <c r="C91" s="534"/>
      <c r="D91" s="534"/>
      <c r="E91" s="534"/>
      <c r="F91" s="534"/>
      <c r="G91" s="534"/>
      <c r="H91" s="534"/>
      <c r="I91" s="534"/>
      <c r="J91" s="534"/>
      <c r="K91" s="534"/>
      <c r="L91" s="534"/>
    </row>
    <row r="92" spans="1:12" customFormat="1" x14ac:dyDescent="0.15">
      <c r="A92" s="14"/>
      <c r="B92" s="536" t="s">
        <v>281</v>
      </c>
      <c r="C92" s="536"/>
      <c r="D92" s="536"/>
      <c r="E92" s="536"/>
      <c r="F92" s="536"/>
      <c r="G92" s="536"/>
      <c r="H92" s="536"/>
      <c r="I92" s="536"/>
      <c r="J92" s="536"/>
      <c r="K92" s="536"/>
      <c r="L92" s="536"/>
    </row>
    <row r="93" spans="1:12" customFormat="1" x14ac:dyDescent="0.15">
      <c r="A93" s="535" t="s">
        <v>141</v>
      </c>
      <c r="B93" s="535"/>
      <c r="C93" s="535"/>
      <c r="D93" s="535"/>
      <c r="E93" s="535"/>
      <c r="F93" s="535"/>
      <c r="G93" s="535"/>
      <c r="H93" s="535"/>
      <c r="I93" s="535"/>
      <c r="J93" s="535"/>
      <c r="K93" s="535"/>
      <c r="L93" s="535"/>
    </row>
    <row r="94" spans="1:12" customFormat="1" x14ac:dyDescent="0.15">
      <c r="A94" s="14"/>
      <c r="B94" s="536" t="s">
        <v>115</v>
      </c>
      <c r="C94" s="536"/>
      <c r="D94" s="536"/>
      <c r="E94" s="536"/>
      <c r="F94" s="536"/>
      <c r="G94" s="536"/>
      <c r="H94" s="536"/>
      <c r="I94" s="536"/>
      <c r="J94" s="536"/>
      <c r="K94" s="536"/>
      <c r="L94" s="536"/>
    </row>
    <row r="95" spans="1:12" customFormat="1" x14ac:dyDescent="0.15">
      <c r="A95" s="14"/>
      <c r="B95" s="536" t="s">
        <v>116</v>
      </c>
      <c r="C95" s="536"/>
      <c r="D95" s="536"/>
      <c r="E95" s="536"/>
      <c r="F95" s="536"/>
      <c r="G95" s="536"/>
      <c r="H95" s="536"/>
      <c r="I95" s="536"/>
      <c r="J95" s="536"/>
      <c r="K95" s="536"/>
      <c r="L95" s="536"/>
    </row>
    <row r="96" spans="1:12" customFormat="1" x14ac:dyDescent="0.15">
      <c r="A96" s="14"/>
      <c r="B96" s="536" t="s">
        <v>447</v>
      </c>
      <c r="C96" s="536"/>
      <c r="D96" s="536"/>
      <c r="E96" s="536"/>
      <c r="F96" s="536"/>
      <c r="G96" s="536"/>
      <c r="H96" s="536"/>
      <c r="I96" s="536"/>
      <c r="J96" s="536"/>
      <c r="K96" s="536"/>
      <c r="L96" s="536"/>
    </row>
    <row r="97" spans="1:12" customFormat="1" x14ac:dyDescent="0.15">
      <c r="A97" s="14"/>
      <c r="B97" s="536" t="s">
        <v>157</v>
      </c>
      <c r="C97" s="536"/>
      <c r="D97" s="536"/>
      <c r="E97" s="536"/>
      <c r="F97" s="536"/>
      <c r="G97" s="536"/>
      <c r="H97" s="536"/>
      <c r="I97" s="536"/>
      <c r="J97" s="536"/>
      <c r="K97" s="536"/>
      <c r="L97" s="536"/>
    </row>
    <row r="98" spans="1:12" customFormat="1" x14ac:dyDescent="0.15">
      <c r="A98" s="14"/>
      <c r="B98" s="536" t="s">
        <v>327</v>
      </c>
      <c r="C98" s="536"/>
      <c r="D98" s="536"/>
      <c r="E98" s="536"/>
      <c r="F98" s="536"/>
      <c r="G98" s="536"/>
      <c r="H98" s="536"/>
      <c r="I98" s="536"/>
      <c r="J98" s="536"/>
      <c r="K98" s="536"/>
      <c r="L98" s="536"/>
    </row>
    <row r="99" spans="1:12" customFormat="1" x14ac:dyDescent="0.15">
      <c r="A99" s="535" t="s">
        <v>210</v>
      </c>
      <c r="B99" s="535"/>
      <c r="C99" s="24"/>
      <c r="D99" s="24"/>
      <c r="E99" s="24"/>
      <c r="F99" s="24"/>
      <c r="G99" s="24"/>
      <c r="H99" s="24"/>
      <c r="I99" s="24"/>
      <c r="J99" s="24"/>
      <c r="K99" s="24"/>
      <c r="L99" s="24"/>
    </row>
    <row r="100" spans="1:12" customFormat="1" x14ac:dyDescent="0.15">
      <c r="A100" s="14"/>
      <c r="B100" s="536" t="s">
        <v>328</v>
      </c>
      <c r="C100" s="536"/>
      <c r="D100" s="536"/>
      <c r="E100" s="536"/>
      <c r="F100" s="536"/>
      <c r="G100" s="536"/>
      <c r="H100" s="536"/>
      <c r="I100" s="536"/>
      <c r="J100" s="536"/>
      <c r="K100" s="536"/>
      <c r="L100" s="536"/>
    </row>
    <row r="101" spans="1:12" customFormat="1" x14ac:dyDescent="0.15">
      <c r="A101" s="14"/>
      <c r="B101" s="536" t="s">
        <v>329</v>
      </c>
      <c r="C101" s="536"/>
      <c r="D101" s="536"/>
      <c r="E101" s="536"/>
      <c r="F101" s="536"/>
      <c r="G101" s="536"/>
      <c r="H101" s="536"/>
      <c r="I101" s="536"/>
      <c r="J101" s="536"/>
      <c r="K101" s="536"/>
      <c r="L101" s="536"/>
    </row>
    <row r="102" spans="1:12" customFormat="1" x14ac:dyDescent="0.15">
      <c r="A102" s="14"/>
      <c r="B102" s="536" t="s">
        <v>62</v>
      </c>
      <c r="C102" s="536"/>
      <c r="D102" s="536"/>
      <c r="E102" s="536"/>
      <c r="F102" s="536"/>
      <c r="G102" s="536"/>
      <c r="H102" s="536"/>
      <c r="I102" s="536"/>
      <c r="J102" s="536"/>
      <c r="K102" s="536"/>
      <c r="L102" s="536"/>
    </row>
    <row r="103" spans="1:12" customFormat="1" x14ac:dyDescent="0.15">
      <c r="A103" s="14"/>
      <c r="B103" s="536" t="s">
        <v>470</v>
      </c>
      <c r="C103" s="536"/>
      <c r="D103" s="536"/>
      <c r="E103" s="536"/>
      <c r="F103" s="536"/>
      <c r="G103" s="536"/>
      <c r="H103" s="536"/>
      <c r="I103" s="536"/>
      <c r="J103" s="536"/>
      <c r="K103" s="536"/>
      <c r="L103" s="536"/>
    </row>
    <row r="104" spans="1:12" customFormat="1" x14ac:dyDescent="0.15">
      <c r="A104" s="535" t="s">
        <v>330</v>
      </c>
      <c r="B104" s="535"/>
      <c r="C104" s="24"/>
      <c r="D104" s="24"/>
      <c r="E104" s="24"/>
      <c r="F104" s="24"/>
      <c r="G104" s="24"/>
      <c r="H104" s="24"/>
      <c r="I104" s="24"/>
      <c r="J104" s="24"/>
      <c r="K104" s="24"/>
      <c r="L104" s="24"/>
    </row>
    <row r="105" spans="1:12" customFormat="1" x14ac:dyDescent="0.15">
      <c r="A105" s="14"/>
      <c r="B105" s="536" t="s">
        <v>92</v>
      </c>
      <c r="C105" s="536"/>
      <c r="D105" s="536"/>
      <c r="E105" s="536"/>
      <c r="F105" s="536"/>
      <c r="G105" s="536"/>
      <c r="H105" s="536"/>
      <c r="I105" s="536"/>
      <c r="J105" s="536"/>
      <c r="K105" s="536"/>
      <c r="L105" s="536"/>
    </row>
    <row r="106" spans="1:12" customFormat="1" x14ac:dyDescent="0.15">
      <c r="A106" s="14"/>
      <c r="B106" s="536" t="s">
        <v>331</v>
      </c>
      <c r="C106" s="536"/>
      <c r="D106" s="536"/>
      <c r="E106" s="536"/>
      <c r="F106" s="536"/>
      <c r="G106" s="536"/>
      <c r="H106" s="536"/>
      <c r="I106" s="536"/>
      <c r="J106" s="536"/>
      <c r="K106" s="536"/>
      <c r="L106" s="536"/>
    </row>
    <row r="107" spans="1:12" customFormat="1" x14ac:dyDescent="0.15">
      <c r="A107" s="535" t="s">
        <v>121</v>
      </c>
      <c r="B107" s="535"/>
      <c r="C107" s="24"/>
      <c r="D107" s="24"/>
      <c r="E107" s="24"/>
      <c r="F107" s="24"/>
      <c r="G107" s="24"/>
      <c r="H107" s="24"/>
      <c r="I107" s="24"/>
      <c r="J107" s="24"/>
      <c r="K107" s="24"/>
      <c r="L107" s="24"/>
    </row>
    <row r="108" spans="1:12" customFormat="1" x14ac:dyDescent="0.15">
      <c r="A108" s="14"/>
      <c r="B108" s="536" t="s">
        <v>46</v>
      </c>
      <c r="C108" s="536"/>
      <c r="D108" s="536"/>
      <c r="E108" s="536"/>
      <c r="F108" s="536"/>
      <c r="G108" s="536"/>
      <c r="H108" s="536"/>
      <c r="I108" s="536"/>
      <c r="J108" s="536"/>
      <c r="K108" s="536"/>
      <c r="L108" s="536"/>
    </row>
    <row r="109" spans="1:12" customFormat="1" x14ac:dyDescent="0.15">
      <c r="A109" s="14"/>
      <c r="B109" s="536" t="s">
        <v>332</v>
      </c>
      <c r="C109" s="536"/>
      <c r="D109" s="536"/>
      <c r="E109" s="536"/>
      <c r="F109" s="536"/>
      <c r="G109" s="536"/>
      <c r="H109" s="536"/>
      <c r="I109" s="536"/>
      <c r="J109" s="536"/>
      <c r="K109" s="536"/>
      <c r="L109" s="536"/>
    </row>
    <row r="110" spans="1:12" customFormat="1" x14ac:dyDescent="0.15">
      <c r="A110" s="14"/>
      <c r="B110" s="533" t="s">
        <v>516</v>
      </c>
      <c r="C110" s="536"/>
      <c r="D110" s="536"/>
      <c r="E110" s="536"/>
      <c r="F110" s="536"/>
      <c r="G110" s="536"/>
      <c r="H110" s="536"/>
      <c r="I110" s="536"/>
      <c r="J110" s="536"/>
      <c r="K110" s="536"/>
      <c r="L110" s="536"/>
    </row>
    <row r="111" spans="1:12" customFormat="1" x14ac:dyDescent="0.15">
      <c r="A111" s="14"/>
      <c r="B111" s="536" t="s">
        <v>118</v>
      </c>
      <c r="C111" s="536"/>
      <c r="D111" s="536"/>
      <c r="E111" s="536"/>
      <c r="F111" s="536"/>
      <c r="G111" s="536"/>
      <c r="H111" s="536"/>
      <c r="I111" s="536"/>
      <c r="J111" s="536"/>
      <c r="K111" s="536"/>
      <c r="L111" s="536"/>
    </row>
    <row r="112" spans="1:12" customFormat="1" x14ac:dyDescent="0.15">
      <c r="A112" s="14"/>
      <c r="B112" s="536" t="s">
        <v>140</v>
      </c>
      <c r="C112" s="536"/>
      <c r="D112" s="536"/>
      <c r="E112" s="536"/>
      <c r="F112" s="536"/>
      <c r="G112" s="536"/>
      <c r="H112" s="536"/>
      <c r="I112" s="536"/>
      <c r="J112" s="536"/>
      <c r="K112" s="536"/>
      <c r="L112" s="536"/>
    </row>
    <row r="113" spans="1:12" s="164" customFormat="1" x14ac:dyDescent="0.15">
      <c r="A113" s="159"/>
      <c r="B113" s="539" t="s">
        <v>471</v>
      </c>
      <c r="C113" s="534"/>
      <c r="D113" s="534"/>
      <c r="E113" s="534"/>
      <c r="F113" s="534"/>
      <c r="G113" s="534"/>
      <c r="H113" s="534"/>
      <c r="I113" s="534"/>
      <c r="J113" s="534"/>
      <c r="K113" s="534"/>
      <c r="L113" s="534"/>
    </row>
    <row r="114" spans="1:12" s="301" customFormat="1" hidden="1" x14ac:dyDescent="0.15">
      <c r="A114" s="542" t="s">
        <v>36</v>
      </c>
      <c r="B114" s="542"/>
      <c r="C114" s="300"/>
      <c r="D114" s="300"/>
      <c r="E114" s="300"/>
      <c r="F114" s="300"/>
      <c r="G114" s="300"/>
      <c r="H114" s="300"/>
      <c r="I114" s="300"/>
      <c r="J114" s="300"/>
      <c r="K114" s="300"/>
      <c r="L114" s="300"/>
    </row>
    <row r="115" spans="1:12" s="301" customFormat="1" hidden="1" x14ac:dyDescent="0.15">
      <c r="A115" s="302"/>
      <c r="B115" s="541" t="s">
        <v>37</v>
      </c>
      <c r="C115" s="541"/>
      <c r="D115" s="541"/>
      <c r="E115" s="541"/>
      <c r="F115" s="541"/>
      <c r="G115" s="541"/>
      <c r="H115" s="541"/>
      <c r="I115" s="541"/>
      <c r="J115" s="541"/>
      <c r="K115" s="541"/>
      <c r="L115" s="541"/>
    </row>
    <row r="116" spans="1:12" s="301" customFormat="1" hidden="1" x14ac:dyDescent="0.15">
      <c r="A116" s="302"/>
      <c r="B116" s="541" t="s">
        <v>38</v>
      </c>
      <c r="C116" s="541"/>
      <c r="D116" s="541"/>
      <c r="E116" s="541"/>
      <c r="F116" s="541"/>
      <c r="G116" s="541"/>
      <c r="H116" s="541"/>
      <c r="I116" s="541"/>
      <c r="J116" s="541"/>
      <c r="K116" s="541"/>
      <c r="L116" s="541"/>
    </row>
    <row r="117" spans="1:12" s="164" customFormat="1" x14ac:dyDescent="0.15">
      <c r="A117" s="165" t="s">
        <v>169</v>
      </c>
      <c r="B117" s="163"/>
      <c r="C117" s="163"/>
      <c r="D117" s="163"/>
      <c r="E117" s="163"/>
      <c r="F117" s="163"/>
      <c r="G117" s="163"/>
      <c r="H117" s="163"/>
      <c r="I117" s="163"/>
      <c r="J117" s="163"/>
      <c r="K117" s="163"/>
      <c r="L117" s="163"/>
    </row>
    <row r="118" spans="1:12" s="164" customFormat="1" x14ac:dyDescent="0.15">
      <c r="A118" s="159"/>
      <c r="B118" s="539" t="s">
        <v>672</v>
      </c>
      <c r="C118" s="534"/>
      <c r="D118" s="534"/>
      <c r="E118" s="534"/>
      <c r="F118" s="534"/>
      <c r="G118" s="534"/>
      <c r="H118" s="534"/>
      <c r="I118" s="534"/>
      <c r="J118" s="534"/>
      <c r="K118" s="534"/>
      <c r="L118" s="534"/>
    </row>
    <row r="119" spans="1:12" s="164" customFormat="1" x14ac:dyDescent="0.15">
      <c r="A119" s="159"/>
      <c r="B119" s="534" t="s">
        <v>479</v>
      </c>
      <c r="C119" s="534"/>
      <c r="D119" s="534"/>
      <c r="E119" s="534"/>
      <c r="F119" s="534"/>
      <c r="G119" s="534"/>
      <c r="H119" s="534"/>
      <c r="I119" s="534"/>
      <c r="J119" s="534"/>
      <c r="K119" s="534"/>
      <c r="L119" s="534"/>
    </row>
    <row r="120" spans="1:12" s="164" customFormat="1" x14ac:dyDescent="0.15">
      <c r="A120" s="159"/>
      <c r="B120" s="534" t="s">
        <v>507</v>
      </c>
      <c r="C120" s="534"/>
      <c r="D120" s="534"/>
      <c r="E120" s="534"/>
      <c r="F120" s="534"/>
      <c r="G120" s="534"/>
      <c r="H120" s="534"/>
      <c r="I120" s="534"/>
      <c r="J120" s="534"/>
      <c r="K120" s="534"/>
      <c r="L120" s="534"/>
    </row>
    <row r="121" spans="1:12" s="164" customFormat="1" x14ac:dyDescent="0.15">
      <c r="A121" s="159"/>
      <c r="B121" s="534" t="s">
        <v>170</v>
      </c>
      <c r="C121" s="534"/>
      <c r="D121" s="534"/>
      <c r="E121" s="534"/>
      <c r="F121" s="534"/>
      <c r="G121" s="534"/>
      <c r="H121" s="534"/>
      <c r="I121" s="534"/>
      <c r="J121" s="534"/>
      <c r="K121" s="534"/>
      <c r="L121" s="534"/>
    </row>
    <row r="122" spans="1:12" s="164" customFormat="1" x14ac:dyDescent="0.15">
      <c r="A122" s="159"/>
      <c r="B122" s="533" t="s">
        <v>517</v>
      </c>
      <c r="C122" s="534"/>
      <c r="D122" s="534"/>
      <c r="E122" s="534"/>
      <c r="F122" s="534"/>
      <c r="G122" s="534"/>
      <c r="H122" s="534"/>
      <c r="I122" s="534"/>
      <c r="J122" s="534"/>
      <c r="K122" s="534"/>
      <c r="L122" s="534"/>
    </row>
    <row r="123" spans="1:12" s="164" customFormat="1" x14ac:dyDescent="0.15">
      <c r="A123" s="159"/>
      <c r="B123" s="533" t="s">
        <v>602</v>
      </c>
      <c r="C123" s="534"/>
      <c r="D123" s="534"/>
      <c r="E123" s="534"/>
      <c r="F123" s="534"/>
      <c r="G123" s="534"/>
      <c r="H123" s="534"/>
      <c r="I123" s="534"/>
      <c r="J123" s="534"/>
      <c r="K123" s="534"/>
      <c r="L123" s="534"/>
    </row>
    <row r="124" spans="1:12" s="303" customFormat="1" hidden="1" x14ac:dyDescent="0.15">
      <c r="A124" s="304" t="s">
        <v>132</v>
      </c>
      <c r="B124" s="305"/>
      <c r="C124" s="305"/>
      <c r="D124" s="305"/>
      <c r="E124" s="305"/>
      <c r="F124" s="305"/>
      <c r="G124" s="305"/>
      <c r="H124" s="305"/>
      <c r="I124" s="305"/>
      <c r="J124" s="305"/>
      <c r="K124" s="305"/>
      <c r="L124" s="305"/>
    </row>
    <row r="125" spans="1:12" s="303" customFormat="1" hidden="1" x14ac:dyDescent="0.15">
      <c r="B125" s="540" t="s">
        <v>15</v>
      </c>
      <c r="C125" s="540"/>
      <c r="D125" s="540"/>
      <c r="E125" s="540"/>
      <c r="F125" s="540"/>
      <c r="G125" s="540"/>
      <c r="H125" s="540"/>
      <c r="I125" s="540"/>
      <c r="J125" s="540"/>
      <c r="K125" s="540"/>
      <c r="L125" s="540"/>
    </row>
    <row r="126" spans="1:12" s="303" customFormat="1" hidden="1" x14ac:dyDescent="0.15">
      <c r="B126" s="540" t="s">
        <v>16</v>
      </c>
      <c r="C126" s="540"/>
      <c r="D126" s="540"/>
      <c r="E126" s="540"/>
      <c r="F126" s="540"/>
      <c r="G126" s="540"/>
      <c r="H126" s="540"/>
      <c r="I126" s="540"/>
      <c r="J126" s="540"/>
      <c r="K126" s="540"/>
      <c r="L126" s="540"/>
    </row>
    <row r="127" spans="1:12" s="303" customFormat="1" hidden="1" x14ac:dyDescent="0.15">
      <c r="B127" s="540" t="s">
        <v>17</v>
      </c>
      <c r="C127" s="540"/>
      <c r="D127" s="540"/>
      <c r="E127" s="540"/>
      <c r="F127" s="540"/>
      <c r="G127" s="540"/>
      <c r="H127" s="540"/>
      <c r="I127" s="540"/>
      <c r="J127" s="540"/>
      <c r="K127" s="540"/>
      <c r="L127" s="540"/>
    </row>
    <row r="128" spans="1:12" s="303" customFormat="1" hidden="1" x14ac:dyDescent="0.15">
      <c r="B128" s="540" t="s">
        <v>18</v>
      </c>
      <c r="C128" s="540"/>
      <c r="D128" s="540"/>
      <c r="E128" s="540"/>
      <c r="F128" s="540"/>
      <c r="G128" s="540"/>
      <c r="H128" s="540"/>
      <c r="I128" s="540"/>
      <c r="J128" s="540"/>
      <c r="K128" s="540"/>
      <c r="L128" s="540"/>
    </row>
    <row r="129" spans="1:12" s="303" customFormat="1" hidden="1" x14ac:dyDescent="0.15">
      <c r="B129" s="540" t="s">
        <v>19</v>
      </c>
      <c r="C129" s="540"/>
      <c r="D129" s="540"/>
      <c r="E129" s="540"/>
      <c r="F129" s="540"/>
      <c r="G129" s="540"/>
      <c r="H129" s="540"/>
      <c r="I129" s="540"/>
      <c r="J129" s="540"/>
      <c r="K129" s="540"/>
      <c r="L129" s="540"/>
    </row>
    <row r="130" spans="1:12" s="303" customFormat="1" x14ac:dyDescent="0.15">
      <c r="A130" s="304" t="s">
        <v>7</v>
      </c>
      <c r="B130" s="318"/>
      <c r="C130" s="318"/>
      <c r="D130" s="318"/>
      <c r="E130" s="318"/>
      <c r="F130" s="318"/>
      <c r="G130" s="318"/>
      <c r="H130" s="318"/>
      <c r="I130" s="318"/>
      <c r="J130" s="318"/>
      <c r="K130" s="318"/>
      <c r="L130" s="318"/>
    </row>
    <row r="131" spans="1:12" s="303" customFormat="1" x14ac:dyDescent="0.15">
      <c r="A131" s="304"/>
      <c r="B131" s="540" t="s">
        <v>6</v>
      </c>
      <c r="C131" s="540"/>
      <c r="D131" s="540"/>
      <c r="E131" s="540"/>
      <c r="F131" s="540"/>
      <c r="G131" s="540"/>
      <c r="H131" s="540"/>
      <c r="I131" s="540"/>
      <c r="J131" s="540"/>
      <c r="K131" s="540"/>
      <c r="L131" s="540"/>
    </row>
    <row r="132" spans="1:12" s="303" customFormat="1" x14ac:dyDescent="0.15">
      <c r="A132" s="304"/>
      <c r="B132" s="540" t="s">
        <v>289</v>
      </c>
      <c r="C132" s="540"/>
      <c r="D132" s="540"/>
      <c r="E132" s="540"/>
      <c r="F132" s="540"/>
      <c r="G132" s="540"/>
      <c r="H132" s="540"/>
      <c r="I132" s="540"/>
      <c r="J132" s="540"/>
      <c r="K132" s="540"/>
      <c r="L132" s="540"/>
    </row>
    <row r="133" spans="1:12" s="303" customFormat="1" hidden="1" x14ac:dyDescent="0.15">
      <c r="A133" s="304" t="s">
        <v>9</v>
      </c>
      <c r="B133" s="304"/>
      <c r="C133" s="300"/>
      <c r="D133" s="300"/>
      <c r="E133" s="300"/>
      <c r="F133" s="300"/>
      <c r="G133" s="300"/>
      <c r="H133" s="300"/>
      <c r="I133" s="300"/>
      <c r="J133" s="300"/>
      <c r="K133" s="300"/>
      <c r="L133" s="300"/>
    </row>
    <row r="134" spans="1:12" s="303" customFormat="1" hidden="1" x14ac:dyDescent="0.15">
      <c r="A134" s="304"/>
      <c r="B134" s="540" t="s">
        <v>1</v>
      </c>
      <c r="C134" s="540"/>
      <c r="D134" s="540"/>
      <c r="E134" s="540"/>
      <c r="F134" s="540"/>
      <c r="G134" s="540"/>
      <c r="H134" s="540"/>
      <c r="I134" s="540"/>
      <c r="J134" s="540"/>
      <c r="K134" s="540"/>
      <c r="L134" s="540"/>
    </row>
    <row r="135" spans="1:12" s="303" customFormat="1" hidden="1" x14ac:dyDescent="0.15">
      <c r="A135" s="304"/>
      <c r="B135" s="540" t="s">
        <v>2</v>
      </c>
      <c r="C135" s="540"/>
      <c r="D135" s="540"/>
      <c r="E135" s="540"/>
      <c r="F135" s="540"/>
      <c r="G135" s="540"/>
      <c r="H135" s="540"/>
      <c r="I135" s="540"/>
      <c r="J135" s="540"/>
      <c r="K135" s="540"/>
      <c r="L135" s="540"/>
    </row>
    <row r="136" spans="1:12" s="303" customFormat="1" hidden="1" x14ac:dyDescent="0.15">
      <c r="A136" s="304"/>
      <c r="B136" s="540" t="s">
        <v>3</v>
      </c>
      <c r="C136" s="540"/>
      <c r="D136" s="540"/>
      <c r="E136" s="540"/>
      <c r="F136" s="540"/>
      <c r="G136" s="540"/>
      <c r="H136" s="540"/>
      <c r="I136" s="540"/>
      <c r="J136" s="540"/>
      <c r="K136" s="540"/>
      <c r="L136" s="540"/>
    </row>
    <row r="137" spans="1:12" s="303" customFormat="1" hidden="1" x14ac:dyDescent="0.15">
      <c r="A137" s="302"/>
      <c r="B137" s="540" t="s">
        <v>4</v>
      </c>
      <c r="C137" s="540"/>
      <c r="D137" s="540"/>
      <c r="E137" s="540"/>
      <c r="F137" s="540"/>
      <c r="G137" s="540"/>
      <c r="H137" s="540"/>
      <c r="I137" s="540"/>
      <c r="J137" s="540"/>
      <c r="K137" s="540"/>
      <c r="L137" s="540"/>
    </row>
    <row r="138" spans="1:12" s="303" customFormat="1" hidden="1" x14ac:dyDescent="0.15">
      <c r="A138" s="302"/>
      <c r="B138" s="540" t="s">
        <v>5</v>
      </c>
      <c r="C138" s="540"/>
      <c r="D138" s="540"/>
      <c r="E138" s="540"/>
      <c r="F138" s="540"/>
      <c r="G138" s="540"/>
      <c r="H138" s="540"/>
      <c r="I138" s="540"/>
      <c r="J138" s="540"/>
      <c r="K138" s="540"/>
      <c r="L138" s="540"/>
    </row>
    <row r="139" spans="1:12" s="303" customFormat="1" hidden="1" x14ac:dyDescent="0.15">
      <c r="A139" s="542" t="s">
        <v>155</v>
      </c>
      <c r="B139" s="542"/>
      <c r="C139" s="300"/>
      <c r="D139" s="300"/>
      <c r="E139" s="300"/>
      <c r="F139" s="300"/>
      <c r="G139" s="300"/>
      <c r="H139" s="300"/>
      <c r="I139" s="300"/>
      <c r="J139" s="300"/>
      <c r="K139" s="300"/>
      <c r="L139" s="300"/>
    </row>
    <row r="140" spans="1:12" s="303" customFormat="1" hidden="1" x14ac:dyDescent="0.15">
      <c r="A140" s="302"/>
      <c r="B140" s="541" t="s">
        <v>207</v>
      </c>
      <c r="C140" s="541"/>
      <c r="D140" s="541"/>
      <c r="E140" s="541"/>
      <c r="F140" s="541"/>
      <c r="G140" s="541"/>
      <c r="H140" s="541"/>
      <c r="I140" s="541"/>
      <c r="J140" s="541"/>
      <c r="K140" s="541"/>
      <c r="L140" s="541"/>
    </row>
    <row r="141" spans="1:12" s="303" customFormat="1" hidden="1" x14ac:dyDescent="0.15">
      <c r="A141" s="302"/>
      <c r="B141" s="541" t="s">
        <v>209</v>
      </c>
      <c r="C141" s="541"/>
      <c r="D141" s="541"/>
      <c r="E141" s="541"/>
      <c r="F141" s="541"/>
      <c r="G141" s="541"/>
      <c r="H141" s="541"/>
      <c r="I141" s="541"/>
      <c r="J141" s="541"/>
      <c r="K141" s="541"/>
      <c r="L141" s="541"/>
    </row>
    <row r="142" spans="1:12" s="303" customFormat="1" hidden="1" x14ac:dyDescent="0.15">
      <c r="A142" s="302"/>
      <c r="B142" s="541" t="s">
        <v>335</v>
      </c>
      <c r="C142" s="541"/>
      <c r="D142" s="541"/>
      <c r="E142" s="541"/>
      <c r="F142" s="541"/>
      <c r="G142" s="541"/>
      <c r="H142" s="541"/>
      <c r="I142" s="541"/>
      <c r="J142" s="541"/>
      <c r="K142" s="541"/>
      <c r="L142" s="541"/>
    </row>
    <row r="143" spans="1:12" s="303" customFormat="1" hidden="1" x14ac:dyDescent="0.15">
      <c r="A143" s="302"/>
      <c r="B143" s="541" t="s">
        <v>337</v>
      </c>
      <c r="C143" s="541"/>
      <c r="D143" s="541"/>
      <c r="E143" s="541"/>
      <c r="F143" s="541"/>
      <c r="G143" s="541"/>
      <c r="H143" s="541"/>
      <c r="I143" s="541"/>
      <c r="J143" s="541"/>
      <c r="K143" s="541"/>
      <c r="L143" s="541"/>
    </row>
    <row r="144" spans="1:12" s="303" customFormat="1" hidden="1" x14ac:dyDescent="0.15">
      <c r="A144" s="302"/>
      <c r="B144" s="541" t="s">
        <v>338</v>
      </c>
      <c r="C144" s="541"/>
      <c r="D144" s="541"/>
      <c r="E144" s="541"/>
      <c r="F144" s="541"/>
      <c r="G144" s="541"/>
      <c r="H144" s="541"/>
      <c r="I144" s="541"/>
      <c r="J144" s="541"/>
      <c r="K144" s="541"/>
      <c r="L144" s="541"/>
    </row>
    <row r="145" spans="1:12" s="303" customFormat="1" hidden="1" x14ac:dyDescent="0.15">
      <c r="A145" s="302"/>
      <c r="B145" s="541" t="s">
        <v>339</v>
      </c>
      <c r="C145" s="541"/>
      <c r="D145" s="541"/>
      <c r="E145" s="541"/>
      <c r="F145" s="541"/>
      <c r="G145" s="541"/>
      <c r="H145" s="541"/>
      <c r="I145" s="541"/>
      <c r="J145" s="541"/>
      <c r="K145" s="541"/>
      <c r="L145" s="541"/>
    </row>
    <row r="146" spans="1:12" s="303" customFormat="1" hidden="1" x14ac:dyDescent="0.15">
      <c r="A146" s="302"/>
      <c r="B146" s="541" t="s">
        <v>208</v>
      </c>
      <c r="C146" s="541"/>
      <c r="D146" s="541"/>
      <c r="E146" s="541"/>
      <c r="F146" s="541"/>
      <c r="G146" s="541"/>
      <c r="H146" s="541"/>
      <c r="I146" s="541"/>
      <c r="J146" s="541"/>
      <c r="K146" s="541"/>
      <c r="L146" s="541"/>
    </row>
    <row r="147" spans="1:12" s="303" customFormat="1" hidden="1" x14ac:dyDescent="0.15">
      <c r="A147" s="319" t="s">
        <v>260</v>
      </c>
      <c r="B147" s="319"/>
      <c r="C147" s="221"/>
      <c r="D147" s="221"/>
      <c r="E147" s="221"/>
      <c r="F147" s="221"/>
      <c r="G147" s="221"/>
      <c r="H147" s="221"/>
      <c r="I147" s="221"/>
      <c r="J147" s="221"/>
      <c r="K147" s="221"/>
    </row>
    <row r="148" spans="1:12" s="303" customFormat="1" hidden="1" x14ac:dyDescent="0.15">
      <c r="A148" s="218"/>
      <c r="B148" s="528" t="s">
        <v>261</v>
      </c>
      <c r="C148" s="528"/>
      <c r="D148" s="528"/>
      <c r="E148" s="528"/>
      <c r="F148" s="528"/>
      <c r="G148" s="528"/>
      <c r="H148" s="528"/>
      <c r="I148" s="528"/>
      <c r="J148" s="528"/>
      <c r="K148" s="528"/>
    </row>
    <row r="149" spans="1:12" s="303" customFormat="1" hidden="1" x14ac:dyDescent="0.15">
      <c r="A149" s="218"/>
      <c r="B149" s="528" t="s">
        <v>262</v>
      </c>
      <c r="C149" s="528"/>
      <c r="D149" s="528"/>
      <c r="E149" s="528"/>
      <c r="F149" s="528"/>
      <c r="G149" s="528"/>
      <c r="H149" s="528"/>
      <c r="I149" s="528"/>
      <c r="J149" s="528"/>
      <c r="K149" s="528"/>
    </row>
    <row r="150" spans="1:12" s="303" customFormat="1" hidden="1" x14ac:dyDescent="0.15">
      <c r="A150" s="218"/>
      <c r="B150" s="528" t="s">
        <v>265</v>
      </c>
      <c r="C150" s="528"/>
      <c r="D150" s="528"/>
      <c r="E150" s="528"/>
      <c r="F150" s="528"/>
      <c r="G150" s="528"/>
      <c r="H150" s="528"/>
      <c r="I150" s="528"/>
      <c r="J150" s="528"/>
      <c r="K150" s="528"/>
    </row>
    <row r="151" spans="1:12" s="303" customFormat="1" hidden="1" x14ac:dyDescent="0.15">
      <c r="A151" s="218"/>
      <c r="B151" s="528" t="s">
        <v>266</v>
      </c>
      <c r="C151" s="528"/>
      <c r="D151" s="528"/>
      <c r="E151" s="528"/>
      <c r="F151" s="528"/>
      <c r="G151" s="528"/>
      <c r="H151" s="528"/>
      <c r="I151" s="528"/>
      <c r="J151" s="528"/>
      <c r="K151" s="528"/>
    </row>
    <row r="152" spans="1:12" s="303" customFormat="1" hidden="1" x14ac:dyDescent="0.15">
      <c r="A152" s="218"/>
      <c r="B152" s="528" t="s">
        <v>263</v>
      </c>
      <c r="C152" s="528"/>
      <c r="D152" s="528"/>
      <c r="E152" s="528"/>
      <c r="F152" s="528"/>
      <c r="G152" s="528"/>
      <c r="H152" s="528"/>
      <c r="I152" s="528"/>
      <c r="J152" s="528"/>
      <c r="K152" s="528"/>
    </row>
    <row r="153" spans="1:12" s="303" customFormat="1" hidden="1" x14ac:dyDescent="0.15">
      <c r="A153" s="218"/>
      <c r="B153" s="528" t="s">
        <v>620</v>
      </c>
      <c r="C153" s="528"/>
      <c r="D153" s="528"/>
      <c r="E153" s="528"/>
      <c r="F153" s="528"/>
      <c r="G153" s="528"/>
      <c r="H153" s="528"/>
      <c r="I153" s="528"/>
      <c r="J153" s="528"/>
      <c r="K153" s="528"/>
    </row>
    <row r="154" spans="1:12" s="303" customFormat="1" hidden="1" x14ac:dyDescent="0.15">
      <c r="A154" s="218"/>
      <c r="B154" s="528" t="s">
        <v>264</v>
      </c>
      <c r="C154" s="528"/>
      <c r="D154" s="528"/>
      <c r="E154" s="528"/>
      <c r="F154" s="528"/>
      <c r="G154" s="528"/>
      <c r="H154" s="528"/>
      <c r="I154" s="528"/>
      <c r="J154" s="528"/>
      <c r="K154" s="528"/>
    </row>
    <row r="155" spans="1:12" s="303" customFormat="1" hidden="1" x14ac:dyDescent="0.15">
      <c r="A155" s="338" t="s">
        <v>312</v>
      </c>
      <c r="B155" s="320"/>
      <c r="C155" s="320"/>
      <c r="D155" s="320"/>
      <c r="E155" s="320"/>
      <c r="F155" s="320"/>
      <c r="G155" s="320"/>
      <c r="H155" s="320"/>
      <c r="I155" s="320"/>
      <c r="J155" s="320"/>
      <c r="K155" s="320"/>
      <c r="L155" s="320"/>
    </row>
    <row r="156" spans="1:12" s="303" customFormat="1" hidden="1" x14ac:dyDescent="0.15">
      <c r="A156" s="302"/>
      <c r="B156" s="541" t="s">
        <v>397</v>
      </c>
      <c r="C156" s="541"/>
      <c r="D156" s="541"/>
      <c r="E156" s="541"/>
      <c r="F156" s="541"/>
      <c r="G156" s="541"/>
      <c r="H156" s="541"/>
      <c r="I156" s="541"/>
      <c r="J156" s="541"/>
      <c r="K156" s="541"/>
      <c r="L156" s="541"/>
    </row>
    <row r="157" spans="1:12" s="303" customFormat="1" hidden="1" x14ac:dyDescent="0.15">
      <c r="A157" s="302"/>
      <c r="B157" s="541" t="s">
        <v>270</v>
      </c>
      <c r="C157" s="541"/>
      <c r="D157" s="541"/>
      <c r="E157" s="541"/>
      <c r="F157" s="541"/>
      <c r="G157" s="541"/>
      <c r="H157" s="541"/>
      <c r="I157" s="541"/>
      <c r="J157" s="541"/>
      <c r="K157" s="541"/>
      <c r="L157" s="541"/>
    </row>
    <row r="158" spans="1:12" s="303" customFormat="1" hidden="1" x14ac:dyDescent="0.15">
      <c r="A158" s="302"/>
      <c r="B158" s="541" t="s">
        <v>271</v>
      </c>
      <c r="C158" s="541"/>
      <c r="D158" s="541"/>
      <c r="E158" s="541"/>
      <c r="F158" s="541"/>
      <c r="G158" s="541"/>
      <c r="H158" s="541"/>
      <c r="I158" s="541"/>
      <c r="J158" s="541"/>
      <c r="K158" s="541"/>
      <c r="L158" s="541"/>
    </row>
    <row r="159" spans="1:12" s="303" customFormat="1" hidden="1" x14ac:dyDescent="0.15">
      <c r="A159" s="302"/>
      <c r="B159" s="541" t="s">
        <v>267</v>
      </c>
      <c r="C159" s="541"/>
      <c r="D159" s="541"/>
      <c r="E159" s="541"/>
      <c r="F159" s="541"/>
      <c r="G159" s="541"/>
      <c r="H159" s="541"/>
      <c r="I159" s="541"/>
      <c r="J159" s="541"/>
      <c r="K159" s="541"/>
      <c r="L159" s="541"/>
    </row>
    <row r="160" spans="1:12" s="303" customFormat="1" hidden="1" x14ac:dyDescent="0.15">
      <c r="A160" s="302"/>
      <c r="B160" s="541" t="s">
        <v>268</v>
      </c>
      <c r="C160" s="541"/>
      <c r="D160" s="541"/>
      <c r="E160" s="541"/>
      <c r="F160" s="541"/>
      <c r="G160" s="541"/>
      <c r="H160" s="541"/>
      <c r="I160" s="541"/>
      <c r="J160" s="541"/>
      <c r="K160" s="541"/>
      <c r="L160" s="541"/>
    </row>
    <row r="161" spans="1:12" s="303" customFormat="1" hidden="1" x14ac:dyDescent="0.15">
      <c r="A161" s="302"/>
      <c r="B161" s="541" t="s">
        <v>269</v>
      </c>
      <c r="C161" s="541"/>
      <c r="D161" s="541"/>
      <c r="E161" s="541"/>
      <c r="F161" s="541"/>
      <c r="G161" s="541"/>
      <c r="H161" s="541"/>
      <c r="I161" s="541"/>
      <c r="J161" s="541"/>
      <c r="K161" s="541"/>
      <c r="L161" s="541"/>
    </row>
    <row r="162" spans="1:12" s="303" customFormat="1" hidden="1" x14ac:dyDescent="0.15">
      <c r="A162" s="302"/>
      <c r="B162" s="320"/>
      <c r="C162" s="320"/>
      <c r="D162" s="320"/>
      <c r="E162" s="320"/>
      <c r="F162" s="320"/>
      <c r="G162" s="320"/>
      <c r="H162" s="320"/>
      <c r="I162" s="320"/>
      <c r="J162" s="320"/>
      <c r="K162" s="320"/>
      <c r="L162" s="320"/>
    </row>
    <row r="163" spans="1:12" s="303" customFormat="1" x14ac:dyDescent="0.15">
      <c r="A163" s="338" t="s">
        <v>171</v>
      </c>
      <c r="B163" s="320"/>
      <c r="C163" s="320"/>
      <c r="D163" s="320"/>
      <c r="E163" s="320"/>
      <c r="F163" s="320"/>
      <c r="G163" s="320"/>
      <c r="H163" s="320"/>
      <c r="I163" s="320"/>
      <c r="J163" s="320"/>
      <c r="K163" s="320"/>
      <c r="L163" s="320"/>
    </row>
    <row r="164" spans="1:12" s="303" customFormat="1" x14ac:dyDescent="0.15">
      <c r="A164" s="302"/>
      <c r="B164" s="541" t="s">
        <v>286</v>
      </c>
      <c r="C164" s="541"/>
      <c r="D164" s="541"/>
      <c r="E164" s="541"/>
      <c r="F164" s="541"/>
      <c r="G164" s="541"/>
      <c r="H164" s="541"/>
      <c r="I164" s="541"/>
      <c r="J164" s="541"/>
      <c r="K164" s="541"/>
      <c r="L164" s="541"/>
    </row>
    <row r="165" spans="1:12" s="303" customFormat="1" x14ac:dyDescent="0.15">
      <c r="A165" s="302"/>
      <c r="B165" s="541" t="s">
        <v>164</v>
      </c>
      <c r="C165" s="541"/>
      <c r="D165" s="541"/>
      <c r="E165" s="541"/>
      <c r="F165" s="541"/>
      <c r="G165" s="541"/>
      <c r="H165" s="541"/>
      <c r="I165" s="541"/>
      <c r="J165" s="541"/>
      <c r="K165" s="541"/>
      <c r="L165" s="541"/>
    </row>
    <row r="166" spans="1:12" s="211" customFormat="1" x14ac:dyDescent="0.15">
      <c r="A166" s="159"/>
      <c r="B166" s="533" t="s">
        <v>585</v>
      </c>
      <c r="C166" s="534"/>
      <c r="D166" s="534"/>
      <c r="E166" s="534"/>
      <c r="F166" s="534"/>
      <c r="G166" s="534"/>
      <c r="H166" s="534"/>
      <c r="I166" s="534"/>
      <c r="J166" s="534"/>
      <c r="K166" s="534"/>
      <c r="L166" s="534"/>
    </row>
    <row r="167" spans="1:12" s="211" customFormat="1" x14ac:dyDescent="0.15">
      <c r="A167" s="159"/>
      <c r="B167" s="534" t="s">
        <v>123</v>
      </c>
      <c r="C167" s="534"/>
      <c r="D167" s="534"/>
      <c r="E167" s="534"/>
      <c r="F167" s="534"/>
      <c r="G167" s="534"/>
      <c r="H167" s="534"/>
      <c r="I167" s="534"/>
      <c r="J167" s="534"/>
      <c r="K167" s="534"/>
      <c r="L167" s="534"/>
    </row>
    <row r="168" spans="1:12" s="211" customFormat="1" x14ac:dyDescent="0.15">
      <c r="A168" s="159"/>
      <c r="B168" s="534" t="s">
        <v>124</v>
      </c>
      <c r="C168" s="534"/>
      <c r="D168" s="534"/>
      <c r="E168" s="534"/>
      <c r="F168" s="534"/>
      <c r="G168" s="534"/>
      <c r="H168" s="534"/>
      <c r="I168" s="534"/>
      <c r="J168" s="534"/>
      <c r="K168" s="534"/>
      <c r="L168" s="534"/>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3" sqref="C53"/>
    </sheetView>
  </sheetViews>
  <sheetFormatPr baseColWidth="10" defaultColWidth="6.33203125" defaultRowHeight="13" x14ac:dyDescent="0.15"/>
  <cols>
    <col min="1" max="1" width="10.1640625" style="3" customWidth="1"/>
    <col min="2" max="2" width="23.33203125" style="3" customWidth="1"/>
    <col min="3" max="5" width="12.1640625" style="3" customWidth="1"/>
    <col min="6" max="6" width="9.83203125" style="3"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287</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29" t="s">
        <v>27</v>
      </c>
      <c r="B45" s="529"/>
      <c r="C45" s="529"/>
      <c r="D45" s="1"/>
      <c r="E45" s="1"/>
      <c r="F45" s="1"/>
      <c r="G45" s="1"/>
      <c r="H45" s="1"/>
    </row>
    <row r="46" spans="1:11" ht="10" customHeight="1" x14ac:dyDescent="0.2">
      <c r="A46" s="1"/>
      <c r="B46" s="1"/>
      <c r="C46" s="1"/>
      <c r="D46" s="1"/>
      <c r="E46" s="1"/>
      <c r="F46" s="1"/>
      <c r="G46" s="1"/>
      <c r="H46" s="1"/>
    </row>
    <row r="47" spans="1:11" s="46" customFormat="1" hidden="1" x14ac:dyDescent="0.15">
      <c r="A47" s="58" t="s">
        <v>70</v>
      </c>
      <c r="B47" s="58"/>
      <c r="C47" s="263" t="s">
        <v>508</v>
      </c>
      <c r="D47" s="58" t="str">
        <f>CONCATENATE("CA",C47,".xls")</f>
        <v>CAAssignment 6.xls</v>
      </c>
      <c r="E47" s="58"/>
      <c r="F47" s="58"/>
      <c r="G47" s="58"/>
      <c r="H47" s="58"/>
    </row>
    <row r="48" spans="1:11" s="46" customFormat="1" hidden="1" x14ac:dyDescent="0.15">
      <c r="A48" s="58" t="s">
        <v>71</v>
      </c>
      <c r="B48" s="58"/>
      <c r="C48" s="58" t="s">
        <v>611</v>
      </c>
      <c r="D48" s="58" t="str">
        <f>CONCATENATE(C48)</f>
        <v>Assignment6</v>
      </c>
      <c r="E48" s="58"/>
      <c r="F48" s="58"/>
      <c r="G48" s="58"/>
      <c r="H48" s="58"/>
    </row>
    <row r="49" spans="1:8" ht="10" hidden="1" customHeight="1" x14ac:dyDescent="0.2">
      <c r="A49" s="1"/>
      <c r="B49" s="1"/>
      <c r="C49" s="1"/>
      <c r="D49" s="1"/>
      <c r="E49" s="1"/>
      <c r="F49" s="1"/>
      <c r="G49" s="1"/>
      <c r="H49" s="1"/>
    </row>
    <row r="50" spans="1:8" s="75" customFormat="1" ht="18" x14ac:dyDescent="0.2">
      <c r="A50" s="547" t="s">
        <v>610</v>
      </c>
      <c r="B50" s="548"/>
      <c r="C50" s="548"/>
      <c r="D50" s="343" t="str">
        <f>D48</f>
        <v>Assignment6</v>
      </c>
      <c r="E50" s="34"/>
      <c r="F50" s="34"/>
      <c r="G50" s="34"/>
      <c r="H50" s="34"/>
    </row>
    <row r="51" spans="1:8" s="75" customFormat="1" ht="18" x14ac:dyDescent="0.2">
      <c r="A51" s="329"/>
      <c r="B51" s="329"/>
      <c r="C51" s="323" t="str">
        <f>D50</f>
        <v>Assignment6</v>
      </c>
      <c r="D51" s="323" t="str">
        <f>D50</f>
        <v>Assignment6</v>
      </c>
      <c r="E51" s="323" t="s">
        <v>612</v>
      </c>
      <c r="F51" s="321"/>
      <c r="G51" s="321"/>
      <c r="H51" s="321"/>
    </row>
    <row r="52" spans="1:8" x14ac:dyDescent="0.15">
      <c r="A52" s="2" t="s">
        <v>176</v>
      </c>
      <c r="C52" s="323" t="s">
        <v>617</v>
      </c>
      <c r="D52" s="323" t="s">
        <v>618</v>
      </c>
      <c r="E52" s="323" t="s">
        <v>618</v>
      </c>
    </row>
    <row r="53" spans="1:8" x14ac:dyDescent="0.15">
      <c r="A53" s="46" t="s">
        <v>340</v>
      </c>
      <c r="B53" s="46"/>
      <c r="C53" s="47"/>
      <c r="D53" s="47"/>
      <c r="E53" s="46"/>
      <c r="G53" s="46"/>
      <c r="H53" s="46"/>
    </row>
    <row r="54" spans="1:8" x14ac:dyDescent="0.15">
      <c r="A54" s="46" t="s">
        <v>341</v>
      </c>
      <c r="B54" s="46"/>
      <c r="C54" s="47"/>
      <c r="D54" s="47"/>
      <c r="E54" s="47"/>
      <c r="G54" s="46"/>
      <c r="H54" s="46"/>
    </row>
    <row r="55" spans="1:8" x14ac:dyDescent="0.15">
      <c r="A55" s="46" t="s">
        <v>342</v>
      </c>
      <c r="B55" s="46"/>
      <c r="C55" s="47"/>
      <c r="D55" s="47"/>
      <c r="E55" s="47"/>
      <c r="G55" s="46"/>
      <c r="H55" s="46"/>
    </row>
    <row r="56" spans="1:8" x14ac:dyDescent="0.15">
      <c r="A56" s="46" t="s">
        <v>343</v>
      </c>
      <c r="B56" s="46"/>
      <c r="C56" s="47"/>
      <c r="D56" s="47"/>
      <c r="E56" s="47"/>
      <c r="G56" s="46"/>
      <c r="H56" s="46"/>
    </row>
    <row r="57" spans="1:8" hidden="1" x14ac:dyDescent="0.15">
      <c r="A57" s="153" t="s">
        <v>344</v>
      </c>
      <c r="B57" s="46"/>
      <c r="C57" s="47"/>
      <c r="D57" s="47"/>
      <c r="E57" s="47"/>
      <c r="G57" s="46"/>
      <c r="H57" s="46"/>
    </row>
    <row r="58" spans="1:8" x14ac:dyDescent="0.15">
      <c r="A58" s="153" t="s">
        <v>509</v>
      </c>
      <c r="B58" s="46"/>
      <c r="C58" s="47"/>
      <c r="D58" s="48"/>
      <c r="E58" s="78"/>
      <c r="G58" s="46"/>
      <c r="H58" s="46"/>
    </row>
    <row r="59" spans="1:8" hidden="1" x14ac:dyDescent="0.15">
      <c r="C59" s="2"/>
      <c r="D59" s="2"/>
      <c r="E59" s="2"/>
    </row>
    <row r="60" spans="1:8" hidden="1" x14ac:dyDescent="0.15">
      <c r="A60" s="3" t="s">
        <v>277</v>
      </c>
      <c r="C60" s="2" t="s">
        <v>78</v>
      </c>
      <c r="D60" s="2" t="s">
        <v>79</v>
      </c>
      <c r="E60" s="2" t="s">
        <v>346</v>
      </c>
    </row>
    <row r="61" spans="1:8" hidden="1" x14ac:dyDescent="0.15">
      <c r="A61" s="153" t="s">
        <v>278</v>
      </c>
      <c r="B61" s="46"/>
      <c r="C61" s="47"/>
      <c r="D61" s="47"/>
      <c r="E61" s="47">
        <v>0</v>
      </c>
      <c r="G61" s="46"/>
      <c r="H61" s="46"/>
    </row>
    <row r="62" spans="1:8" hidden="1" x14ac:dyDescent="0.15">
      <c r="A62" s="153" t="s">
        <v>279</v>
      </c>
      <c r="B62" s="46"/>
      <c r="C62" s="47"/>
      <c r="D62" s="47"/>
      <c r="E62" s="47">
        <v>0</v>
      </c>
      <c r="G62" s="46"/>
      <c r="H62" s="46"/>
    </row>
    <row r="63" spans="1:8" hidden="1" x14ac:dyDescent="0.15">
      <c r="A63" s="153" t="s">
        <v>276</v>
      </c>
      <c r="B63" s="46"/>
      <c r="C63" s="47"/>
      <c r="D63" s="48"/>
      <c r="E63" s="78">
        <v>0</v>
      </c>
      <c r="G63" s="46"/>
      <c r="H63" s="46"/>
    </row>
    <row r="64" spans="1:8" x14ac:dyDescent="0.15">
      <c r="C64" s="44"/>
      <c r="D64" s="44"/>
      <c r="E64" s="2"/>
    </row>
    <row r="65" spans="1:14" x14ac:dyDescent="0.15">
      <c r="C65" s="44" t="str">
        <f>D50</f>
        <v>Assignment6</v>
      </c>
      <c r="D65" s="44" t="str">
        <f>D50</f>
        <v>Assignment6</v>
      </c>
      <c r="E65" s="2" t="str">
        <f>E51</f>
        <v>All previous</v>
      </c>
    </row>
    <row r="66" spans="1:14" ht="14" x14ac:dyDescent="0.15">
      <c r="A66" s="2" t="s">
        <v>178</v>
      </c>
      <c r="B66" s="2"/>
      <c r="C66" s="339" t="s">
        <v>621</v>
      </c>
      <c r="D66" s="339" t="s">
        <v>622</v>
      </c>
      <c r="E66" s="323" t="s">
        <v>622</v>
      </c>
      <c r="F66" s="323" t="s">
        <v>177</v>
      </c>
      <c r="H66" s="2"/>
      <c r="I66" s="204"/>
      <c r="J66" s="204"/>
      <c r="K66" s="204"/>
      <c r="L66" s="204"/>
      <c r="M66" s="204"/>
    </row>
    <row r="67" spans="1:14" x14ac:dyDescent="0.15">
      <c r="A67" s="340" t="str">
        <f t="shared" ref="A67:A77" si="0">B4</f>
        <v>Analyze</v>
      </c>
      <c r="C67" s="59"/>
      <c r="D67" s="7"/>
      <c r="E67" s="7"/>
      <c r="F67" s="23">
        <v>0</v>
      </c>
      <c r="I67"/>
      <c r="J67"/>
      <c r="K67"/>
      <c r="L67"/>
      <c r="M67"/>
      <c r="N67"/>
    </row>
    <row r="68" spans="1:14" ht="14" x14ac:dyDescent="0.15">
      <c r="A68" s="340" t="str">
        <f t="shared" si="0"/>
        <v>Architect</v>
      </c>
      <c r="C68" s="59"/>
      <c r="D68" s="7"/>
      <c r="E68" s="7"/>
      <c r="F68" s="23">
        <v>0</v>
      </c>
      <c r="I68" s="219"/>
      <c r="J68" s="219"/>
      <c r="K68" s="219"/>
      <c r="L68" s="219"/>
      <c r="M68" s="219"/>
      <c r="N68"/>
    </row>
    <row r="69" spans="1:14" ht="14" x14ac:dyDescent="0.15">
      <c r="A69" s="340" t="str">
        <f t="shared" si="0"/>
        <v>Plan project</v>
      </c>
      <c r="C69" s="59"/>
      <c r="D69" s="7"/>
      <c r="E69" s="7"/>
      <c r="F69" s="23">
        <v>0</v>
      </c>
      <c r="I69" s="220"/>
      <c r="J69" s="219"/>
      <c r="K69" s="219"/>
      <c r="L69" s="219"/>
      <c r="M69" s="219"/>
      <c r="N69"/>
    </row>
    <row r="70" spans="1:14" ht="14" x14ac:dyDescent="0.15">
      <c r="A70" s="340" t="str">
        <f t="shared" si="0"/>
        <v>Plan iteration</v>
      </c>
      <c r="C70" s="59"/>
      <c r="D70" s="7"/>
      <c r="E70" s="7"/>
      <c r="F70" s="23">
        <v>0</v>
      </c>
      <c r="I70" s="219"/>
      <c r="J70" s="219"/>
      <c r="K70" s="219"/>
      <c r="L70" s="219"/>
      <c r="M70" s="219"/>
      <c r="N70"/>
    </row>
    <row r="71" spans="1:14" ht="14" x14ac:dyDescent="0.15">
      <c r="A71" s="340" t="str">
        <f t="shared" si="0"/>
        <v>Construct</v>
      </c>
      <c r="C71" s="59"/>
      <c r="D71" s="7"/>
      <c r="E71" s="7"/>
      <c r="F71" s="23">
        <v>0</v>
      </c>
      <c r="I71" s="219"/>
      <c r="J71" s="219"/>
      <c r="K71" s="219"/>
      <c r="L71" s="219"/>
      <c r="M71" s="219"/>
      <c r="N71"/>
    </row>
    <row r="72" spans="1:14" ht="14" x14ac:dyDescent="0.15">
      <c r="A72" s="340" t="str">
        <f t="shared" si="0"/>
        <v>Refactor</v>
      </c>
      <c r="C72" s="59"/>
      <c r="D72" s="7"/>
      <c r="E72" s="7"/>
      <c r="F72" s="23">
        <v>0</v>
      </c>
      <c r="I72" s="219"/>
      <c r="J72" s="219"/>
      <c r="K72" s="219"/>
      <c r="L72" s="219"/>
      <c r="M72" s="219"/>
      <c r="N72"/>
    </row>
    <row r="73" spans="1:14" ht="14" x14ac:dyDescent="0.15">
      <c r="A73" s="340" t="str">
        <f t="shared" si="0"/>
        <v>Review</v>
      </c>
      <c r="C73" s="59"/>
      <c r="D73" s="7"/>
      <c r="E73" s="7"/>
      <c r="F73" s="23">
        <v>0</v>
      </c>
      <c r="I73" s="219"/>
      <c r="J73" s="219"/>
      <c r="K73" s="219"/>
      <c r="L73" s="219"/>
      <c r="M73" s="219"/>
      <c r="N73"/>
    </row>
    <row r="74" spans="1:14" x14ac:dyDescent="0.15">
      <c r="A74" s="340" t="str">
        <f t="shared" si="0"/>
        <v>Integration test</v>
      </c>
      <c r="C74" s="59"/>
      <c r="D74" s="7"/>
      <c r="E74" s="7"/>
      <c r="F74" s="23">
        <v>0</v>
      </c>
    </row>
    <row r="75" spans="1:14" x14ac:dyDescent="0.15">
      <c r="A75" s="340" t="str">
        <f t="shared" si="0"/>
        <v>Repattern</v>
      </c>
      <c r="C75" s="59"/>
      <c r="D75" s="7"/>
      <c r="E75" s="7"/>
      <c r="F75" s="23">
        <v>0</v>
      </c>
    </row>
    <row r="76" spans="1:14" x14ac:dyDescent="0.15">
      <c r="A76" s="340" t="str">
        <f t="shared" si="0"/>
        <v>Postmortem</v>
      </c>
      <c r="C76" s="59"/>
      <c r="D76" s="7"/>
      <c r="E76" s="7"/>
      <c r="F76" s="23">
        <v>0</v>
      </c>
    </row>
    <row r="77" spans="1:14" x14ac:dyDescent="0.15">
      <c r="A77" s="340" t="str">
        <f t="shared" si="0"/>
        <v>Sandbox</v>
      </c>
      <c r="C77" s="59"/>
      <c r="D77" s="7"/>
      <c r="E77" s="7"/>
      <c r="F77" s="23">
        <v>0</v>
      </c>
    </row>
    <row r="78" spans="1:14" x14ac:dyDescent="0.15">
      <c r="A78" s="340" t="s">
        <v>180</v>
      </c>
      <c r="C78" s="7"/>
      <c r="D78" s="7"/>
      <c r="E78" s="21">
        <f>SUM(E67:E77)</f>
        <v>0</v>
      </c>
      <c r="F78" s="23">
        <v>0</v>
      </c>
    </row>
    <row r="79" spans="1:14" x14ac:dyDescent="0.15">
      <c r="A79" s="2"/>
      <c r="B79" s="2"/>
      <c r="C79" s="44"/>
      <c r="D79" s="44"/>
      <c r="F79" s="2"/>
      <c r="H79" s="2"/>
    </row>
    <row r="80" spans="1:14" x14ac:dyDescent="0.15">
      <c r="A80" s="2"/>
      <c r="B80" s="2"/>
      <c r="C80" s="44"/>
      <c r="D80" s="44"/>
      <c r="E80" s="323" t="str">
        <f>E65</f>
        <v>All previous</v>
      </c>
      <c r="F80" s="2"/>
      <c r="H80" s="2"/>
    </row>
    <row r="81" spans="1:8" x14ac:dyDescent="0.15">
      <c r="A81" s="2" t="s">
        <v>624</v>
      </c>
      <c r="C81" s="8"/>
      <c r="D81" s="203"/>
      <c r="E81" s="323" t="s">
        <v>626</v>
      </c>
      <c r="F81" s="323" t="s">
        <v>177</v>
      </c>
    </row>
    <row r="82" spans="1:8" x14ac:dyDescent="0.15">
      <c r="A82" s="341" t="str">
        <f t="shared" ref="A82:A92" si="1">B4</f>
        <v>Analyze</v>
      </c>
      <c r="C82" s="8"/>
      <c r="D82" s="59"/>
      <c r="E82" s="7"/>
      <c r="F82" s="23">
        <f>IF(E82=0,0,E82/$E$93)</f>
        <v>0</v>
      </c>
    </row>
    <row r="83" spans="1:8" x14ac:dyDescent="0.15">
      <c r="A83" s="341" t="str">
        <f t="shared" si="1"/>
        <v>Architect</v>
      </c>
      <c r="C83" s="8"/>
      <c r="D83" s="59"/>
      <c r="E83" s="7"/>
      <c r="F83" s="23">
        <f t="shared" ref="F83:F93" si="2">IF(E83=0,0,E83/$E$93)</f>
        <v>0</v>
      </c>
    </row>
    <row r="84" spans="1:8" x14ac:dyDescent="0.15">
      <c r="A84" s="341" t="str">
        <f t="shared" si="1"/>
        <v>Plan project</v>
      </c>
      <c r="B84" s="8"/>
      <c r="C84" s="8"/>
      <c r="D84" s="59"/>
      <c r="E84" s="7"/>
      <c r="F84" s="23">
        <f t="shared" si="2"/>
        <v>0</v>
      </c>
      <c r="H84" s="8"/>
    </row>
    <row r="85" spans="1:8" x14ac:dyDescent="0.15">
      <c r="A85" s="341" t="str">
        <f t="shared" si="1"/>
        <v>Plan iteration</v>
      </c>
      <c r="C85" s="8"/>
      <c r="D85" s="59"/>
      <c r="E85" s="7"/>
      <c r="F85" s="23">
        <f t="shared" si="2"/>
        <v>0</v>
      </c>
    </row>
    <row r="86" spans="1:8" x14ac:dyDescent="0.15">
      <c r="A86" s="341" t="str">
        <f t="shared" si="1"/>
        <v>Construct</v>
      </c>
      <c r="C86" s="8"/>
      <c r="D86" s="59"/>
      <c r="E86" s="7"/>
      <c r="F86" s="23">
        <f t="shared" si="2"/>
        <v>0</v>
      </c>
    </row>
    <row r="87" spans="1:8" x14ac:dyDescent="0.15">
      <c r="A87" s="341" t="str">
        <f t="shared" si="1"/>
        <v>Refactor</v>
      </c>
      <c r="C87" s="8"/>
      <c r="D87" s="59"/>
      <c r="E87" s="7"/>
      <c r="F87" s="23">
        <f t="shared" si="2"/>
        <v>0</v>
      </c>
    </row>
    <row r="88" spans="1:8" x14ac:dyDescent="0.15">
      <c r="A88" s="341" t="str">
        <f t="shared" si="1"/>
        <v>Review</v>
      </c>
      <c r="C88" s="8"/>
      <c r="D88" s="59"/>
      <c r="E88" s="7"/>
      <c r="F88" s="23">
        <f t="shared" si="2"/>
        <v>0</v>
      </c>
    </row>
    <row r="89" spans="1:8" x14ac:dyDescent="0.15">
      <c r="A89" s="341" t="str">
        <f t="shared" si="1"/>
        <v>Integration test</v>
      </c>
      <c r="C89" s="8"/>
      <c r="D89" s="59"/>
      <c r="E89" s="7"/>
      <c r="F89" s="23">
        <f t="shared" si="2"/>
        <v>0</v>
      </c>
    </row>
    <row r="90" spans="1:8" x14ac:dyDescent="0.15">
      <c r="A90" s="341" t="str">
        <f t="shared" si="1"/>
        <v>Repattern</v>
      </c>
      <c r="C90" s="8"/>
      <c r="D90" s="59"/>
      <c r="E90" s="7"/>
      <c r="F90" s="23">
        <f t="shared" si="2"/>
        <v>0</v>
      </c>
    </row>
    <row r="91" spans="1:8" x14ac:dyDescent="0.15">
      <c r="A91" s="341" t="str">
        <f t="shared" si="1"/>
        <v>Postmortem</v>
      </c>
      <c r="C91" s="8"/>
      <c r="D91" s="59"/>
      <c r="E91" s="7"/>
      <c r="F91" s="23">
        <f t="shared" si="2"/>
        <v>0</v>
      </c>
    </row>
    <row r="92" spans="1:8" x14ac:dyDescent="0.15">
      <c r="A92" s="341" t="str">
        <f t="shared" si="1"/>
        <v>Sandbox</v>
      </c>
      <c r="C92" s="8"/>
      <c r="D92" s="8"/>
      <c r="E92" s="7"/>
      <c r="F92" s="23">
        <f t="shared" si="2"/>
        <v>0</v>
      </c>
    </row>
    <row r="93" spans="1:8" x14ac:dyDescent="0.15">
      <c r="A93" s="342" t="s">
        <v>180</v>
      </c>
      <c r="B93" s="2"/>
      <c r="C93" s="44"/>
      <c r="D93" s="195"/>
      <c r="E93" s="21">
        <f>SUM(E82:E92)</f>
        <v>0</v>
      </c>
      <c r="F93" s="23">
        <f t="shared" si="2"/>
        <v>0</v>
      </c>
      <c r="H93" s="2"/>
    </row>
    <row r="94" spans="1:8" x14ac:dyDescent="0.15">
      <c r="C94" s="8"/>
      <c r="D94" s="59"/>
    </row>
    <row r="95" spans="1:8" x14ac:dyDescent="0.15">
      <c r="C95" s="8"/>
      <c r="D95" s="59"/>
      <c r="E95" s="323" t="s">
        <v>625</v>
      </c>
    </row>
    <row r="96" spans="1:8" x14ac:dyDescent="0.15">
      <c r="A96" s="2" t="s">
        <v>623</v>
      </c>
      <c r="C96" s="8"/>
      <c r="D96" s="203"/>
      <c r="E96" s="323" t="s">
        <v>626</v>
      </c>
      <c r="F96" s="323" t="s">
        <v>177</v>
      </c>
    </row>
    <row r="97" spans="1:6" x14ac:dyDescent="0.15">
      <c r="A97" s="341" t="str">
        <f t="shared" ref="A97:A107" si="3">B4</f>
        <v>Analyze</v>
      </c>
      <c r="C97" s="8"/>
      <c r="D97" s="59"/>
      <c r="E97" s="7"/>
      <c r="F97" s="23">
        <f>IF(E97=0,0,E97/$E$108)</f>
        <v>0</v>
      </c>
    </row>
    <row r="98" spans="1:6" x14ac:dyDescent="0.15">
      <c r="A98" s="341" t="str">
        <f t="shared" si="3"/>
        <v>Architect</v>
      </c>
      <c r="C98" s="8"/>
      <c r="D98" s="59"/>
      <c r="E98" s="7"/>
      <c r="F98" s="23">
        <f t="shared" ref="F98:F108" si="4">IF(E98=0,0,E98/$E$108)</f>
        <v>0</v>
      </c>
    </row>
    <row r="99" spans="1:6" x14ac:dyDescent="0.15">
      <c r="A99" s="341" t="str">
        <f t="shared" si="3"/>
        <v>Plan project</v>
      </c>
      <c r="C99" s="8"/>
      <c r="D99" s="59"/>
      <c r="E99" s="7"/>
      <c r="F99" s="23">
        <f t="shared" si="4"/>
        <v>0</v>
      </c>
    </row>
    <row r="100" spans="1:6" x14ac:dyDescent="0.15">
      <c r="A100" s="341" t="str">
        <f t="shared" si="3"/>
        <v>Plan iteration</v>
      </c>
      <c r="C100" s="8"/>
      <c r="D100" s="59"/>
      <c r="E100" s="7"/>
      <c r="F100" s="23">
        <f t="shared" si="4"/>
        <v>0</v>
      </c>
    </row>
    <row r="101" spans="1:6" x14ac:dyDescent="0.15">
      <c r="A101" s="341" t="str">
        <f t="shared" si="3"/>
        <v>Construct</v>
      </c>
      <c r="C101" s="8"/>
      <c r="D101" s="59"/>
      <c r="E101" s="7"/>
      <c r="F101" s="23">
        <f t="shared" si="4"/>
        <v>0</v>
      </c>
    </row>
    <row r="102" spans="1:6" x14ac:dyDescent="0.15">
      <c r="A102" s="341" t="str">
        <f t="shared" si="3"/>
        <v>Refactor</v>
      </c>
      <c r="C102" s="8"/>
      <c r="D102" s="59"/>
      <c r="E102" s="7"/>
      <c r="F102" s="23">
        <f t="shared" si="4"/>
        <v>0</v>
      </c>
    </row>
    <row r="103" spans="1:6" x14ac:dyDescent="0.15">
      <c r="A103" s="341" t="str">
        <f t="shared" si="3"/>
        <v>Review</v>
      </c>
      <c r="C103" s="8"/>
      <c r="D103" s="59"/>
      <c r="E103" s="7"/>
      <c r="F103" s="23">
        <f t="shared" si="4"/>
        <v>0</v>
      </c>
    </row>
    <row r="104" spans="1:6" x14ac:dyDescent="0.15">
      <c r="A104" s="341" t="str">
        <f t="shared" si="3"/>
        <v>Integration test</v>
      </c>
      <c r="C104" s="8"/>
      <c r="D104" s="59"/>
      <c r="E104" s="7"/>
      <c r="F104" s="23">
        <f t="shared" si="4"/>
        <v>0</v>
      </c>
    </row>
    <row r="105" spans="1:6" x14ac:dyDescent="0.15">
      <c r="A105" s="341" t="str">
        <f t="shared" si="3"/>
        <v>Repattern</v>
      </c>
      <c r="C105" s="8"/>
      <c r="D105" s="59"/>
      <c r="E105" s="7"/>
      <c r="F105" s="23">
        <f t="shared" si="4"/>
        <v>0</v>
      </c>
    </row>
    <row r="106" spans="1:6" x14ac:dyDescent="0.15">
      <c r="A106" s="341" t="str">
        <f t="shared" si="3"/>
        <v>Postmortem</v>
      </c>
      <c r="C106" s="8"/>
      <c r="D106" s="8"/>
      <c r="E106" s="7"/>
      <c r="F106" s="23">
        <f t="shared" si="4"/>
        <v>0</v>
      </c>
    </row>
    <row r="107" spans="1:6" x14ac:dyDescent="0.15">
      <c r="A107" s="341" t="str">
        <f t="shared" si="3"/>
        <v>Sandbox</v>
      </c>
      <c r="C107" s="8"/>
      <c r="D107" s="8"/>
      <c r="E107" s="7"/>
      <c r="F107" s="23">
        <f t="shared" si="4"/>
        <v>0</v>
      </c>
    </row>
    <row r="108" spans="1:6" x14ac:dyDescent="0.15">
      <c r="A108" s="342" t="s">
        <v>180</v>
      </c>
      <c r="C108" s="8"/>
      <c r="D108" s="8"/>
      <c r="E108" s="21">
        <f>SUM(E97:E107)</f>
        <v>0</v>
      </c>
      <c r="F108" s="23">
        <f t="shared" si="4"/>
        <v>0</v>
      </c>
    </row>
    <row r="109" spans="1:6" x14ac:dyDescent="0.15">
      <c r="C109" s="8"/>
      <c r="D109" s="8"/>
      <c r="F109" s="23"/>
    </row>
    <row r="110" spans="1:6" s="46" customFormat="1" ht="16" hidden="1" x14ac:dyDescent="0.2">
      <c r="A110" s="61" t="s">
        <v>72</v>
      </c>
      <c r="B110" s="62"/>
      <c r="C110" s="62"/>
      <c r="D110" s="62"/>
      <c r="E110" s="62"/>
      <c r="F110" s="62"/>
    </row>
    <row r="111" spans="1:6" s="46" customFormat="1" ht="16" hidden="1" x14ac:dyDescent="0.2">
      <c r="A111" s="61"/>
      <c r="B111" s="326" t="s">
        <v>315</v>
      </c>
      <c r="C111" s="326" t="s">
        <v>314</v>
      </c>
      <c r="D111" s="326" t="s">
        <v>316</v>
      </c>
      <c r="E111" s="62"/>
      <c r="F111" s="62"/>
    </row>
    <row r="112" spans="1:6" s="46" customFormat="1" ht="16" hidden="1" x14ac:dyDescent="0.2">
      <c r="A112" s="327" t="s">
        <v>57</v>
      </c>
      <c r="B112" s="328"/>
      <c r="C112" s="328"/>
      <c r="D112" s="328"/>
      <c r="E112" s="62"/>
      <c r="F112" s="62"/>
    </row>
    <row r="113" spans="1:11" s="46" customFormat="1" ht="16" hidden="1" x14ac:dyDescent="0.2">
      <c r="A113" s="327" t="s">
        <v>58</v>
      </c>
      <c r="B113" s="328"/>
      <c r="C113" s="328"/>
      <c r="D113" s="328"/>
      <c r="E113" s="62"/>
      <c r="F113" s="62"/>
    </row>
    <row r="114" spans="1:11" s="46" customFormat="1" ht="16" hidden="1" x14ac:dyDescent="0.2">
      <c r="A114" s="327" t="s">
        <v>59</v>
      </c>
      <c r="B114" s="328"/>
      <c r="C114" s="328"/>
      <c r="D114" s="328"/>
      <c r="E114" s="62"/>
      <c r="F114" s="62"/>
    </row>
    <row r="115" spans="1:11" s="46" customFormat="1" ht="16" hidden="1" x14ac:dyDescent="0.2">
      <c r="A115" s="327" t="s">
        <v>60</v>
      </c>
      <c r="B115" s="328"/>
      <c r="C115" s="328"/>
      <c r="D115" s="328"/>
      <c r="E115" s="62"/>
      <c r="F115" s="62"/>
    </row>
    <row r="116" spans="1:11" s="46" customFormat="1" ht="16" hidden="1" x14ac:dyDescent="0.2">
      <c r="A116" s="327" t="s">
        <v>61</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73</v>
      </c>
      <c r="B118" s="62"/>
      <c r="C118" s="62"/>
      <c r="D118" s="62"/>
      <c r="E118" s="62"/>
      <c r="F118" s="62"/>
      <c r="G118" s="62"/>
      <c r="H118" s="39"/>
    </row>
    <row r="119" spans="1:11" s="46" customFormat="1" ht="18" hidden="1" x14ac:dyDescent="0.2">
      <c r="A119" s="65"/>
      <c r="B119" s="549" t="s">
        <v>74</v>
      </c>
      <c r="C119" s="550"/>
      <c r="D119" s="551"/>
      <c r="E119" s="549" t="s">
        <v>160</v>
      </c>
      <c r="F119" s="551"/>
      <c r="G119" s="62"/>
      <c r="H119" s="39"/>
    </row>
    <row r="120" spans="1:11" s="46" customFormat="1" hidden="1" x14ac:dyDescent="0.15">
      <c r="A120" s="66" t="s">
        <v>75</v>
      </c>
      <c r="B120" s="67" t="s">
        <v>254</v>
      </c>
      <c r="C120" s="68" t="s">
        <v>39</v>
      </c>
      <c r="D120" s="69" t="s">
        <v>161</v>
      </c>
      <c r="E120" s="67" t="s">
        <v>162</v>
      </c>
      <c r="F120" s="69" t="s">
        <v>163</v>
      </c>
      <c r="G120" s="84" t="s">
        <v>258</v>
      </c>
      <c r="H120" s="150" t="s">
        <v>259</v>
      </c>
      <c r="I120" s="151"/>
      <c r="J120" s="151"/>
      <c r="K120" s="151"/>
    </row>
    <row r="121" spans="1:11" s="46" customFormat="1" hidden="1" x14ac:dyDescent="0.15">
      <c r="A121" s="66" t="s">
        <v>91</v>
      </c>
      <c r="B121" s="74">
        <f>C121</f>
        <v>0</v>
      </c>
      <c r="C121" s="73"/>
      <c r="D121" s="73"/>
      <c r="E121" s="73"/>
      <c r="F121" s="73"/>
      <c r="G121" s="152">
        <f>IF(ISERR(D121/B121),0,D121/B121)</f>
        <v>0</v>
      </c>
      <c r="H121" s="152">
        <f>IF(ISERR(F121/D121),0,F121/D121)</f>
        <v>0</v>
      </c>
      <c r="I121" s="152"/>
      <c r="J121" s="151"/>
      <c r="K121" s="151"/>
    </row>
    <row r="122" spans="1:11" s="46" customFormat="1" hidden="1" x14ac:dyDescent="0.15">
      <c r="A122" s="66" t="s">
        <v>404</v>
      </c>
      <c r="B122" s="74">
        <f>C122</f>
        <v>0</v>
      </c>
      <c r="C122" s="73"/>
      <c r="D122" s="73"/>
      <c r="E122" s="73"/>
      <c r="F122" s="73"/>
      <c r="G122" s="152">
        <f>IF(ISERR(D122/B122),0,D122/B122)</f>
        <v>0</v>
      </c>
      <c r="H122" s="152">
        <f>IF(ISERR(F122/D122),0,F122/D122)</f>
        <v>0</v>
      </c>
      <c r="I122" s="152"/>
      <c r="J122" s="151"/>
      <c r="K122" s="151"/>
    </row>
    <row r="123" spans="1:11" s="46" customFormat="1" ht="12" hidden="1" customHeight="1" x14ac:dyDescent="0.15">
      <c r="A123" s="66" t="s">
        <v>76</v>
      </c>
      <c r="B123" s="74"/>
      <c r="C123" s="73"/>
      <c r="D123" s="73"/>
      <c r="E123" s="73"/>
      <c r="F123" s="73"/>
      <c r="G123" s="152">
        <f>IF(ISERR(D123/B123),0,D123/B123)</f>
        <v>0</v>
      </c>
      <c r="H123" s="152">
        <f>IF(ISERR(F123/D123),0,F123/D123)</f>
        <v>0</v>
      </c>
      <c r="I123" s="152"/>
      <c r="J123" s="151"/>
      <c r="K123" s="151"/>
    </row>
    <row r="124" spans="1:11" s="46" customFormat="1" ht="12" hidden="1" customHeight="1" x14ac:dyDescent="0.15">
      <c r="A124" s="66" t="s">
        <v>403</v>
      </c>
      <c r="B124" s="74">
        <f>C124</f>
        <v>0</v>
      </c>
      <c r="C124" s="73"/>
      <c r="D124" s="73"/>
      <c r="E124" s="73"/>
      <c r="F124" s="73"/>
      <c r="G124" s="152">
        <f>IF(ISERR(D124/B124),0,D124/B124)</f>
        <v>0</v>
      </c>
      <c r="H124" s="152">
        <f>IF(ISERR(F124/D124),0,F124/D124)</f>
        <v>0</v>
      </c>
      <c r="I124" s="152"/>
      <c r="J124" s="151"/>
      <c r="K124" s="151"/>
    </row>
    <row r="125" spans="1:11" s="46" customFormat="1" ht="12" hidden="1" customHeight="1" x14ac:dyDescent="0.15">
      <c r="A125" s="66" t="s">
        <v>405</v>
      </c>
      <c r="B125" s="73"/>
      <c r="C125" s="74">
        <f>C58</f>
        <v>0</v>
      </c>
      <c r="D125" s="74">
        <f>D58</f>
        <v>0</v>
      </c>
      <c r="E125" s="74">
        <f>C78</f>
        <v>0</v>
      </c>
      <c r="F125" s="74">
        <f>D78</f>
        <v>0</v>
      </c>
      <c r="G125" s="152">
        <f>IF(ISERR(D125/B125),0,D125/B125)</f>
        <v>0</v>
      </c>
      <c r="H125" s="152">
        <f>IF(ISERR(F125/D125),0,F125/D125)</f>
        <v>0</v>
      </c>
      <c r="I125" s="70" t="str">
        <f>IF(ISERR(F125/C125),"",F125/C125)</f>
        <v/>
      </c>
    </row>
    <row r="126" spans="1:11" s="46" customFormat="1" ht="12" hidden="1" customHeight="1" x14ac:dyDescent="0.15">
      <c r="A126" s="62"/>
      <c r="B126" s="62"/>
      <c r="C126" s="62"/>
      <c r="D126" s="62"/>
      <c r="E126" s="62"/>
      <c r="F126" s="62"/>
      <c r="G126" s="62"/>
    </row>
    <row r="127" spans="1:11" s="46" customFormat="1" ht="16" hidden="1" x14ac:dyDescent="0.2">
      <c r="A127" s="71" t="s">
        <v>100</v>
      </c>
      <c r="B127" s="62"/>
      <c r="C127" s="62"/>
      <c r="D127" s="62"/>
      <c r="E127" s="62"/>
      <c r="F127" s="62"/>
      <c r="G127" s="62"/>
    </row>
    <row r="128" spans="1:11" s="46" customFormat="1" hidden="1" x14ac:dyDescent="0.15">
      <c r="A128" s="66" t="s">
        <v>101</v>
      </c>
      <c r="B128" s="72" t="str">
        <f>IF(ISERR(SUM(D121:D125)/SUM(F121:F125)),"",SUM(D121:D123)/SUM(F121:F123)*60)</f>
        <v/>
      </c>
      <c r="C128" s="62" t="s">
        <v>102</v>
      </c>
      <c r="D128" s="62"/>
      <c r="E128" s="62"/>
      <c r="F128" s="62"/>
      <c r="G128" s="62"/>
    </row>
    <row r="129" spans="1:15" s="46" customFormat="1" hidden="1" x14ac:dyDescent="0.15">
      <c r="A129" s="66" t="s">
        <v>256</v>
      </c>
      <c r="B129" s="62" t="str">
        <f>IF(ISERR(ROUNDUP(EXP(AVERAGE(H133:H161)),0)),"",ROUNDUP(EXP(AVERAGE(H133:H161)),0))</f>
        <v/>
      </c>
      <c r="C129" s="62" t="s">
        <v>105</v>
      </c>
      <c r="D129" s="62"/>
      <c r="E129" s="62"/>
      <c r="F129" s="62"/>
      <c r="G129" s="62"/>
    </row>
    <row r="130" spans="1:15" s="46" customFormat="1" x14ac:dyDescent="0.15">
      <c r="A130" s="66"/>
      <c r="B130" s="62"/>
      <c r="C130" s="62"/>
      <c r="D130" s="62"/>
      <c r="E130" s="62"/>
      <c r="F130" s="62"/>
      <c r="G130" s="62"/>
    </row>
    <row r="131" spans="1:15" s="46" customFormat="1" ht="16" x14ac:dyDescent="0.2">
      <c r="A131" s="61" t="s">
        <v>295</v>
      </c>
      <c r="B131" s="62"/>
      <c r="C131" s="62"/>
      <c r="D131" s="62"/>
      <c r="E131" s="62"/>
      <c r="F131" s="62"/>
      <c r="G131" s="62"/>
      <c r="H131" s="62"/>
      <c r="I131" s="64"/>
      <c r="J131" s="39"/>
    </row>
    <row r="132" spans="1:15" s="46" customFormat="1" x14ac:dyDescent="0.15">
      <c r="A132" s="552" t="s">
        <v>296</v>
      </c>
      <c r="B132" s="552"/>
      <c r="C132" s="62" t="s">
        <v>103</v>
      </c>
      <c r="D132" s="62" t="s">
        <v>288</v>
      </c>
      <c r="E132" s="62" t="s">
        <v>83</v>
      </c>
      <c r="F132" s="309" t="s">
        <v>104</v>
      </c>
      <c r="G132" s="309" t="s">
        <v>105</v>
      </c>
      <c r="H132" s="309" t="s">
        <v>106</v>
      </c>
      <c r="I132" s="64"/>
      <c r="J132" s="64"/>
    </row>
    <row r="133" spans="1:15" s="46" customFormat="1" x14ac:dyDescent="0.15">
      <c r="A133" s="546" t="s">
        <v>486</v>
      </c>
      <c r="B133" s="532"/>
      <c r="C133" s="73"/>
      <c r="D133" s="73"/>
      <c r="E133" s="166" t="s">
        <v>54</v>
      </c>
      <c r="F133" s="310" t="str">
        <f>IF($C$48&gt;5,IF(G133="","-",HLOOKUP(G133,#REF!,2)),IF(ISBLANK(A133),"-","M"))</f>
        <v>-</v>
      </c>
      <c r="G133" s="311" t="str">
        <f>IF(OR(ISBLANK(C133),ISBLANK(D133)),"",CEILING(C133/D133,1))</f>
        <v/>
      </c>
      <c r="H133" s="312" t="str">
        <f t="shared" ref="H133:H161" si="5">IF(OR(ISBLANK(C133),ISBLANK(D133)),"",LN(G133))</f>
        <v/>
      </c>
      <c r="I133" s="64"/>
      <c r="J133" s="195"/>
    </row>
    <row r="134" spans="1:15" s="46" customFormat="1" x14ac:dyDescent="0.15">
      <c r="A134" s="532"/>
      <c r="B134" s="532"/>
      <c r="C134" s="73"/>
      <c r="D134" s="73"/>
      <c r="E134" s="166" t="s">
        <v>345</v>
      </c>
      <c r="F134" s="310" t="str">
        <f>IF($C$48&gt;5,IF(G134="","-",HLOOKUP(G134,#REF!,2)),IF(ISBLANK(A134),"-","M"))</f>
        <v>-</v>
      </c>
      <c r="G134" s="311" t="str">
        <f t="shared" ref="G134:G161" si="6">IF(OR(ISBLANK(C134),ISBLANK(D134)),"",CEILING(C134/D134,1))</f>
        <v/>
      </c>
      <c r="H134" s="312" t="str">
        <f t="shared" si="5"/>
        <v/>
      </c>
      <c r="I134" s="64"/>
      <c r="J134" s="195"/>
    </row>
    <row r="135" spans="1:15" s="46" customFormat="1" x14ac:dyDescent="0.15">
      <c r="A135" s="532"/>
      <c r="B135" s="532"/>
      <c r="C135" s="73"/>
      <c r="D135" s="73"/>
      <c r="E135" s="166" t="s">
        <v>345</v>
      </c>
      <c r="F135" s="310" t="str">
        <f>IF($C$48&gt;5,IF(G135="","-",HLOOKUP(G135,#REF!,2)),IF(ISBLANK(A135),"-","M"))</f>
        <v>-</v>
      </c>
      <c r="G135" s="311" t="str">
        <f t="shared" si="6"/>
        <v/>
      </c>
      <c r="H135" s="312" t="str">
        <f t="shared" si="5"/>
        <v/>
      </c>
      <c r="I135" s="64"/>
      <c r="J135" s="195"/>
      <c r="L135" s="153" t="s">
        <v>352</v>
      </c>
    </row>
    <row r="136" spans="1:15" s="46" customFormat="1" x14ac:dyDescent="0.15">
      <c r="A136" s="532"/>
      <c r="B136" s="532"/>
      <c r="C136" s="73"/>
      <c r="D136" s="73"/>
      <c r="E136" s="166" t="s">
        <v>345</v>
      </c>
      <c r="F136" s="310" t="str">
        <f>IF($C$48&gt;5,IF(G136="","-",HLOOKUP(G136,#REF!,2)),IF(ISBLANK(A136),"-","M"))</f>
        <v>-</v>
      </c>
      <c r="G136" s="311" t="str">
        <f t="shared" si="6"/>
        <v/>
      </c>
      <c r="H136" s="312" t="str">
        <f t="shared" si="5"/>
        <v/>
      </c>
      <c r="I136" s="64"/>
      <c r="J136" s="64"/>
      <c r="L136" s="544"/>
      <c r="M136" s="544"/>
      <c r="N136" s="544"/>
      <c r="O136" s="544"/>
    </row>
    <row r="137" spans="1:15" s="46" customFormat="1" x14ac:dyDescent="0.15">
      <c r="A137" s="532"/>
      <c r="B137" s="532"/>
      <c r="C137" s="73"/>
      <c r="D137" s="73"/>
      <c r="E137" s="166" t="s">
        <v>345</v>
      </c>
      <c r="F137" s="310" t="str">
        <f>IF($C$48&gt;5,IF(G137="","-",HLOOKUP(G137,#REF!,2)),IF(ISBLANK(A137),"-","M"))</f>
        <v>-</v>
      </c>
      <c r="G137" s="311" t="str">
        <f t="shared" si="6"/>
        <v/>
      </c>
      <c r="H137" s="312" t="str">
        <f t="shared" si="5"/>
        <v/>
      </c>
      <c r="I137" s="64"/>
      <c r="J137" s="64"/>
      <c r="L137" s="544"/>
      <c r="M137" s="544"/>
      <c r="N137" s="544"/>
      <c r="O137" s="544"/>
    </row>
    <row r="138" spans="1:15" s="46" customFormat="1" x14ac:dyDescent="0.15">
      <c r="A138" s="532"/>
      <c r="B138" s="532"/>
      <c r="C138" s="73"/>
      <c r="D138" s="73"/>
      <c r="E138" s="166" t="s">
        <v>345</v>
      </c>
      <c r="F138" s="310" t="str">
        <f>IF($C$48&gt;5,IF(G138="","-",HLOOKUP(G138,#REF!,2)),IF(ISBLANK(A138),"-","M"))</f>
        <v>-</v>
      </c>
      <c r="G138" s="311" t="str">
        <f t="shared" si="6"/>
        <v/>
      </c>
      <c r="H138" s="312" t="str">
        <f t="shared" si="5"/>
        <v/>
      </c>
      <c r="I138" s="64"/>
      <c r="J138" s="64"/>
      <c r="L138" s="544"/>
      <c r="M138" s="544"/>
      <c r="N138" s="544"/>
      <c r="O138" s="544"/>
    </row>
    <row r="139" spans="1:15" s="46" customFormat="1" x14ac:dyDescent="0.15">
      <c r="A139" s="545"/>
      <c r="B139" s="532"/>
      <c r="C139" s="73"/>
      <c r="D139" s="73"/>
      <c r="E139" s="166" t="s">
        <v>345</v>
      </c>
      <c r="F139" s="310" t="str">
        <f>IF($C$48&gt;5,IF(G139="","-",HLOOKUP(G139,#REF!,2)),IF(ISBLANK(A139),"-","M"))</f>
        <v>-</v>
      </c>
      <c r="G139" s="311" t="str">
        <f t="shared" si="6"/>
        <v/>
      </c>
      <c r="H139" s="312" t="str">
        <f t="shared" si="5"/>
        <v/>
      </c>
      <c r="I139" s="64"/>
      <c r="J139" s="64"/>
    </row>
    <row r="140" spans="1:15" s="46" customFormat="1" x14ac:dyDescent="0.15">
      <c r="A140" s="532"/>
      <c r="B140" s="532"/>
      <c r="C140" s="73"/>
      <c r="D140" s="73"/>
      <c r="E140" s="166" t="s">
        <v>345</v>
      </c>
      <c r="F140" s="310" t="str">
        <f>IF($C$48&gt;5,IF(G140="","-",HLOOKUP(G140,#REF!,2)),IF(ISBLANK(A140),"-","M"))</f>
        <v>-</v>
      </c>
      <c r="G140" s="311" t="str">
        <f t="shared" si="6"/>
        <v/>
      </c>
      <c r="H140" s="312" t="str">
        <f t="shared" si="5"/>
        <v/>
      </c>
      <c r="I140" s="64"/>
      <c r="J140" s="64"/>
    </row>
    <row r="141" spans="1:15" s="46" customFormat="1" x14ac:dyDescent="0.15">
      <c r="A141" s="532"/>
      <c r="B141" s="532"/>
      <c r="C141" s="73"/>
      <c r="D141" s="73"/>
      <c r="E141" s="166" t="s">
        <v>345</v>
      </c>
      <c r="F141" s="310" t="str">
        <f>IF($C$48&gt;5,IF(G141="","-",HLOOKUP(G141,#REF!,2)),IF(ISBLANK(A141),"-","M"))</f>
        <v>-</v>
      </c>
      <c r="G141" s="311" t="str">
        <f t="shared" si="6"/>
        <v/>
      </c>
      <c r="H141" s="312" t="str">
        <f t="shared" si="5"/>
        <v/>
      </c>
      <c r="I141" s="64"/>
      <c r="J141" s="64"/>
    </row>
    <row r="142" spans="1:15" s="46" customFormat="1" x14ac:dyDescent="0.15">
      <c r="A142" s="532"/>
      <c r="B142" s="532"/>
      <c r="C142" s="73"/>
      <c r="D142" s="73"/>
      <c r="E142" s="166" t="s">
        <v>345</v>
      </c>
      <c r="F142" s="310" t="str">
        <f>IF($C$48&gt;5,IF(G142="","-",HLOOKUP(G142,#REF!,2)),IF(ISBLANK(A142),"-","M"))</f>
        <v>-</v>
      </c>
      <c r="G142" s="311" t="str">
        <f t="shared" si="6"/>
        <v/>
      </c>
      <c r="H142" s="312" t="str">
        <f t="shared" si="5"/>
        <v/>
      </c>
      <c r="I142" s="64"/>
      <c r="J142" s="64"/>
    </row>
    <row r="143" spans="1:15" s="46" customFormat="1" x14ac:dyDescent="0.15">
      <c r="A143" s="532"/>
      <c r="B143" s="532"/>
      <c r="C143" s="73"/>
      <c r="D143" s="73"/>
      <c r="E143" s="166" t="s">
        <v>345</v>
      </c>
      <c r="F143" s="310" t="str">
        <f>IF($C$48&gt;5,IF(G143="","-",HLOOKUP(G143,#REF!,2)),IF(ISBLANK(A143),"-","M"))</f>
        <v>-</v>
      </c>
      <c r="G143" s="311" t="str">
        <f t="shared" si="6"/>
        <v/>
      </c>
      <c r="H143" s="312" t="str">
        <f t="shared" si="5"/>
        <v/>
      </c>
      <c r="I143" s="64"/>
      <c r="J143" s="64"/>
    </row>
    <row r="144" spans="1:15" s="46" customFormat="1" x14ac:dyDescent="0.15">
      <c r="A144" s="532"/>
      <c r="B144" s="532"/>
      <c r="C144" s="73"/>
      <c r="D144" s="73"/>
      <c r="E144" s="166" t="s">
        <v>345</v>
      </c>
      <c r="F144" s="310" t="str">
        <f>IF($C$48&gt;5,IF(G144="","-",HLOOKUP(G144,#REF!,2)),IF(ISBLANK(A144),"-","M"))</f>
        <v>-</v>
      </c>
      <c r="G144" s="311" t="str">
        <f t="shared" si="6"/>
        <v/>
      </c>
      <c r="H144" s="312" t="str">
        <f t="shared" si="5"/>
        <v/>
      </c>
      <c r="I144" s="64"/>
      <c r="J144" s="64"/>
    </row>
    <row r="145" spans="1:10" s="46" customFormat="1" x14ac:dyDescent="0.15">
      <c r="A145" s="532"/>
      <c r="B145" s="532"/>
      <c r="C145" s="73"/>
      <c r="D145" s="73"/>
      <c r="E145" s="166" t="s">
        <v>345</v>
      </c>
      <c r="F145" s="310" t="str">
        <f>IF($C$48&gt;5,IF(G145="","-",HLOOKUP(G145,#REF!,2)),IF(ISBLANK(A145),"-","M"))</f>
        <v>-</v>
      </c>
      <c r="G145" s="311" t="str">
        <f t="shared" si="6"/>
        <v/>
      </c>
      <c r="H145" s="312" t="str">
        <f t="shared" si="5"/>
        <v/>
      </c>
      <c r="I145" s="64"/>
      <c r="J145" s="64"/>
    </row>
    <row r="146" spans="1:10" s="46" customFormat="1" x14ac:dyDescent="0.15">
      <c r="A146" s="532"/>
      <c r="B146" s="532"/>
      <c r="C146" s="73"/>
      <c r="D146" s="73"/>
      <c r="E146" s="166" t="s">
        <v>345</v>
      </c>
      <c r="F146" s="310" t="str">
        <f>IF($C$48&gt;5,IF(G146="","-",HLOOKUP(G146,#REF!,2)),IF(ISBLANK(A146),"-","M"))</f>
        <v>-</v>
      </c>
      <c r="G146" s="311" t="str">
        <f t="shared" si="6"/>
        <v/>
      </c>
      <c r="H146" s="312" t="str">
        <f t="shared" si="5"/>
        <v/>
      </c>
      <c r="I146" s="64"/>
      <c r="J146" s="64"/>
    </row>
    <row r="147" spans="1:10" s="46" customFormat="1" x14ac:dyDescent="0.15">
      <c r="A147" s="532"/>
      <c r="B147" s="532"/>
      <c r="C147" s="73"/>
      <c r="D147" s="73"/>
      <c r="E147" s="166" t="s">
        <v>345</v>
      </c>
      <c r="F147" s="310" t="str">
        <f>IF($C$48&gt;5,IF(G147="","-",HLOOKUP(G147,#REF!,2)),IF(ISBLANK(A147),"-","M"))</f>
        <v>-</v>
      </c>
      <c r="G147" s="311" t="str">
        <f t="shared" si="6"/>
        <v/>
      </c>
      <c r="H147" s="312" t="str">
        <f t="shared" si="5"/>
        <v/>
      </c>
      <c r="I147" s="64"/>
      <c r="J147" s="64"/>
    </row>
    <row r="148" spans="1:10" s="46" customFormat="1" x14ac:dyDescent="0.15">
      <c r="A148" s="532"/>
      <c r="B148" s="532"/>
      <c r="C148" s="73"/>
      <c r="D148" s="73"/>
      <c r="E148" s="166" t="s">
        <v>345</v>
      </c>
      <c r="F148" s="310" t="str">
        <f>IF($C$48&gt;5,IF(G148="","-",HLOOKUP(G148,#REF!,2)),IF(ISBLANK(A148),"-","M"))</f>
        <v>-</v>
      </c>
      <c r="G148" s="311" t="str">
        <f t="shared" si="6"/>
        <v/>
      </c>
      <c r="H148" s="312" t="str">
        <f t="shared" si="5"/>
        <v/>
      </c>
      <c r="I148" s="64"/>
      <c r="J148" s="64"/>
    </row>
    <row r="149" spans="1:10" s="46" customFormat="1" x14ac:dyDescent="0.15">
      <c r="A149" s="532"/>
      <c r="B149" s="532"/>
      <c r="C149" s="73"/>
      <c r="D149" s="73"/>
      <c r="E149" s="166" t="s">
        <v>345</v>
      </c>
      <c r="F149" s="310" t="str">
        <f>IF($C$48&gt;5,IF(G149="","-",HLOOKUP(G149,#REF!,2)),IF(ISBLANK(A149),"-","M"))</f>
        <v>-</v>
      </c>
      <c r="G149" s="311" t="str">
        <f t="shared" si="6"/>
        <v/>
      </c>
      <c r="H149" s="312" t="str">
        <f t="shared" si="5"/>
        <v/>
      </c>
      <c r="I149" s="64"/>
      <c r="J149" s="64"/>
    </row>
    <row r="150" spans="1:10" s="46" customFormat="1" x14ac:dyDescent="0.15">
      <c r="A150" s="532"/>
      <c r="B150" s="532"/>
      <c r="C150" s="73"/>
      <c r="D150" s="73"/>
      <c r="E150" s="166" t="s">
        <v>345</v>
      </c>
      <c r="F150" s="310" t="str">
        <f>IF($C$48&gt;5,IF(G150="","-",HLOOKUP(G150,#REF!,2)),IF(ISBLANK(A150),"-","M"))</f>
        <v>-</v>
      </c>
      <c r="G150" s="311" t="str">
        <f t="shared" si="6"/>
        <v/>
      </c>
      <c r="H150" s="312" t="str">
        <f t="shared" si="5"/>
        <v/>
      </c>
      <c r="I150" s="64"/>
      <c r="J150" s="64"/>
    </row>
    <row r="151" spans="1:10" s="46" customFormat="1" x14ac:dyDescent="0.15">
      <c r="A151" s="532"/>
      <c r="B151" s="532"/>
      <c r="C151" s="73"/>
      <c r="D151" s="73"/>
      <c r="E151" s="166" t="s">
        <v>345</v>
      </c>
      <c r="F151" s="310" t="str">
        <f>IF($C$48&gt;5,IF(G151="","-",HLOOKUP(G151,#REF!,2)),IF(ISBLANK(A151),"-","M"))</f>
        <v>-</v>
      </c>
      <c r="G151" s="311" t="str">
        <f t="shared" si="6"/>
        <v/>
      </c>
      <c r="H151" s="312" t="str">
        <f t="shared" si="5"/>
        <v/>
      </c>
      <c r="I151" s="64"/>
      <c r="J151" s="64"/>
    </row>
    <row r="152" spans="1:10" s="46" customFormat="1" x14ac:dyDescent="0.15">
      <c r="A152" s="532"/>
      <c r="B152" s="532"/>
      <c r="C152" s="73"/>
      <c r="D152" s="73"/>
      <c r="E152" s="166" t="s">
        <v>345</v>
      </c>
      <c r="F152" s="310" t="str">
        <f>IF($C$48&gt;5,IF(G152="","-",HLOOKUP(G152,#REF!,2)),IF(ISBLANK(A152),"-","M"))</f>
        <v>-</v>
      </c>
      <c r="G152" s="311" t="str">
        <f t="shared" si="6"/>
        <v/>
      </c>
      <c r="H152" s="312" t="str">
        <f t="shared" si="5"/>
        <v/>
      </c>
      <c r="I152" s="64"/>
      <c r="J152" s="64"/>
    </row>
    <row r="153" spans="1:10" s="46" customFormat="1" x14ac:dyDescent="0.15">
      <c r="A153" s="532"/>
      <c r="B153" s="532"/>
      <c r="C153" s="73"/>
      <c r="D153" s="73"/>
      <c r="E153" s="166" t="s">
        <v>345</v>
      </c>
      <c r="F153" s="310" t="str">
        <f>IF($C$48&gt;5,IF(G153="","-",HLOOKUP(G153,#REF!,2)),IF(ISBLANK(A153),"-","M"))</f>
        <v>-</v>
      </c>
      <c r="G153" s="311" t="str">
        <f t="shared" si="6"/>
        <v/>
      </c>
      <c r="H153" s="312" t="str">
        <f t="shared" si="5"/>
        <v/>
      </c>
      <c r="I153" s="64"/>
      <c r="J153" s="64"/>
    </row>
    <row r="154" spans="1:10" s="46" customFormat="1" x14ac:dyDescent="0.15">
      <c r="A154" s="532"/>
      <c r="B154" s="532"/>
      <c r="C154" s="73"/>
      <c r="D154" s="73"/>
      <c r="E154" s="166" t="s">
        <v>345</v>
      </c>
      <c r="F154" s="310" t="str">
        <f>IF($C$48&gt;5,IF(G154="","-",HLOOKUP(G154,#REF!,2)),IF(ISBLANK(A154),"-","M"))</f>
        <v>-</v>
      </c>
      <c r="G154" s="311" t="str">
        <f t="shared" si="6"/>
        <v/>
      </c>
      <c r="H154" s="312" t="str">
        <f t="shared" si="5"/>
        <v/>
      </c>
      <c r="I154" s="64"/>
      <c r="J154" s="64"/>
    </row>
    <row r="155" spans="1:10" s="46" customFormat="1" x14ac:dyDescent="0.15">
      <c r="A155" s="532"/>
      <c r="B155" s="532"/>
      <c r="C155" s="73"/>
      <c r="D155" s="73"/>
      <c r="E155" s="166" t="s">
        <v>345</v>
      </c>
      <c r="F155" s="310" t="str">
        <f>IF($C$48&gt;5,IF(G155="","-",HLOOKUP(G155,#REF!,2)),IF(ISBLANK(A155),"-","M"))</f>
        <v>-</v>
      </c>
      <c r="G155" s="311" t="str">
        <f t="shared" si="6"/>
        <v/>
      </c>
      <c r="H155" s="312" t="str">
        <f t="shared" si="5"/>
        <v/>
      </c>
      <c r="I155" s="64"/>
      <c r="J155" s="64"/>
    </row>
    <row r="156" spans="1:10" s="46" customFormat="1" x14ac:dyDescent="0.15">
      <c r="A156" s="532"/>
      <c r="B156" s="532"/>
      <c r="C156" s="73"/>
      <c r="D156" s="73"/>
      <c r="E156" s="166" t="s">
        <v>345</v>
      </c>
      <c r="F156" s="310" t="str">
        <f>IF($C$48&gt;5,IF(G156="","-",HLOOKUP(G156,#REF!,2)),IF(ISBLANK(A156),"-","M"))</f>
        <v>-</v>
      </c>
      <c r="G156" s="311" t="str">
        <f t="shared" si="6"/>
        <v/>
      </c>
      <c r="H156" s="312" t="str">
        <f t="shared" si="5"/>
        <v/>
      </c>
      <c r="I156" s="64"/>
      <c r="J156" s="64"/>
    </row>
    <row r="157" spans="1:10" s="46" customFormat="1" x14ac:dyDescent="0.15">
      <c r="A157" s="532"/>
      <c r="B157" s="532"/>
      <c r="C157" s="73"/>
      <c r="D157" s="73"/>
      <c r="E157" s="166" t="s">
        <v>345</v>
      </c>
      <c r="F157" s="310" t="str">
        <f>IF($C$48&gt;5,IF(G157="","-",HLOOKUP(G157,#REF!,2)),IF(ISBLANK(A157),"-","M"))</f>
        <v>-</v>
      </c>
      <c r="G157" s="311" t="str">
        <f t="shared" si="6"/>
        <v/>
      </c>
      <c r="H157" s="312" t="str">
        <f t="shared" si="5"/>
        <v/>
      </c>
      <c r="I157" s="64"/>
      <c r="J157" s="64"/>
    </row>
    <row r="158" spans="1:10" s="46" customFormat="1" x14ac:dyDescent="0.15">
      <c r="A158" s="532"/>
      <c r="B158" s="532"/>
      <c r="C158" s="73"/>
      <c r="D158" s="73"/>
      <c r="E158" s="166" t="s">
        <v>345</v>
      </c>
      <c r="F158" s="310" t="str">
        <f>IF($C$48&gt;5,IF(G158="","-",HLOOKUP(G158,#REF!,2)),IF(ISBLANK(A158),"-","M"))</f>
        <v>-</v>
      </c>
      <c r="G158" s="311" t="str">
        <f t="shared" si="6"/>
        <v/>
      </c>
      <c r="H158" s="312" t="str">
        <f t="shared" si="5"/>
        <v/>
      </c>
      <c r="I158" s="64"/>
      <c r="J158" s="64"/>
    </row>
    <row r="159" spans="1:10" s="46" customFormat="1" x14ac:dyDescent="0.15">
      <c r="A159" s="532"/>
      <c r="B159" s="532"/>
      <c r="C159" s="73"/>
      <c r="D159" s="73"/>
      <c r="E159" s="166" t="s">
        <v>345</v>
      </c>
      <c r="F159" s="310" t="str">
        <f>IF($C$48&gt;5,IF(G159="","-",HLOOKUP(G159,#REF!,2)),IF(ISBLANK(A159),"-","M"))</f>
        <v>-</v>
      </c>
      <c r="G159" s="311" t="str">
        <f t="shared" si="6"/>
        <v/>
      </c>
      <c r="H159" s="312" t="str">
        <f t="shared" si="5"/>
        <v/>
      </c>
      <c r="I159" s="64"/>
      <c r="J159" s="64"/>
    </row>
    <row r="160" spans="1:10" s="46" customFormat="1" x14ac:dyDescent="0.15">
      <c r="A160" s="532"/>
      <c r="B160" s="532"/>
      <c r="C160" s="73"/>
      <c r="D160" s="73"/>
      <c r="E160" s="166" t="s">
        <v>345</v>
      </c>
      <c r="F160" s="310" t="str">
        <f>IF($C$48&gt;5,IF(G160="","-",HLOOKUP(G160,#REF!,2)),IF(ISBLANK(A160),"-","M"))</f>
        <v>-</v>
      </c>
      <c r="G160" s="311" t="str">
        <f t="shared" si="6"/>
        <v/>
      </c>
      <c r="H160" s="312" t="str">
        <f t="shared" si="5"/>
        <v/>
      </c>
      <c r="I160" s="64"/>
      <c r="J160" s="64"/>
    </row>
    <row r="161" spans="1:10" s="46" customFormat="1" x14ac:dyDescent="0.15">
      <c r="A161" s="532"/>
      <c r="B161" s="532"/>
      <c r="C161" s="73"/>
      <c r="D161" s="73"/>
      <c r="E161" s="166" t="s">
        <v>345</v>
      </c>
      <c r="F161" s="310" t="str">
        <f>IF($C$48&gt;5,IF(G161="","-",HLOOKUP(G161,#REF!,2)),IF(ISBLANK(A161),"-","M"))</f>
        <v>-</v>
      </c>
      <c r="G161" s="311" t="str">
        <f t="shared" si="6"/>
        <v/>
      </c>
      <c r="H161" s="312" t="str">
        <f t="shared" si="5"/>
        <v/>
      </c>
      <c r="I161" s="64"/>
      <c r="J161" s="64"/>
    </row>
    <row r="162" spans="1:10" x14ac:dyDescent="0.15">
      <c r="F162" s="313"/>
      <c r="G162" s="314" t="s">
        <v>257</v>
      </c>
      <c r="H162" s="308">
        <f>IF(ISERR(AVERAGE(H133:H161)),0,AVERAGE(H133:H161))</f>
        <v>0</v>
      </c>
    </row>
    <row r="163" spans="1:10" x14ac:dyDescent="0.15">
      <c r="F163" s="313"/>
      <c r="G163" s="314" t="s">
        <v>255</v>
      </c>
      <c r="H163" s="308">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29" t="s">
        <v>132</v>
      </c>
      <c r="B1" s="529"/>
      <c r="C1" s="1"/>
      <c r="D1" s="1"/>
      <c r="E1" s="1"/>
      <c r="F1" s="1"/>
      <c r="G1" s="1"/>
    </row>
    <row r="2" spans="1:10" ht="14" hidden="1" thickBot="1" x14ac:dyDescent="0.2">
      <c r="A2" s="25"/>
      <c r="B2" s="25"/>
      <c r="C2" s="25"/>
      <c r="D2" s="25"/>
      <c r="E2" s="25"/>
      <c r="F2" s="25"/>
      <c r="G2" s="25"/>
      <c r="H2" s="25"/>
      <c r="I2" s="25"/>
      <c r="J2" s="25"/>
    </row>
    <row r="3" spans="1:10" ht="20" hidden="1" x14ac:dyDescent="0.2">
      <c r="A3" s="556" t="s">
        <v>122</v>
      </c>
      <c r="B3" s="556"/>
      <c r="C3" s="40"/>
      <c r="D3" s="40"/>
      <c r="E3" s="40"/>
      <c r="F3" s="40"/>
      <c r="G3" s="40"/>
      <c r="H3" s="26"/>
      <c r="I3" s="26"/>
      <c r="J3" s="26"/>
    </row>
    <row r="4" spans="1:10" hidden="1" x14ac:dyDescent="0.15">
      <c r="A4" s="40" t="s">
        <v>81</v>
      </c>
      <c r="B4" s="41">
        <v>36526</v>
      </c>
      <c r="C4" s="40"/>
      <c r="D4" s="40" t="s">
        <v>151</v>
      </c>
      <c r="E4" s="40"/>
      <c r="F4" s="40"/>
      <c r="G4" s="40" t="s">
        <v>145</v>
      </c>
      <c r="H4" s="26"/>
      <c r="I4" s="26"/>
      <c r="J4" s="26"/>
    </row>
    <row r="5" spans="1:10" hidden="1" x14ac:dyDescent="0.15">
      <c r="A5" s="40" t="s">
        <v>110</v>
      </c>
      <c r="B5" s="41">
        <v>43831</v>
      </c>
      <c r="C5" s="40"/>
      <c r="D5" s="40"/>
      <c r="E5" s="40"/>
      <c r="F5" s="40"/>
      <c r="G5" s="40" t="s">
        <v>152</v>
      </c>
      <c r="H5" s="26"/>
      <c r="I5" s="26"/>
      <c r="J5" s="26"/>
    </row>
    <row r="6" spans="1:10" hidden="1" x14ac:dyDescent="0.15">
      <c r="A6" s="40" t="s">
        <v>82</v>
      </c>
      <c r="B6" s="40" t="s">
        <v>96</v>
      </c>
      <c r="C6" s="40"/>
      <c r="D6" s="40"/>
      <c r="E6" s="40"/>
      <c r="F6" s="40"/>
      <c r="G6" s="40" t="s">
        <v>107</v>
      </c>
      <c r="H6" s="26"/>
      <c r="I6" s="26"/>
      <c r="J6" s="26"/>
    </row>
    <row r="7" spans="1:10" hidden="1" x14ac:dyDescent="0.15">
      <c r="A7" s="40"/>
      <c r="B7" s="40" t="s">
        <v>155</v>
      </c>
      <c r="C7" s="40"/>
      <c r="D7" s="40"/>
      <c r="E7" s="40"/>
      <c r="F7" s="40"/>
      <c r="G7" s="40" t="s">
        <v>108</v>
      </c>
      <c r="H7" s="26"/>
      <c r="I7" s="26"/>
      <c r="J7" s="26"/>
    </row>
    <row r="8" spans="1:10" hidden="1" x14ac:dyDescent="0.15">
      <c r="A8" s="40"/>
      <c r="B8" s="40" t="s">
        <v>97</v>
      </c>
      <c r="C8" s="40"/>
      <c r="D8" s="40"/>
      <c r="E8" s="40"/>
      <c r="F8" s="40"/>
      <c r="G8" s="40" t="s">
        <v>41</v>
      </c>
      <c r="H8" s="26"/>
      <c r="I8" s="26"/>
      <c r="J8" s="26"/>
    </row>
    <row r="9" spans="1:10" hidden="1" x14ac:dyDescent="0.15">
      <c r="A9" s="40"/>
      <c r="B9" s="40" t="s">
        <v>117</v>
      </c>
      <c r="C9" s="40"/>
      <c r="D9" s="40"/>
      <c r="E9" s="40"/>
      <c r="F9" s="40"/>
      <c r="G9" s="40" t="s">
        <v>42</v>
      </c>
      <c r="H9" s="26"/>
      <c r="I9" s="26"/>
      <c r="J9" s="26"/>
    </row>
    <row r="10" spans="1:10" hidden="1" x14ac:dyDescent="0.15">
      <c r="A10" s="40"/>
      <c r="B10" s="40" t="s">
        <v>153</v>
      </c>
      <c r="C10" s="40"/>
      <c r="D10" s="40"/>
      <c r="E10" s="40"/>
      <c r="F10" s="40"/>
      <c r="G10" s="40" t="s">
        <v>43</v>
      </c>
      <c r="H10" s="26"/>
      <c r="I10" s="26"/>
      <c r="J10" s="26"/>
    </row>
    <row r="11" spans="1:10" hidden="1" x14ac:dyDescent="0.15">
      <c r="A11" s="40"/>
      <c r="B11" s="40" t="s">
        <v>113</v>
      </c>
      <c r="C11" s="40"/>
      <c r="D11" s="40"/>
      <c r="E11" s="40"/>
      <c r="F11" s="40"/>
      <c r="G11" s="40" t="s">
        <v>44</v>
      </c>
      <c r="H11" s="26"/>
      <c r="I11" s="26"/>
      <c r="J11" s="26"/>
    </row>
    <row r="12" spans="1:10" hidden="1" x14ac:dyDescent="0.15">
      <c r="A12" s="40"/>
      <c r="B12" s="40" t="s">
        <v>154</v>
      </c>
      <c r="C12" s="40"/>
      <c r="D12" s="40"/>
      <c r="E12" s="40"/>
      <c r="F12" s="40"/>
      <c r="G12" s="40" t="s">
        <v>111</v>
      </c>
      <c r="H12" s="26"/>
      <c r="I12" s="26"/>
      <c r="J12" s="26"/>
    </row>
    <row r="13" spans="1:10" hidden="1" x14ac:dyDescent="0.15">
      <c r="A13" s="40"/>
      <c r="B13" s="40" t="s">
        <v>179</v>
      </c>
      <c r="C13" s="40"/>
      <c r="D13" s="40"/>
      <c r="E13" s="40"/>
      <c r="F13" s="40"/>
      <c r="G13" s="40"/>
      <c r="H13" s="26"/>
      <c r="I13" s="26"/>
      <c r="J13" s="26"/>
    </row>
    <row r="14" spans="1:10" hidden="1" x14ac:dyDescent="0.15">
      <c r="A14" s="40"/>
      <c r="B14" s="40" t="s">
        <v>114</v>
      </c>
      <c r="C14" s="40"/>
      <c r="D14" s="40"/>
      <c r="E14" s="40"/>
      <c r="F14" s="40"/>
      <c r="G14" s="40"/>
      <c r="H14" s="26"/>
      <c r="I14" s="26"/>
      <c r="J14" s="26"/>
    </row>
    <row r="15" spans="1:10" hidden="1" x14ac:dyDescent="0.15">
      <c r="A15" s="40" t="s">
        <v>86</v>
      </c>
      <c r="B15" s="40" t="s">
        <v>87</v>
      </c>
      <c r="C15" s="40"/>
      <c r="D15" s="40" t="s">
        <v>66</v>
      </c>
      <c r="E15" s="40"/>
      <c r="F15" s="40"/>
      <c r="G15" s="40" t="s">
        <v>67</v>
      </c>
      <c r="H15" s="26"/>
      <c r="I15" s="26"/>
      <c r="J15" s="26"/>
    </row>
    <row r="16" spans="1:10" hidden="1" x14ac:dyDescent="0.15">
      <c r="A16" s="40"/>
      <c r="B16" s="40" t="s">
        <v>156</v>
      </c>
      <c r="C16" s="40"/>
      <c r="D16" s="40"/>
      <c r="E16" s="40"/>
      <c r="F16" s="40"/>
      <c r="G16" s="40">
        <v>1</v>
      </c>
      <c r="H16" s="26"/>
      <c r="I16" s="26"/>
      <c r="J16" s="26"/>
    </row>
    <row r="17" spans="1:10" hidden="1" x14ac:dyDescent="0.15">
      <c r="A17" s="40"/>
      <c r="B17" s="40" t="s">
        <v>134</v>
      </c>
      <c r="C17" s="40"/>
      <c r="D17" s="40"/>
      <c r="E17" s="40"/>
      <c r="F17" s="40"/>
      <c r="G17" s="40">
        <v>2</v>
      </c>
      <c r="H17" s="26"/>
      <c r="I17" s="26"/>
      <c r="J17" s="26"/>
    </row>
    <row r="18" spans="1:10" hidden="1" x14ac:dyDescent="0.15">
      <c r="A18" s="40"/>
      <c r="B18" s="40" t="s">
        <v>135</v>
      </c>
      <c r="C18" s="40"/>
      <c r="D18" s="40"/>
      <c r="E18" s="40"/>
      <c r="F18" s="40"/>
      <c r="G18" s="40">
        <v>3</v>
      </c>
      <c r="H18" s="26"/>
      <c r="I18" s="26"/>
      <c r="J18" s="26"/>
    </row>
    <row r="19" spans="1:10" hidden="1" x14ac:dyDescent="0.15">
      <c r="A19" s="40"/>
      <c r="B19" s="40" t="s">
        <v>172</v>
      </c>
      <c r="C19" s="40"/>
      <c r="D19" s="40"/>
      <c r="E19" s="40"/>
      <c r="F19" s="40"/>
      <c r="G19" s="40">
        <v>4</v>
      </c>
      <c r="H19" s="26"/>
      <c r="I19" s="26"/>
      <c r="J19" s="26"/>
    </row>
    <row r="20" spans="1:10" hidden="1" x14ac:dyDescent="0.15">
      <c r="A20" s="40"/>
      <c r="B20" s="40" t="s">
        <v>89</v>
      </c>
      <c r="C20" s="40"/>
      <c r="D20" s="40"/>
      <c r="E20" s="40"/>
      <c r="F20" s="40"/>
      <c r="G20" s="40">
        <v>5</v>
      </c>
      <c r="H20" s="26"/>
      <c r="I20" s="26"/>
      <c r="J20" s="26"/>
    </row>
    <row r="21" spans="1:10" hidden="1" x14ac:dyDescent="0.15">
      <c r="A21" s="40"/>
      <c r="B21" s="40" t="s">
        <v>28</v>
      </c>
      <c r="C21" s="40"/>
      <c r="D21" s="40"/>
      <c r="E21" s="40"/>
      <c r="F21" s="40"/>
      <c r="G21" s="40">
        <v>6</v>
      </c>
      <c r="H21" s="26"/>
      <c r="I21" s="26"/>
      <c r="J21" s="26"/>
    </row>
    <row r="22" spans="1:10" hidden="1" x14ac:dyDescent="0.15">
      <c r="A22" s="40"/>
      <c r="B22" s="40" t="s">
        <v>173</v>
      </c>
      <c r="C22" s="40"/>
      <c r="D22" s="40"/>
      <c r="E22" s="40"/>
      <c r="F22" s="40"/>
      <c r="G22" s="40">
        <v>7</v>
      </c>
      <c r="H22" s="26"/>
      <c r="I22" s="26"/>
      <c r="J22" s="26"/>
    </row>
    <row r="23" spans="1:10" hidden="1" x14ac:dyDescent="0.15">
      <c r="A23" s="40"/>
      <c r="B23" s="40" t="s">
        <v>174</v>
      </c>
      <c r="C23" s="40"/>
      <c r="D23" s="40"/>
      <c r="E23" s="40"/>
      <c r="F23" s="40"/>
      <c r="G23" s="40">
        <v>8</v>
      </c>
      <c r="H23" s="26"/>
      <c r="I23" s="26"/>
      <c r="J23" s="26"/>
    </row>
    <row r="24" spans="1:10" hidden="1" x14ac:dyDescent="0.15">
      <c r="A24" s="40"/>
      <c r="B24" s="40" t="s">
        <v>175</v>
      </c>
      <c r="C24" s="40"/>
      <c r="D24" s="40"/>
      <c r="E24" s="40"/>
      <c r="F24" s="40"/>
      <c r="G24" s="40">
        <v>9</v>
      </c>
      <c r="H24" s="26"/>
      <c r="I24" s="26"/>
      <c r="J24" s="26"/>
    </row>
    <row r="25" spans="1:10" hidden="1" x14ac:dyDescent="0.15">
      <c r="A25" s="40"/>
      <c r="B25" s="40" t="s">
        <v>94</v>
      </c>
      <c r="C25" s="40"/>
      <c r="D25" s="40"/>
      <c r="E25" s="40"/>
      <c r="F25" s="40"/>
      <c r="G25" s="40">
        <v>10</v>
      </c>
      <c r="H25" s="26"/>
      <c r="I25" s="26"/>
      <c r="J25" s="26"/>
    </row>
    <row r="26" spans="1:10" hidden="1" x14ac:dyDescent="0.15">
      <c r="A26" s="40" t="s">
        <v>49</v>
      </c>
      <c r="B26" s="40" t="s">
        <v>50</v>
      </c>
      <c r="C26" s="40"/>
      <c r="D26" s="40"/>
      <c r="E26" s="40"/>
      <c r="F26" s="40"/>
      <c r="G26" s="40"/>
      <c r="H26" s="26"/>
      <c r="I26" s="26"/>
      <c r="J26" s="26"/>
    </row>
    <row r="27" spans="1:10" s="19" customFormat="1" hidden="1" x14ac:dyDescent="0.15">
      <c r="A27" s="40"/>
      <c r="B27" s="26" t="s">
        <v>51</v>
      </c>
      <c r="C27" s="40"/>
      <c r="D27" s="40"/>
      <c r="E27" s="40"/>
      <c r="F27" s="40"/>
      <c r="G27" s="40"/>
      <c r="H27" s="27"/>
      <c r="I27" s="27"/>
      <c r="J27" s="27"/>
    </row>
    <row r="28" spans="1:10" hidden="1" x14ac:dyDescent="0.15">
      <c r="A28" s="40" t="s">
        <v>52</v>
      </c>
      <c r="B28" s="40" t="s">
        <v>53</v>
      </c>
      <c r="C28" s="40"/>
      <c r="D28" s="40"/>
      <c r="E28" s="40"/>
      <c r="F28" s="40"/>
      <c r="G28" s="40"/>
      <c r="H28" s="27"/>
      <c r="I28" s="27"/>
      <c r="J28" s="27"/>
    </row>
    <row r="29" spans="1:10" hidden="1" x14ac:dyDescent="0.15">
      <c r="A29" s="40"/>
      <c r="B29" s="40" t="s">
        <v>88</v>
      </c>
      <c r="C29" s="40"/>
      <c r="D29" s="40"/>
      <c r="E29" s="40"/>
      <c r="F29" s="40"/>
      <c r="G29" s="40"/>
      <c r="H29" s="27"/>
      <c r="I29" s="27"/>
      <c r="J29" s="27"/>
    </row>
    <row r="30" spans="1:10" hidden="1" x14ac:dyDescent="0.15">
      <c r="A30" s="40"/>
      <c r="B30" s="40" t="s">
        <v>55</v>
      </c>
      <c r="C30" s="40"/>
      <c r="D30" s="40"/>
      <c r="E30" s="40"/>
      <c r="F30" s="40"/>
      <c r="G30" s="40"/>
      <c r="H30" s="27"/>
      <c r="I30" s="27"/>
      <c r="J30" s="27"/>
    </row>
    <row r="31" spans="1:10" hidden="1" x14ac:dyDescent="0.15">
      <c r="A31" s="40"/>
      <c r="B31" s="40" t="s">
        <v>54</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56</v>
      </c>
      <c r="B34" s="40" t="s">
        <v>57</v>
      </c>
      <c r="C34" s="40"/>
      <c r="D34" s="40"/>
      <c r="E34" s="40"/>
      <c r="F34" s="40"/>
      <c r="G34" s="40"/>
      <c r="H34" s="27"/>
      <c r="I34" s="27"/>
      <c r="J34" s="27"/>
    </row>
    <row r="35" spans="1:10" hidden="1" x14ac:dyDescent="0.15">
      <c r="A35" s="40"/>
      <c r="B35" s="40" t="s">
        <v>58</v>
      </c>
      <c r="C35" s="40"/>
      <c r="D35" s="40"/>
      <c r="E35" s="40"/>
      <c r="F35" s="40"/>
      <c r="G35" s="40"/>
      <c r="H35" s="27"/>
      <c r="I35" s="27"/>
      <c r="J35" s="27"/>
    </row>
    <row r="36" spans="1:10" hidden="1" x14ac:dyDescent="0.15">
      <c r="A36" s="40"/>
      <c r="B36" s="40" t="s">
        <v>59</v>
      </c>
      <c r="C36" s="40"/>
      <c r="D36" s="40"/>
      <c r="E36" s="40"/>
      <c r="F36" s="40"/>
      <c r="G36" s="40"/>
      <c r="H36" s="27"/>
      <c r="I36" s="27"/>
      <c r="J36" s="27"/>
    </row>
    <row r="37" spans="1:10" hidden="1" x14ac:dyDescent="0.15">
      <c r="A37" s="40"/>
      <c r="B37" s="40" t="s">
        <v>60</v>
      </c>
      <c r="C37" s="40"/>
      <c r="D37" s="40"/>
      <c r="E37" s="40"/>
      <c r="F37" s="40"/>
      <c r="G37" s="40"/>
      <c r="H37" s="27"/>
      <c r="I37" s="27"/>
      <c r="J37" s="27"/>
    </row>
    <row r="38" spans="1:10" hidden="1" x14ac:dyDescent="0.15">
      <c r="A38" s="40"/>
      <c r="B38" s="40" t="s">
        <v>61</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45</v>
      </c>
      <c r="B40" s="81"/>
      <c r="C40" s="81"/>
      <c r="D40" s="81"/>
      <c r="E40" s="81"/>
      <c r="F40" s="8"/>
      <c r="G40" s="8"/>
      <c r="H40" s="8"/>
      <c r="I40" s="8"/>
    </row>
    <row r="41" spans="1:10" s="64" customFormat="1" x14ac:dyDescent="0.15">
      <c r="A41" s="82"/>
      <c r="B41" s="83" t="s">
        <v>83</v>
      </c>
      <c r="C41" s="83" t="s">
        <v>85</v>
      </c>
      <c r="D41" s="83"/>
      <c r="E41" s="83" t="s">
        <v>10</v>
      </c>
      <c r="F41" s="84" t="s">
        <v>21</v>
      </c>
      <c r="G41" s="8"/>
      <c r="H41" s="8"/>
      <c r="I41" s="8"/>
    </row>
    <row r="42" spans="1:10" s="64" customFormat="1" ht="12.75" customHeight="1" x14ac:dyDescent="0.15">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x14ac:dyDescent="0.15">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x14ac:dyDescent="0.15">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x14ac:dyDescent="0.15">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x14ac:dyDescent="0.15">
      <c r="A49" s="82"/>
      <c r="B49" s="14" t="str">
        <f>Constants!B26</f>
        <v>Test logic</v>
      </c>
      <c r="C49" s="14" t="str">
        <f>Constants!C26</f>
        <v>Logic flaws in the test code</v>
      </c>
      <c r="D49" s="81"/>
      <c r="E49" s="86"/>
      <c r="F49" s="87" t="str">
        <f t="shared" si="0"/>
        <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x14ac:dyDescent="0.15">
      <c r="A53" s="82"/>
      <c r="B53" s="8"/>
      <c r="C53" s="89"/>
      <c r="D53" s="90" t="s">
        <v>12</v>
      </c>
      <c r="E53" s="81">
        <f>SUM(E42:E52)</f>
        <v>0</v>
      </c>
      <c r="F53" s="87">
        <f>IF(E53='Historical Data'!E93,,"&lt;--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57" t="s">
        <v>14</v>
      </c>
      <c r="C55" s="557"/>
      <c r="D55" s="81"/>
      <c r="E55" s="92" t="s">
        <v>23</v>
      </c>
      <c r="F55" s="81"/>
      <c r="G55" s="88"/>
      <c r="H55" s="8"/>
      <c r="I55" s="8"/>
    </row>
    <row r="56" spans="1:10" s="64" customFormat="1" ht="27" customHeight="1" x14ac:dyDescent="0.15">
      <c r="A56" s="82"/>
      <c r="B56" s="553"/>
      <c r="C56" s="554"/>
      <c r="D56" s="555"/>
      <c r="E56" s="36"/>
      <c r="F56" s="81"/>
      <c r="G56" s="88"/>
      <c r="H56" s="8"/>
      <c r="I56" s="8"/>
    </row>
    <row r="57" spans="1:10" s="64" customFormat="1" ht="27" customHeight="1" x14ac:dyDescent="0.15">
      <c r="A57" s="82"/>
      <c r="B57" s="553"/>
      <c r="C57" s="554"/>
      <c r="D57" s="555"/>
      <c r="E57" s="36"/>
      <c r="F57" s="81"/>
      <c r="G57" s="88"/>
      <c r="H57" s="8"/>
      <c r="I57" s="8"/>
      <c r="J57" s="8"/>
    </row>
    <row r="58" spans="1:10" s="64" customFormat="1" ht="27" customHeight="1" x14ac:dyDescent="0.15">
      <c r="A58" s="82"/>
      <c r="B58" s="553"/>
      <c r="C58" s="554"/>
      <c r="D58" s="555"/>
      <c r="E58" s="36"/>
      <c r="F58" s="81"/>
      <c r="G58" s="88"/>
      <c r="H58" s="8"/>
      <c r="I58" s="8"/>
      <c r="J58" s="8"/>
    </row>
    <row r="59" spans="1:10" s="64" customFormat="1" ht="27" customHeight="1" x14ac:dyDescent="0.15">
      <c r="A59" s="82"/>
      <c r="B59" s="553"/>
      <c r="C59" s="554"/>
      <c r="D59" s="555"/>
      <c r="E59" s="36"/>
      <c r="F59" s="81"/>
      <c r="G59" s="88"/>
      <c r="H59" s="8"/>
      <c r="I59" s="8"/>
      <c r="J59" s="8"/>
    </row>
    <row r="60" spans="1:10" s="64" customFormat="1" ht="27" customHeight="1" x14ac:dyDescent="0.15">
      <c r="A60" s="82"/>
      <c r="B60" s="553"/>
      <c r="C60" s="554"/>
      <c r="D60" s="555"/>
      <c r="E60" s="36"/>
      <c r="F60" s="81"/>
      <c r="G60" s="88"/>
      <c r="H60" s="8"/>
      <c r="I60" s="8"/>
      <c r="J60" s="8"/>
    </row>
    <row r="61" spans="1:10" s="64" customFormat="1" ht="27" customHeight="1" x14ac:dyDescent="0.15">
      <c r="A61" s="82"/>
      <c r="B61" s="553"/>
      <c r="C61" s="554"/>
      <c r="D61" s="555"/>
      <c r="E61" s="36"/>
      <c r="F61" s="81"/>
      <c r="G61" s="88"/>
      <c r="H61" s="8"/>
      <c r="I61" s="8"/>
      <c r="J61" s="8"/>
    </row>
    <row r="62" spans="1:10" s="64" customFormat="1" ht="27" customHeight="1" x14ac:dyDescent="0.15">
      <c r="A62" s="82"/>
      <c r="B62" s="553"/>
      <c r="C62" s="554"/>
      <c r="D62" s="555"/>
      <c r="E62" s="36"/>
      <c r="F62" s="81"/>
      <c r="G62" s="88"/>
      <c r="H62" s="8"/>
      <c r="I62" s="8"/>
      <c r="J62" s="8"/>
    </row>
    <row r="63" spans="1:10" s="64" customFormat="1" ht="27" customHeight="1" x14ac:dyDescent="0.15">
      <c r="A63" s="82"/>
      <c r="B63" s="553"/>
      <c r="C63" s="554"/>
      <c r="D63" s="555"/>
      <c r="E63" s="36"/>
      <c r="F63" s="81"/>
      <c r="G63" s="88"/>
      <c r="H63" s="8"/>
      <c r="I63" s="8"/>
      <c r="J63" s="8"/>
    </row>
    <row r="64" spans="1:10" s="64" customFormat="1" ht="27" customHeight="1" x14ac:dyDescent="0.15">
      <c r="A64" s="82"/>
      <c r="B64" s="553"/>
      <c r="C64" s="554"/>
      <c r="D64" s="555"/>
      <c r="E64" s="36"/>
      <c r="F64" s="81"/>
      <c r="G64" s="88"/>
      <c r="H64" s="8"/>
      <c r="I64" s="8"/>
      <c r="J64" s="8"/>
    </row>
    <row r="65" spans="1:10" s="64" customFormat="1" ht="27" customHeight="1" x14ac:dyDescent="0.15">
      <c r="A65" s="82"/>
      <c r="B65" s="553"/>
      <c r="C65" s="554"/>
      <c r="D65" s="555"/>
      <c r="E65" s="36"/>
      <c r="F65" s="81"/>
      <c r="G65" s="88"/>
      <c r="H65" s="8"/>
      <c r="I65" s="8"/>
      <c r="J65" s="8"/>
    </row>
    <row r="66" spans="1:10" s="64" customFormat="1" ht="27" customHeight="1" x14ac:dyDescent="0.15">
      <c r="A66" s="82"/>
      <c r="B66" s="553"/>
      <c r="C66" s="554"/>
      <c r="D66" s="555"/>
      <c r="E66" s="36"/>
      <c r="F66" s="81"/>
      <c r="G66" s="88"/>
      <c r="H66" s="8"/>
      <c r="I66" s="8"/>
      <c r="J66" s="8"/>
    </row>
    <row r="67" spans="1:10" s="64" customFormat="1" ht="27" customHeight="1" x14ac:dyDescent="0.15">
      <c r="A67" s="82"/>
      <c r="B67" s="553"/>
      <c r="C67" s="554"/>
      <c r="D67" s="555"/>
      <c r="E67" s="36"/>
      <c r="F67" s="81"/>
      <c r="G67" s="88"/>
      <c r="H67" s="8"/>
      <c r="I67" s="8"/>
      <c r="J67" s="8"/>
    </row>
    <row r="68" spans="1:10" s="64" customFormat="1" ht="27" customHeight="1" x14ac:dyDescent="0.15">
      <c r="A68" s="82"/>
      <c r="B68" s="553"/>
      <c r="C68" s="554"/>
      <c r="D68" s="555"/>
      <c r="E68" s="36"/>
      <c r="F68" s="81"/>
      <c r="G68" s="88"/>
      <c r="H68" s="8"/>
      <c r="I68" s="8"/>
      <c r="J68" s="8"/>
    </row>
    <row r="69" spans="1:10" s="64" customFormat="1" ht="27" customHeight="1" x14ac:dyDescent="0.15">
      <c r="A69" s="82"/>
      <c r="B69" s="553"/>
      <c r="C69" s="554"/>
      <c r="D69" s="555"/>
      <c r="E69" s="36"/>
      <c r="F69" s="81"/>
      <c r="G69" s="88"/>
      <c r="H69" s="8"/>
      <c r="I69" s="8"/>
      <c r="J69" s="8"/>
    </row>
    <row r="70" spans="1:10" s="64" customFormat="1" ht="27" customHeight="1" x14ac:dyDescent="0.15">
      <c r="A70" s="82"/>
      <c r="B70" s="553"/>
      <c r="C70" s="554"/>
      <c r="D70" s="555"/>
      <c r="E70" s="36"/>
      <c r="F70" s="81"/>
      <c r="G70" s="88"/>
      <c r="H70" s="8"/>
      <c r="I70" s="8"/>
      <c r="J70" s="8"/>
    </row>
    <row r="71" spans="1:10" s="64" customFormat="1" ht="27" customHeight="1" x14ac:dyDescent="0.15">
      <c r="A71" s="82"/>
      <c r="B71" s="553"/>
      <c r="C71" s="554"/>
      <c r="D71" s="555"/>
      <c r="E71" s="36"/>
      <c r="F71" s="81"/>
      <c r="G71" s="88"/>
      <c r="H71" s="8"/>
      <c r="I71" s="8"/>
      <c r="J71" s="8"/>
    </row>
    <row r="72" spans="1:10" s="64" customFormat="1" ht="27" customHeight="1" x14ac:dyDescent="0.15">
      <c r="A72" s="82"/>
      <c r="B72" s="553"/>
      <c r="C72" s="554"/>
      <c r="D72" s="555"/>
      <c r="E72" s="36"/>
      <c r="F72" s="81"/>
      <c r="G72" s="88"/>
      <c r="H72" s="8"/>
      <c r="I72" s="8"/>
      <c r="J72" s="8"/>
    </row>
    <row r="73" spans="1:10" s="64" customFormat="1" ht="27" customHeight="1" x14ac:dyDescent="0.15">
      <c r="A73" s="82"/>
      <c r="B73" s="553"/>
      <c r="C73" s="554"/>
      <c r="D73" s="555"/>
      <c r="E73" s="36"/>
      <c r="F73" s="81"/>
      <c r="G73" s="88"/>
      <c r="H73" s="8"/>
      <c r="I73" s="8"/>
      <c r="J73" s="8"/>
    </row>
    <row r="74" spans="1:10" s="64" customFormat="1" ht="27" customHeight="1" x14ac:dyDescent="0.15">
      <c r="A74" s="82"/>
      <c r="B74" s="553"/>
      <c r="C74" s="554"/>
      <c r="D74" s="555"/>
      <c r="E74" s="36"/>
      <c r="F74" s="81"/>
      <c r="G74" s="88"/>
      <c r="H74" s="8"/>
      <c r="I74" s="8"/>
      <c r="J74" s="8"/>
    </row>
    <row r="75" spans="1:10" s="64" customFormat="1" ht="27" customHeight="1" x14ac:dyDescent="0.15">
      <c r="A75" s="82"/>
      <c r="B75" s="553"/>
      <c r="C75" s="554"/>
      <c r="D75" s="555"/>
      <c r="E75" s="36"/>
      <c r="F75" s="81"/>
      <c r="G75" s="88"/>
      <c r="H75" s="8"/>
      <c r="I75" s="8"/>
      <c r="J75" s="8"/>
    </row>
    <row r="76" spans="1:10" s="64" customFormat="1" ht="27" customHeight="1" x14ac:dyDescent="0.15">
      <c r="A76" s="82"/>
      <c r="B76" s="553"/>
      <c r="C76" s="554"/>
      <c r="D76" s="555"/>
      <c r="E76" s="36"/>
      <c r="F76" s="81"/>
      <c r="G76" s="88"/>
      <c r="H76" s="8"/>
      <c r="I76" s="8"/>
      <c r="J76" s="8"/>
    </row>
    <row r="77" spans="1:10" s="64" customFormat="1" ht="27" customHeight="1" x14ac:dyDescent="0.15">
      <c r="A77" s="82"/>
      <c r="B77" s="553"/>
      <c r="C77" s="554"/>
      <c r="D77" s="555"/>
      <c r="E77" s="36"/>
      <c r="F77" s="81"/>
      <c r="G77" s="88"/>
      <c r="H77" s="8"/>
      <c r="I77" s="8"/>
      <c r="J77" s="8"/>
    </row>
    <row r="78" spans="1:10" s="64" customFormat="1" ht="27" customHeight="1" x14ac:dyDescent="0.15">
      <c r="A78" s="82"/>
      <c r="B78" s="553"/>
      <c r="C78" s="554"/>
      <c r="D78" s="555"/>
      <c r="E78" s="36"/>
      <c r="F78" s="81"/>
      <c r="G78" s="88"/>
      <c r="H78" s="8"/>
      <c r="I78" s="8"/>
      <c r="J78" s="8"/>
    </row>
    <row r="79" spans="1:10" s="64" customFormat="1" ht="27" customHeight="1" x14ac:dyDescent="0.15">
      <c r="A79" s="82"/>
      <c r="B79" s="553"/>
      <c r="C79" s="554"/>
      <c r="D79" s="555"/>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106"/>
  <sheetViews>
    <sheetView showGridLines="0" topLeftCell="A42" zoomScaleNormal="100" workbookViewId="0">
      <selection activeCell="A52" sqref="A52"/>
    </sheetView>
  </sheetViews>
  <sheetFormatPr baseColWidth="10" defaultColWidth="6.33203125" defaultRowHeight="13" x14ac:dyDescent="0.15"/>
  <cols>
    <col min="1" max="1" width="21.6640625" style="3" customWidth="1"/>
    <col min="2" max="2" width="35.33203125" style="3" customWidth="1"/>
    <col min="3" max="3" width="50.1640625"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3" t="str">
        <f>Constants!A1</f>
        <v>Constants</v>
      </c>
      <c r="B1" s="193" t="str">
        <f>Constants!B1</f>
        <v xml:space="preserve"> </v>
      </c>
      <c r="C1" s="193"/>
      <c r="D1" s="193" t="str">
        <f>Constants!D1</f>
        <v xml:space="preserve"> </v>
      </c>
      <c r="E1" s="193" t="str">
        <f>Constants!E1</f>
        <v xml:space="preserve"> </v>
      </c>
      <c r="F1" s="193" t="str">
        <f>Constants!F1</f>
        <v xml:space="preserve"> </v>
      </c>
      <c r="G1" s="193">
        <f>Constants!G1</f>
        <v>0</v>
      </c>
      <c r="H1" s="193" t="str">
        <f>Constants!I1</f>
        <v xml:space="preserve"> </v>
      </c>
    </row>
    <row r="2" spans="1:8" hidden="1" x14ac:dyDescent="0.15">
      <c r="A2" s="193" t="str">
        <f>Constants!A2</f>
        <v>Start date:</v>
      </c>
      <c r="B2" s="193">
        <f>Constants!B2</f>
        <v>36526</v>
      </c>
      <c r="C2" s="193"/>
      <c r="D2" s="193" t="str">
        <f>Constants!D2</f>
        <v xml:space="preserve"> </v>
      </c>
      <c r="E2" s="193" t="str">
        <f>Constants!E2</f>
        <v>Grades:</v>
      </c>
      <c r="F2" s="193" t="str">
        <f>Constants!F2</f>
        <v>AA</v>
      </c>
      <c r="G2" s="193">
        <f>Constants!G2</f>
        <v>1</v>
      </c>
      <c r="H2" s="193">
        <f>Constants!I2</f>
        <v>0</v>
      </c>
    </row>
    <row r="3" spans="1:8" hidden="1" x14ac:dyDescent="0.15">
      <c r="A3" s="193" t="str">
        <f>Constants!A3</f>
        <v>End date:</v>
      </c>
      <c r="B3" s="193">
        <f>Constants!B3</f>
        <v>73051</v>
      </c>
      <c r="C3" s="193"/>
      <c r="D3" s="193" t="str">
        <f>Constants!D3</f>
        <v xml:space="preserve"> </v>
      </c>
      <c r="E3" s="193" t="str">
        <f>Constants!E3</f>
        <v xml:space="preserve"> </v>
      </c>
      <c r="F3" s="193" t="str">
        <f>Constants!F3</f>
        <v>A</v>
      </c>
      <c r="G3" s="193">
        <f>Constants!G3</f>
        <v>0.95</v>
      </c>
      <c r="H3" s="193">
        <f>Constants!I3</f>
        <v>0</v>
      </c>
    </row>
    <row r="4" spans="1:8" hidden="1" x14ac:dyDescent="0.15">
      <c r="A4" s="193" t="str">
        <f>Constants!A4</f>
        <v>Phases:</v>
      </c>
      <c r="B4" s="193" t="str">
        <f>Constants!B4</f>
        <v>Analyze</v>
      </c>
      <c r="C4" s="193"/>
      <c r="D4" s="193" t="str">
        <f>Constants!D4</f>
        <v>Identifying customer needs</v>
      </c>
      <c r="E4" s="193" t="str">
        <f>Constants!E4</f>
        <v xml:space="preserve"> </v>
      </c>
      <c r="F4" s="193" t="str">
        <f>Constants!F4</f>
        <v>AB</v>
      </c>
      <c r="G4" s="193">
        <f>Constants!G4</f>
        <v>0.9</v>
      </c>
      <c r="H4" s="193">
        <f>Constants!I4</f>
        <v>0</v>
      </c>
    </row>
    <row r="5" spans="1:8" hidden="1" x14ac:dyDescent="0.15">
      <c r="A5" s="193" t="str">
        <f>Constants!A5</f>
        <v xml:space="preserve"> </v>
      </c>
      <c r="B5" s="193" t="str">
        <f>Constants!B5</f>
        <v>Architect</v>
      </c>
      <c r="C5" s="193"/>
      <c r="D5" s="193" t="str">
        <f>Constants!D5</f>
        <v>High-level design</v>
      </c>
      <c r="E5" s="193" t="str">
        <f>Constants!E5</f>
        <v xml:space="preserve"> </v>
      </c>
      <c r="F5" s="193" t="str">
        <f>Constants!F5</f>
        <v>B</v>
      </c>
      <c r="G5" s="193">
        <f>Constants!G5</f>
        <v>0.85</v>
      </c>
      <c r="H5" s="193">
        <f>Constants!I5</f>
        <v>0</v>
      </c>
    </row>
    <row r="6" spans="1:8" hidden="1" x14ac:dyDescent="0.15">
      <c r="A6" s="193" t="str">
        <f>Constants!A6</f>
        <v xml:space="preserve"> </v>
      </c>
      <c r="B6" s="193" t="str">
        <f>Constants!B6</f>
        <v>Plan project</v>
      </c>
      <c r="C6" s="193"/>
      <c r="D6" s="193" t="str">
        <f>Constants!D6</f>
        <v>Determine actions/effort for project duration</v>
      </c>
      <c r="E6" s="193" t="str">
        <f>Constants!E6</f>
        <v xml:space="preserve"> </v>
      </c>
      <c r="F6" s="193" t="str">
        <f>Constants!F6</f>
        <v>BC</v>
      </c>
      <c r="G6" s="193">
        <f>Constants!G6</f>
        <v>0.8</v>
      </c>
      <c r="H6" s="193">
        <f>Constants!I6</f>
        <v>0</v>
      </c>
    </row>
    <row r="7" spans="1:8" hidden="1" x14ac:dyDescent="0.15">
      <c r="A7" s="193" t="str">
        <f>Constants!A7</f>
        <v xml:space="preserve"> </v>
      </c>
      <c r="B7" s="193" t="str">
        <f>Constants!B7</f>
        <v>Plan iteration</v>
      </c>
      <c r="C7" s="193"/>
      <c r="D7" s="193" t="str">
        <f>Constants!D7</f>
        <v>Determine actions/effort this iteration</v>
      </c>
      <c r="E7" s="193" t="str">
        <f>Constants!E7</f>
        <v xml:space="preserve"> </v>
      </c>
      <c r="F7" s="193" t="str">
        <f>Constants!F7</f>
        <v>C</v>
      </c>
      <c r="G7" s="193">
        <f>Constants!G7</f>
        <v>0.75</v>
      </c>
      <c r="H7" s="193">
        <f>Constants!I7</f>
        <v>0</v>
      </c>
    </row>
    <row r="8" spans="1:8" hidden="1" x14ac:dyDescent="0.15">
      <c r="A8" s="193" t="str">
        <f>Constants!A8</f>
        <v xml:space="preserve"> </v>
      </c>
      <c r="B8" s="193" t="str">
        <f>Constants!B8</f>
        <v>Construct</v>
      </c>
      <c r="C8" s="193"/>
      <c r="D8" s="193" t="str">
        <f>Constants!D8</f>
        <v>Low-level design, coding, unit testing</v>
      </c>
      <c r="E8" s="193" t="str">
        <f>Constants!E8</f>
        <v xml:space="preserve"> </v>
      </c>
      <c r="F8" s="193" t="str">
        <f>Constants!F8</f>
        <v>CD</v>
      </c>
      <c r="G8" s="193">
        <f>Constants!G8</f>
        <v>0.7</v>
      </c>
      <c r="H8" s="193">
        <f ca="1">Constants!H8</f>
        <v>44248</v>
      </c>
    </row>
    <row r="9" spans="1:8" hidden="1" x14ac:dyDescent="0.15">
      <c r="A9" s="193" t="str">
        <f>Constants!A9</f>
        <v xml:space="preserve"> </v>
      </c>
      <c r="B9" s="193" t="str">
        <f>Constants!B9</f>
        <v>Refactor</v>
      </c>
      <c r="C9" s="193"/>
      <c r="D9" s="193" t="str">
        <f>Constants!D9</f>
        <v>Restructure internal design</v>
      </c>
      <c r="E9" s="193" t="str">
        <f>Constants!E9</f>
        <v xml:space="preserve"> </v>
      </c>
      <c r="F9" s="193" t="str">
        <f>Constants!F9</f>
        <v>D</v>
      </c>
      <c r="G9" s="193">
        <f>Constants!G9</f>
        <v>0.65</v>
      </c>
      <c r="H9" s="193">
        <f ca="1">Constants!H9</f>
        <v>44249</v>
      </c>
    </row>
    <row r="10" spans="1:8" hidden="1" x14ac:dyDescent="0.15">
      <c r="A10" s="193" t="str">
        <f>Constants!A10</f>
        <v xml:space="preserve"> </v>
      </c>
      <c r="B10" s="193" t="str">
        <f>Constants!B10</f>
        <v>Review</v>
      </c>
      <c r="C10" s="193"/>
      <c r="D10" s="193" t="str">
        <f>Constants!D10</f>
        <v>Examine test code for risk mitigation</v>
      </c>
      <c r="E10" s="193" t="str">
        <f>Constants!E10</f>
        <v xml:space="preserve"> </v>
      </c>
      <c r="F10" s="193" t="str">
        <f>Constants!F10</f>
        <v>F</v>
      </c>
      <c r="G10" s="193">
        <f>Constants!G10</f>
        <v>0.5</v>
      </c>
      <c r="H10" s="193">
        <f ca="1">Constants!H10</f>
        <v>44250</v>
      </c>
    </row>
    <row r="11" spans="1:8" hidden="1" x14ac:dyDescent="0.15">
      <c r="A11" s="193" t="str">
        <f>Constants!A11</f>
        <v xml:space="preserve"> </v>
      </c>
      <c r="B11" s="193" t="str">
        <f>Constants!B11</f>
        <v>Integration test</v>
      </c>
      <c r="C11" s="193"/>
      <c r="D11" s="193" t="str">
        <f>Constants!D11</f>
        <v>End-to-end test of components to date</v>
      </c>
      <c r="E11" s="193" t="str">
        <f>Constants!E11</f>
        <v xml:space="preserve"> </v>
      </c>
      <c r="F11" s="193" t="str">
        <f>Constants!F11</f>
        <v xml:space="preserve"> </v>
      </c>
      <c r="G11" s="193" t="str">
        <f>Constants!G11</f>
        <v xml:space="preserve"> </v>
      </c>
      <c r="H11" s="193">
        <f ca="1">Constants!H11</f>
        <v>44251</v>
      </c>
    </row>
    <row r="12" spans="1:8" hidden="1" x14ac:dyDescent="0.15">
      <c r="A12" s="193" t="str">
        <f>Constants!A12</f>
        <v xml:space="preserve"> </v>
      </c>
      <c r="B12" s="193" t="str">
        <f>Constants!B12</f>
        <v>Repattern</v>
      </c>
      <c r="C12" s="193"/>
      <c r="D12" s="193" t="str">
        <f>Constants!D12</f>
        <v>Restructure external design</v>
      </c>
      <c r="E12" s="193" t="str">
        <f>Constants!E12</f>
        <v xml:space="preserve"> </v>
      </c>
      <c r="F12" s="193" t="str">
        <f>Constants!F12</f>
        <v xml:space="preserve"> </v>
      </c>
      <c r="G12" s="193" t="str">
        <f>Constants!G12</f>
        <v xml:space="preserve"> </v>
      </c>
      <c r="H12" s="193">
        <f ca="1">Constants!H12</f>
        <v>44252</v>
      </c>
    </row>
    <row r="13" spans="1:8" hidden="1" x14ac:dyDescent="0.15">
      <c r="A13" s="193" t="str">
        <f>Constants!A13</f>
        <v xml:space="preserve"> </v>
      </c>
      <c r="B13" s="193" t="str">
        <f>Constants!B13</f>
        <v>Postmortem</v>
      </c>
      <c r="C13" s="193"/>
      <c r="D13" s="193" t="str">
        <f>Constants!D13</f>
        <v>Capture post-development statistics</v>
      </c>
      <c r="E13" s="193" t="str">
        <f>Constants!E13</f>
        <v xml:space="preserve"> </v>
      </c>
      <c r="F13" s="193" t="str">
        <f>Constants!F13</f>
        <v xml:space="preserve"> </v>
      </c>
      <c r="G13" s="193" t="str">
        <f>Constants!G13</f>
        <v xml:space="preserve"> </v>
      </c>
      <c r="H13" s="193">
        <f ca="1">Constants!H13</f>
        <v>44253</v>
      </c>
    </row>
    <row r="14" spans="1:8" hidden="1" x14ac:dyDescent="0.15">
      <c r="A14" s="193" t="str">
        <f>Constants!A14</f>
        <v xml:space="preserve"> </v>
      </c>
      <c r="B14" s="193" t="str">
        <f>Constants!B14</f>
        <v>Sandbox</v>
      </c>
      <c r="C14" s="193"/>
      <c r="D14" s="193" t="str">
        <f>Constants!D14</f>
        <v>Prove ideas, try concepts</v>
      </c>
      <c r="E14" s="193" t="str">
        <f>Constants!E14</f>
        <v xml:space="preserve"> </v>
      </c>
      <c r="F14" s="193" t="str">
        <f>Constants!F14</f>
        <v xml:space="preserve"> </v>
      </c>
      <c r="G14" s="193" t="str">
        <f>Constants!G14</f>
        <v xml:space="preserve"> </v>
      </c>
      <c r="H14" s="193">
        <f ca="1">Constants!H14</f>
        <v>44254</v>
      </c>
    </row>
    <row r="15" spans="1:8" hidden="1" x14ac:dyDescent="0.15">
      <c r="A15" s="193" t="str">
        <f>Constants!A15</f>
        <v xml:space="preserve"> </v>
      </c>
      <c r="B15" s="193" t="str">
        <f>Constants!B15</f>
        <v xml:space="preserve"> </v>
      </c>
      <c r="C15" s="193"/>
      <c r="D15" s="193" t="str">
        <f>Constants!C15</f>
        <v xml:space="preserve"> </v>
      </c>
      <c r="E15" s="193" t="str">
        <f>Constants!D15</f>
        <v xml:space="preserve"> </v>
      </c>
      <c r="F15" s="193" t="str">
        <f>Constants!E15</f>
        <v xml:space="preserve"> </v>
      </c>
      <c r="G15" s="193" t="str">
        <f>Constants!F15</f>
        <v xml:space="preserve"> </v>
      </c>
      <c r="H15" s="193">
        <f ca="1">Constants!H15</f>
        <v>44255</v>
      </c>
    </row>
    <row r="16" spans="1:8" hidden="1" x14ac:dyDescent="0.15">
      <c r="A16" s="193" t="str">
        <f>Constants!A16</f>
        <v xml:space="preserve"> </v>
      </c>
      <c r="B16" s="193" t="str">
        <f>Constants!B16</f>
        <v xml:space="preserve"> </v>
      </c>
      <c r="C16" s="193"/>
      <c r="D16" s="193" t="str">
        <f>Constants!C16</f>
        <v xml:space="preserve"> </v>
      </c>
      <c r="E16" s="193" t="str">
        <f>Constants!D16</f>
        <v xml:space="preserve"> </v>
      </c>
      <c r="F16" s="193" t="str">
        <f>Constants!E16</f>
        <v xml:space="preserve"> </v>
      </c>
      <c r="G16" s="193" t="str">
        <f>Constants!F16</f>
        <v xml:space="preserve"> </v>
      </c>
      <c r="H16" s="193">
        <f ca="1">Constants!H16</f>
        <v>44256</v>
      </c>
    </row>
    <row r="17" spans="1:8" hidden="1" x14ac:dyDescent="0.15">
      <c r="A17" s="193" t="str">
        <f>Constants!A17</f>
        <v xml:space="preserve"> </v>
      </c>
      <c r="B17" s="193" t="str">
        <f>Constants!B17</f>
        <v xml:space="preserve"> </v>
      </c>
      <c r="C17" s="193"/>
      <c r="D17" s="193" t="str">
        <f>Constants!C17</f>
        <v xml:space="preserve"> </v>
      </c>
      <c r="E17" s="193" t="str">
        <f>Constants!D17</f>
        <v xml:space="preserve"> </v>
      </c>
      <c r="F17" s="193" t="str">
        <f>Constants!E17</f>
        <v xml:space="preserve"> </v>
      </c>
      <c r="G17" s="193" t="str">
        <f>Constants!F17</f>
        <v xml:space="preserve"> </v>
      </c>
      <c r="H17" s="193">
        <f ca="1">Constants!H17</f>
        <v>44257</v>
      </c>
    </row>
    <row r="18" spans="1:8" hidden="1" x14ac:dyDescent="0.15">
      <c r="A18" s="193" t="str">
        <f>Constants!A18</f>
        <v xml:space="preserve"> </v>
      </c>
      <c r="B18" s="193" t="str">
        <f>Constants!B18</f>
        <v xml:space="preserve"> </v>
      </c>
      <c r="C18" s="193"/>
      <c r="D18" s="193" t="str">
        <f>Constants!C18</f>
        <v xml:space="preserve"> </v>
      </c>
      <c r="E18" s="193" t="str">
        <f>Constants!D18</f>
        <v xml:space="preserve"> </v>
      </c>
      <c r="F18" s="193" t="str">
        <f>Constants!E18</f>
        <v xml:space="preserve"> </v>
      </c>
      <c r="G18" s="193" t="str">
        <f>Constants!F18</f>
        <v xml:space="preserve"> </v>
      </c>
      <c r="H18" s="193" t="e">
        <f>Constants!#REF!</f>
        <v>#REF!</v>
      </c>
    </row>
    <row r="19" spans="1:8" hidden="1" x14ac:dyDescent="0.15">
      <c r="A19" s="193" t="str">
        <f>Constants!A19</f>
        <v>Defect Types:</v>
      </c>
      <c r="B19" s="193" t="str">
        <f>Constants!B19</f>
        <v>Requirements Change</v>
      </c>
      <c r="C19" s="193"/>
      <c r="D19" s="193" t="str">
        <f>Constants!C19</f>
        <v>Changes to requirements</v>
      </c>
      <c r="E19" s="193" t="str">
        <f>Constants!D19</f>
        <v>Iteration</v>
      </c>
      <c r="F19" s="193" t="str">
        <f>Constants!E19</f>
        <v>NA</v>
      </c>
      <c r="G19" s="193" t="str">
        <f>Constants!F19</f>
        <v xml:space="preserve">did not follow </v>
      </c>
      <c r="H19" s="193" t="e">
        <f>Constants!#REF!</f>
        <v>#REF!</v>
      </c>
    </row>
    <row r="20" spans="1:8" hidden="1" x14ac:dyDescent="0.15">
      <c r="A20" s="193" t="str">
        <f>Constants!A20</f>
        <v xml:space="preserve"> </v>
      </c>
      <c r="B20" s="193" t="str">
        <f>Constants!B20</f>
        <v>Requirements Clarification</v>
      </c>
      <c r="C20" s="193"/>
      <c r="D20" s="193" t="str">
        <f>Constants!C20</f>
        <v>Clarifications to requirements</v>
      </c>
      <c r="E20" s="193" t="str">
        <f>Constants!D20</f>
        <v xml:space="preserve"> </v>
      </c>
      <c r="F20" s="193">
        <f>Constants!E20</f>
        <v>1</v>
      </c>
      <c r="G20" s="193" t="str">
        <f>Constants!F20</f>
        <v>very painful</v>
      </c>
      <c r="H20" s="193" t="e">
        <f>Constants!#REF!</f>
        <v>#REF!</v>
      </c>
    </row>
    <row r="21" spans="1:8" hidden="1" x14ac:dyDescent="0.15">
      <c r="A21" s="193" t="str">
        <f>Constants!A21</f>
        <v xml:space="preserve"> </v>
      </c>
      <c r="B21" s="193" t="str">
        <f>Constants!B21</f>
        <v>Product syntax</v>
      </c>
      <c r="C21" s="193"/>
      <c r="D21" s="193" t="str">
        <f>Constants!C21</f>
        <v>Syntax flaws in the deliverable product</v>
      </c>
      <c r="E21" s="193" t="str">
        <f>Constants!D21</f>
        <v xml:space="preserve"> </v>
      </c>
      <c r="F21" s="193">
        <f>Constants!E21</f>
        <v>2</v>
      </c>
      <c r="G21" s="193" t="str">
        <f>Constants!F21</f>
        <v>painful</v>
      </c>
      <c r="H21" s="193" t="e">
        <f>Constants!#REF!</f>
        <v>#REF!</v>
      </c>
    </row>
    <row r="22" spans="1:8" hidden="1" x14ac:dyDescent="0.15">
      <c r="A22" s="193" t="str">
        <f>Constants!A22</f>
        <v xml:space="preserve"> </v>
      </c>
      <c r="B22" s="193" t="str">
        <f>Constants!B22</f>
        <v>Product logic</v>
      </c>
      <c r="C22" s="193"/>
      <c r="D22" s="193" t="str">
        <f>Constants!C22</f>
        <v>Logic flaws in the deliverable product</v>
      </c>
      <c r="E22" s="193" t="str">
        <f>Constants!D22</f>
        <v xml:space="preserve"> </v>
      </c>
      <c r="F22" s="193">
        <f>Constants!E22</f>
        <v>3</v>
      </c>
      <c r="G22" s="193" t="str">
        <f>Constants!F22</f>
        <v>neutral</v>
      </c>
      <c r="H22" s="193" t="e">
        <f>Constants!#REF!</f>
        <v>#REF!</v>
      </c>
    </row>
    <row r="23" spans="1:8" hidden="1" x14ac:dyDescent="0.15">
      <c r="A23" s="193" t="str">
        <f>Constants!A23</f>
        <v xml:space="preserve"> </v>
      </c>
      <c r="B23" s="193" t="str">
        <f>Constants!B23</f>
        <v>Product interface</v>
      </c>
      <c r="C23" s="193"/>
      <c r="D23" s="193" t="str">
        <f>Constants!C23</f>
        <v>Flaws in the interface of a component of the deliverable product</v>
      </c>
      <c r="E23" s="193" t="str">
        <f>Constants!D23</f>
        <v xml:space="preserve"> </v>
      </c>
      <c r="F23" s="193">
        <f>Constants!E23</f>
        <v>4</v>
      </c>
      <c r="G23" s="193" t="str">
        <f>Constants!F23</f>
        <v>helpful</v>
      </c>
      <c r="H23" s="193" t="e">
        <f>Constants!#REF!</f>
        <v>#REF!</v>
      </c>
    </row>
    <row r="24" spans="1:8" hidden="1" x14ac:dyDescent="0.15">
      <c r="A24" s="193" t="str">
        <f>Constants!A24</f>
        <v xml:space="preserve"> </v>
      </c>
      <c r="B24" s="193" t="str">
        <f>Constants!B24</f>
        <v>Product checking</v>
      </c>
      <c r="C24" s="193"/>
      <c r="D24" s="193" t="str">
        <f>Constants!C24</f>
        <v>Flaws with boundary/type checking within a component of the deliverable product</v>
      </c>
      <c r="E24" s="193" t="str">
        <f>Constants!D24</f>
        <v xml:space="preserve"> </v>
      </c>
      <c r="F24" s="193">
        <f>Constants!E24</f>
        <v>5</v>
      </c>
      <c r="G24" s="193" t="str">
        <f>Constants!F24</f>
        <v>very helpful</v>
      </c>
      <c r="H24" s="193" t="e">
        <f>Constants!#REF!</f>
        <v>#REF!</v>
      </c>
    </row>
    <row r="25" spans="1:8" hidden="1" x14ac:dyDescent="0.15">
      <c r="A25" s="193" t="str">
        <f>Constants!A25</f>
        <v xml:space="preserve"> </v>
      </c>
      <c r="B25" s="193" t="str">
        <f>Constants!B25</f>
        <v>Test syntax</v>
      </c>
      <c r="C25" s="193"/>
      <c r="D25" s="193" t="str">
        <f>Constants!C25</f>
        <v xml:space="preserve">Syntax flaws in the test code </v>
      </c>
      <c r="E25" s="193" t="str">
        <f>Constants!D25</f>
        <v xml:space="preserve"> </v>
      </c>
      <c r="F25" s="193">
        <f>Constants!E25</f>
        <v>6</v>
      </c>
      <c r="G25" s="193" t="str">
        <f>Constants!F25</f>
        <v xml:space="preserve"> </v>
      </c>
      <c r="H25" s="193" t="e">
        <f>Constants!#REF!</f>
        <v>#REF!</v>
      </c>
    </row>
    <row r="26" spans="1:8" hidden="1" x14ac:dyDescent="0.15">
      <c r="A26" s="193" t="str">
        <f>Constants!A26</f>
        <v xml:space="preserve"> </v>
      </c>
      <c r="B26" s="193" t="str">
        <f>Constants!B26</f>
        <v>Test logic</v>
      </c>
      <c r="C26" s="193"/>
      <c r="D26" s="193" t="str">
        <f>Constants!C26</f>
        <v>Logic flaws in the test code</v>
      </c>
      <c r="E26" s="193" t="str">
        <f>Constants!D26</f>
        <v xml:space="preserve"> </v>
      </c>
      <c r="F26" s="193">
        <f>Constants!E26</f>
        <v>7</v>
      </c>
      <c r="G26" s="193" t="str">
        <f>Constants!F26</f>
        <v xml:space="preserve"> </v>
      </c>
      <c r="H26" s="193" t="e">
        <f>Constants!#REF!</f>
        <v>#REF!</v>
      </c>
    </row>
    <row r="27" spans="1:8" hidden="1" x14ac:dyDescent="0.15">
      <c r="A27" s="193" t="str">
        <f>Constants!A27</f>
        <v xml:space="preserve"> </v>
      </c>
      <c r="B27" s="193" t="str">
        <f>Constants!B27</f>
        <v>Test interface</v>
      </c>
      <c r="C27" s="193"/>
      <c r="D27" s="193" t="str">
        <f>Constants!C27</f>
        <v>Flaws in the interface of a component of the test code</v>
      </c>
      <c r="E27" s="193" t="str">
        <f>Constants!D27</f>
        <v xml:space="preserve"> </v>
      </c>
      <c r="F27" s="193">
        <f>Constants!E27</f>
        <v>8</v>
      </c>
      <c r="G27" s="193" t="str">
        <f>Constants!F27</f>
        <v xml:space="preserve"> </v>
      </c>
      <c r="H27" s="193" t="e">
        <f>Constants!#REF!</f>
        <v>#REF!</v>
      </c>
    </row>
    <row r="28" spans="1:8" hidden="1" x14ac:dyDescent="0.15">
      <c r="A28" s="193" t="str">
        <f>Constants!A28</f>
        <v xml:space="preserve"> </v>
      </c>
      <c r="B28" s="193" t="str">
        <f>Constants!B28</f>
        <v>Test checking</v>
      </c>
      <c r="C28" s="193"/>
      <c r="D28" s="193" t="str">
        <f>Constants!C28</f>
        <v>Flaws with boundary/type checking within a component of the test code</v>
      </c>
      <c r="E28" s="193" t="str">
        <f>Constants!D28</f>
        <v xml:space="preserve"> </v>
      </c>
      <c r="F28" s="193">
        <f>Constants!E28</f>
        <v>9</v>
      </c>
      <c r="G28" s="193" t="str">
        <f>Constants!F28</f>
        <v xml:space="preserve"> </v>
      </c>
      <c r="H28" s="193" t="e">
        <f>Constants!#REF!</f>
        <v>#REF!</v>
      </c>
    </row>
    <row r="29" spans="1:8" hidden="1" x14ac:dyDescent="0.15">
      <c r="A29" s="193" t="str">
        <f>Constants!A29</f>
        <v xml:space="preserve"> </v>
      </c>
      <c r="B29" s="193" t="str">
        <f>Constants!B29</f>
        <v>Bad Smell</v>
      </c>
      <c r="C29" s="193"/>
      <c r="D29" s="193" t="str">
        <f>Constants!C29</f>
        <v>Refactoring changes (please note the bad smell in the defect description)</v>
      </c>
      <c r="E29" s="193" t="str">
        <f>Constants!D29</f>
        <v xml:space="preserve"> </v>
      </c>
      <c r="F29" s="193">
        <f>Constants!E29</f>
        <v>10</v>
      </c>
      <c r="G29" s="193">
        <f>Constants!F29</f>
        <v>0</v>
      </c>
      <c r="H29" s="193" t="e">
        <f>Constants!#REF!</f>
        <v>#REF!</v>
      </c>
    </row>
    <row r="30" spans="1:8" hidden="1" x14ac:dyDescent="0.15">
      <c r="A30" s="193" t="str">
        <f>Constants!A30</f>
        <v>Y/N:</v>
      </c>
      <c r="B30" s="193" t="str">
        <f>Constants!B30</f>
        <v>Yes</v>
      </c>
      <c r="C30" s="193"/>
      <c r="D30" s="193" t="str">
        <f>Constants!C30</f>
        <v xml:space="preserve"> </v>
      </c>
      <c r="E30" s="193" t="str">
        <f>Constants!D30</f>
        <v xml:space="preserve"> </v>
      </c>
      <c r="F30" s="193" t="str">
        <f>Constants!E30</f>
        <v>Passed</v>
      </c>
      <c r="G30" s="193">
        <f>Constants!F30</f>
        <v>0</v>
      </c>
      <c r="H30" s="193" t="e">
        <f>Constants!#REF!</f>
        <v>#REF!</v>
      </c>
    </row>
    <row r="31" spans="1:8" s="19" customFormat="1" hidden="1" x14ac:dyDescent="0.15">
      <c r="A31" s="193" t="str">
        <f>Constants!A31</f>
        <v xml:space="preserve"> </v>
      </c>
      <c r="B31" s="193" t="str">
        <f>Constants!B31</f>
        <v>No</v>
      </c>
      <c r="C31" s="193"/>
      <c r="D31" s="193" t="str">
        <f>Constants!C31</f>
        <v xml:space="preserve"> </v>
      </c>
      <c r="E31" s="193" t="str">
        <f>Constants!D31</f>
        <v xml:space="preserve"> </v>
      </c>
      <c r="F31" s="193" t="str">
        <f>Constants!E31</f>
        <v>Passed with issues</v>
      </c>
      <c r="G31" s="193">
        <f>Constants!F31</f>
        <v>0</v>
      </c>
      <c r="H31" s="193">
        <f ca="1">Constants!H31</f>
        <v>44271</v>
      </c>
    </row>
    <row r="32" spans="1:8" hidden="1" x14ac:dyDescent="0.15">
      <c r="A32" s="193" t="str">
        <f>Constants!A32</f>
        <v>Proxy Types:</v>
      </c>
      <c r="B32" s="193" t="str">
        <f>Constants!B32</f>
        <v>-</v>
      </c>
      <c r="C32" s="193"/>
      <c r="D32" s="193" t="str">
        <f>Constants!C32</f>
        <v xml:space="preserve"> </v>
      </c>
      <c r="E32" s="193" t="str">
        <f>Constants!D32</f>
        <v xml:space="preserve"> </v>
      </c>
      <c r="F32" s="193" t="str">
        <f>Constants!E32</f>
        <v>Failed</v>
      </c>
      <c r="G32" s="193" t="str">
        <f>Constants!F32</f>
        <v>Base</v>
      </c>
      <c r="H32" s="193">
        <f ca="1">Constants!H32</f>
        <v>44272</v>
      </c>
    </row>
    <row r="33" spans="1:8" hidden="1" x14ac:dyDescent="0.15">
      <c r="A33" s="193" t="str">
        <f>Constants!A33</f>
        <v xml:space="preserve"> </v>
      </c>
      <c r="B33" s="193" t="str">
        <f>Constants!B33</f>
        <v>Calculation</v>
      </c>
      <c r="C33" s="193"/>
      <c r="D33" s="193" t="str">
        <f>Constants!C33</f>
        <v xml:space="preserve"> </v>
      </c>
      <c r="E33" s="193" t="str">
        <f>Constants!D33</f>
        <v xml:space="preserve"> </v>
      </c>
      <c r="F33" s="193" t="str">
        <f>Constants!E33</f>
        <v>Not tested</v>
      </c>
      <c r="G33" s="193" t="str">
        <f>Constants!F33</f>
        <v>New</v>
      </c>
      <c r="H33" s="193">
        <f ca="1">Constants!H33</f>
        <v>44273</v>
      </c>
    </row>
    <row r="34" spans="1:8" hidden="1" x14ac:dyDescent="0.15">
      <c r="A34" s="193" t="str">
        <f>Constants!A34</f>
        <v xml:space="preserve"> </v>
      </c>
      <c r="B34" s="193" t="str">
        <f>Constants!B34</f>
        <v>Data</v>
      </c>
      <c r="C34" s="193"/>
      <c r="D34" s="193" t="str">
        <f>Constants!C34</f>
        <v xml:space="preserve"> </v>
      </c>
      <c r="E34" s="193" t="str">
        <f>Constants!D34</f>
        <v xml:space="preserve"> </v>
      </c>
      <c r="F34" s="193" t="str">
        <f>Constants!E34</f>
        <v>Not applicable</v>
      </c>
      <c r="G34" s="193" t="str">
        <f>Constants!F34</f>
        <v>Reusable</v>
      </c>
      <c r="H34" s="193">
        <f ca="1">Constants!H34</f>
        <v>44274</v>
      </c>
    </row>
    <row r="35" spans="1:8" hidden="1" x14ac:dyDescent="0.15">
      <c r="A35" s="193" t="str">
        <f>Constants!A35</f>
        <v xml:space="preserve"> </v>
      </c>
      <c r="B35" s="193" t="str">
        <f>Constants!B35</f>
        <v>I/O</v>
      </c>
      <c r="C35" s="193"/>
      <c r="D35" s="193" t="str">
        <f>Constants!C35</f>
        <v xml:space="preserve"> </v>
      </c>
      <c r="E35" s="193" t="str">
        <f>Constants!D35</f>
        <v xml:space="preserve"> </v>
      </c>
      <c r="F35" s="193" t="str">
        <f>Constants!E35</f>
        <v xml:space="preserve"> </v>
      </c>
      <c r="G35" s="193" t="str">
        <f>Constants!F35</f>
        <v xml:space="preserve"> </v>
      </c>
      <c r="H35" s="193">
        <f ca="1">Constants!H35</f>
        <v>44275</v>
      </c>
    </row>
    <row r="36" spans="1:8" hidden="1" x14ac:dyDescent="0.15">
      <c r="A36" s="193" t="str">
        <f>Constants!A36</f>
        <v xml:space="preserve"> </v>
      </c>
      <c r="B36" s="193" t="str">
        <f>Constants!B36</f>
        <v>Logic</v>
      </c>
      <c r="C36" s="193"/>
      <c r="D36" s="193" t="str">
        <f>Constants!C36</f>
        <v xml:space="preserve"> </v>
      </c>
      <c r="E36" s="193" t="str">
        <f>Constants!D36</f>
        <v xml:space="preserve"> </v>
      </c>
      <c r="F36" s="193" t="str">
        <f>Constants!E36</f>
        <v xml:space="preserve"> </v>
      </c>
      <c r="G36" s="193" t="str">
        <f>Constants!F36</f>
        <v xml:space="preserve"> </v>
      </c>
      <c r="H36" s="193">
        <f ca="1">Constants!H36</f>
        <v>44276</v>
      </c>
    </row>
    <row r="37" spans="1:8" hidden="1" x14ac:dyDescent="0.15">
      <c r="A37" s="193" t="str">
        <f>Constants!A37</f>
        <v xml:space="preserve"> </v>
      </c>
      <c r="B37" s="193" t="str">
        <f>Constants!B37</f>
        <v xml:space="preserve"> </v>
      </c>
      <c r="C37" s="193"/>
      <c r="D37" s="193" t="str">
        <f>Constants!C37</f>
        <v xml:space="preserve"> </v>
      </c>
      <c r="E37" s="193" t="str">
        <f>Constants!D37</f>
        <v xml:space="preserve"> </v>
      </c>
      <c r="F37" s="193" t="str">
        <f>Constants!E37</f>
        <v xml:space="preserve"> </v>
      </c>
      <c r="G37" s="193" t="str">
        <f>Constants!F37</f>
        <v xml:space="preserve"> </v>
      </c>
      <c r="H37" s="193">
        <f ca="1">Constants!H37</f>
        <v>44277</v>
      </c>
    </row>
    <row r="38" spans="1:8" hidden="1" x14ac:dyDescent="0.15">
      <c r="A38" s="193" t="str">
        <f>Constants!A38</f>
        <v>Sizes:</v>
      </c>
      <c r="B38" s="193" t="str">
        <f>Constants!B38</f>
        <v>VS</v>
      </c>
      <c r="C38" s="193"/>
      <c r="D38" s="193" t="str">
        <f>Constants!C38</f>
        <v>S</v>
      </c>
      <c r="E38" s="193" t="str">
        <f>Constants!D38</f>
        <v>M</v>
      </c>
      <c r="F38" s="193" t="str">
        <f>Constants!E38</f>
        <v>L</v>
      </c>
      <c r="G38" s="193" t="str">
        <f>Constants!F38</f>
        <v>VL</v>
      </c>
      <c r="H38" s="193" t="str">
        <f>Constants!G38</f>
        <v>VS</v>
      </c>
    </row>
    <row r="39" spans="1:8" hidden="1" x14ac:dyDescent="0.15">
      <c r="A39" s="193" t="str">
        <f>Constants!A39</f>
        <v>upper</v>
      </c>
      <c r="B39" s="193">
        <f>Constants!B39</f>
        <v>-1.5</v>
      </c>
      <c r="C39" s="193"/>
      <c r="D39" s="193">
        <f>Constants!C39</f>
        <v>-0.5</v>
      </c>
      <c r="E39" s="193">
        <f>Constants!D39</f>
        <v>0.5</v>
      </c>
      <c r="F39" s="193">
        <f>Constants!E39</f>
        <v>1.5</v>
      </c>
      <c r="G39" s="193">
        <f>Constants!F39</f>
        <v>99999</v>
      </c>
      <c r="H39" s="193" t="str">
        <f>Constants!G39</f>
        <v>S</v>
      </c>
    </row>
    <row r="40" spans="1:8" hidden="1" x14ac:dyDescent="0.15">
      <c r="A40" s="193" t="str">
        <f>Constants!A40</f>
        <v>mid</v>
      </c>
      <c r="B40" s="193">
        <f>Constants!B40</f>
        <v>-2</v>
      </c>
      <c r="C40" s="193"/>
      <c r="D40" s="193">
        <f>Constants!C40</f>
        <v>-1</v>
      </c>
      <c r="E40" s="193">
        <f>Constants!D40</f>
        <v>0</v>
      </c>
      <c r="F40" s="193">
        <f>Constants!E40</f>
        <v>1</v>
      </c>
      <c r="G40" s="193">
        <f>Constants!F40</f>
        <v>2</v>
      </c>
      <c r="H40" s="193" t="str">
        <f>Constants!G40</f>
        <v>M</v>
      </c>
    </row>
    <row r="41" spans="1:8" hidden="1" x14ac:dyDescent="0.15">
      <c r="A41" s="193" t="str">
        <f>Constants!A41</f>
        <v>lower</v>
      </c>
      <c r="B41" s="193">
        <f>Constants!B41</f>
        <v>0</v>
      </c>
      <c r="C41" s="193"/>
      <c r="D41" s="193">
        <f>Constants!C41</f>
        <v>-1.5</v>
      </c>
      <c r="E41" s="193">
        <f>Constants!D41</f>
        <v>-0.5</v>
      </c>
      <c r="F41" s="193">
        <f>Constants!E41</f>
        <v>0.5</v>
      </c>
      <c r="G41" s="193">
        <f>Constants!F41</f>
        <v>1.5</v>
      </c>
      <c r="H41" s="193" t="str">
        <f>Constants!G41</f>
        <v>L</v>
      </c>
    </row>
    <row r="42" spans="1:8" ht="9" customHeight="1" x14ac:dyDescent="0.15">
      <c r="A42" s="193" t="str">
        <f>Constants!A42</f>
        <v xml:space="preserve"> </v>
      </c>
      <c r="B42" s="193">
        <f>Constants!B42</f>
        <v>0</v>
      </c>
      <c r="C42" s="193"/>
      <c r="D42" s="193">
        <f>Constants!C42</f>
        <v>0</v>
      </c>
      <c r="E42" s="193">
        <f>Constants!D42</f>
        <v>0</v>
      </c>
      <c r="F42" s="193">
        <f>Constants!E42</f>
        <v>0</v>
      </c>
      <c r="G42" s="193" t="str">
        <f>Constants!F42</f>
        <v xml:space="preserve"> </v>
      </c>
      <c r="H42" s="193" t="str">
        <f>Constants!G42</f>
        <v>VL</v>
      </c>
    </row>
    <row r="43" spans="1:8" ht="20" x14ac:dyDescent="0.2">
      <c r="A43" s="529" t="s">
        <v>317</v>
      </c>
      <c r="B43" s="529"/>
      <c r="C43" s="445"/>
      <c r="D43" s="1"/>
      <c r="E43" s="1"/>
      <c r="F43" s="1"/>
      <c r="G43" s="1"/>
    </row>
    <row r="44" spans="1:8" ht="54" customHeight="1" x14ac:dyDescent="0.2">
      <c r="A44" s="558" t="s">
        <v>721</v>
      </c>
      <c r="B44" s="559"/>
      <c r="C44" s="559"/>
      <c r="D44" s="559"/>
      <c r="E44" s="559"/>
      <c r="F44" s="559"/>
      <c r="G44" s="1"/>
    </row>
    <row r="45" spans="1:8" ht="17" hidden="1" customHeight="1" x14ac:dyDescent="0.2">
      <c r="A45" s="225" t="s">
        <v>441</v>
      </c>
      <c r="B45" s="225"/>
      <c r="C45" s="446"/>
      <c r="D45" s="225"/>
      <c r="E45" s="225"/>
      <c r="F45" s="225"/>
      <c r="G45" s="1"/>
    </row>
    <row r="46" spans="1:8" ht="17" hidden="1" customHeight="1" x14ac:dyDescent="0.2">
      <c r="A46" s="271" t="str">
        <f>'Customer Needs'!E26</f>
        <v>op=create</v>
      </c>
      <c r="B46" s="457"/>
      <c r="C46" s="457"/>
      <c r="D46" s="457"/>
      <c r="E46" s="457"/>
      <c r="F46" s="457"/>
      <c r="G46" s="456"/>
    </row>
    <row r="47" spans="1:8" customFormat="1" ht="16" hidden="1" customHeight="1" x14ac:dyDescent="0.15">
      <c r="A47" s="271" t="str">
        <f>'Customer Needs'!E27</f>
        <v>op=shift</v>
      </c>
      <c r="B47" s="14"/>
      <c r="C47" s="14"/>
    </row>
    <row r="48" spans="1:8" customFormat="1" ht="16" hidden="1" customHeight="1" x14ac:dyDescent="0.15">
      <c r="A48" s="271" t="str">
        <f>'Customer Needs'!E28</f>
        <v>op=status</v>
      </c>
      <c r="B48" s="14"/>
      <c r="C48" s="14"/>
    </row>
    <row r="49" spans="1:7" customFormat="1" ht="16" hidden="1" customHeight="1" x14ac:dyDescent="0.15">
      <c r="A49" s="271" t="str">
        <f>'Customer Needs'!E29</f>
        <v>op=recommend</v>
      </c>
      <c r="B49" s="14"/>
      <c r="C49" s="14"/>
    </row>
    <row r="50" spans="1:7" customFormat="1" ht="16" hidden="1" customHeight="1" x14ac:dyDescent="0.15">
      <c r="A50" s="271" t="str">
        <f>'Customer Needs'!E30</f>
        <v>op=info</v>
      </c>
      <c r="B50" s="14"/>
      <c r="C50" s="14"/>
    </row>
    <row r="51" spans="1:7" s="52" customFormat="1" ht="30" customHeight="1" x14ac:dyDescent="0.15">
      <c r="A51" s="50" t="s">
        <v>440</v>
      </c>
      <c r="B51" s="50" t="s">
        <v>725</v>
      </c>
      <c r="C51" s="50" t="s">
        <v>186</v>
      </c>
      <c r="D51" s="50" t="s">
        <v>25</v>
      </c>
      <c r="E51" s="50"/>
      <c r="F51" s="51" t="s">
        <v>26</v>
      </c>
      <c r="G51" s="51" t="s">
        <v>321</v>
      </c>
    </row>
    <row r="52" spans="1:7" s="52" customFormat="1" ht="42" customHeight="1" x14ac:dyDescent="0.15">
      <c r="A52" s="54"/>
      <c r="B52" s="54"/>
      <c r="C52" s="54"/>
      <c r="D52" s="54"/>
      <c r="E52" s="53"/>
      <c r="F52" s="55"/>
      <c r="G52" s="160"/>
    </row>
    <row r="53" spans="1:7" s="52" customFormat="1" ht="42" customHeight="1" x14ac:dyDescent="0.15">
      <c r="A53" s="54"/>
      <c r="B53" s="54"/>
      <c r="C53" s="54"/>
      <c r="D53" s="54"/>
      <c r="E53" s="53"/>
      <c r="F53" s="55"/>
      <c r="G53" s="160"/>
    </row>
    <row r="54" spans="1:7" s="52" customFormat="1" ht="42" customHeight="1" x14ac:dyDescent="0.15">
      <c r="A54" s="54"/>
      <c r="B54" s="54"/>
      <c r="C54" s="54"/>
      <c r="D54" s="54"/>
      <c r="E54" s="53"/>
      <c r="F54" s="55"/>
      <c r="G54" s="160"/>
    </row>
    <row r="55" spans="1:7" s="52" customFormat="1" ht="42" customHeight="1" x14ac:dyDescent="0.15">
      <c r="A55" s="54"/>
      <c r="B55" s="54"/>
      <c r="C55" s="54"/>
      <c r="D55" s="54"/>
      <c r="E55" s="53"/>
      <c r="F55" s="55"/>
      <c r="G55" s="160"/>
    </row>
    <row r="56" spans="1:7" s="52" customFormat="1" ht="42" customHeight="1" x14ac:dyDescent="0.15">
      <c r="A56" s="54"/>
      <c r="B56" s="54"/>
      <c r="C56" s="54"/>
      <c r="D56" s="54"/>
      <c r="E56" s="53"/>
      <c r="F56" s="55"/>
      <c r="G56" s="160"/>
    </row>
    <row r="57" spans="1:7" s="52" customFormat="1" ht="42" customHeight="1" x14ac:dyDescent="0.15">
      <c r="A57" s="54"/>
      <c r="B57" s="160"/>
      <c r="C57" s="160"/>
      <c r="D57" s="54"/>
      <c r="E57" s="53"/>
      <c r="F57" s="55"/>
      <c r="G57" s="160"/>
    </row>
    <row r="58" spans="1:7" s="52" customFormat="1" ht="42" customHeight="1" x14ac:dyDescent="0.15">
      <c r="A58" s="54"/>
      <c r="B58" s="54"/>
      <c r="C58" s="54"/>
      <c r="D58" s="54"/>
      <c r="E58" s="53"/>
      <c r="F58" s="55"/>
      <c r="G58" s="160"/>
    </row>
    <row r="59" spans="1:7" s="52" customFormat="1" ht="42" customHeight="1" x14ac:dyDescent="0.15">
      <c r="A59" s="54"/>
      <c r="B59" s="54"/>
      <c r="C59" s="54"/>
      <c r="D59" s="54"/>
      <c r="E59" s="53"/>
      <c r="F59" s="55"/>
      <c r="G59" s="160"/>
    </row>
    <row r="60" spans="1:7" s="52" customFormat="1" ht="42" customHeight="1" x14ac:dyDescent="0.15">
      <c r="A60" s="54"/>
      <c r="B60" s="160"/>
      <c r="C60" s="160"/>
      <c r="D60" s="54"/>
      <c r="E60" s="53"/>
      <c r="F60" s="55"/>
      <c r="G60" s="160"/>
    </row>
    <row r="61" spans="1:7" s="52" customFormat="1" ht="42" customHeight="1" x14ac:dyDescent="0.15">
      <c r="A61" s="54"/>
      <c r="B61" s="54"/>
      <c r="C61" s="54"/>
      <c r="D61" s="54"/>
      <c r="E61" s="53"/>
      <c r="F61" s="55"/>
      <c r="G61" s="160"/>
    </row>
    <row r="62" spans="1:7" s="52" customFormat="1" ht="42" customHeight="1" x14ac:dyDescent="0.15">
      <c r="A62" s="54"/>
      <c r="B62" s="54"/>
      <c r="C62" s="54"/>
      <c r="D62" s="54"/>
      <c r="E62" s="53"/>
      <c r="F62" s="55"/>
      <c r="G62" s="160"/>
    </row>
    <row r="63" spans="1:7" s="52" customFormat="1" ht="42" customHeight="1" x14ac:dyDescent="0.15">
      <c r="A63" s="54"/>
      <c r="B63" s="54"/>
      <c r="C63" s="54"/>
      <c r="D63" s="54"/>
      <c r="E63" s="53"/>
      <c r="F63" s="55"/>
      <c r="G63" s="160"/>
    </row>
    <row r="64" spans="1:7" s="52" customFormat="1" ht="42" customHeight="1" x14ac:dyDescent="0.15">
      <c r="A64" s="54"/>
      <c r="B64" s="54"/>
      <c r="C64" s="54"/>
      <c r="D64" s="54"/>
      <c r="E64" s="53"/>
      <c r="F64" s="55"/>
      <c r="G64" s="160"/>
    </row>
    <row r="65" spans="1:7" s="52" customFormat="1" ht="42" customHeight="1" x14ac:dyDescent="0.15">
      <c r="A65" s="54"/>
      <c r="B65" s="54"/>
      <c r="C65" s="54"/>
      <c r="D65" s="54"/>
      <c r="E65" s="53"/>
      <c r="F65" s="55"/>
      <c r="G65" s="160"/>
    </row>
    <row r="66" spans="1:7" s="52" customFormat="1" ht="42" customHeight="1" x14ac:dyDescent="0.15">
      <c r="A66" s="54"/>
      <c r="B66" s="54"/>
      <c r="C66" s="54"/>
      <c r="D66" s="54"/>
      <c r="E66" s="53"/>
      <c r="F66" s="55"/>
      <c r="G66" s="160"/>
    </row>
    <row r="67" spans="1:7" s="52" customFormat="1" ht="42" customHeight="1" x14ac:dyDescent="0.15">
      <c r="A67" s="54"/>
      <c r="B67" s="54"/>
      <c r="C67" s="54"/>
      <c r="D67" s="54"/>
      <c r="E67" s="53"/>
      <c r="F67" s="55"/>
      <c r="G67" s="160"/>
    </row>
    <row r="68" spans="1:7" s="52" customFormat="1" ht="42" customHeight="1" x14ac:dyDescent="0.15">
      <c r="A68" s="54"/>
      <c r="B68" s="54"/>
      <c r="C68" s="54"/>
      <c r="D68" s="54"/>
      <c r="E68" s="53"/>
      <c r="F68" s="55"/>
      <c r="G68" s="160"/>
    </row>
    <row r="69" spans="1:7" s="52" customFormat="1" ht="42" customHeight="1" x14ac:dyDescent="0.15">
      <c r="A69" s="54"/>
      <c r="B69" s="54"/>
      <c r="C69" s="54"/>
      <c r="D69" s="54"/>
      <c r="E69" s="53"/>
      <c r="F69" s="55"/>
      <c r="G69" s="160"/>
    </row>
    <row r="70" spans="1:7" s="52" customFormat="1" ht="42" customHeight="1" x14ac:dyDescent="0.15">
      <c r="A70" s="54"/>
      <c r="B70" s="54"/>
      <c r="C70" s="54"/>
      <c r="D70" s="54"/>
      <c r="E70" s="53"/>
      <c r="F70" s="55"/>
      <c r="G70" s="160"/>
    </row>
    <row r="71" spans="1:7" s="52" customFormat="1" ht="42" customHeight="1" x14ac:dyDescent="0.15">
      <c r="A71" s="54"/>
      <c r="B71" s="54"/>
      <c r="C71" s="54"/>
      <c r="D71" s="54"/>
      <c r="E71" s="53"/>
      <c r="F71" s="55"/>
      <c r="G71" s="160"/>
    </row>
    <row r="72" spans="1:7" s="52" customFormat="1" ht="42" customHeight="1" x14ac:dyDescent="0.15">
      <c r="A72" s="54"/>
      <c r="B72" s="54"/>
      <c r="C72" s="54"/>
      <c r="D72" s="54"/>
      <c r="E72" s="53"/>
      <c r="F72" s="55"/>
      <c r="G72" s="160"/>
    </row>
    <row r="73" spans="1:7" s="52" customFormat="1" ht="42" customHeight="1" x14ac:dyDescent="0.15">
      <c r="A73" s="54"/>
      <c r="B73" s="54"/>
      <c r="C73" s="54"/>
      <c r="D73" s="54"/>
      <c r="E73" s="53"/>
      <c r="F73" s="55"/>
      <c r="G73" s="160"/>
    </row>
    <row r="74" spans="1:7" s="52" customFormat="1" ht="42" customHeight="1" x14ac:dyDescent="0.15">
      <c r="A74" s="54"/>
      <c r="B74" s="54"/>
      <c r="C74" s="54"/>
      <c r="D74" s="54"/>
      <c r="E74" s="53"/>
      <c r="F74" s="55"/>
      <c r="G74" s="160"/>
    </row>
    <row r="75" spans="1:7" s="52" customFormat="1" ht="42" customHeight="1" x14ac:dyDescent="0.15">
      <c r="A75" s="54"/>
      <c r="B75" s="54"/>
      <c r="C75" s="54"/>
      <c r="D75" s="54"/>
      <c r="E75" s="53"/>
      <c r="F75" s="55"/>
      <c r="G75" s="160"/>
    </row>
    <row r="76" spans="1:7" s="52" customFormat="1" ht="42" customHeight="1" x14ac:dyDescent="0.15">
      <c r="A76" s="54"/>
      <c r="B76" s="54"/>
      <c r="C76" s="54"/>
      <c r="D76" s="54"/>
      <c r="E76" s="53"/>
      <c r="F76" s="55"/>
      <c r="G76" s="160"/>
    </row>
    <row r="77" spans="1:7" s="52" customFormat="1" ht="42" customHeight="1" x14ac:dyDescent="0.15">
      <c r="A77" s="54"/>
      <c r="B77" s="54"/>
      <c r="C77" s="54"/>
      <c r="D77" s="54"/>
      <c r="E77" s="53"/>
      <c r="F77" s="55"/>
      <c r="G77" s="160"/>
    </row>
    <row r="78" spans="1:7" s="52" customFormat="1" ht="42" customHeight="1" x14ac:dyDescent="0.15">
      <c r="A78" s="54"/>
      <c r="B78" s="54"/>
      <c r="C78" s="54"/>
      <c r="D78" s="54"/>
      <c r="E78" s="53"/>
      <c r="F78" s="55"/>
      <c r="G78" s="160"/>
    </row>
    <row r="79" spans="1:7" s="52" customFormat="1" ht="42" customHeight="1" x14ac:dyDescent="0.15">
      <c r="A79" s="54"/>
      <c r="B79" s="160"/>
      <c r="C79" s="160"/>
      <c r="D79" s="54"/>
      <c r="E79" s="53"/>
      <c r="F79" s="55"/>
      <c r="G79" s="160"/>
    </row>
    <row r="80" spans="1:7" s="52" customFormat="1" ht="42" customHeight="1" x14ac:dyDescent="0.15">
      <c r="A80" s="54"/>
      <c r="B80" s="54"/>
      <c r="C80" s="54"/>
      <c r="D80" s="54"/>
      <c r="E80" s="53"/>
      <c r="F80" s="55"/>
      <c r="G80" s="160"/>
    </row>
    <row r="81" spans="1:7" s="52" customFormat="1" ht="42" customHeight="1" x14ac:dyDescent="0.15">
      <c r="A81" s="54"/>
      <c r="B81" s="54"/>
      <c r="C81" s="54"/>
      <c r="D81" s="54"/>
      <c r="E81" s="53"/>
      <c r="F81" s="55"/>
      <c r="G81" s="160"/>
    </row>
    <row r="82" spans="1:7" s="52" customFormat="1" ht="42" customHeight="1" x14ac:dyDescent="0.15">
      <c r="A82" s="54"/>
      <c r="B82" s="160"/>
      <c r="C82" s="160"/>
      <c r="D82" s="54"/>
      <c r="E82" s="53"/>
      <c r="F82" s="55"/>
      <c r="G82" s="160"/>
    </row>
    <row r="83" spans="1:7" s="52" customFormat="1" ht="42" customHeight="1" x14ac:dyDescent="0.15">
      <c r="A83" s="54"/>
      <c r="B83" s="54"/>
      <c r="C83" s="54"/>
      <c r="D83" s="54"/>
      <c r="E83" s="53"/>
      <c r="F83" s="55"/>
      <c r="G83" s="160"/>
    </row>
    <row r="84" spans="1:7" s="52" customFormat="1" ht="42" customHeight="1" x14ac:dyDescent="0.15">
      <c r="A84" s="54"/>
      <c r="B84" s="54"/>
      <c r="C84" s="54"/>
      <c r="D84" s="54"/>
      <c r="E84" s="53"/>
      <c r="F84" s="55"/>
      <c r="G84" s="160"/>
    </row>
    <row r="85" spans="1:7" s="52" customFormat="1" ht="42" customHeight="1" x14ac:dyDescent="0.15">
      <c r="A85" s="54"/>
      <c r="B85" s="54"/>
      <c r="C85" s="54"/>
      <c r="D85" s="54"/>
      <c r="E85" s="53"/>
      <c r="F85" s="55"/>
      <c r="G85" s="160"/>
    </row>
    <row r="86" spans="1:7" s="52" customFormat="1" ht="42" customHeight="1" x14ac:dyDescent="0.15">
      <c r="A86" s="54"/>
      <c r="B86" s="54"/>
      <c r="C86" s="54"/>
      <c r="D86" s="54"/>
      <c r="E86" s="53"/>
      <c r="F86" s="55"/>
      <c r="G86" s="160"/>
    </row>
    <row r="87" spans="1:7" s="52" customFormat="1" ht="42" customHeight="1" x14ac:dyDescent="0.15">
      <c r="A87" s="54"/>
      <c r="B87" s="54"/>
      <c r="C87" s="54"/>
      <c r="D87" s="54"/>
      <c r="E87" s="53"/>
      <c r="F87" s="55"/>
      <c r="G87" s="160"/>
    </row>
    <row r="88" spans="1:7" s="52" customFormat="1" ht="42" customHeight="1" x14ac:dyDescent="0.15">
      <c r="A88" s="54"/>
      <c r="B88" s="54"/>
      <c r="C88" s="54"/>
      <c r="D88" s="54"/>
      <c r="E88" s="53"/>
      <c r="F88" s="55"/>
      <c r="G88" s="160"/>
    </row>
    <row r="89" spans="1:7" s="52" customFormat="1" ht="42" customHeight="1" x14ac:dyDescent="0.15">
      <c r="A89" s="54"/>
      <c r="B89" s="54"/>
      <c r="C89" s="54"/>
      <c r="D89" s="54"/>
      <c r="E89" s="53"/>
      <c r="F89" s="55"/>
      <c r="G89" s="160"/>
    </row>
    <row r="90" spans="1:7" s="52" customFormat="1" ht="42" customHeight="1" x14ac:dyDescent="0.15">
      <c r="A90" s="54"/>
      <c r="B90" s="54"/>
      <c r="C90" s="54"/>
      <c r="D90" s="54"/>
      <c r="E90" s="53"/>
      <c r="F90" s="55"/>
      <c r="G90" s="160"/>
    </row>
    <row r="91" spans="1:7" s="52" customFormat="1" ht="42" customHeight="1" x14ac:dyDescent="0.15">
      <c r="A91" s="54"/>
      <c r="B91" s="54"/>
      <c r="C91" s="54"/>
      <c r="D91" s="54"/>
      <c r="E91" s="53"/>
      <c r="F91" s="55"/>
      <c r="G91" s="160"/>
    </row>
    <row r="92" spans="1:7" s="52" customFormat="1" ht="42" customHeight="1" x14ac:dyDescent="0.15">
      <c r="A92" s="54"/>
      <c r="B92" s="54"/>
      <c r="C92" s="54"/>
      <c r="D92" s="54"/>
      <c r="E92" s="53"/>
      <c r="F92" s="55"/>
      <c r="G92" s="160"/>
    </row>
    <row r="93" spans="1:7" s="52" customFormat="1" ht="42" customHeight="1" x14ac:dyDescent="0.15">
      <c r="A93" s="54"/>
      <c r="B93" s="54"/>
      <c r="C93" s="54"/>
      <c r="D93" s="54"/>
      <c r="E93" s="53"/>
      <c r="F93" s="55"/>
      <c r="G93" s="160"/>
    </row>
    <row r="94" spans="1:7" s="52" customFormat="1" ht="42" customHeight="1" x14ac:dyDescent="0.15">
      <c r="A94" s="54"/>
      <c r="B94" s="54"/>
      <c r="C94" s="54"/>
      <c r="D94" s="54"/>
      <c r="E94" s="53"/>
      <c r="F94" s="55"/>
      <c r="G94" s="160"/>
    </row>
    <row r="95" spans="1:7" s="52" customFormat="1" ht="42" customHeight="1" x14ac:dyDescent="0.15">
      <c r="A95" s="54"/>
      <c r="B95" s="54"/>
      <c r="C95" s="54"/>
      <c r="D95" s="54"/>
      <c r="E95" s="53"/>
      <c r="F95" s="55"/>
      <c r="G95" s="160"/>
    </row>
    <row r="96" spans="1:7" s="52" customFormat="1" ht="42" customHeight="1" x14ac:dyDescent="0.15">
      <c r="A96" s="54"/>
      <c r="B96" s="54"/>
      <c r="C96" s="54"/>
      <c r="D96" s="54"/>
      <c r="E96" s="53"/>
      <c r="F96" s="55"/>
      <c r="G96" s="160"/>
    </row>
    <row r="97" spans="1:20" s="52" customFormat="1" ht="42" customHeight="1" x14ac:dyDescent="0.15">
      <c r="A97" s="54"/>
      <c r="B97" s="54"/>
      <c r="C97" s="54"/>
      <c r="D97" s="54"/>
      <c r="E97" s="53"/>
      <c r="F97" s="55"/>
      <c r="G97" s="160"/>
    </row>
    <row r="98" spans="1:20" s="52" customFormat="1" ht="42" customHeight="1" x14ac:dyDescent="0.15">
      <c r="A98" s="54"/>
      <c r="B98" s="54"/>
      <c r="C98" s="54"/>
      <c r="D98" s="54"/>
      <c r="E98" s="53"/>
      <c r="F98" s="55"/>
      <c r="G98" s="160"/>
    </row>
    <row r="99" spans="1:20" s="52" customFormat="1" ht="42" customHeight="1" x14ac:dyDescent="0.15">
      <c r="A99" s="54"/>
      <c r="B99" s="54"/>
      <c r="C99" s="54"/>
      <c r="D99" s="54"/>
      <c r="E99" s="53"/>
      <c r="F99" s="55"/>
      <c r="G99" s="160"/>
    </row>
    <row r="100" spans="1:20" s="52" customFormat="1" ht="42" customHeight="1" x14ac:dyDescent="0.15">
      <c r="A100" s="54"/>
      <c r="B100" s="54"/>
      <c r="C100" s="54"/>
      <c r="D100" s="54"/>
      <c r="E100" s="53"/>
      <c r="F100" s="55"/>
      <c r="G100" s="160"/>
    </row>
    <row r="101" spans="1:20" s="52" customFormat="1" ht="42" customHeight="1" x14ac:dyDescent="0.15">
      <c r="A101" s="54"/>
      <c r="B101" s="54"/>
      <c r="C101" s="54"/>
      <c r="D101" s="54"/>
      <c r="E101" s="53"/>
      <c r="F101" s="55"/>
      <c r="G101" s="160"/>
    </row>
    <row r="102" spans="1:20" s="52" customFormat="1" ht="42" customHeight="1" x14ac:dyDescent="0.15">
      <c r="A102" s="54"/>
      <c r="B102" s="54"/>
      <c r="C102" s="54"/>
      <c r="D102" s="54"/>
      <c r="E102" s="53"/>
      <c r="F102" s="55"/>
      <c r="G102" s="160"/>
      <c r="M102" s="3"/>
      <c r="N102" s="3"/>
      <c r="O102" s="3"/>
      <c r="P102" s="3"/>
      <c r="Q102" s="3"/>
      <c r="R102" s="3"/>
      <c r="S102" s="3"/>
      <c r="T102" s="3"/>
    </row>
    <row r="103" spans="1:20" s="52" customFormat="1" ht="42" customHeight="1" x14ac:dyDescent="0.15">
      <c r="A103" s="54"/>
      <c r="B103" s="54"/>
      <c r="C103" s="54"/>
      <c r="D103" s="54"/>
      <c r="E103" s="53"/>
      <c r="F103" s="55"/>
      <c r="G103" s="54"/>
      <c r="M103" s="3"/>
      <c r="N103" s="3"/>
      <c r="O103" s="3"/>
      <c r="P103" s="3"/>
      <c r="Q103" s="3"/>
      <c r="R103" s="3"/>
      <c r="S103" s="3"/>
      <c r="T103" s="3"/>
    </row>
    <row r="104" spans="1:20" s="52" customFormat="1" ht="42" customHeight="1" x14ac:dyDescent="0.15">
      <c r="A104" s="54"/>
      <c r="B104" s="54"/>
      <c r="C104" s="54"/>
      <c r="D104" s="54"/>
      <c r="E104" s="53"/>
      <c r="F104" s="55"/>
      <c r="G104" s="54"/>
      <c r="M104" s="3"/>
      <c r="N104" s="3"/>
      <c r="O104" s="3"/>
      <c r="P104" s="3"/>
      <c r="Q104" s="3"/>
      <c r="R104" s="3"/>
      <c r="S104" s="3"/>
      <c r="T104" s="3"/>
    </row>
    <row r="105" spans="1:20" s="52" customFormat="1" ht="42" customHeight="1" x14ac:dyDescent="0.15">
      <c r="A105" s="54"/>
      <c r="B105" s="54"/>
      <c r="C105" s="54"/>
      <c r="D105" s="54"/>
      <c r="E105" s="53"/>
      <c r="F105" s="55"/>
      <c r="G105" s="54"/>
      <c r="M105" s="3"/>
      <c r="N105" s="3"/>
      <c r="O105" s="3"/>
      <c r="P105" s="3"/>
      <c r="Q105" s="3"/>
      <c r="R105" s="3"/>
      <c r="S105" s="3"/>
      <c r="T105" s="3"/>
    </row>
    <row r="106" spans="1:20" s="52" customFormat="1" ht="42" customHeight="1" x14ac:dyDescent="0.15">
      <c r="A106" s="54"/>
      <c r="B106" s="54"/>
      <c r="C106" s="54"/>
      <c r="D106" s="54"/>
      <c r="E106" s="53"/>
      <c r="F106" s="55"/>
      <c r="G106" s="54"/>
      <c r="M106" s="3"/>
      <c r="N106" s="3"/>
      <c r="O106" s="3"/>
      <c r="P106" s="3"/>
      <c r="Q106" s="3"/>
      <c r="R106" s="3"/>
      <c r="S106" s="3"/>
      <c r="T106" s="3"/>
    </row>
  </sheetData>
  <sheetProtection sheet="1" objects="1" scenarios="1"/>
  <mergeCells count="2">
    <mergeCell ref="A43:B43"/>
    <mergeCell ref="A44:F44"/>
  </mergeCells>
  <phoneticPr fontId="0" type="noConversion"/>
  <dataValidations count="2">
    <dataValidation type="list" allowBlank="1" showInputMessage="1" showErrorMessage="1" sqref="F52:F106" xr:uid="{00000000-0002-0000-0800-000000000000}">
      <formula1>$F$30:$F$34</formula1>
    </dataValidation>
    <dataValidation type="list" allowBlank="1" showInputMessage="1" showErrorMessage="1" sqref="A52:A106" xr:uid="{A9B786F6-C4DC-E947-8AC8-91F263F5AE31}">
      <formula1>$A$46:$A$50</formula1>
    </dataValidation>
  </dataValidations>
  <pageMargins left="0.75" right="0.75" top="1" bottom="1" header="0.5" footer="0.5"/>
  <pageSetup scale="45"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David Umphress</cp:lastModifiedBy>
  <cp:lastPrinted>2020-12-13T17:32:02Z</cp:lastPrinted>
  <dcterms:created xsi:type="dcterms:W3CDTF">2001-05-29T14:24:49Z</dcterms:created>
  <dcterms:modified xsi:type="dcterms:W3CDTF">2021-03-02T14:46:14Z</dcterms:modified>
</cp:coreProperties>
</file>