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saveExternalLinkValues="0" codeName="ThisWorkbook"/>
  <mc:AlternateContent xmlns:mc="http://schemas.openxmlformats.org/markup-compatibility/2006">
    <mc:Choice Requires="x15">
      <x15ac:absPath xmlns:x15ac="http://schemas.microsoft.com/office/spreadsheetml/2010/11/ac" url="C:\Users\elija\Desktop\"/>
    </mc:Choice>
  </mc:AlternateContent>
  <xr:revisionPtr revIDLastSave="0" documentId="13_ncr:1_{48C0023C-AFE6-4CC6-B715-A61A0C683BED}" xr6:coauthVersionLast="40" xr6:coauthVersionMax="40" xr10:uidLastSave="{00000000-0000-0000-0000-000000000000}"/>
  <bookViews>
    <workbookView xWindow="-120" yWindow="-120" windowWidth="29040" windowHeight="16440" tabRatio="892" firstSheet="2" activeTab="2" xr2:uid="{00000000-000D-0000-FFFF-FFFF00000000}"/>
  </bookViews>
  <sheets>
    <sheet name="Description" sheetId="4" r:id="rId1"/>
    <sheet name="Process" sheetId="5" r:id="rId2"/>
    <sheet name="Customer Needs" sheetId="39" r:id="rId3"/>
    <sheet name="Spec Notes" sheetId="30" state="hidden" r:id="rId4"/>
    <sheet name="Assessment" sheetId="1" r:id="rId5"/>
    <sheet name="Historical Data" sheetId="19" state="hidden" r:id="rId6"/>
    <sheet name="Review" sheetId="21" state="hidden" r:id="rId7"/>
    <sheet name="Acceptance" sheetId="16" r:id="rId8"/>
    <sheet name="Map" sheetId="29" state="hidden" r:id="rId9"/>
    <sheet name="Architecture" sheetId="22" state="hidden" r:id="rId10"/>
    <sheet name="Estimation" sheetId="45" state="hidden" r:id="rId11"/>
    <sheet name="ArcEstimation" sheetId="24" state="hidden" r:id="rId12"/>
    <sheet name="Plan" sheetId="27" r:id="rId13"/>
    <sheet name="Iterations" sheetId="23" state="hidden" r:id="rId14"/>
    <sheet name="Summary" sheetId="44" state="hidden" r:id="rId15"/>
    <sheet name="PlanSummary" sheetId="13" state="hidden" r:id="rId16"/>
    <sheet name="Change Log" sheetId="15" r:id="rId17"/>
    <sheet name="Time Log" sheetId="14" r:id="rId18"/>
    <sheet name="Lessons" sheetId="17" r:id="rId19"/>
    <sheet name="Coding Standard" sheetId="41" r:id="rId20"/>
    <sheet name="Counting Standard" sheetId="43" r:id="rId21"/>
    <sheet name="Source" sheetId="18" state="hidden" r:id="rId22"/>
    <sheet name="Constants" sheetId="31" r:id="rId23"/>
  </sheets>
  <definedNames>
    <definedName name="CodeChecklist" localSheetId="9">#REF!</definedName>
    <definedName name="CodeChecklist" localSheetId="20">#REF!</definedName>
    <definedName name="CodeChecklist" localSheetId="2">#REF!</definedName>
    <definedName name="CodeChecklist" localSheetId="10">#REF!</definedName>
    <definedName name="CodeChecklist" localSheetId="8">#REF!</definedName>
    <definedName name="CodeChecklist" localSheetId="12">#REF!</definedName>
    <definedName name="CodeChecklist" localSheetId="6">#REF!</definedName>
    <definedName name="CodeChecklist" localSheetId="14">#REF!</definedName>
    <definedName name="CodeChecklist">#REF!</definedName>
    <definedName name="ConceptualDesign" localSheetId="9">#REF!</definedName>
    <definedName name="ConceptualDesign" localSheetId="20">#REF!</definedName>
    <definedName name="ConceptualDesign" localSheetId="2">#REF!</definedName>
    <definedName name="ConceptualDesign" localSheetId="10">#REF!</definedName>
    <definedName name="ConceptualDesign" localSheetId="8">#REF!</definedName>
    <definedName name="ConceptualDesign" localSheetId="12">#REF!</definedName>
    <definedName name="ConceptualDesign" localSheetId="6">#REF!</definedName>
    <definedName name="ConceptualDesign" localSheetId="14">#REF!</definedName>
    <definedName name="ConceptualDesign">#REF!</definedName>
    <definedName name="ConceptualDesign1" localSheetId="9">#REF!</definedName>
    <definedName name="ConceptualDesign1" localSheetId="20">#REF!</definedName>
    <definedName name="ConceptualDesign1" localSheetId="2">#REF!</definedName>
    <definedName name="ConceptualDesign1" localSheetId="10">#REF!</definedName>
    <definedName name="ConceptualDesign1" localSheetId="8">#REF!</definedName>
    <definedName name="ConceptualDesign1" localSheetId="12">#REF!</definedName>
    <definedName name="ConceptualDesign1" localSheetId="6">#REF!</definedName>
    <definedName name="ConceptualDesign1" localSheetId="14">#REF!</definedName>
    <definedName name="ConceptualDesign1">#REF!</definedName>
    <definedName name="DefectLog1A" localSheetId="10">#REF!</definedName>
    <definedName name="DefectLog1A" localSheetId="6">#REF!</definedName>
    <definedName name="DefectLog1A" localSheetId="14">#REF!</definedName>
    <definedName name="DefectLog1A">#REF!</definedName>
    <definedName name="DefectLog2A" localSheetId="10">#REF!</definedName>
    <definedName name="DefectLog2A" localSheetId="6">#REF!</definedName>
    <definedName name="DefectLog2A" localSheetId="14">#REF!</definedName>
    <definedName name="DefectLog2A">#REF!</definedName>
    <definedName name="DefectLog4A" localSheetId="7">Acceptance!#REF!</definedName>
    <definedName name="DefectLog4A" localSheetId="9">Architecture!#REF!</definedName>
    <definedName name="DefectLog4A" localSheetId="16">'Change Log'!$A$45</definedName>
    <definedName name="DefectLog4A" localSheetId="20">Assessment!#REF!</definedName>
    <definedName name="DefectLog4A" localSheetId="2">Assessment!#REF!</definedName>
    <definedName name="DefectLog4A" localSheetId="10">Assessment!#REF!</definedName>
    <definedName name="DefectLog4A" localSheetId="5">'Historical Data'!#REF!</definedName>
    <definedName name="DefectLog4A" localSheetId="18">Lessons!#REF!</definedName>
    <definedName name="DefectLog4A" localSheetId="8">Map!#REF!</definedName>
    <definedName name="DefectLog4A" localSheetId="12">Plan!#REF!</definedName>
    <definedName name="DefectLog4A" localSheetId="15">PlanSummary!#REF!</definedName>
    <definedName name="DefectLog4A" localSheetId="6">Review!#REF!</definedName>
    <definedName name="DefectLog4A" localSheetId="21">Source!#REF!</definedName>
    <definedName name="DefectLog4A" localSheetId="14">Summary!#REF!</definedName>
    <definedName name="DefectLog4A" localSheetId="17">'Time Log'!#REF!</definedName>
    <definedName name="DefectLog4A">Assessment!#REF!</definedName>
    <definedName name="DefectLog4AA" localSheetId="20">#REF!</definedName>
    <definedName name="DefectLog4AA" localSheetId="2">#REF!</definedName>
    <definedName name="DefectLog4AA" localSheetId="10">#REF!</definedName>
    <definedName name="DefectLog4AA" localSheetId="8">#REF!</definedName>
    <definedName name="DefectLog4AA" localSheetId="12">#REF!</definedName>
    <definedName name="DefectLog4AA" localSheetId="14">#REF!</definedName>
    <definedName name="DefectLog4AA">#REF!</definedName>
    <definedName name="DefectLog4AX" localSheetId="9">#REF!</definedName>
    <definedName name="DefectLog4AX" localSheetId="20">#REF!</definedName>
    <definedName name="DefectLog4AX" localSheetId="2">#REF!</definedName>
    <definedName name="DefectLog4AX" localSheetId="10">#REF!</definedName>
    <definedName name="DefectLog4AX" localSheetId="8">#REF!</definedName>
    <definedName name="DefectLog4AX" localSheetId="12">#REF!</definedName>
    <definedName name="DefectLog4AX" localSheetId="14">#REF!</definedName>
    <definedName name="DefectLog4AX">#REF!</definedName>
    <definedName name="Estimate_and_record_planned_effort_and" localSheetId="20">Process!#REF!</definedName>
    <definedName name="Estimate_and_record_planned_effort_and" localSheetId="10">Process!#REF!</definedName>
    <definedName name="Estimate_and_record_planned_effort_and" localSheetId="14">Process!#REF!</definedName>
    <definedName name="Estimate_and_record_planned_effort_and">Process!#REF!</definedName>
    <definedName name="FunctionalSpecification" localSheetId="9">#REF!</definedName>
    <definedName name="FunctionalSpecification" localSheetId="20">#REF!</definedName>
    <definedName name="FunctionalSpecification" localSheetId="2">#REF!</definedName>
    <definedName name="FunctionalSpecification" localSheetId="10">#REF!</definedName>
    <definedName name="FunctionalSpecification" localSheetId="8">#REF!</definedName>
    <definedName name="FunctionalSpecification" localSheetId="12">#REF!</definedName>
    <definedName name="FunctionalSpecification" localSheetId="6">#REF!</definedName>
    <definedName name="FunctionalSpecification" localSheetId="14">#REF!</definedName>
    <definedName name="FunctionalSpecification">#REF!</definedName>
    <definedName name="FunctionalSpecification6A" localSheetId="7">Acceptance!#REF!</definedName>
    <definedName name="FunctionalSpecification6A" localSheetId="9">Architecture!#REF!</definedName>
    <definedName name="FunctionalSpecification6A" localSheetId="16">'Change Log'!#REF!</definedName>
    <definedName name="FunctionalSpecification6A" localSheetId="20">Assessment!#REF!</definedName>
    <definedName name="FunctionalSpecification6A" localSheetId="2">Assessment!#REF!</definedName>
    <definedName name="FunctionalSpecification6A" localSheetId="10">Assessment!#REF!</definedName>
    <definedName name="FunctionalSpecification6A" localSheetId="5">'Historical Data'!#REF!</definedName>
    <definedName name="FunctionalSpecification6A" localSheetId="18">Lessons!#REF!</definedName>
    <definedName name="FunctionalSpecification6A" localSheetId="8">Map!#REF!</definedName>
    <definedName name="FunctionalSpecification6A" localSheetId="12">Plan!#REF!</definedName>
    <definedName name="FunctionalSpecification6A" localSheetId="15">PlanSummary!#REF!</definedName>
    <definedName name="FunctionalSpecification6A" localSheetId="6">Review!#REF!</definedName>
    <definedName name="FunctionalSpecification6A" localSheetId="21">Source!#REF!</definedName>
    <definedName name="FunctionalSpecification6A" localSheetId="14">Summary!#REF!</definedName>
    <definedName name="FunctionalSpecification6A" localSheetId="17">'Time Log'!#REF!</definedName>
    <definedName name="FunctionalSpecification6A">Assessment!#REF!</definedName>
    <definedName name="go_to" localSheetId="10">#REF!</definedName>
    <definedName name="go_to" localSheetId="6">#REF!</definedName>
    <definedName name="go_to" localSheetId="14">#REF!</definedName>
    <definedName name="go_to">#REF!</definedName>
    <definedName name="HistoricalData4A" localSheetId="7">Acceptance!#REF!</definedName>
    <definedName name="HistoricalData4A" localSheetId="9">Architecture!#REF!</definedName>
    <definedName name="HistoricalData4A" localSheetId="16">'Change Log'!#REF!</definedName>
    <definedName name="HistoricalData4A" localSheetId="20">Assessment!#REF!</definedName>
    <definedName name="HistoricalData4A" localSheetId="2">Assessment!#REF!</definedName>
    <definedName name="HistoricalData4A" localSheetId="10">Assessment!#REF!</definedName>
    <definedName name="HistoricalData4A" localSheetId="5">'Historical Data'!#REF!</definedName>
    <definedName name="HistoricalData4A" localSheetId="18">Lessons!#REF!</definedName>
    <definedName name="HistoricalData4A" localSheetId="8">Map!#REF!</definedName>
    <definedName name="HistoricalData4A" localSheetId="12">Plan!#REF!</definedName>
    <definedName name="HistoricalData4A" localSheetId="15">PlanSummary!#REF!</definedName>
    <definedName name="HistoricalData4A" localSheetId="6">Review!#REF!</definedName>
    <definedName name="HistoricalData4A" localSheetId="21">Source!#REF!</definedName>
    <definedName name="HistoricalData4A" localSheetId="14">Summary!#REF!</definedName>
    <definedName name="HistoricalData4A" localSheetId="17">'Time Log'!#REF!</definedName>
    <definedName name="HistoricalData4A">Assessment!#REF!</definedName>
    <definedName name="InstructorAssessment1A" localSheetId="10">#REF!</definedName>
    <definedName name="InstructorAssessment1A" localSheetId="6">#REF!</definedName>
    <definedName name="InstructorAssessment1A" localSheetId="14">#REF!</definedName>
    <definedName name="InstructorAssessment1A">#REF!</definedName>
    <definedName name="InstructorAssessment2A" localSheetId="10">#REF!</definedName>
    <definedName name="InstructorAssessment2A" localSheetId="6">#REF!</definedName>
    <definedName name="InstructorAssessment2A" localSheetId="14">#REF!</definedName>
    <definedName name="InstructorAssessment2A">#REF!</definedName>
    <definedName name="InstructorAssessment4A" localSheetId="7">Acceptance!#REF!</definedName>
    <definedName name="InstructorAssessment4A" localSheetId="9">Architecture!#REF!</definedName>
    <definedName name="InstructorAssessment4A" localSheetId="16">'Change Log'!#REF!</definedName>
    <definedName name="InstructorAssessment4A" localSheetId="5">'Historical Data'!#REF!</definedName>
    <definedName name="InstructorAssessment4A" localSheetId="18">Lessons!#REF!</definedName>
    <definedName name="InstructorAssessment4A" localSheetId="8">Map!#REF!</definedName>
    <definedName name="InstructorAssessment4A" localSheetId="12">Plan!#REF!</definedName>
    <definedName name="InstructorAssessment4A" localSheetId="15">PlanSummary!#REF!</definedName>
    <definedName name="InstructorAssessment4A" localSheetId="6">Review!#REF!</definedName>
    <definedName name="InstructorAssessment4A" localSheetId="21">Source!#REF!</definedName>
    <definedName name="InstructorAssessment4A" localSheetId="14">Summary!#REF!</definedName>
    <definedName name="InstructorAssessment4A" localSheetId="17">'Time Log'!#REF!</definedName>
    <definedName name="InstructorAssessment4A">Assessment!$A$53</definedName>
    <definedName name="l" localSheetId="20">#REF!</definedName>
    <definedName name="l" localSheetId="2">#REF!</definedName>
    <definedName name="l" localSheetId="10">#REF!</definedName>
    <definedName name="l" localSheetId="8">#REF!</definedName>
    <definedName name="l" localSheetId="12">#REF!</definedName>
    <definedName name="l" localSheetId="14">#REF!</definedName>
    <definedName name="l">#REF!</definedName>
    <definedName name="LessonLearned4A" localSheetId="7">Acceptance!#REF!</definedName>
    <definedName name="LessonLearned4A" localSheetId="9">Architecture!#REF!</definedName>
    <definedName name="LessonLearned4A" localSheetId="16">'Change Log'!#REF!</definedName>
    <definedName name="LessonLearned4A" localSheetId="20">Assessment!#REF!</definedName>
    <definedName name="LessonLearned4A" localSheetId="2">Assessment!#REF!</definedName>
    <definedName name="LessonLearned4A" localSheetId="10">Assessment!#REF!</definedName>
    <definedName name="LessonLearned4A" localSheetId="5">'Historical Data'!#REF!</definedName>
    <definedName name="LessonLearned4A" localSheetId="18">Lessons!$A$1</definedName>
    <definedName name="LessonLearned4A" localSheetId="8">Map!#REF!</definedName>
    <definedName name="LessonLearned4A" localSheetId="12">Plan!#REF!</definedName>
    <definedName name="LessonLearned4A" localSheetId="15">PlanSummary!#REF!</definedName>
    <definedName name="LessonLearned4A" localSheetId="6">Review!#REF!</definedName>
    <definedName name="LessonLearned4A" localSheetId="21">Source!#REF!</definedName>
    <definedName name="LessonLearned4A" localSheetId="14">Summary!#REF!</definedName>
    <definedName name="LessonLearned4A" localSheetId="17">'Time Log'!#REF!</definedName>
    <definedName name="LessonLearned4A">Assessment!#REF!</definedName>
    <definedName name="Lessons1A" localSheetId="10">#REF!</definedName>
    <definedName name="Lessons1A" localSheetId="6">#REF!</definedName>
    <definedName name="Lessons1A" localSheetId="14">#REF!</definedName>
    <definedName name="Lessons1A">#REF!</definedName>
    <definedName name="LessonsLearned2A" localSheetId="10">#REF!</definedName>
    <definedName name="LessonsLearned2A" localSheetId="6">#REF!</definedName>
    <definedName name="LessonsLearned2A" localSheetId="14">#REF!</definedName>
    <definedName name="LessonsLearned2A">#REF!</definedName>
    <definedName name="OperationalSpecification" localSheetId="9">#REF!</definedName>
    <definedName name="OperationalSpecification" localSheetId="20">#REF!</definedName>
    <definedName name="OperationalSpecification" localSheetId="2">#REF!</definedName>
    <definedName name="OperationalSpecification" localSheetId="10">#REF!</definedName>
    <definedName name="OperationalSpecification" localSheetId="8">#REF!</definedName>
    <definedName name="OperationalSpecification" localSheetId="12">#REF!</definedName>
    <definedName name="OperationalSpecification" localSheetId="6">#REF!</definedName>
    <definedName name="OperationalSpecification" localSheetId="14">#REF!</definedName>
    <definedName name="OperationalSpecification">#REF!</definedName>
    <definedName name="OperationalSpecification6A" localSheetId="7">Acceptance!#REF!</definedName>
    <definedName name="OperationalSpecification6A" localSheetId="9">Architecture!#REF!</definedName>
    <definedName name="OperationalSpecification6A" localSheetId="16">'Change Log'!#REF!</definedName>
    <definedName name="OperationalSpecification6A" localSheetId="20">Assessment!#REF!</definedName>
    <definedName name="OperationalSpecification6A" localSheetId="2">Assessment!#REF!</definedName>
    <definedName name="OperationalSpecification6A" localSheetId="10">Assessment!#REF!</definedName>
    <definedName name="OperationalSpecification6A" localSheetId="5">'Historical Data'!#REF!</definedName>
    <definedName name="OperationalSpecification6A" localSheetId="18">Lessons!#REF!</definedName>
    <definedName name="OperationalSpecification6A" localSheetId="8">Map!#REF!</definedName>
    <definedName name="OperationalSpecification6A" localSheetId="12">Plan!#REF!</definedName>
    <definedName name="OperationalSpecification6A" localSheetId="15">PlanSummary!#REF!</definedName>
    <definedName name="OperationalSpecification6A" localSheetId="6">Review!#REF!</definedName>
    <definedName name="OperationalSpecification6A" localSheetId="21">Source!#REF!</definedName>
    <definedName name="OperationalSpecification6A" localSheetId="14">Summary!#REF!</definedName>
    <definedName name="OperationalSpecification6A" localSheetId="17">'Time Log'!#REF!</definedName>
    <definedName name="OperationalSpecification6A">Assessment!#REF!</definedName>
    <definedName name="PlanSummary1A" localSheetId="10">#REF!</definedName>
    <definedName name="PlanSummary1A" localSheetId="6">#REF!</definedName>
    <definedName name="PlanSummary1A" localSheetId="14">#REF!</definedName>
    <definedName name="PlanSummary1A">#REF!</definedName>
    <definedName name="_xlnm.Print_Area" localSheetId="9">Architecture!$B$3:$C$202</definedName>
    <definedName name="ProjectPlan2A" localSheetId="10">#REF!</definedName>
    <definedName name="ProjectPlan2A" localSheetId="6">#REF!</definedName>
    <definedName name="ProjectPlan2A" localSheetId="14">#REF!</definedName>
    <definedName name="ProjectPlan2A">#REF!</definedName>
    <definedName name="ProjectPlanSummary4A" localSheetId="7">Acceptance!#REF!</definedName>
    <definedName name="ProjectPlanSummary4A" localSheetId="9">Architecture!#REF!</definedName>
    <definedName name="ProjectPlanSummary4A" localSheetId="16">'Change Log'!#REF!</definedName>
    <definedName name="ProjectPlanSummary4A" localSheetId="20">Assessment!#REF!</definedName>
    <definedName name="ProjectPlanSummary4A" localSheetId="2">Assessment!#REF!</definedName>
    <definedName name="ProjectPlanSummary4A" localSheetId="10">Assessment!#REF!</definedName>
    <definedName name="ProjectPlanSummary4A" localSheetId="5">'Historical Data'!$A$45</definedName>
    <definedName name="ProjectPlanSummary4A" localSheetId="18">Lessons!#REF!</definedName>
    <definedName name="ProjectPlanSummary4A" localSheetId="8">Map!#REF!</definedName>
    <definedName name="ProjectPlanSummary4A" localSheetId="12">Plan!$A$45</definedName>
    <definedName name="ProjectPlanSummary4A" localSheetId="15">PlanSummary!$A$1</definedName>
    <definedName name="ProjectPlanSummary4A" localSheetId="6">Review!#REF!</definedName>
    <definedName name="ProjectPlanSummary4A" localSheetId="21">Source!#REF!</definedName>
    <definedName name="ProjectPlanSummary4A" localSheetId="14">Summary!$A$45</definedName>
    <definedName name="ProjectPlanSummary4A" localSheetId="17">'Time Log'!#REF!</definedName>
    <definedName name="ProjectPlanSummary4A">Assessment!#REF!</definedName>
    <definedName name="Schedule6A" localSheetId="7">Acceptance!#REF!</definedName>
    <definedName name="Schedule6A" localSheetId="9">Architecture!#REF!</definedName>
    <definedName name="Schedule6A" localSheetId="16">'Change Log'!#REF!</definedName>
    <definedName name="Schedule6A" localSheetId="20">Assessment!#REF!</definedName>
    <definedName name="Schedule6A" localSheetId="2">Assessment!#REF!</definedName>
    <definedName name="Schedule6A" localSheetId="10">Assessment!#REF!</definedName>
    <definedName name="Schedule6A" localSheetId="5">'Historical Data'!#REF!</definedName>
    <definedName name="Schedule6A" localSheetId="18">Lessons!#REF!</definedName>
    <definedName name="Schedule6A" localSheetId="8">Map!#REF!</definedName>
    <definedName name="Schedule6A" localSheetId="12">Plan!#REF!</definedName>
    <definedName name="Schedule6A" localSheetId="15">PlanSummary!#REF!</definedName>
    <definedName name="Schedule6A" localSheetId="6">Review!#REF!</definedName>
    <definedName name="Schedule6A" localSheetId="21">Source!#REF!</definedName>
    <definedName name="Schedule6A" localSheetId="14">Summary!#REF!</definedName>
    <definedName name="Schedule6A" localSheetId="17">'Time Log'!#REF!</definedName>
    <definedName name="Schedule6A">Assessment!#REF!</definedName>
    <definedName name="SizeEstimate4A" localSheetId="7">Acceptance!#REF!</definedName>
    <definedName name="SizeEstimate4A" localSheetId="9">Architecture!#REF!</definedName>
    <definedName name="SizeEstimate4A" localSheetId="16">'Change Log'!#REF!</definedName>
    <definedName name="SizeEstimate4A" localSheetId="20">Assessment!#REF!</definedName>
    <definedName name="SizeEstimate4A" localSheetId="2">Assessment!#REF!</definedName>
    <definedName name="SizeEstimate4A" localSheetId="10">Assessment!#REF!</definedName>
    <definedName name="SizeEstimate4A" localSheetId="5">'Historical Data'!#REF!</definedName>
    <definedName name="SizeEstimate4A" localSheetId="18">Lessons!#REF!</definedName>
    <definedName name="SizeEstimate4A" localSheetId="8">Map!#REF!</definedName>
    <definedName name="SizeEstimate4A" localSheetId="12">Plan!#REF!</definedName>
    <definedName name="SizeEstimate4A" localSheetId="15">PlanSummary!#REF!</definedName>
    <definedName name="SizeEstimate4A" localSheetId="6">Review!#REF!</definedName>
    <definedName name="SizeEstimate4A" localSheetId="21">Source!#REF!</definedName>
    <definedName name="SizeEstimate4A" localSheetId="14">Summary!#REF!</definedName>
    <definedName name="SizeEstimate4A" localSheetId="17">'Time Log'!#REF!</definedName>
    <definedName name="SizeEstimate4A">Assessment!#REF!</definedName>
    <definedName name="Source1A" localSheetId="10">#REF!</definedName>
    <definedName name="Source1A" localSheetId="6">#REF!</definedName>
    <definedName name="Source1A" localSheetId="14">#REF!</definedName>
    <definedName name="Source1A">#REF!</definedName>
    <definedName name="SourceCode2A" localSheetId="10">#REF!</definedName>
    <definedName name="SourceCode2A" localSheetId="6">#REF!</definedName>
    <definedName name="SourceCode2A" localSheetId="14">#REF!</definedName>
    <definedName name="SourceCode2A">#REF!</definedName>
    <definedName name="SourceCode4A" localSheetId="7">Acceptance!#REF!</definedName>
    <definedName name="SourceCode4A" localSheetId="9">Architecture!#REF!</definedName>
    <definedName name="SourceCode4A" localSheetId="16">'Change Log'!#REF!</definedName>
    <definedName name="SourceCode4A" localSheetId="20">Assessment!#REF!</definedName>
    <definedName name="SourceCode4A" localSheetId="2">Assessment!#REF!</definedName>
    <definedName name="SourceCode4A" localSheetId="10">Assessment!#REF!</definedName>
    <definedName name="SourceCode4A" localSheetId="5">'Historical Data'!#REF!</definedName>
    <definedName name="SourceCode4A" localSheetId="18">Lessons!#REF!</definedName>
    <definedName name="SourceCode4A" localSheetId="8">Map!#REF!</definedName>
    <definedName name="SourceCode4A" localSheetId="12">Plan!#REF!</definedName>
    <definedName name="SourceCode4A" localSheetId="15">PlanSummary!#REF!</definedName>
    <definedName name="SourceCode4A" localSheetId="6">Review!#REF!</definedName>
    <definedName name="SourceCode4A" localSheetId="21">Source!$A$1</definedName>
    <definedName name="SourceCode4A" localSheetId="14">Summary!#REF!</definedName>
    <definedName name="SourceCode4A" localSheetId="17">'Time Log'!#REF!</definedName>
    <definedName name="SourceCode4A">Assessment!#REF!</definedName>
    <definedName name="Standards1A" localSheetId="10">#REF!</definedName>
    <definedName name="Standards1A" localSheetId="6">#REF!</definedName>
    <definedName name="Standards1A" localSheetId="14">#REF!</definedName>
    <definedName name="Standards1A">#REF!</definedName>
    <definedName name="TaskPlan" localSheetId="9">#REF!</definedName>
    <definedName name="TaskPlan" localSheetId="20">#REF!</definedName>
    <definedName name="TaskPlan" localSheetId="2">#REF!</definedName>
    <definedName name="TaskPlan" localSheetId="10">#REF!</definedName>
    <definedName name="TaskPlan" localSheetId="8">#REF!</definedName>
    <definedName name="TaskPlan" localSheetId="12">#REF!</definedName>
    <definedName name="TaskPlan" localSheetId="6">#REF!</definedName>
    <definedName name="TaskPlan" localSheetId="14">#REF!</definedName>
    <definedName name="TaskPlan">#REF!</definedName>
    <definedName name="TaskPlan6A" localSheetId="7">Acceptance!#REF!</definedName>
    <definedName name="TaskPlan6A" localSheetId="9">Architecture!#REF!</definedName>
    <definedName name="TaskPlan6A" localSheetId="16">'Change Log'!#REF!</definedName>
    <definedName name="TaskPlan6A" localSheetId="20">Assessment!#REF!</definedName>
    <definedName name="TaskPlan6A" localSheetId="2">Assessment!#REF!</definedName>
    <definedName name="TaskPlan6A" localSheetId="10">Assessment!#REF!</definedName>
    <definedName name="TaskPlan6A" localSheetId="5">'Historical Data'!#REF!</definedName>
    <definedName name="TaskPlan6A" localSheetId="18">Lessons!#REF!</definedName>
    <definedName name="TaskPlan6A" localSheetId="8">Map!#REF!</definedName>
    <definedName name="TaskPlan6A" localSheetId="12">Plan!#REF!</definedName>
    <definedName name="TaskPlan6A" localSheetId="15">PlanSummary!#REF!</definedName>
    <definedName name="TaskPlan6A" localSheetId="6">Review!#REF!</definedName>
    <definedName name="TaskPlan6A" localSheetId="21">Source!#REF!</definedName>
    <definedName name="TaskPlan6A" localSheetId="14">Summary!#REF!</definedName>
    <definedName name="TaskPlan6A" localSheetId="17">'Time Log'!#REF!</definedName>
    <definedName name="TaskPlan6A">Assessment!#REF!</definedName>
    <definedName name="TestReport1A" localSheetId="10">#REF!</definedName>
    <definedName name="TestReport1A" localSheetId="6">#REF!</definedName>
    <definedName name="TestReport1A" localSheetId="14">#REF!</definedName>
    <definedName name="TestReport1A">#REF!</definedName>
    <definedName name="TestReport2A" localSheetId="10">#REF!</definedName>
    <definedName name="TestReport2A" localSheetId="6">#REF!</definedName>
    <definedName name="TestReport2A" localSheetId="14">#REF!</definedName>
    <definedName name="TestReport2A">#REF!</definedName>
    <definedName name="TestReport4A" localSheetId="7">Acceptance!#REF!</definedName>
    <definedName name="TestReport4A" localSheetId="9">Architecture!#REF!</definedName>
    <definedName name="TestReport4A" localSheetId="16">'Change Log'!#REF!</definedName>
    <definedName name="TestReport4A" localSheetId="20">Assessment!#REF!</definedName>
    <definedName name="TestReport4A" localSheetId="2">Assessment!#REF!</definedName>
    <definedName name="TestReport4A" localSheetId="10">Assessment!#REF!</definedName>
    <definedName name="TestReport4A" localSheetId="5">'Historical Data'!#REF!</definedName>
    <definedName name="TestReport4A" localSheetId="18">Lessons!#REF!</definedName>
    <definedName name="TestReport4A" localSheetId="8">Map!#REF!</definedName>
    <definedName name="TestReport4A" localSheetId="12">Plan!#REF!</definedName>
    <definedName name="TestReport4A" localSheetId="15">PlanSummary!#REF!</definedName>
    <definedName name="TestReport4A" localSheetId="6">Review!$A$1</definedName>
    <definedName name="TestReport4A" localSheetId="21">Source!#REF!</definedName>
    <definedName name="TestReport4A" localSheetId="14">Summary!#REF!</definedName>
    <definedName name="TestReport4A" localSheetId="17">'Time Log'!#REF!</definedName>
    <definedName name="TestReport4A">Assessment!#REF!</definedName>
    <definedName name="TimeLog1A" localSheetId="10">#REF!</definedName>
    <definedName name="TimeLog1A" localSheetId="6">#REF!</definedName>
    <definedName name="TimeLog1A" localSheetId="14">#REF!</definedName>
    <definedName name="TimeLog1A">#REF!</definedName>
    <definedName name="TimeLog4A" localSheetId="7">Acceptance!#REF!</definedName>
    <definedName name="TimeLog4A" localSheetId="9">Architecture!#REF!</definedName>
    <definedName name="TimeLog4A" localSheetId="16">'Change Log'!#REF!</definedName>
    <definedName name="TimeLog4A" localSheetId="20">Assessment!#REF!</definedName>
    <definedName name="TimeLog4A" localSheetId="2">Assessment!#REF!</definedName>
    <definedName name="TimeLog4A" localSheetId="10">Assessment!#REF!</definedName>
    <definedName name="TimeLog4A" localSheetId="5">'Historical Data'!#REF!</definedName>
    <definedName name="TimeLog4A" localSheetId="18">Lessons!#REF!</definedName>
    <definedName name="TimeLog4A" localSheetId="8">Map!#REF!</definedName>
    <definedName name="TimeLog4A" localSheetId="12">Plan!#REF!</definedName>
    <definedName name="TimeLog4A" localSheetId="15">PlanSummary!#REF!</definedName>
    <definedName name="TimeLog4A" localSheetId="6">Review!#REF!</definedName>
    <definedName name="TimeLog4A" localSheetId="21">Source!#REF!</definedName>
    <definedName name="TimeLog4A" localSheetId="14">Summary!#REF!</definedName>
    <definedName name="TimeLog4A" localSheetId="17">'Time Log'!$A$45</definedName>
    <definedName name="TimeLog4A">Assessment!#REF!</definedName>
    <definedName name="TimeRecordingLog2A" localSheetId="10">#REF!</definedName>
    <definedName name="TimeRecordingLog2A" localSheetId="6">#REF!</definedName>
    <definedName name="TimeRecordingLog2A" localSheetId="14">#REF!</definedName>
    <definedName name="TimeRecordingLog2A">#REF!</definedName>
    <definedName name="toc6A" localSheetId="7">Acceptance!#REF!</definedName>
    <definedName name="toc6A" localSheetId="9">Architecture!#REF!</definedName>
    <definedName name="toc6A" localSheetId="16">'Change Log'!#REF!</definedName>
    <definedName name="toc6A" localSheetId="20">Assessment!#REF!</definedName>
    <definedName name="toc6A" localSheetId="2">Assessment!#REF!</definedName>
    <definedName name="toc6A" localSheetId="10">Assessment!#REF!</definedName>
    <definedName name="toc6A" localSheetId="5">'Historical Data'!#REF!</definedName>
    <definedName name="toc6A" localSheetId="18">Lessons!#REF!</definedName>
    <definedName name="toc6A" localSheetId="8">Map!#REF!</definedName>
    <definedName name="toc6A" localSheetId="12">Plan!#REF!</definedName>
    <definedName name="toc6A" localSheetId="15">PlanSummary!#REF!</definedName>
    <definedName name="toc6A" localSheetId="6">Review!#REF!</definedName>
    <definedName name="toc6A" localSheetId="21">Source!#REF!</definedName>
    <definedName name="toc6A" localSheetId="14">Summary!#REF!</definedName>
    <definedName name="toc6A" localSheetId="17">'Time Log'!#REF!</definedName>
    <definedName name="toc6A">Assessment!#REF!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31" l="1"/>
  <c r="F1" i="27"/>
  <c r="C62" i="27"/>
  <c r="C63" i="27"/>
  <c r="C64" i="27"/>
  <c r="C65" i="27"/>
  <c r="C66" i="27"/>
  <c r="C67" i="27"/>
  <c r="C68" i="27"/>
  <c r="C69" i="27"/>
  <c r="C70" i="27"/>
  <c r="C71" i="27"/>
  <c r="C61" i="27"/>
  <c r="E53" i="27"/>
  <c r="G63" i="14"/>
  <c r="A50" i="16"/>
  <c r="A49" i="16"/>
  <c r="A48" i="16"/>
  <c r="A47" i="16"/>
  <c r="G95" i="39"/>
  <c r="G92" i="39"/>
  <c r="G93" i="39"/>
  <c r="G94" i="39"/>
  <c r="G91" i="39"/>
  <c r="G74" i="39"/>
  <c r="G77" i="39"/>
  <c r="G80" i="39"/>
  <c r="G87" i="39"/>
  <c r="G90" i="39"/>
  <c r="F92" i="39"/>
  <c r="F93" i="39"/>
  <c r="F94" i="39"/>
  <c r="F95" i="39"/>
  <c r="F91" i="39"/>
  <c r="S51" i="45"/>
  <c r="X51" i="45"/>
  <c r="S52" i="45"/>
  <c r="X52" i="45"/>
  <c r="S53" i="45"/>
  <c r="X53" i="45"/>
  <c r="S54" i="45"/>
  <c r="X54" i="45"/>
  <c r="S55" i="45"/>
  <c r="X55" i="45"/>
  <c r="S56" i="45"/>
  <c r="X56" i="45"/>
  <c r="S57" i="45"/>
  <c r="X57" i="45"/>
  <c r="S58" i="45"/>
  <c r="X58" i="45"/>
  <c r="S59" i="45"/>
  <c r="X59" i="45"/>
  <c r="S60" i="45"/>
  <c r="X60" i="45"/>
  <c r="S61" i="45"/>
  <c r="X61" i="45"/>
  <c r="S62" i="45"/>
  <c r="X62" i="45"/>
  <c r="S63" i="45"/>
  <c r="X63" i="45"/>
  <c r="S64" i="45"/>
  <c r="X64" i="45"/>
  <c r="S65" i="45"/>
  <c r="X65" i="45"/>
  <c r="S66" i="45"/>
  <c r="X66" i="45"/>
  <c r="S67" i="45"/>
  <c r="X67" i="45"/>
  <c r="S68" i="45"/>
  <c r="X68" i="45"/>
  <c r="S69" i="45"/>
  <c r="X69" i="45"/>
  <c r="S70" i="45"/>
  <c r="X70" i="45"/>
  <c r="X71" i="45"/>
  <c r="Q90" i="45"/>
  <c r="D48" i="44"/>
  <c r="C48" i="44"/>
  <c r="A70" i="45"/>
  <c r="A69" i="45"/>
  <c r="A68" i="45"/>
  <c r="A67" i="45"/>
  <c r="A66" i="45"/>
  <c r="A65" i="45"/>
  <c r="A64" i="45"/>
  <c r="A63" i="45"/>
  <c r="A62" i="45"/>
  <c r="A61" i="45"/>
  <c r="A60" i="45"/>
  <c r="V70" i="45"/>
  <c r="O70" i="45"/>
  <c r="H70" i="45"/>
  <c r="L70" i="45"/>
  <c r="M70" i="45"/>
  <c r="V69" i="45"/>
  <c r="O69" i="45"/>
  <c r="H69" i="45"/>
  <c r="L69" i="45"/>
  <c r="M69" i="45"/>
  <c r="V68" i="45"/>
  <c r="O68" i="45"/>
  <c r="H68" i="45"/>
  <c r="L68" i="45"/>
  <c r="M68" i="45"/>
  <c r="V67" i="45"/>
  <c r="O67" i="45"/>
  <c r="H67" i="45"/>
  <c r="L67" i="45"/>
  <c r="M67" i="45"/>
  <c r="V66" i="45"/>
  <c r="O66" i="45"/>
  <c r="H66" i="45"/>
  <c r="L66" i="45"/>
  <c r="M66" i="45"/>
  <c r="V65" i="45"/>
  <c r="O65" i="45"/>
  <c r="H65" i="45"/>
  <c r="L65" i="45"/>
  <c r="M65" i="45"/>
  <c r="V64" i="45"/>
  <c r="O64" i="45"/>
  <c r="H64" i="45"/>
  <c r="L64" i="45"/>
  <c r="M64" i="45"/>
  <c r="V63" i="45"/>
  <c r="O63" i="45"/>
  <c r="H63" i="45"/>
  <c r="L63" i="45"/>
  <c r="M63" i="45"/>
  <c r="V62" i="45"/>
  <c r="O62" i="45"/>
  <c r="H62" i="45"/>
  <c r="L62" i="45"/>
  <c r="M62" i="45"/>
  <c r="V61" i="45"/>
  <c r="O61" i="45"/>
  <c r="H61" i="45"/>
  <c r="L61" i="45"/>
  <c r="M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S71" i="45"/>
  <c r="R71" i="45"/>
  <c r="Q71" i="45"/>
  <c r="L51" i="45"/>
  <c r="L52" i="45"/>
  <c r="L53" i="45"/>
  <c r="L54" i="45"/>
  <c r="L55" i="45"/>
  <c r="L56" i="45"/>
  <c r="L57" i="45"/>
  <c r="L58" i="45"/>
  <c r="L59" i="45"/>
  <c r="L71" i="45"/>
  <c r="H51" i="45"/>
  <c r="M51" i="45"/>
  <c r="H52" i="45"/>
  <c r="M52" i="45"/>
  <c r="H53" i="45"/>
  <c r="M53" i="45"/>
  <c r="H54" i="45"/>
  <c r="M54" i="45"/>
  <c r="H55" i="45"/>
  <c r="M55" i="45"/>
  <c r="H56" i="45"/>
  <c r="M56" i="45"/>
  <c r="H57" i="45"/>
  <c r="M57" i="45"/>
  <c r="H58" i="45"/>
  <c r="M58" i="45"/>
  <c r="H59" i="45"/>
  <c r="M59" i="45"/>
  <c r="M71" i="45"/>
  <c r="D89" i="45"/>
  <c r="C75" i="45"/>
  <c r="A4" i="45"/>
  <c r="B4" i="45"/>
  <c r="C4" i="45"/>
  <c r="D4" i="45"/>
  <c r="E4" i="45"/>
  <c r="F4" i="45"/>
  <c r="G4" i="45"/>
  <c r="H2" i="31"/>
  <c r="H4" i="45"/>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G17" i="31"/>
  <c r="G16" i="31"/>
  <c r="H10" i="45"/>
  <c r="I10" i="45"/>
  <c r="J10" i="45"/>
  <c r="K10" i="45"/>
  <c r="L10" i="45"/>
  <c r="M10" i="45"/>
  <c r="N10" i="45"/>
  <c r="O10" i="45"/>
  <c r="P10" i="45"/>
  <c r="Q10" i="45"/>
  <c r="A11" i="45"/>
  <c r="B11" i="45"/>
  <c r="C11" i="45"/>
  <c r="D11" i="45"/>
  <c r="E11" i="45"/>
  <c r="F11" i="45"/>
  <c r="H11" i="45"/>
  <c r="I9" i="31"/>
  <c r="I11" i="45"/>
  <c r="J11" i="45"/>
  <c r="K11" i="45"/>
  <c r="L11" i="45"/>
  <c r="M11" i="45"/>
  <c r="N11" i="45"/>
  <c r="O11" i="45"/>
  <c r="P11" i="45"/>
  <c r="Q11" i="45"/>
  <c r="A12" i="45"/>
  <c r="B12" i="45"/>
  <c r="C12" i="45"/>
  <c r="D12" i="45"/>
  <c r="E12" i="45"/>
  <c r="F12" i="45"/>
  <c r="H10" i="31"/>
  <c r="H12" i="45"/>
  <c r="I10" i="31"/>
  <c r="I12" i="45"/>
  <c r="J12" i="45"/>
  <c r="K12" i="45"/>
  <c r="L12" i="45"/>
  <c r="M12" i="45"/>
  <c r="N12" i="45"/>
  <c r="O12" i="45"/>
  <c r="P12" i="45"/>
  <c r="Q12" i="45"/>
  <c r="A13" i="45"/>
  <c r="B13" i="45"/>
  <c r="C13" i="45"/>
  <c r="D13" i="45"/>
  <c r="E13" i="45"/>
  <c r="F13" i="45"/>
  <c r="H11" i="31"/>
  <c r="H13" i="45"/>
  <c r="I11" i="31"/>
  <c r="I13" i="45"/>
  <c r="J13" i="45"/>
  <c r="K13" i="45"/>
  <c r="L13" i="45"/>
  <c r="M13" i="45"/>
  <c r="N13" i="45"/>
  <c r="O13" i="45"/>
  <c r="P13" i="45"/>
  <c r="Q13" i="45"/>
  <c r="A14" i="45"/>
  <c r="B14" i="45"/>
  <c r="C14" i="45"/>
  <c r="D14" i="45"/>
  <c r="E14" i="45"/>
  <c r="F14" i="45"/>
  <c r="H12" i="31"/>
  <c r="H14" i="45"/>
  <c r="I12" i="31"/>
  <c r="I14" i="45"/>
  <c r="J14" i="45"/>
  <c r="K14" i="45"/>
  <c r="L14" i="45"/>
  <c r="M14" i="45"/>
  <c r="N14" i="45"/>
  <c r="O14" i="45"/>
  <c r="P14" i="45"/>
  <c r="Q14" i="45"/>
  <c r="A15" i="45"/>
  <c r="B15" i="45"/>
  <c r="C15" i="45"/>
  <c r="D15" i="45"/>
  <c r="E15" i="45"/>
  <c r="F15" i="45"/>
  <c r="H13" i="31"/>
  <c r="H15" i="45"/>
  <c r="I13" i="31"/>
  <c r="I15" i="45"/>
  <c r="J15" i="45"/>
  <c r="K15" i="45"/>
  <c r="L15" i="45"/>
  <c r="M15" i="45"/>
  <c r="N15" i="45"/>
  <c r="O15" i="45"/>
  <c r="P15" i="45"/>
  <c r="Q15" i="45"/>
  <c r="A16" i="45"/>
  <c r="B16" i="45"/>
  <c r="C16" i="45"/>
  <c r="D16" i="45"/>
  <c r="E16" i="45"/>
  <c r="F16" i="45"/>
  <c r="H14" i="31"/>
  <c r="H16" i="45"/>
  <c r="I14" i="31"/>
  <c r="I16" i="45"/>
  <c r="J16" i="45"/>
  <c r="K16" i="45"/>
  <c r="L16" i="45"/>
  <c r="M16" i="45"/>
  <c r="N16" i="45"/>
  <c r="O16" i="45"/>
  <c r="P16" i="45"/>
  <c r="Q16" i="45"/>
  <c r="A17" i="45"/>
  <c r="B17" i="45"/>
  <c r="C17" i="45"/>
  <c r="D17" i="45"/>
  <c r="E17" i="45"/>
  <c r="F17" i="45"/>
  <c r="H15" i="31"/>
  <c r="H17" i="45"/>
  <c r="I15" i="31"/>
  <c r="I17" i="45"/>
  <c r="J17" i="45"/>
  <c r="K17" i="45"/>
  <c r="L17" i="45"/>
  <c r="M17" i="45"/>
  <c r="N17" i="45"/>
  <c r="O17" i="45"/>
  <c r="P17" i="45"/>
  <c r="Q17" i="45"/>
  <c r="A18" i="45"/>
  <c r="B18" i="45"/>
  <c r="C18" i="45"/>
  <c r="D18" i="45"/>
  <c r="E18" i="45"/>
  <c r="F18" i="45"/>
  <c r="H16" i="31"/>
  <c r="H18" i="45"/>
  <c r="I16" i="31"/>
  <c r="I18" i="45"/>
  <c r="J18" i="45"/>
  <c r="K18" i="45"/>
  <c r="L18" i="45"/>
  <c r="M18" i="45"/>
  <c r="N18" i="45"/>
  <c r="O18" i="45"/>
  <c r="P18" i="45"/>
  <c r="Q18" i="45"/>
  <c r="A19" i="45"/>
  <c r="B19" i="45"/>
  <c r="C19" i="45"/>
  <c r="D19" i="45"/>
  <c r="E19" i="45"/>
  <c r="F19" i="45"/>
  <c r="H17" i="31"/>
  <c r="H19" i="45"/>
  <c r="I17" i="31"/>
  <c r="I19" i="45"/>
  <c r="J19" i="45"/>
  <c r="K19" i="45"/>
  <c r="L19" i="45"/>
  <c r="M19" i="45"/>
  <c r="N19" i="45"/>
  <c r="O19" i="45"/>
  <c r="P19" i="45"/>
  <c r="Q19" i="45"/>
  <c r="A20" i="45"/>
  <c r="B20" i="45"/>
  <c r="C20" i="45"/>
  <c r="D20" i="45"/>
  <c r="E20" i="45"/>
  <c r="F20" i="45"/>
  <c r="H18" i="31"/>
  <c r="H20" i="45"/>
  <c r="I18" i="31"/>
  <c r="I20" i="45"/>
  <c r="J20" i="45"/>
  <c r="K20" i="45"/>
  <c r="L20" i="45"/>
  <c r="M20" i="45"/>
  <c r="N20" i="45"/>
  <c r="O20" i="45"/>
  <c r="P20" i="45"/>
  <c r="Q20" i="45"/>
  <c r="A21" i="45"/>
  <c r="B21" i="45"/>
  <c r="C21" i="45"/>
  <c r="D21" i="45"/>
  <c r="E21" i="45"/>
  <c r="F21" i="45"/>
  <c r="H19" i="31"/>
  <c r="H21" i="45"/>
  <c r="I19" i="31"/>
  <c r="I21" i="45"/>
  <c r="J21" i="45"/>
  <c r="K21" i="45"/>
  <c r="L21" i="45"/>
  <c r="M21" i="45"/>
  <c r="N21" i="45"/>
  <c r="O21" i="45"/>
  <c r="P21" i="45"/>
  <c r="Q21" i="45"/>
  <c r="A22" i="45"/>
  <c r="B22" i="45"/>
  <c r="C22" i="45"/>
  <c r="D22" i="45"/>
  <c r="E22" i="45"/>
  <c r="F22" i="45"/>
  <c r="H20" i="31"/>
  <c r="H22" i="45"/>
  <c r="I22" i="45"/>
  <c r="J22" i="45"/>
  <c r="K22" i="45"/>
  <c r="L22" i="45"/>
  <c r="M22" i="45"/>
  <c r="N22" i="45"/>
  <c r="O22" i="45"/>
  <c r="P22" i="45"/>
  <c r="Q22" i="45"/>
  <c r="A23" i="45"/>
  <c r="B23" i="45"/>
  <c r="C23" i="45"/>
  <c r="D23" i="45"/>
  <c r="E23" i="45"/>
  <c r="F23" i="45"/>
  <c r="H21" i="31"/>
  <c r="H23" i="45"/>
  <c r="I23" i="45"/>
  <c r="J23" i="45"/>
  <c r="K23" i="45"/>
  <c r="L23" i="45"/>
  <c r="M23" i="45"/>
  <c r="N23" i="45"/>
  <c r="O23" i="45"/>
  <c r="P23" i="45"/>
  <c r="Q23" i="45"/>
  <c r="A24" i="45"/>
  <c r="B24" i="45"/>
  <c r="C24" i="45"/>
  <c r="D24" i="45"/>
  <c r="E24" i="45"/>
  <c r="F24" i="45"/>
  <c r="H22" i="31"/>
  <c r="H24" i="45"/>
  <c r="I24" i="45"/>
  <c r="J24" i="45"/>
  <c r="K24" i="45"/>
  <c r="L24" i="45"/>
  <c r="M24" i="45"/>
  <c r="N24" i="45"/>
  <c r="O24" i="45"/>
  <c r="P24" i="45"/>
  <c r="Q24" i="45"/>
  <c r="A25" i="45"/>
  <c r="B25" i="45"/>
  <c r="C25" i="45"/>
  <c r="D25" i="45"/>
  <c r="E25" i="45"/>
  <c r="F25" i="45"/>
  <c r="H23" i="31"/>
  <c r="H25" i="45"/>
  <c r="I25" i="45"/>
  <c r="J25" i="45"/>
  <c r="K25" i="45"/>
  <c r="L25" i="45"/>
  <c r="M25" i="45"/>
  <c r="N25" i="45"/>
  <c r="O25" i="45"/>
  <c r="P25" i="45"/>
  <c r="Q25" i="45"/>
  <c r="A26" i="45"/>
  <c r="B26" i="45"/>
  <c r="C26" i="45"/>
  <c r="D26" i="45"/>
  <c r="E26" i="45"/>
  <c r="F26" i="45"/>
  <c r="H24" i="31"/>
  <c r="H26" i="45"/>
  <c r="I26" i="45"/>
  <c r="J26" i="45"/>
  <c r="K26" i="45"/>
  <c r="L26" i="45"/>
  <c r="M26" i="45"/>
  <c r="N26" i="45"/>
  <c r="O26" i="45"/>
  <c r="P26" i="45"/>
  <c r="Q26" i="45"/>
  <c r="A27" i="45"/>
  <c r="B27" i="45"/>
  <c r="C27" i="45"/>
  <c r="D27" i="45"/>
  <c r="E27" i="45"/>
  <c r="F27" i="45"/>
  <c r="H25" i="31"/>
  <c r="H27" i="45"/>
  <c r="I27" i="45"/>
  <c r="J27" i="45"/>
  <c r="K27" i="45"/>
  <c r="L27" i="45"/>
  <c r="M27" i="45"/>
  <c r="N27" i="45"/>
  <c r="O27" i="45"/>
  <c r="P27" i="45"/>
  <c r="Q27" i="45"/>
  <c r="A28" i="45"/>
  <c r="B28" i="45"/>
  <c r="C28" i="45"/>
  <c r="D28" i="45"/>
  <c r="E28" i="45"/>
  <c r="F28" i="45"/>
  <c r="H26" i="31"/>
  <c r="H28" i="45"/>
  <c r="I28" i="45"/>
  <c r="J28" i="45"/>
  <c r="K28" i="45"/>
  <c r="L28" i="45"/>
  <c r="M28" i="45"/>
  <c r="N28" i="45"/>
  <c r="O28" i="45"/>
  <c r="P28" i="45"/>
  <c r="Q28" i="45"/>
  <c r="A29" i="45"/>
  <c r="B29" i="45"/>
  <c r="C29" i="45"/>
  <c r="D29" i="45"/>
  <c r="E29" i="45"/>
  <c r="F29" i="45"/>
  <c r="H27" i="31"/>
  <c r="H29" i="45"/>
  <c r="I29" i="45"/>
  <c r="J29" i="45"/>
  <c r="K29" i="45"/>
  <c r="L29" i="45"/>
  <c r="M29" i="45"/>
  <c r="N29" i="45"/>
  <c r="O29" i="45"/>
  <c r="P29" i="45"/>
  <c r="Q29" i="45"/>
  <c r="A30" i="45"/>
  <c r="B30" i="45"/>
  <c r="C30" i="45"/>
  <c r="D30" i="45"/>
  <c r="E30" i="45"/>
  <c r="F30" i="45"/>
  <c r="H28" i="31"/>
  <c r="H30" i="45"/>
  <c r="I30" i="45"/>
  <c r="J30" i="45"/>
  <c r="K30" i="45"/>
  <c r="L30" i="45"/>
  <c r="M30" i="45"/>
  <c r="N30" i="45"/>
  <c r="O30" i="45"/>
  <c r="P30" i="45"/>
  <c r="Q30" i="45"/>
  <c r="A31" i="45"/>
  <c r="B31" i="45"/>
  <c r="C31" i="45"/>
  <c r="D31" i="45"/>
  <c r="E31" i="45"/>
  <c r="F31" i="45"/>
  <c r="H29" i="31"/>
  <c r="H31" i="45"/>
  <c r="I31" i="45"/>
  <c r="J31" i="45"/>
  <c r="K31" i="45"/>
  <c r="L31" i="45"/>
  <c r="M31" i="45"/>
  <c r="N31" i="45"/>
  <c r="O31" i="45"/>
  <c r="P31" i="45"/>
  <c r="Q31" i="45"/>
  <c r="A32" i="45"/>
  <c r="B32" i="45"/>
  <c r="C32" i="45"/>
  <c r="D32" i="45"/>
  <c r="E32" i="45"/>
  <c r="F32" i="45"/>
  <c r="H30" i="31"/>
  <c r="H32" i="45"/>
  <c r="I32" i="45"/>
  <c r="J32" i="45"/>
  <c r="K32" i="45"/>
  <c r="L32" i="45"/>
  <c r="M32" i="45"/>
  <c r="N32" i="45"/>
  <c r="O32" i="45"/>
  <c r="P32" i="45"/>
  <c r="Q32" i="45"/>
  <c r="A33" i="45"/>
  <c r="B33" i="45"/>
  <c r="C33" i="45"/>
  <c r="D33" i="45"/>
  <c r="E33" i="45"/>
  <c r="F33" i="45"/>
  <c r="H31" i="31"/>
  <c r="H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39" i="31"/>
  <c r="D39" i="31"/>
  <c r="C39" i="31"/>
  <c r="B39" i="31"/>
  <c r="B41" i="45"/>
  <c r="C41" i="45"/>
  <c r="D41" i="45"/>
  <c r="E41" i="45"/>
  <c r="F41" i="45"/>
  <c r="G41" i="45"/>
  <c r="H41" i="45"/>
  <c r="I41" i="45"/>
  <c r="J41" i="45"/>
  <c r="K41" i="45"/>
  <c r="L41" i="45"/>
  <c r="M41" i="45"/>
  <c r="N41" i="45"/>
  <c r="O41" i="45"/>
  <c r="P41" i="45"/>
  <c r="Q41" i="45"/>
  <c r="A42" i="45"/>
  <c r="E40" i="31"/>
  <c r="D40" i="31"/>
  <c r="C40" i="31"/>
  <c r="B40" i="31"/>
  <c r="B42" i="45"/>
  <c r="C42" i="45"/>
  <c r="D42" i="45"/>
  <c r="E42" i="45"/>
  <c r="F42" i="45"/>
  <c r="G42" i="45"/>
  <c r="H42" i="45"/>
  <c r="I42" i="45"/>
  <c r="J42" i="45"/>
  <c r="K42" i="45"/>
  <c r="L42" i="45"/>
  <c r="M42" i="45"/>
  <c r="N42" i="45"/>
  <c r="O42" i="45"/>
  <c r="P42" i="45"/>
  <c r="Q42" i="45"/>
  <c r="A43" i="45"/>
  <c r="B43" i="45"/>
  <c r="E41" i="31"/>
  <c r="D41" i="31"/>
  <c r="C41" i="31"/>
  <c r="C43" i="45"/>
  <c r="D43" i="45"/>
  <c r="E43" i="45"/>
  <c r="F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D125" i="19"/>
  <c r="C86" i="45"/>
  <c r="B121" i="19"/>
  <c r="B122" i="19"/>
  <c r="B124" i="19"/>
  <c r="C78" i="45"/>
  <c r="D86" i="45"/>
  <c r="C76" i="45"/>
  <c r="C77" i="45"/>
  <c r="H121" i="19"/>
  <c r="H122" i="19"/>
  <c r="H123" i="19"/>
  <c r="H124" i="19"/>
  <c r="C85" i="45"/>
  <c r="C84" i="45"/>
  <c r="C82" i="45"/>
  <c r="C83" i="45"/>
  <c r="B128" i="19"/>
  <c r="C81" i="45"/>
  <c r="D78" i="45"/>
  <c r="P71" i="45"/>
  <c r="O51" i="45"/>
  <c r="O52" i="45"/>
  <c r="O53" i="45"/>
  <c r="O54" i="45"/>
  <c r="O55" i="45"/>
  <c r="O56" i="45"/>
  <c r="O57" i="45"/>
  <c r="O58" i="45"/>
  <c r="O59" i="45"/>
  <c r="O71" i="45"/>
  <c r="E71" i="45"/>
  <c r="D71" i="45"/>
  <c r="E65" i="19"/>
  <c r="E80" i="19"/>
  <c r="D48" i="19"/>
  <c r="D50" i="19"/>
  <c r="D65" i="19"/>
  <c r="C65" i="19"/>
  <c r="E48" i="44"/>
  <c r="C71" i="44"/>
  <c r="C88" i="24"/>
  <c r="C52" i="44"/>
  <c r="E64" i="24"/>
  <c r="C50" i="44"/>
  <c r="B4" i="44"/>
  <c r="A88" i="44"/>
  <c r="D88" i="44"/>
  <c r="B5" i="44"/>
  <c r="A89" i="44"/>
  <c r="D89" i="44"/>
  <c r="B6" i="44"/>
  <c r="A90" i="44"/>
  <c r="D90" i="44"/>
  <c r="B7" i="44"/>
  <c r="A91" i="44"/>
  <c r="D91" i="44"/>
  <c r="B8" i="44"/>
  <c r="A92" i="44"/>
  <c r="D92" i="44"/>
  <c r="B9" i="44"/>
  <c r="A93" i="44"/>
  <c r="D93" i="44"/>
  <c r="B10" i="44"/>
  <c r="A94" i="44"/>
  <c r="D94" i="44"/>
  <c r="B11" i="44"/>
  <c r="A95" i="44"/>
  <c r="D95" i="44"/>
  <c r="B12" i="44"/>
  <c r="A96" i="44"/>
  <c r="D96" i="44"/>
  <c r="B13" i="44"/>
  <c r="A97" i="44"/>
  <c r="D97" i="44"/>
  <c r="B14" i="44"/>
  <c r="A98" i="44"/>
  <c r="D98" i="44"/>
  <c r="D99" i="44"/>
  <c r="E108" i="19"/>
  <c r="E99" i="44"/>
  <c r="F99" i="44"/>
  <c r="E98" i="44"/>
  <c r="F98" i="44"/>
  <c r="E97" i="44"/>
  <c r="F97" i="44"/>
  <c r="E96" i="44"/>
  <c r="F96" i="44"/>
  <c r="E95" i="44"/>
  <c r="F95" i="44"/>
  <c r="E94" i="44"/>
  <c r="F94" i="44"/>
  <c r="E93" i="44"/>
  <c r="F93" i="44"/>
  <c r="E92" i="44"/>
  <c r="F92" i="44"/>
  <c r="E91" i="44"/>
  <c r="F91" i="44"/>
  <c r="E90" i="44"/>
  <c r="F90" i="44"/>
  <c r="E89" i="44"/>
  <c r="F89" i="44"/>
  <c r="E88" i="44"/>
  <c r="F88" i="44"/>
  <c r="A74" i="44"/>
  <c r="D74" i="44"/>
  <c r="A75" i="44"/>
  <c r="D75" i="44"/>
  <c r="A76" i="44"/>
  <c r="D76" i="44"/>
  <c r="A77" i="44"/>
  <c r="D77" i="44"/>
  <c r="A78" i="44"/>
  <c r="D78" i="44"/>
  <c r="A79" i="44"/>
  <c r="D79" i="44"/>
  <c r="A80" i="44"/>
  <c r="D80" i="44"/>
  <c r="A81" i="44"/>
  <c r="D81" i="44"/>
  <c r="A82" i="44"/>
  <c r="D82" i="44"/>
  <c r="A83" i="44"/>
  <c r="D83" i="44"/>
  <c r="A84" i="44"/>
  <c r="D84" i="44"/>
  <c r="D85" i="44"/>
  <c r="E93" i="19"/>
  <c r="E85" i="44"/>
  <c r="F85" i="44"/>
  <c r="E84" i="44"/>
  <c r="F84" i="44"/>
  <c r="E83" i="44"/>
  <c r="F83" i="44"/>
  <c r="E82" i="44"/>
  <c r="F82" i="44"/>
  <c r="E81" i="44"/>
  <c r="F81" i="44"/>
  <c r="E80" i="44"/>
  <c r="F80" i="44"/>
  <c r="E79" i="44"/>
  <c r="F79" i="44"/>
  <c r="E78" i="44"/>
  <c r="F78" i="44"/>
  <c r="E77" i="44"/>
  <c r="F77" i="44"/>
  <c r="E76" i="44"/>
  <c r="F76" i="44"/>
  <c r="E75" i="44"/>
  <c r="F75" i="44"/>
  <c r="E74" i="44"/>
  <c r="F74" i="44"/>
  <c r="A60" i="44"/>
  <c r="D60" i="44"/>
  <c r="A61" i="44"/>
  <c r="D61" i="44"/>
  <c r="A62" i="44"/>
  <c r="G65" i="14"/>
  <c r="D62" i="44"/>
  <c r="A63" i="44"/>
  <c r="G66" i="14"/>
  <c r="D63" i="44"/>
  <c r="A64" i="44"/>
  <c r="G67" i="14"/>
  <c r="D64" i="44"/>
  <c r="A65" i="44"/>
  <c r="D65" i="44"/>
  <c r="A66" i="44"/>
  <c r="D66" i="44"/>
  <c r="A67" i="44"/>
  <c r="D67" i="44"/>
  <c r="A68" i="44"/>
  <c r="D68" i="44"/>
  <c r="A69" i="44"/>
  <c r="D69" i="44"/>
  <c r="A70" i="44"/>
  <c r="D70" i="44"/>
  <c r="D71" i="44"/>
  <c r="E78" i="19"/>
  <c r="E71" i="44"/>
  <c r="F71" i="44"/>
  <c r="E70" i="44"/>
  <c r="F70" i="44"/>
  <c r="F1" i="44"/>
  <c r="C70" i="44"/>
  <c r="E69" i="44"/>
  <c r="F69" i="44"/>
  <c r="C69" i="44"/>
  <c r="E68" i="44"/>
  <c r="F68" i="44"/>
  <c r="C68" i="44"/>
  <c r="E67" i="44"/>
  <c r="F67" i="44"/>
  <c r="C67" i="44"/>
  <c r="E66" i="44"/>
  <c r="F66" i="44"/>
  <c r="C66" i="44"/>
  <c r="E65" i="44"/>
  <c r="F65" i="44"/>
  <c r="C65" i="44"/>
  <c r="E64" i="44"/>
  <c r="F64" i="44"/>
  <c r="C64" i="44"/>
  <c r="E63" i="44"/>
  <c r="F63" i="44"/>
  <c r="C63" i="44"/>
  <c r="E62" i="44"/>
  <c r="F62" i="44"/>
  <c r="E61" i="44"/>
  <c r="F61" i="44"/>
  <c r="C61" i="44"/>
  <c r="E60" i="44"/>
  <c r="F60" i="44"/>
  <c r="C60" i="44"/>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F41" i="44"/>
  <c r="E41" i="44"/>
  <c r="D41" i="44"/>
  <c r="C41" i="44"/>
  <c r="B41" i="44"/>
  <c r="A41" i="44"/>
  <c r="F40" i="44"/>
  <c r="E40" i="44"/>
  <c r="D40" i="44"/>
  <c r="C40" i="44"/>
  <c r="B40" i="44"/>
  <c r="A40" i="44"/>
  <c r="F39" i="44"/>
  <c r="E39" i="44"/>
  <c r="D39" i="44"/>
  <c r="C39" i="44"/>
  <c r="B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J64" i="24"/>
  <c r="I64" i="24"/>
  <c r="H115" i="24"/>
  <c r="B64" i="24"/>
  <c r="G44" i="24"/>
  <c r="G45" i="24"/>
  <c r="G46" i="24"/>
  <c r="G47" i="24"/>
  <c r="G48" i="24"/>
  <c r="G49" i="24"/>
  <c r="G50" i="24"/>
  <c r="G51" i="24"/>
  <c r="G52" i="24"/>
  <c r="G53" i="24"/>
  <c r="G64" i="24"/>
  <c r="D64" i="24"/>
  <c r="D114" i="24"/>
  <c r="D51" i="19"/>
  <c r="C51" i="19"/>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D1" i="14"/>
  <c r="B14" i="14"/>
  <c r="C59" i="14"/>
  <c r="B5" i="14"/>
  <c r="C50" i="14"/>
  <c r="B6" i="14"/>
  <c r="C51" i="14"/>
  <c r="B7" i="14"/>
  <c r="C52" i="14"/>
  <c r="B8" i="14"/>
  <c r="C53" i="14"/>
  <c r="B9" i="14"/>
  <c r="C54" i="14"/>
  <c r="B10" i="14"/>
  <c r="C55" i="14"/>
  <c r="B11" i="14"/>
  <c r="C56" i="14"/>
  <c r="B12" i="14"/>
  <c r="C57" i="14"/>
  <c r="B13" i="14"/>
  <c r="C58" i="14"/>
  <c r="B4" i="14"/>
  <c r="C49" i="14"/>
  <c r="A46" i="16"/>
  <c r="B58" i="1"/>
  <c r="B14" i="27"/>
  <c r="A71" i="27"/>
  <c r="D71" i="27"/>
  <c r="E71" i="27"/>
  <c r="B4" i="27"/>
  <c r="A61" i="27"/>
  <c r="D61" i="27"/>
  <c r="B5" i="27"/>
  <c r="A62" i="27"/>
  <c r="D62" i="27"/>
  <c r="E62" i="27"/>
  <c r="B6" i="27"/>
  <c r="A63" i="27"/>
  <c r="D63" i="27"/>
  <c r="E63" i="27"/>
  <c r="B7" i="27"/>
  <c r="A64" i="27"/>
  <c r="D64" i="27"/>
  <c r="E64" i="27"/>
  <c r="B8" i="27"/>
  <c r="A65" i="27"/>
  <c r="D65" i="27"/>
  <c r="E65" i="27"/>
  <c r="B9" i="27"/>
  <c r="A66" i="27"/>
  <c r="D66" i="27"/>
  <c r="E66" i="27"/>
  <c r="B10" i="27"/>
  <c r="A67" i="27"/>
  <c r="D67" i="27"/>
  <c r="E67" i="27"/>
  <c r="B11" i="27"/>
  <c r="A68" i="27"/>
  <c r="D68" i="27"/>
  <c r="E68" i="27"/>
  <c r="B12" i="27"/>
  <c r="A69" i="27"/>
  <c r="D69" i="27"/>
  <c r="E69" i="27"/>
  <c r="B13" i="27"/>
  <c r="A70" i="27"/>
  <c r="D70" i="27"/>
  <c r="E70" i="27"/>
  <c r="F3" i="1"/>
  <c r="C73" i="1"/>
  <c r="F4" i="1"/>
  <c r="C74" i="1"/>
  <c r="F5" i="1"/>
  <c r="C75" i="1"/>
  <c r="F6" i="1"/>
  <c r="C76" i="1"/>
  <c r="F7" i="1"/>
  <c r="C77" i="1"/>
  <c r="F8" i="1"/>
  <c r="C78" i="1"/>
  <c r="F9" i="1"/>
  <c r="C79" i="1"/>
  <c r="F10" i="1"/>
  <c r="C80" i="1"/>
  <c r="F2" i="1"/>
  <c r="C72" i="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H9" i="15"/>
  <c r="I9" i="15"/>
  <c r="A10" i="15"/>
  <c r="B10" i="15"/>
  <c r="C10" i="15"/>
  <c r="D10" i="15"/>
  <c r="E10" i="15"/>
  <c r="F10" i="15"/>
  <c r="H10" i="15"/>
  <c r="I10" i="15"/>
  <c r="A11" i="15"/>
  <c r="B11" i="15"/>
  <c r="C11" i="15"/>
  <c r="D11" i="15"/>
  <c r="E11" i="15"/>
  <c r="F11" i="15"/>
  <c r="H11" i="15"/>
  <c r="I11" i="15"/>
  <c r="A12" i="15"/>
  <c r="B12" i="15"/>
  <c r="C12" i="15"/>
  <c r="D12" i="15"/>
  <c r="E12" i="15"/>
  <c r="F12" i="15"/>
  <c r="H12" i="15"/>
  <c r="I12" i="15"/>
  <c r="A13" i="15"/>
  <c r="B13" i="15"/>
  <c r="C13" i="15"/>
  <c r="D13" i="15"/>
  <c r="E13" i="15"/>
  <c r="F13" i="15"/>
  <c r="H13" i="15"/>
  <c r="I13" i="15"/>
  <c r="A14" i="15"/>
  <c r="B14" i="15"/>
  <c r="C14" i="15"/>
  <c r="D14" i="15"/>
  <c r="E14" i="15"/>
  <c r="F14" i="15"/>
  <c r="H14" i="15"/>
  <c r="I14" i="15"/>
  <c r="A15" i="15"/>
  <c r="C15" i="15"/>
  <c r="D15" i="15"/>
  <c r="E15" i="15"/>
  <c r="F15" i="15"/>
  <c r="H15" i="15"/>
  <c r="I15" i="15"/>
  <c r="A16" i="15"/>
  <c r="B16" i="15"/>
  <c r="C16" i="15"/>
  <c r="D16" i="15"/>
  <c r="E16" i="15"/>
  <c r="F16" i="15"/>
  <c r="H16" i="15"/>
  <c r="I16" i="15"/>
  <c r="A17" i="15"/>
  <c r="B17" i="15"/>
  <c r="C17" i="15"/>
  <c r="D17" i="15"/>
  <c r="E17" i="15"/>
  <c r="F17" i="15"/>
  <c r="H17" i="15"/>
  <c r="I17" i="15"/>
  <c r="A18" i="15"/>
  <c r="B18" i="15"/>
  <c r="C18" i="15"/>
  <c r="D18" i="15"/>
  <c r="E18" i="15"/>
  <c r="F18" i="15"/>
  <c r="H18" i="15"/>
  <c r="I18" i="15"/>
  <c r="A19" i="15"/>
  <c r="D19" i="15"/>
  <c r="E19" i="15"/>
  <c r="F19" i="15"/>
  <c r="H19" i="15"/>
  <c r="I19" i="15"/>
  <c r="A20" i="15"/>
  <c r="D20" i="15"/>
  <c r="E20" i="15"/>
  <c r="F20" i="15"/>
  <c r="H20" i="15"/>
  <c r="I20" i="15"/>
  <c r="A21" i="15"/>
  <c r="D21" i="15"/>
  <c r="E21" i="15"/>
  <c r="F21" i="15"/>
  <c r="H21" i="15"/>
  <c r="I21" i="15"/>
  <c r="A22" i="15"/>
  <c r="D22" i="15"/>
  <c r="E22" i="15"/>
  <c r="F22" i="15"/>
  <c r="H22" i="15"/>
  <c r="I22" i="15"/>
  <c r="A23" i="15"/>
  <c r="D23" i="15"/>
  <c r="E23" i="15"/>
  <c r="F23" i="15"/>
  <c r="H23" i="15"/>
  <c r="I23" i="15"/>
  <c r="A24" i="15"/>
  <c r="D24" i="15"/>
  <c r="E24" i="15"/>
  <c r="F24" i="15"/>
  <c r="H24" i="15"/>
  <c r="I24" i="15"/>
  <c r="A25" i="15"/>
  <c r="D25" i="15"/>
  <c r="E25" i="15"/>
  <c r="F25" i="15"/>
  <c r="H25" i="15"/>
  <c r="I25" i="15"/>
  <c r="A26" i="15"/>
  <c r="D26" i="15"/>
  <c r="E26" i="15"/>
  <c r="F26" i="15"/>
  <c r="H26" i="15"/>
  <c r="I26" i="15"/>
  <c r="A27" i="15"/>
  <c r="D27" i="15"/>
  <c r="E27" i="15"/>
  <c r="F27" i="15"/>
  <c r="H27" i="15"/>
  <c r="I27" i="15"/>
  <c r="A28" i="15"/>
  <c r="D28" i="15"/>
  <c r="E28" i="15"/>
  <c r="F28" i="15"/>
  <c r="H28" i="15"/>
  <c r="I28" i="15"/>
  <c r="A29" i="15"/>
  <c r="D29" i="15"/>
  <c r="E29" i="15"/>
  <c r="F29" i="15"/>
  <c r="H29" i="15"/>
  <c r="I29" i="15"/>
  <c r="A30" i="15"/>
  <c r="B30" i="15"/>
  <c r="C30" i="15"/>
  <c r="D30" i="15"/>
  <c r="E30" i="15"/>
  <c r="F30" i="15"/>
  <c r="H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0" i="27"/>
  <c r="D90" i="27"/>
  <c r="E90" i="27"/>
  <c r="F90" i="27"/>
  <c r="A91" i="27"/>
  <c r="D91" i="27"/>
  <c r="E91" i="27"/>
  <c r="F91" i="27"/>
  <c r="A92" i="27"/>
  <c r="D92" i="27"/>
  <c r="E92" i="27"/>
  <c r="F92" i="27"/>
  <c r="A93" i="27"/>
  <c r="D93" i="27"/>
  <c r="E93" i="27"/>
  <c r="F93" i="27"/>
  <c r="A94" i="27"/>
  <c r="D94" i="27"/>
  <c r="E94" i="27"/>
  <c r="F94" i="27"/>
  <c r="A95" i="27"/>
  <c r="D95" i="27"/>
  <c r="E95" i="27"/>
  <c r="F95" i="27"/>
  <c r="A96" i="27"/>
  <c r="D96" i="27"/>
  <c r="E96" i="27"/>
  <c r="F96" i="27"/>
  <c r="A97" i="27"/>
  <c r="D97" i="27"/>
  <c r="E97" i="27"/>
  <c r="F97" i="27"/>
  <c r="A98" i="27"/>
  <c r="D98" i="27"/>
  <c r="E98" i="27"/>
  <c r="F98" i="27"/>
  <c r="A99" i="27"/>
  <c r="D99" i="27"/>
  <c r="E99" i="27"/>
  <c r="F99" i="27"/>
  <c r="A89" i="27"/>
  <c r="D89" i="27"/>
  <c r="A76" i="27"/>
  <c r="D76" i="27"/>
  <c r="E76" i="27"/>
  <c r="F76" i="27"/>
  <c r="A77" i="27"/>
  <c r="D77" i="27"/>
  <c r="E77" i="27"/>
  <c r="F77" i="27"/>
  <c r="A78" i="27"/>
  <c r="D78" i="27"/>
  <c r="E78" i="27"/>
  <c r="F78" i="27"/>
  <c r="A79" i="27"/>
  <c r="D79" i="27"/>
  <c r="E79" i="27"/>
  <c r="D75" i="27"/>
  <c r="D80" i="27"/>
  <c r="D81" i="27"/>
  <c r="D82" i="27"/>
  <c r="D83" i="27"/>
  <c r="D84" i="27"/>
  <c r="D85" i="27"/>
  <c r="D86" i="27"/>
  <c r="E86" i="27"/>
  <c r="F79" i="27"/>
  <c r="A80" i="27"/>
  <c r="E80" i="27"/>
  <c r="F80" i="27"/>
  <c r="A81" i="27"/>
  <c r="E81" i="27"/>
  <c r="F81" i="27"/>
  <c r="A82" i="27"/>
  <c r="E82" i="27"/>
  <c r="F82" i="27"/>
  <c r="A83" i="27"/>
  <c r="E83" i="27"/>
  <c r="F83" i="27"/>
  <c r="A84" i="27"/>
  <c r="E84" i="27"/>
  <c r="F84" i="27"/>
  <c r="A85" i="27"/>
  <c r="E85" i="27"/>
  <c r="F85" i="27"/>
  <c r="A75"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G157" i="19"/>
  <c r="F157" i="19"/>
  <c r="G158" i="19"/>
  <c r="F158" i="19"/>
  <c r="G159" i="19"/>
  <c r="F159" i="19"/>
  <c r="G160" i="19"/>
  <c r="F160" i="19"/>
  <c r="G161" i="19"/>
  <c r="F161" i="19"/>
  <c r="G133" i="19"/>
  <c r="F133"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7" i="19"/>
  <c r="A78" i="13"/>
  <c r="D78" i="13"/>
  <c r="B5" i="19"/>
  <c r="A98" i="19"/>
  <c r="A79" i="13"/>
  <c r="D79" i="13"/>
  <c r="B6" i="19"/>
  <c r="A99" i="19"/>
  <c r="A80" i="13"/>
  <c r="D80" i="13"/>
  <c r="B7" i="19"/>
  <c r="A100" i="19"/>
  <c r="A81" i="13"/>
  <c r="D81" i="13"/>
  <c r="B8" i="19"/>
  <c r="A101" i="19"/>
  <c r="A82" i="13"/>
  <c r="D82" i="13"/>
  <c r="B9" i="19"/>
  <c r="A102" i="19"/>
  <c r="A83" i="13"/>
  <c r="D83" i="13"/>
  <c r="B10" i="19"/>
  <c r="A103" i="19"/>
  <c r="A84" i="13"/>
  <c r="D84" i="13"/>
  <c r="B11" i="19"/>
  <c r="A104" i="19"/>
  <c r="A85" i="13"/>
  <c r="D85" i="13"/>
  <c r="B12" i="19"/>
  <c r="A105" i="19"/>
  <c r="A86" i="13"/>
  <c r="D86" i="13"/>
  <c r="B13" i="19"/>
  <c r="A106" i="19"/>
  <c r="A87" i="13"/>
  <c r="D87" i="13"/>
  <c r="B14" i="19"/>
  <c r="A107" i="19"/>
  <c r="A88" i="13"/>
  <c r="D88" i="13"/>
  <c r="D89" i="13"/>
  <c r="A82" i="19"/>
  <c r="A64" i="13"/>
  <c r="D64" i="13"/>
  <c r="A83" i="19"/>
  <c r="A65" i="13"/>
  <c r="D65" i="13"/>
  <c r="A84" i="19"/>
  <c r="A66" i="13"/>
  <c r="D66" i="13"/>
  <c r="A85" i="19"/>
  <c r="A67" i="13"/>
  <c r="D67" i="13"/>
  <c r="A86" i="19"/>
  <c r="A68" i="13"/>
  <c r="D68" i="13"/>
  <c r="A87" i="19"/>
  <c r="A69" i="13"/>
  <c r="D69" i="13"/>
  <c r="A88" i="19"/>
  <c r="A70" i="13"/>
  <c r="D70" i="13"/>
  <c r="A89" i="19"/>
  <c r="A71" i="13"/>
  <c r="D71" i="13"/>
  <c r="A90" i="19"/>
  <c r="A72" i="13"/>
  <c r="D72" i="13"/>
  <c r="A91" i="19"/>
  <c r="A73" i="13"/>
  <c r="D73" i="13"/>
  <c r="A92" i="19"/>
  <c r="A74" i="13"/>
  <c r="D74" i="13"/>
  <c r="D75" i="13"/>
  <c r="E79" i="13"/>
  <c r="E80" i="13"/>
  <c r="E81" i="13"/>
  <c r="E82" i="13"/>
  <c r="E83" i="13"/>
  <c r="E84" i="13"/>
  <c r="E85" i="13"/>
  <c r="E86" i="13"/>
  <c r="E87" i="13"/>
  <c r="E88" i="13"/>
  <c r="E78" i="13"/>
  <c r="E74" i="13"/>
  <c r="E75" i="13"/>
  <c r="A89" i="13"/>
  <c r="A77" i="13"/>
  <c r="A75" i="13"/>
  <c r="A63" i="13"/>
  <c r="A76" i="19"/>
  <c r="A59" i="13"/>
  <c r="D59" i="13"/>
  <c r="E59" i="13"/>
  <c r="F61" i="13"/>
  <c r="A67" i="19"/>
  <c r="A50" i="13"/>
  <c r="D50" i="13"/>
  <c r="A68" i="19"/>
  <c r="A51" i="13"/>
  <c r="D51" i="13"/>
  <c r="A69" i="19"/>
  <c r="A52" i="13"/>
  <c r="D52" i="13"/>
  <c r="A70" i="19"/>
  <c r="A53" i="13"/>
  <c r="D53" i="13"/>
  <c r="A71" i="19"/>
  <c r="A54" i="13"/>
  <c r="D54" i="13"/>
  <c r="A72" i="19"/>
  <c r="A55" i="13"/>
  <c r="D55" i="13"/>
  <c r="A73" i="19"/>
  <c r="A56" i="13"/>
  <c r="D56" i="13"/>
  <c r="A74" i="19"/>
  <c r="A57" i="13"/>
  <c r="D57" i="13"/>
  <c r="A75" i="19"/>
  <c r="A58" i="13"/>
  <c r="D58" i="13"/>
  <c r="A77" i="19"/>
  <c r="A60" i="13"/>
  <c r="D60" i="13"/>
  <c r="D61" i="13"/>
  <c r="E61" i="13"/>
  <c r="F51" i="13"/>
  <c r="F52" i="13"/>
  <c r="F53" i="13"/>
  <c r="F54" i="13"/>
  <c r="F55" i="13"/>
  <c r="F56" i="13"/>
  <c r="F57" i="13"/>
  <c r="F58" i="13"/>
  <c r="F59" i="13"/>
  <c r="F60" i="13"/>
  <c r="E51" i="13"/>
  <c r="E52" i="13"/>
  <c r="E53" i="13"/>
  <c r="E54" i="13"/>
  <c r="E55" i="13"/>
  <c r="E56" i="13"/>
  <c r="E57" i="13"/>
  <c r="E58" i="13"/>
  <c r="E60" i="13"/>
  <c r="C101" i="24"/>
  <c r="C100" i="24"/>
  <c r="C102" i="24"/>
  <c r="C107" i="24"/>
  <c r="C108"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D43" i="13"/>
  <c r="E43" i="13"/>
  <c r="D44" i="13"/>
  <c r="E44" i="13"/>
  <c r="B97" i="24"/>
  <c r="D45" i="13"/>
  <c r="E45" i="13"/>
  <c r="D46" i="13"/>
  <c r="E46" i="13"/>
  <c r="D41" i="13"/>
  <c r="E41" i="13"/>
  <c r="C103" i="24"/>
  <c r="C111" i="24"/>
  <c r="C38" i="19"/>
  <c r="D38" i="19"/>
  <c r="E38" i="19"/>
  <c r="F38" i="19"/>
  <c r="B38" i="19"/>
  <c r="B39"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C39" i="19"/>
  <c r="D39" i="19"/>
  <c r="E39" i="19"/>
  <c r="B40" i="19"/>
  <c r="C40" i="19"/>
  <c r="D40" i="19"/>
  <c r="E40" i="19"/>
  <c r="F40" i="19"/>
  <c r="C41" i="19"/>
  <c r="D41" i="19"/>
  <c r="E41" i="19"/>
  <c r="F41"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F4" i="14"/>
  <c r="G4" i="14"/>
  <c r="H4" i="14"/>
  <c r="A5" i="14"/>
  <c r="F5" i="14"/>
  <c r="G5" i="14"/>
  <c r="H5" i="14"/>
  <c r="A6" i="14"/>
  <c r="F6" i="14"/>
  <c r="G6" i="14"/>
  <c r="H6" i="14"/>
  <c r="A7" i="14"/>
  <c r="F7" i="14"/>
  <c r="G7" i="14"/>
  <c r="H7" i="14"/>
  <c r="A8" i="14"/>
  <c r="F8" i="14"/>
  <c r="G8" i="14"/>
  <c r="H8" i="14"/>
  <c r="A9" i="14"/>
  <c r="F9" i="14"/>
  <c r="G9" i="14"/>
  <c r="H9" i="14"/>
  <c r="A10" i="14"/>
  <c r="F10" i="14"/>
  <c r="G10" i="14"/>
  <c r="H10" i="14"/>
  <c r="A11" i="14"/>
  <c r="F11" i="14"/>
  <c r="G11" i="14"/>
  <c r="H11" i="14"/>
  <c r="A12" i="14"/>
  <c r="F12" i="14"/>
  <c r="G12" i="14"/>
  <c r="H12" i="14"/>
  <c r="A13" i="14"/>
  <c r="F13" i="14"/>
  <c r="G13" i="14"/>
  <c r="H13" i="14"/>
  <c r="A14" i="14"/>
  <c r="F14" i="14"/>
  <c r="G14" i="14"/>
  <c r="H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B39" i="14"/>
  <c r="F39" i="14"/>
  <c r="G39" i="14"/>
  <c r="H39" i="14"/>
  <c r="A40" i="14"/>
  <c r="B40" i="14"/>
  <c r="F40" i="14"/>
  <c r="G40" i="14"/>
  <c r="H40" i="14"/>
  <c r="A41" i="14"/>
  <c r="B41" i="14"/>
  <c r="F41" i="14"/>
  <c r="G41" i="14"/>
  <c r="H41" i="14"/>
  <c r="A42" i="14"/>
  <c r="B2" i="14"/>
  <c r="F2" i="14"/>
  <c r="G2" i="14"/>
  <c r="H2" i="14"/>
  <c r="A2" i="14"/>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C63" i="1"/>
  <c r="C64" i="1"/>
  <c r="C65" i="1"/>
  <c r="C66" i="1"/>
  <c r="C67" i="1"/>
  <c r="C68" i="1"/>
  <c r="C69" i="1"/>
  <c r="C70" i="1"/>
  <c r="C62" i="1"/>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B9" i="16"/>
  <c r="C9" i="16"/>
  <c r="D9" i="16"/>
  <c r="E9" i="16"/>
  <c r="F9" i="16"/>
  <c r="B10" i="16"/>
  <c r="C10" i="16"/>
  <c r="D10" i="16"/>
  <c r="E10" i="16"/>
  <c r="F10" i="16"/>
  <c r="B11" i="16"/>
  <c r="C11" i="16"/>
  <c r="D11" i="16"/>
  <c r="E11" i="16"/>
  <c r="F11" i="16"/>
  <c r="B12" i="16"/>
  <c r="C12" i="16"/>
  <c r="D12" i="16"/>
  <c r="E12" i="16"/>
  <c r="F12" i="16"/>
  <c r="B13" i="16"/>
  <c r="C13" i="16"/>
  <c r="D13" i="16"/>
  <c r="E13" i="16"/>
  <c r="F13" i="16"/>
  <c r="B14" i="16"/>
  <c r="C14" i="16"/>
  <c r="D14" i="16"/>
  <c r="E14" i="16"/>
  <c r="F14" i="16"/>
  <c r="B15" i="16"/>
  <c r="C15" i="16"/>
  <c r="D15" i="16"/>
  <c r="E15" i="16"/>
  <c r="F15" i="16"/>
  <c r="B16" i="16"/>
  <c r="C16" i="16"/>
  <c r="D16" i="16"/>
  <c r="E16" i="16"/>
  <c r="F16" i="16"/>
  <c r="B17" i="16"/>
  <c r="C17" i="16"/>
  <c r="D17" i="16"/>
  <c r="E17" i="16"/>
  <c r="F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B32" i="16"/>
  <c r="C32" i="16"/>
  <c r="D32" i="16"/>
  <c r="E32" i="16"/>
  <c r="F32" i="16"/>
  <c r="B33" i="16"/>
  <c r="C33" i="16"/>
  <c r="D33" i="16"/>
  <c r="E33" i="16"/>
  <c r="F33" i="16"/>
  <c r="B34" i="16"/>
  <c r="C34" i="16"/>
  <c r="D34" i="16"/>
  <c r="E34" i="16"/>
  <c r="F34" i="16"/>
  <c r="B35" i="16"/>
  <c r="C35" i="16"/>
  <c r="D35" i="16"/>
  <c r="E35" i="16"/>
  <c r="F35" i="16"/>
  <c r="B36" i="16"/>
  <c r="C36" i="16"/>
  <c r="D36" i="16"/>
  <c r="E36" i="16"/>
  <c r="F36" i="16"/>
  <c r="B37" i="16"/>
  <c r="C37" i="16"/>
  <c r="D37" i="16"/>
  <c r="E37" i="16"/>
  <c r="F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c r="C41" i="13"/>
  <c r="B8" i="29"/>
  <c r="B9" i="29"/>
  <c r="B10" i="29"/>
  <c r="B11" i="29"/>
  <c r="B12" i="29"/>
  <c r="B13" i="29"/>
  <c r="B14" i="29"/>
  <c r="B15" i="29"/>
  <c r="B7" i="29"/>
  <c r="A60" i="22"/>
  <c r="A77" i="22"/>
  <c r="A94" i="22"/>
  <c r="A111" i="22"/>
  <c r="A128" i="22"/>
  <c r="A145" i="22"/>
  <c r="A162" i="22"/>
  <c r="A179" i="22"/>
  <c r="A196" i="22"/>
  <c r="C110" i="24"/>
  <c r="C109" i="24"/>
  <c r="G121" i="19"/>
  <c r="G122" i="19"/>
  <c r="G123" i="19"/>
  <c r="G124" i="19"/>
  <c r="G125" i="19"/>
  <c r="H125" i="19"/>
  <c r="I125" i="19"/>
  <c r="C106" i="24"/>
  <c r="B129" i="19"/>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42" i="21"/>
  <c r="F43" i="21"/>
  <c r="F44" i="21"/>
  <c r="F45" i="21"/>
  <c r="F46" i="21"/>
  <c r="F47" i="21"/>
  <c r="F48" i="21"/>
  <c r="F49" i="21"/>
  <c r="F50" i="21"/>
  <c r="F51" i="21"/>
  <c r="F52" i="21"/>
  <c r="E50" i="13"/>
  <c r="F50" i="13"/>
  <c r="D103" i="24"/>
  <c r="E89" i="13"/>
  <c r="C62" i="44"/>
  <c r="D100" i="27"/>
  <c r="E100" i="27"/>
  <c r="F100" i="27"/>
  <c r="F86" i="27"/>
  <c r="E75" i="27"/>
  <c r="F75" i="27"/>
  <c r="D72" i="27"/>
  <c r="E72" i="27"/>
  <c r="E61" i="27"/>
  <c r="E89" i="27"/>
  <c r="F89" i="27"/>
  <c r="G15" i="31"/>
  <c r="G16" i="15"/>
  <c r="G18" i="45"/>
  <c r="G16" i="16"/>
  <c r="H2" i="15"/>
  <c r="G18" i="31"/>
  <c r="G17" i="15"/>
  <c r="G17" i="16"/>
  <c r="G19" i="45"/>
  <c r="F63" i="27"/>
  <c r="F72" i="27"/>
  <c r="F64" i="27"/>
  <c r="F65" i="27"/>
  <c r="F66" i="27"/>
  <c r="F71" i="27"/>
  <c r="F67" i="27"/>
  <c r="F68" i="27"/>
  <c r="F69" i="27"/>
  <c r="F62" i="27"/>
  <c r="F70" i="27"/>
  <c r="F61" i="27"/>
  <c r="G19" i="31"/>
  <c r="G18" i="15"/>
  <c r="G20" i="45"/>
  <c r="G15" i="15"/>
  <c r="G14" i="31"/>
  <c r="G17" i="45"/>
  <c r="G15" i="16"/>
  <c r="G16" i="45"/>
  <c r="G14" i="15"/>
  <c r="G13" i="31"/>
  <c r="G14" i="16"/>
  <c r="G21" i="45"/>
  <c r="G19" i="15"/>
  <c r="G20" i="31"/>
  <c r="G20" i="15"/>
  <c r="G21" i="31"/>
  <c r="G22" i="45"/>
  <c r="G13" i="15"/>
  <c r="G13" i="16"/>
  <c r="G12" i="31"/>
  <c r="G15" i="45"/>
  <c r="G14" i="45"/>
  <c r="G12" i="16"/>
  <c r="G12" i="15"/>
  <c r="G11" i="31"/>
  <c r="G23" i="45"/>
  <c r="G21" i="15"/>
  <c r="G22" i="31"/>
  <c r="G22" i="15"/>
  <c r="G24" i="45"/>
  <c r="G23" i="31"/>
  <c r="G10" i="31"/>
  <c r="G11" i="15"/>
  <c r="G11" i="16"/>
  <c r="G13" i="45"/>
  <c r="G9" i="31"/>
  <c r="G12" i="45"/>
  <c r="G10" i="16"/>
  <c r="G10" i="15"/>
  <c r="G24" i="31"/>
  <c r="G23" i="15"/>
  <c r="G25" i="45"/>
  <c r="G26" i="45"/>
  <c r="G25" i="31"/>
  <c r="G24" i="15"/>
  <c r="G8" i="31"/>
  <c r="G9" i="16"/>
  <c r="G11" i="45"/>
  <c r="G9" i="15"/>
  <c r="G10" i="45"/>
  <c r="G8" i="15"/>
  <c r="G8" i="16"/>
  <c r="G26" i="31"/>
  <c r="G27" i="45"/>
  <c r="G25" i="15"/>
  <c r="G27" i="31"/>
  <c r="G26" i="15"/>
  <c r="G28" i="45"/>
  <c r="G29" i="45"/>
  <c r="G27" i="15"/>
  <c r="G28" i="31"/>
  <c r="G28" i="15"/>
  <c r="G29" i="31"/>
  <c r="G30" i="45"/>
  <c r="G31" i="45"/>
  <c r="G29" i="15"/>
  <c r="G30" i="31"/>
  <c r="G30" i="15"/>
  <c r="G32" i="45"/>
  <c r="G31" i="31"/>
  <c r="G32" i="31"/>
  <c r="G33" i="45"/>
  <c r="G31" i="15"/>
  <c r="G31" i="16"/>
  <c r="G34" i="45"/>
  <c r="G33" i="31"/>
  <c r="G32" i="16"/>
  <c r="G32" i="15"/>
  <c r="G33" i="16"/>
  <c r="G35" i="45"/>
  <c r="G34" i="31"/>
  <c r="G33" i="15"/>
  <c r="G34" i="15"/>
  <c r="G34" i="16"/>
  <c r="G35" i="31"/>
  <c r="G36" i="45"/>
  <c r="G36" i="31"/>
  <c r="G37" i="45"/>
  <c r="G35" i="15"/>
  <c r="G35" i="16"/>
  <c r="G36" i="15"/>
  <c r="G38" i="45"/>
  <c r="G37" i="31"/>
  <c r="G36" i="16"/>
  <c r="G37" i="15"/>
  <c r="G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C51" authorId="0" shapeId="0" xr:uid="{00000000-0006-0000-0800-000003000000}">
      <text>
        <r>
          <rPr>
            <sz val="9"/>
            <color indexed="81"/>
            <rFont val="Arial"/>
            <family val="2"/>
          </rPr>
          <t xml:space="preserve">Specifies the result that that the test is anticipated to produce.  </t>
        </r>
      </text>
    </comment>
    <comment ref="E51" authorId="0" shapeId="0" xr:uid="{00000000-0006-0000-0800-000004000000}">
      <text>
        <r>
          <rPr>
            <sz val="9"/>
            <color indexed="81"/>
            <rFont val="Arial"/>
            <family val="2"/>
          </rPr>
          <t xml:space="preserve">Defines the result of running the test in relation to the expected result.  </t>
        </r>
      </text>
    </comment>
    <comment ref="F51" authorId="0" shapeId="0" xr:uid="{00000000-0006-0000-0800-00000500000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<sst xmlns="http://schemas.openxmlformats.org/spreadsheetml/2006/main" count="1639" uniqueCount="861">
  <si>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</si>
  <si>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</si>
  <si>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</si>
  <si>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</si>
  <si>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</si>
  <si>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</si>
  <si>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</si>
  <si>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</si>
  <si>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</si>
  <si>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</si>
  <si>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</si>
  <si>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</si>
  <si>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</si>
  <si>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</si>
  <si>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</si>
  <si>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</si>
  <si>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</si>
  <si>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</si>
  <si>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</si>
  <si>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</si>
  <si>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</si>
  <si>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</si>
  <si>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</si>
  <si>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</si>
  <si>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</si>
  <si>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</si>
  <si>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</si>
  <si>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</si>
  <si>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</si>
  <si>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</si>
  <si>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</si>
  <si>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</si>
  <si>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</si>
  <si>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</si>
  <si>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</si>
  <si>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</si>
  <si>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</si>
  <si>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</si>
  <si>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</si>
  <si>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</si>
  <si>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</si>
  <si>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</si>
  <si>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</si>
  <si>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</si>
  <si>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</si>
  <si>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</si>
  <si>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</si>
  <si>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</si>
  <si>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</si>
  <si>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</si>
  <si>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</si>
  <si>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</si>
  <si>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</si>
  <si>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</si>
  <si>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</si>
  <si>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</si>
  <si>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</si>
  <si>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</si>
  <si>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</si>
  <si>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</si>
  <si>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</si>
  <si>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</si>
  <si>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</si>
  <si>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</si>
  <si>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</si>
  <si>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</si>
  <si>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</si>
  <si>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</si>
  <si>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</si>
  <si>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</si>
  <si>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</si>
  <si>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</si>
  <si>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</si>
  <si>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</si>
  <si>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</si>
  <si>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</si>
  <si>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</si>
  <si>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</si>
  <si>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</si>
  <si>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</si>
  <si>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</si>
  <si>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</si>
  <si>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</si>
  <si>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</si>
  <si>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</si>
  <si>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</si>
  <si>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</si>
  <si>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</si>
  <si>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</si>
  <si>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</si>
  <si>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</si>
  <si>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</si>
  <si>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</si>
  <si>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</si>
  <si>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</si>
  <si>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</si>
  <si>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</si>
  <si>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</si>
  <si>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</si>
  <si>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</si>
  <si>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</si>
  <si>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</si>
  <si>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</si>
  <si>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</si>
  <si>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</si>
  <si>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</si>
  <si>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</si>
  <si>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</si>
  <si>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</si>
  <si>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</si>
  <si>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</si>
  <si>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</si>
  <si>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</si>
  <si>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</si>
  <si>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</si>
  <si>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</si>
  <si>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</si>
  <si>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</si>
  <si>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</si>
  <si>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</si>
  <si>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</si>
  <si>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</si>
  <si>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</si>
  <si>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</si>
  <si>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</si>
  <si>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</si>
  <si>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</si>
  <si>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</si>
  <si>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</si>
  <si>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</si>
  <si>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</si>
  <si>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</si>
  <si>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</si>
  <si>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</si>
  <si>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</si>
  <si>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</si>
  <si>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</si>
  <si>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</si>
  <si>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</si>
  <si>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</si>
  <si>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</si>
  <si>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</si>
  <si>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</si>
  <si>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</si>
  <si>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</si>
  <si>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</si>
  <si>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</si>
  <si>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</si>
  <si>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</si>
  <si>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</si>
  <si>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COMP 5700/6700/6706 -- Software Process</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</si>
  <si>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</si>
  <si>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</si>
  <si>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</si>
  <si>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</si>
  <si>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</si>
  <si>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</si>
  <si>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</si>
  <si>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</si>
  <si>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</si>
  <si>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</si>
  <si>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</si>
  <si>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</si>
  <si>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</si>
  <si>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</si>
  <si>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</si>
  <si>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</si>
  <si>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</si>
  <si>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</si>
  <si>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</si>
  <si>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</si>
  <si>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</si>
  <si>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</si>
  <si>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</si>
  <si>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</si>
  <si>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</si>
  <si>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</si>
  <si>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</si>
  <si>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</si>
  <si>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</si>
  <si>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</si>
  <si>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</si>
  <si>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</si>
  <si>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</si>
  <si>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</si>
  <si>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</si>
  <si>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</si>
  <si>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</si>
  <si>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</si>
  <si>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</si>
  <si>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</si>
  <si>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</si>
  <si>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</si>
  <si>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</si>
  <si>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</si>
  <si>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</si>
  <si>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</si>
  <si>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</si>
  <si>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</si>
  <si>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</si>
  <si>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</si>
  <si>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</si>
  <si>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</si>
  <si>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</si>
  <si>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</si>
  <si>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</si>
  <si>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</si>
  <si>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</si>
  <si>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</si>
  <si>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</si>
  <si>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</si>
  <si>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</si>
  <si>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</si>
  <si>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</si>
  <si>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</si>
  <si>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</si>
  <si>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</si>
  <si>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</si>
  <si>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</si>
  <si>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</si>
  <si>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</si>
  <si>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</si>
  <si>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</si>
  <si>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</si>
  <si>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</si>
  <si>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</si>
  <si>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</si>
  <si>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</si>
  <si>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</si>
  <si>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</si>
  <si>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</si>
  <si>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</si>
  <si>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</si>
  <si>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</si>
  <si>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</si>
  <si>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</si>
  <si>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</si>
  <si>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</si>
  <si>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</si>
  <si>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</si>
  <si>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</si>
  <si>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</si>
  <si>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</si>
  <si>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</si>
  <si>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</si>
  <si>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</si>
  <si>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</si>
  <si>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</si>
  <si>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</si>
  <si>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</si>
  <si>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</si>
  <si>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</si>
  <si>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</si>
  <si>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</si>
  <si>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</si>
  <si>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</si>
  <si>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</si>
  <si>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</si>
  <si>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</si>
  <si>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</si>
  <si>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</si>
  <si>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</si>
  <si>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</si>
  <si>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</si>
  <si>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</si>
  <si>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</si>
  <si>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</si>
  <si>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</si>
  <si>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</si>
  <si>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</si>
  <si>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</si>
  <si>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</si>
  <si>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</si>
  <si>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</si>
  <si>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</si>
  <si>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</si>
  <si>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</si>
  <si>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</si>
  <si>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</si>
  <si>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</si>
  <si>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</si>
  <si>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</si>
  <si>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</si>
  <si>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</si>
  <si>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</si>
  <si>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</si>
  <si>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</si>
  <si>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</si>
  <si>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</si>
  <si>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</si>
  <si>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</si>
  <si>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</si>
  <si>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</si>
  <si>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</si>
  <si>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</si>
  <si>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</si>
  <si>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</si>
  <si>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</si>
  <si>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</si>
  <si>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</si>
  <si>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</si>
  <si>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</si>
  <si>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</si>
  <si>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</si>
  <si>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</si>
  <si>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</si>
  <si>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</si>
  <si>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</si>
  <si>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</si>
  <si>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</si>
  <si>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</si>
  <si>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</si>
  <si>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</si>
  <si>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</si>
  <si>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</si>
  <si>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</si>
  <si>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</si>
  <si>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</si>
  <si>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</si>
  <si>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</si>
  <si>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</si>
  <si>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</si>
  <si>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</si>
  <si>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</si>
  <si>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</si>
  <si>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</si>
  <si>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</si>
  <si>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</si>
  <si>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</si>
  <si>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</si>
  <si>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</si>
  <si>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</si>
  <si>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</si>
  <si>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</si>
  <si>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</si>
  <si>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</si>
  <si>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</si>
  <si>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</si>
  <si>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</si>
  <si>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</si>
  <si>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</si>
  <si>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</si>
  <si>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</si>
  <si>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</si>
  <si>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</si>
  <si>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</si>
  <si>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</si>
  <si>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</si>
  <si>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</si>
  <si>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</si>
  <si>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</si>
  <si>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</si>
  <si>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</si>
  <si>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</si>
  <si>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</si>
  <si>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</si>
  <si>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</si>
  <si>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</si>
  <si>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</si>
  <si>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</si>
  <si>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</si>
  <si>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</si>
  <si>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</si>
  <si>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</si>
  <si>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</si>
  <si>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</si>
  <si>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</si>
  <si>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</si>
  <si>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</si>
  <si>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</si>
  <si>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</si>
  <si>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</si>
  <si>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</si>
  <si>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</si>
  <si>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</si>
  <si>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</si>
  <si>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</si>
  <si>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</si>
  <si>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</si>
  <si>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</si>
  <si>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</si>
  <si>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</si>
  <si>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</si>
  <si>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</si>
  <si>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</si>
  <si>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</si>
  <si>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</si>
  <si>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</si>
  <si>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</si>
  <si>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</si>
  <si>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</si>
  <si>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</si>
  <si>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</si>
  <si>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</si>
  <si>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</si>
  <si>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</si>
  <si>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</si>
  <si>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</si>
  <si>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</si>
  <si>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</si>
  <si>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</si>
  <si>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</si>
  <si>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</si>
  <si>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</si>
  <si>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</si>
  <si>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</si>
  <si>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</si>
  <si>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</si>
  <si>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</si>
  <si>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</si>
  <si>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</si>
  <si>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</si>
  <si>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</si>
  <si>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</si>
  <si>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</si>
  <si>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</si>
  <si>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</si>
  <si>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</si>
  <si>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</si>
  <si>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</si>
  <si>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</si>
  <si>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</si>
  <si>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</si>
  <si>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</si>
  <si>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</si>
  <si>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</si>
  <si>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</si>
  <si>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</si>
  <si>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</si>
  <si>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</si>
  <si>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</si>
  <si>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</si>
  <si>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</si>
  <si>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</si>
  <si>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</si>
  <si>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</si>
  <si>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</si>
  <si>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</si>
  <si>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</si>
  <si>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</si>
  <si>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</si>
  <si>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</si>
  <si>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</si>
  <si>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</si>
  <si>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</si>
  <si>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</si>
  <si>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</si>
  <si>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</si>
  <si>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</si>
  <si>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</si>
  <si>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</si>
  <si>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</si>
  <si>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</si>
  <si>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</si>
  <si>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</si>
  <si>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</si>
  <si>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</si>
  <si>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</si>
  <si>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</si>
  <si>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</si>
  <si>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</si>
  <si>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</si>
  <si>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</si>
  <si>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</si>
  <si>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</si>
  <si>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</si>
  <si>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</si>
  <si>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</si>
  <si>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</si>
  <si>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</si>
  <si>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</si>
  <si>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</si>
  <si>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</si>
  <si>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</si>
  <si>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</si>
  <si>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</si>
  <si>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</si>
  <si>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</si>
  <si>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</si>
  <si>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</si>
  <si>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</si>
  <si>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</si>
  <si>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</si>
  <si>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</si>
  <si>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</si>
  <si>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</si>
  <si>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</si>
  <si>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</si>
  <si>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</si>
  <si>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</si>
  <si>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</si>
  <si>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</si>
  <si>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</si>
  <si>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No state is retained or changed.</t>
  </si>
  <si>
    <t>Input:</t>
  </si>
  <si>
    <t>method</t>
  </si>
  <si>
    <t>You are free to implement additional classes and methods.</t>
  </si>
  <si>
    <t>Client Clarification:</t>
  </si>
  <si>
    <t>Desired behavior (normal):</t>
  </si>
  <si>
    <t>Functional Specifications:</t>
  </si>
  <si>
    <t>def dispatch</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</si>
  <si>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</si>
  <si>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</si>
  <si>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</si>
  <si>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</si>
  <si>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</si>
  <si>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</si>
  <si>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</si>
  <si>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</si>
  <si>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</si>
  <si>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</si>
  <si>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</si>
  <si>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</si>
  <si>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</si>
  <si>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</si>
  <si>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</si>
  <si>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</si>
  <si>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dispatch   … provided to you as a partially-completed function</t>
  </si>
  <si>
    <t>Plan Project</t>
  </si>
  <si>
    <t>• Write as many acceptance tests as you feel are necessary to understand the assignment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</si>
  <si>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</si>
  <si>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</si>
  <si>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</si>
  <si>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</si>
  <si>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</si>
  <si>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</si>
  <si>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</si>
  <si>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</si>
  <si>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</si>
  <si>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</si>
  <si>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</si>
  <si>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Invocation Prototype:</t>
  </si>
  <si>
    <t>This tab is optional.  Use it to record great ideas, suggestions, etc.  Whining is not productive :)</t>
  </si>
  <si>
    <t>• Record lessons learned (optional)</t>
  </si>
  <si>
    <t>Lessons</t>
  </si>
  <si>
    <t>The production code must contain, at a minimum, the components listed below:</t>
  </si>
  <si>
    <t>Does the production code contain any packages that aren't part of the customer's production environment.</t>
  </si>
  <si>
    <t>Does the git respository reflect commits at the specified process points?</t>
  </si>
  <si>
    <t>Server interface code parses the HTTP request query string into a python dictionary, passes the dictionary to dispatch(), then coverts the results of dispatch() to a string that is returned as the HTTP response.  You should not have to modify this code.    Provided to you is a skeletal version of dispatch(), which will require your modification.</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</si>
  <si>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</si>
  <si>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</si>
  <si>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</si>
  <si>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</si>
  <si>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</si>
  <si>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</si>
  <si>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</si>
  <si>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</si>
  <si>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</si>
  <si>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</si>
  <si>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</si>
  <si>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</si>
  <si>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</si>
  <si>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</si>
  <si>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</si>
  <si>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</si>
  <si>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</si>
  <si>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</si>
  <si>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</si>
  <si>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</si>
  <si>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</si>
  <si>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</si>
  <si>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</si>
  <si>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</si>
  <si>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</si>
  <si>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</si>
  <si>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</si>
  <si>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</si>
  <si>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</si>
  <si>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</si>
  <si>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</si>
  <si>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</si>
  <si>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</si>
  <si>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</si>
  <si>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</si>
  <si>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</si>
  <si>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</si>
  <si>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</si>
  <si>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</si>
  <si>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</si>
  <si>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</si>
  <si>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</si>
  <si>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</si>
  <si>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</si>
  <si>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</si>
  <si>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</si>
  <si>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</si>
  <si>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</si>
  <si>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</si>
  <si>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</si>
  <si>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</si>
  <si>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</si>
  <si>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</si>
  <si>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</si>
  <si>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</si>
  <si>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</si>
  <si>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</si>
  <si>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</si>
  <si>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</si>
  <si>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</si>
  <si>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</si>
  <si>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</si>
  <si>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</si>
  <si>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</si>
  <si>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</si>
  <si>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</si>
  <si>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</si>
  <si>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</si>
  <si>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</si>
  <si>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</si>
  <si>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</si>
  <si>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</si>
  <si>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</si>
  <si>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</si>
  <si>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</si>
  <si>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</si>
  <si>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</si>
  <si>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</si>
  <si>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</si>
  <si>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</si>
  <si>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</si>
  <si>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</si>
  <si>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Interation Where Injected</t>
  </si>
  <si>
    <t>Activity Where Removed</t>
  </si>
  <si>
    <t>Iteration Where Removed</t>
  </si>
  <si>
    <t>Change Type</t>
  </si>
  <si>
    <t>Change Number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</si>
  <si>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</si>
  <si>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</si>
  <si>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</si>
  <si>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</si>
  <si>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</si>
  <si>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</si>
  <si>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</si>
  <si>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</si>
  <si>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</si>
  <si>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</si>
  <si>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</si>
  <si>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</si>
  <si>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</si>
  <si>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</si>
  <si>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</si>
  <si>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</si>
  <si>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</si>
  <si>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</si>
  <si>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</si>
  <si>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</si>
  <si>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</si>
  <si>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Notes:</t>
  </si>
  <si>
    <t>Example:</t>
  </si>
  <si>
    <t>results in</t>
  </si>
  <si>
    <t>Names in the query string may be designated as empty, in which case they have an empty string as a value.</t>
  </si>
  <si>
    <t>{"op": "op1", "parm1": "", "parm2": ""}</t>
  </si>
  <si>
    <t>• Upload spreadsheet to Canvas</t>
  </si>
  <si>
    <t>Include this spreadsheet with completed process information with your Canvas submission.</t>
  </si>
  <si>
    <t>If names are duplicated in the query string, the leftmost value is associated with the name.</t>
  </si>
  <si>
    <t>{"op": "op1"}</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</si>
  <si>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</si>
  <si>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</si>
  <si>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</si>
  <si>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</si>
  <si>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</si>
  <si>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</si>
  <si>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</si>
  <si>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</si>
  <si>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</si>
  <si>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</si>
  <si>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</si>
  <si>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</si>
  <si>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</si>
  <si>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</si>
  <si>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</si>
  <si>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</si>
  <si>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</si>
  <si>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</si>
  <si>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</si>
  <si>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</si>
  <si>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</si>
  <si>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</si>
  <si>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</si>
  <si>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</si>
  <si>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</si>
  <si>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</si>
  <si>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</si>
  <si>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</si>
  <si>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</si>
  <si>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</si>
  <si>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</si>
  <si>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</si>
  <si>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</si>
  <si>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</si>
  <si>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</si>
  <si>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</si>
  <si>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</si>
  <si>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</si>
  <si>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Write software to read navigational sightings and to adjust those sightings based on atmospheric conditions.</t>
  </si>
  <si>
    <t>• Guess projected effort (in minutes)</t>
  </si>
  <si>
    <t>• Guess projected LOC</t>
  </si>
  <si>
    <t>Pre-project</t>
  </si>
  <si>
    <t>• Pull your GitHub CLassroom repo into your PyDev Eclipse project</t>
  </si>
  <si>
    <t>• Accept invitation to GitHub Classroom</t>
  </si>
  <si>
    <t>• Grad students only:  Set up an IBM Cloud microserver</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</si>
  <si>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</si>
  <si>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</si>
  <si>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</si>
  <si>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</si>
  <si>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</si>
  <si>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</si>
  <si>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</si>
  <si>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</si>
  <si>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</si>
  <si>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</si>
  <si>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</si>
  <si>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</si>
  <si>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</si>
  <si>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</si>
  <si>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</si>
  <si>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</si>
  <si>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</si>
  <si>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</si>
  <si>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</si>
  <si>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</si>
  <si>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r>
      <rPr>
        <i/>
        <sz val="10"/>
        <rFont val="Arial"/>
        <family val="2"/>
      </rPr>
      <t>dispatch</t>
    </r>
    <r>
      <rPr>
        <sz val="10"/>
        <rFont val="Arial"/>
        <family val="2"/>
      </rPr>
      <t xml:space="preserve"> performs a specific navigational calculation based on information it receives via its parameters.  </t>
    </r>
  </si>
  <si>
    <t>Performs the navigational calculation specified by the "op" dictionary element</t>
  </si>
  <si>
    <r>
      <t xml:space="preserve">Performs the calculation named by the 'op' dictionary key.  </t>
    </r>
    <r>
      <rPr>
        <sz val="10"/>
        <rFont val="Arial"/>
        <family val="2"/>
      </rPr>
      <t xml:space="preserve">Returns a dictionary containing the results.  Calculations are:   </t>
    </r>
  </si>
  <si>
    <t>{'op':'adjust'}</t>
  </si>
  <si>
    <t>Adjusts observed angle to compensate for sighting circumstances.</t>
  </si>
  <si>
    <t>{'op':'predict'}</t>
  </si>
  <si>
    <t>Predicts the angle at which the celestial body should be observed.</t>
  </si>
  <si>
    <t>{'op':'correct'}</t>
  </si>
  <si>
    <t>Finds the difference between the observed and expected angle</t>
  </si>
  <si>
    <t>{'op':'locate'}</t>
  </si>
  <si>
    <t>Determines geo position based on triangulation of multiple sightings</t>
  </si>
  <si>
    <r>
      <t xml:space="preserve">• </t>
    </r>
    <r>
      <rPr>
        <i/>
        <sz val="10"/>
        <color indexed="8"/>
        <rFont val="Arial"/>
        <family val="2"/>
      </rPr>
      <t>values</t>
    </r>
    <r>
      <rPr>
        <sz val="10"/>
        <color indexed="8"/>
        <rFont val="Arial"/>
        <family val="2"/>
      </rPr>
      <t xml:space="preserve"> violates the parameter description above, or</t>
    </r>
  </si>
  <si>
    <r>
      <t xml:space="preserve">• </t>
    </r>
    <r>
      <rPr>
        <i/>
        <sz val="10"/>
        <color indexed="8"/>
        <rFont val="Arial"/>
        <family val="2"/>
      </rPr>
      <t>values</t>
    </r>
    <r>
      <rPr>
        <sz val="10"/>
        <color indexed="8"/>
        <rFont val="Arial"/>
        <family val="2"/>
      </rPr>
      <t xml:space="preserve"> does not contain 'op' as a key</t>
    </r>
  </si>
  <si>
    <r>
      <t xml:space="preserve">Add to </t>
    </r>
    <r>
      <rPr>
        <i/>
        <sz val="10"/>
        <color indexed="8"/>
        <rFont val="Arial"/>
        <family val="2"/>
      </rPr>
      <t xml:space="preserve">values </t>
    </r>
    <r>
      <rPr>
        <sz val="10"/>
        <color indexed="8"/>
        <rFont val="Arial"/>
        <family val="2"/>
      </rPr>
      <t xml:space="preserve">a  dictionary element having 'error' as  the key and a diagnostic string as its value.  Return </t>
    </r>
    <r>
      <rPr>
        <i/>
        <sz val="10"/>
        <color indexed="8"/>
        <rFont val="Arial"/>
        <family val="2"/>
      </rPr>
      <t>values.</t>
    </r>
  </si>
  <si>
    <r>
      <t xml:space="preserve">Valid </t>
    </r>
    <r>
      <rPr>
        <i/>
        <sz val="10"/>
        <color indexed="8"/>
        <rFont val="Arial"/>
        <family val="2"/>
      </rPr>
      <t>values</t>
    </r>
  </si>
  <si>
    <t>A dictionary containing the results of the "adjust" calculation</t>
  </si>
  <si>
    <r>
      <t xml:space="preserve">Invalid </t>
    </r>
    <r>
      <rPr>
        <i/>
        <sz val="10"/>
        <color indexed="8"/>
        <rFont val="Arial"/>
        <family val="2"/>
      </rPr>
      <t>values</t>
    </r>
  </si>
  <si>
    <t>{'error':'no op  is specified'}</t>
  </si>
  <si>
    <t>{'error':'op is not a legal operation'}</t>
  </si>
  <si>
    <r>
      <t>values</t>
    </r>
    <r>
      <rPr>
        <sz val="10"/>
        <rFont val="Arial"/>
        <family val="2"/>
      </rPr>
      <t xml:space="preserve"> is a dictionary of one or more key-value pairs.  Mandatory.  Arrives unvalidated.</t>
    </r>
  </si>
  <si>
    <t>dispatch(values)</t>
  </si>
  <si>
    <t>nav?op=op1&amp;op=op2</t>
  </si>
  <si>
    <t>{'op': 'adjust'}</t>
  </si>
  <si>
    <t>{ 'error':'no op is specified'}</t>
  </si>
  <si>
    <t>http://umphrda-rcube.mybluemix.net/nav?op=adjust</t>
  </si>
  <si>
    <t>http://umphrda-rcube.mybluemix.net/nav</t>
  </si>
  <si>
    <t>http://umphrda-rcube.mybluemix.net/ nav?op=adjust&amp;observation=15d04.9&amp; height=6.0&amp;pressure=1010&amp;horizon=artificial&amp;temperature=72</t>
  </si>
  <si>
    <t>http://umphrda-rcube.mybluemix.net/nav?observation=15d04.9&amp;height=6.0&amp; pressure=1010&amp;horizon=artificial&amp;temperature=72</t>
  </si>
  <si>
    <t>http://umphrda-rcube.mybluemix.net/nav?op=rcube</t>
  </si>
  <si>
    <t>{'error':'no op specified'}</t>
  </si>
  <si>
    <t>http://umphrda-rcube.mybluemix.net/nav?op=</t>
  </si>
  <si>
    <t>Adjusts the celestial sighting according to amospheric conditions</t>
  </si>
  <si>
    <t>observation</t>
  </si>
  <si>
    <t xml:space="preserve">Angle of the sighting relative to a reference point.  This angle is referred to as the "observed altitude".  It is a mandatory string in the form xdy.y where  </t>
  </si>
  <si>
    <t>x is the degree portion of the altitude.  It is a postive integer .GE. 0 and .LT. 90</t>
  </si>
  <si>
    <t>d is the character "d" and used to separate degrees from minutes</t>
  </si>
  <si>
    <t>y.y is the minute portion of the altitude.  It is a positive floating point value with one digit to the right of the decimal point and is in the range .GE. 0.0 and .LT. 60.0.</t>
  </si>
  <si>
    <t>height</t>
  </si>
  <si>
    <t>Height (in feet) at which the observation was made.  It is a string of a numeric value .GE. 0. Optional, deaults to '0' if missing.</t>
  </si>
  <si>
    <t>temperature</t>
  </si>
  <si>
    <t>Temperature (in degrees F) at the time of the observation.  It is a string of an integer in the range .GE. -20 and .LE. 120.  Optional, defaults to '72' if missing.</t>
  </si>
  <si>
    <t>pressure</t>
  </si>
  <si>
    <t>Barometric pressure (in mbar) at the time of the observation. It is a string of an integer in the range .GE. 100 and .LE. 1100.  Optional, defaults to '1010' if missing.</t>
  </si>
  <si>
    <t>horizon</t>
  </si>
  <si>
    <t>What the observed altitude is relative to.  It is one of the following case-insensitive strings:  "artificial" or "natural".   Optional, defaults to "natural" if missing.</t>
  </si>
  <si>
    <t>13d51.6</t>
  </si>
  <si>
    <t>natural</t>
  </si>
  <si>
    <t>• if the observation is relative to a natural horizon</t>
  </si>
  <si>
    <t>•• dip = ( -0.97 * sqrt( height ) ) / 60</t>
  </si>
  <si>
    <t>• else</t>
  </si>
  <si>
    <t>•• dip = 0</t>
  </si>
  <si>
    <t xml:space="preserve">• altitude = observation + dip + refraction </t>
  </si>
  <si>
    <t xml:space="preserve">altitude = </t>
  </si>
  <si>
    <t>• round altitude to the nearest 0.1 arc-minute</t>
  </si>
  <si>
    <t>• convert alltitude to a string having the format xdyy.y, where</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</si>
  <si>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</si>
  <si>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</si>
  <si>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 xml:space="preserve">• add the string to the input dictionary using a key named "altitude".   </t>
  </si>
  <si>
    <t>• 'altitude' already exists in the input dictionary, or</t>
  </si>
  <si>
    <t>• any dictionary element violates the description above, or</t>
  </si>
  <si>
    <t>• 'observation' is .LT. 0d0.1</t>
  </si>
  <si>
    <r>
      <t xml:space="preserve">Add to </t>
    </r>
    <r>
      <rPr>
        <i/>
        <sz val="10"/>
        <color indexed="8"/>
        <rFont val="Arial"/>
        <family val="2"/>
      </rPr>
      <t>values</t>
    </r>
    <r>
      <rPr>
        <sz val="10"/>
        <color indexed="8"/>
        <rFont val="Arial"/>
        <family val="2"/>
      </rPr>
      <t xml:space="preserve"> a dictionary element having 'error' as  the key and a diagnostic string as its value.  Return </t>
    </r>
    <r>
      <rPr>
        <i/>
        <sz val="10"/>
        <color indexed="8"/>
        <rFont val="Arial"/>
        <family val="2"/>
      </rPr>
      <t>values.</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</si>
  <si>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</si>
  <si>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</si>
  <si>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</si>
  <si>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{'altitude':'45d11.9', 'observation': '30d1.5', 'height': '19.0', 'pressure': '1000', 'horizon': 'artificial', 'op': 'adjust', 'temperature': '85'}</t>
  </si>
  <si>
    <t>{'observation': '42d0.0',  'op': 'adjust'}</t>
  </si>
  <si>
    <t xml:space="preserve">{'altitude':'41d59.0', 'observation': '42d0.0',  'op': 'adjust'}  </t>
  </si>
  <si>
    <t>{'observation': '42d0.0',  'op': 'adjust', 'extraKey':'ignore'}</t>
  </si>
  <si>
    <t xml:space="preserve">{'altitude':'41d59.0', 'observation': '42d0.0',  'op': 'adjust', 'extraKey':'ignore'}  </t>
  </si>
  <si>
    <t>{'error':'mandatory information is missing', 'op': 'adjust'}</t>
  </si>
  <si>
    <t>{'observation': '101d15.2', 'height': '6', 'pressure': '1010', 'horizon': 'natural', 'op': 'adjust', 'temperature': '71'}</t>
  </si>
  <si>
    <t>{'observation': '101d15.2', 'height': '6', 'pressure': '1010', 'horizon': 'natural', 'op': 'adjust', 'temperature': '71', 'error':'observation is invalid'}</t>
  </si>
  <si>
    <t>{'observation': '45d15.2', 'height': 'a', 'pressure': '1010', 'horizon': 'natural', 'op': 'adjust', 'temperature': '71'}</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</si>
  <si>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</si>
  <si>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</si>
  <si>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</si>
  <si>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t xml:space="preserve">in this case, </t>
  </si>
  <si>
    <t xml:space="preserve">dip = </t>
  </si>
  <si>
    <t>• refraction=(-0.00452*pressure) / (273+convert_to_celsius(temperature))/tangent(observation)</t>
  </si>
  <si>
    <t xml:space="preserve">refaction = </t>
  </si>
  <si>
    <t>degrees</t>
  </si>
  <si>
    <t xml:space="preserve">General examples: </t>
  </si>
  <si>
    <r>
      <t xml:space="preserve">Note: The sample inputs below are expressed as the contents of the </t>
    </r>
    <r>
      <rPr>
        <i/>
        <sz val="10"/>
        <rFont val="Arial"/>
        <family val="2"/>
      </rPr>
      <t>vaules</t>
    </r>
    <r>
      <rPr>
        <sz val="10"/>
        <rFont val="Arial"/>
        <family val="2"/>
      </rPr>
      <t xml:space="preserve"> parameter (i.e., the dictionary containing the URL parameters after having been parsed from the HTTP Get request.</t>
    </r>
  </si>
  <si>
    <t>nav?op=op1&amp;parm1=&amp;parm2=</t>
  </si>
  <si>
    <t>dispatch(values={'op':'adjust'})</t>
  </si>
  <si>
    <t>adjust</t>
  </si>
  <si>
    <t>Step 2</t>
  </si>
  <si>
    <t>Step 1</t>
  </si>
  <si>
    <t>Step 3</t>
  </si>
  <si>
    <t>Step 4</t>
  </si>
  <si>
    <t>Step 5</t>
  </si>
  <si>
    <t>{'altitude':</t>
  </si>
  <si>
    <t>Adjust the observation following the steps below.  The example is expressed using the following values</t>
  </si>
  <si>
    <t>Has the spreadsheet been uploaded to Canvas?</t>
  </si>
  <si>
    <r>
      <t xml:space="preserve">Stubbed:  does not change </t>
    </r>
    <r>
      <rPr>
        <i/>
        <sz val="10"/>
        <rFont val="Arial"/>
        <family val="2"/>
      </rPr>
      <t>values</t>
    </r>
    <r>
      <rPr>
        <sz val="10"/>
        <rFont val="Arial"/>
        <family val="2"/>
      </rPr>
      <t xml:space="preserve">.  </t>
    </r>
  </si>
  <si>
    <t xml:space="preserve">Determines geo position based on triangulation of multiple sightings  </t>
  </si>
  <si>
    <t>predict</t>
  </si>
  <si>
    <t>correct</t>
  </si>
  <si>
    <t>locate</t>
  </si>
  <si>
    <t>dispatch(values={'op':'predict'})</t>
  </si>
  <si>
    <t>dispatch(values={'op':'correct'})</t>
  </si>
  <si>
    <t>dispatch(values={'op':'locate'})</t>
  </si>
  <si>
    <t>Code should be developed in your IDE using the following directory/file structure:</t>
  </si>
  <si>
    <t xml:space="preserve">    Baselined:  1 Aug 2099</t>
  </si>
  <si>
    <t xml:space="preserve">    Modified:  29 Sep 2099</t>
  </si>
  <si>
    <t xml:space="preserve">    Created on Aug 27, 2088</t>
  </si>
  <si>
    <t>To gain experience with TDD</t>
  </si>
  <si>
    <t>&lt;-- Grad students only</t>
  </si>
  <si>
    <t>Start of spreadsheets</t>
  </si>
  <si>
    <t>6.5 (390min)</t>
  </si>
  <si>
    <t>Analysis</t>
  </si>
  <si>
    <t>During this time I spent time analyzing the project and the requirements.</t>
  </si>
  <si>
    <t>During this time I spent time reviewing how the methods work together.</t>
  </si>
  <si>
    <t>During this actiivty, I spent time writing out happy and sad path analysis for the adjust method.</t>
  </si>
  <si>
    <t>During this activity, I spent time thinking about what acvities I would undertake during each iteration.  I have decided to run everything through one iteration and double back to the next iteration if a problem is presented.</t>
  </si>
  <si>
    <t>During this activity I spent time writing out test cases and production code with happy and sad path test.</t>
  </si>
  <si>
    <t>Accidently testing production code value (horizon) as an integer instead of string</t>
  </si>
  <si>
    <t>Need to split string and then convert into integer to check correct bounds.</t>
  </si>
  <si>
    <t>Need to specify how many places the degree value should recognize when comparing if the two values are equal.</t>
  </si>
  <si>
    <t>Requirement change of customer need for the value x from GE 0 to GE 1</t>
  </si>
  <si>
    <t>postDict = {
            "altitude": "1",
            "observation": "13d51.6",
            "height" : "33",
            "temperature": "72",
            "pressure": "1010",
            "horizon": "natural"
        }</t>
  </si>
  <si>
    <t>Should return dict with altitude if correct parm types are specified</t>
  </si>
  <si>
    <t>Should return dict with altitude if all paramters have correct boundaries</t>
  </si>
  <si>
    <t>Should set param values to default if optional params are missing</t>
  </si>
  <si>
    <t>postDict = {
            "altitude": "1",
            "observation": "13d51.6",
            "height" : "33",
            "temperature": "72",
            "pressure": "1010",
            "horizon": "natural"
       }</t>
  </si>
  <si>
    <t>postDict = {
            "altitude": "1",
            "observation": "13d51.6",
            "height" : "0",
            "temperature": "72",
            "pressure": "1010",
           "horizon": "natural"
        }</t>
  </si>
  <si>
    <t>Should correctly convert celsius to fahrenheight</t>
  </si>
  <si>
    <t>Should return correct altitude</t>
  </si>
  <si>
    <t>Should return dict with key "error" if wrong parm type</t>
  </si>
  <si>
    <t>Should return dict with key "error" if boundary exceeds specifications</t>
  </si>
  <si>
    <t>postDict = {
            "error": "error with parm types",
            "observation": 5,
            "height" : "33",
            "temperature": "72",
            "pressure": "1010",
            "horizon": "natural"
        }</t>
  </si>
  <si>
    <t>postDict = {
            "error": "parm exceeds boundary limit",
            "observation": "13d51.6",
            "height" : "-5",
            "temperature": "72",
            "pressure": "1010",
            "horizon": "natural"
        }</t>
  </si>
  <si>
    <t>Passed</t>
  </si>
  <si>
    <t>Still having trouble rounding to exactly .1</t>
  </si>
  <si>
    <t>Product logic - Returning from the error too early before checking the rest</t>
  </si>
  <si>
    <t>Production Code</t>
  </si>
  <si>
    <t>Elijah Hampton</t>
  </si>
  <si>
    <t>ejh0017</t>
  </si>
  <si>
    <t>elijahhampton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</si>
</sst>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7">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4"/>
      <color rgb="FFFF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s>
  <fills count="11">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top/>
      <bottom style="thin">
        <color theme="1"/>
      </bottom>
      <diagonal/>
    </border>
    <border>
      <left style="thin">
        <color indexed="64"/>
      </left>
      <right/>
      <top style="thin">
        <color theme="1"/>
      </top>
      <bottom/>
      <diagonal/>
    </border>
    <border>
      <left/>
      <right/>
      <top style="thin">
        <color theme="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573">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0" borderId="0" xfId="0" applyFont="1" applyAlignment="1">
      <alignment horizontal="right"/>
    </xf>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3"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4"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5" fillId="0" borderId="0" xfId="0" applyFont="1" applyBorder="1"/>
    <xf numFmtId="0" fontId="24" fillId="0" borderId="0" xfId="0" applyFont="1"/>
    <xf numFmtId="0" fontId="26" fillId="0" borderId="0" xfId="0" applyFont="1" applyAlignment="1">
      <alignment horizontal="right"/>
    </xf>
    <xf numFmtId="0" fontId="25"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8" fillId="0" borderId="31" xfId="0" applyFont="1" applyBorder="1" applyAlignment="1">
      <alignment horizontal="left" vertical="center" wrapText="1"/>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0" fillId="0" borderId="34" xfId="0" applyBorder="1" applyAlignment="1">
      <alignment horizontal="left" vertical="center" wrapText="1"/>
    </xf>
    <xf numFmtId="0" fontId="28" fillId="0" borderId="34" xfId="0" applyFont="1" applyBorder="1" applyAlignment="1">
      <alignment horizontal="left" vertical="center" wrapText="1"/>
    </xf>
    <xf numFmtId="0" fontId="28" fillId="0" borderId="0" xfId="0" applyFont="1" applyAlignment="1">
      <alignment horizontal="left" vertical="center"/>
    </xf>
    <xf numFmtId="0" fontId="28"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9" fillId="0" borderId="0" xfId="0" applyFont="1" applyAlignment="1">
      <alignment horizontal="left" vertical="center"/>
    </xf>
    <xf numFmtId="0" fontId="28" fillId="0" borderId="0" xfId="0" applyFont="1" applyAlignment="1">
      <alignment horizontal="left" vertical="center" indent="2"/>
    </xf>
    <xf numFmtId="0" fontId="30" fillId="0" borderId="0" xfId="0" applyFont="1" applyAlignment="1">
      <alignment horizontal="left" vertical="center"/>
    </xf>
    <xf numFmtId="0" fontId="12" fillId="0" borderId="0" xfId="0" applyFont="1"/>
    <xf numFmtId="0" fontId="28"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8" fillId="0" borderId="33" xfId="0" applyFont="1" applyBorder="1" applyAlignment="1">
      <alignment horizontal="left" vertical="center" wrapText="1" indent="1"/>
    </xf>
    <xf numFmtId="0" fontId="28"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Font="1" applyBorder="1" applyAlignment="1">
      <alignment vertical="top"/>
    </xf>
    <xf numFmtId="0" fontId="20"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25"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1" fillId="0" borderId="0" xfId="0" applyFont="1"/>
    <xf numFmtId="0" fontId="22" fillId="0" borderId="25" xfId="0" applyFont="1" applyBorder="1" applyAlignment="1">
      <alignment horizontal="right" vertical="top" wrapText="1"/>
    </xf>
    <xf numFmtId="0" fontId="32"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6"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5" xfId="0" applyFont="1" applyBorder="1" applyAlignment="1">
      <alignment vertical="center" wrapText="1"/>
    </xf>
    <xf numFmtId="0" fontId="4" fillId="0" borderId="2" xfId="0" applyFont="1" applyBorder="1" applyAlignment="1">
      <alignment vertical="center" wrapText="1"/>
    </xf>
    <xf numFmtId="0" fontId="4" fillId="0" borderId="46" xfId="0" applyFont="1" applyBorder="1" applyAlignment="1">
      <alignment vertical="center" wrapText="1"/>
    </xf>
    <xf numFmtId="0" fontId="35"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18" fontId="0" fillId="0" borderId="0" xfId="0" applyNumberFormat="1" applyAlignment="1" applyProtection="1"/>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4" fillId="6" borderId="0" xfId="0" applyFont="1" applyFill="1" applyBorder="1" applyAlignment="1">
      <alignment horizontal="left"/>
    </xf>
    <xf numFmtId="0" fontId="0" fillId="6" borderId="0" xfId="0" applyFont="1" applyFill="1" applyBorder="1"/>
    <xf numFmtId="0" fontId="40" fillId="0" borderId="0" xfId="0" applyFont="1" applyFill="1" applyBorder="1" applyProtection="1"/>
    <xf numFmtId="0" fontId="40" fillId="0" borderId="0" xfId="0" applyFont="1" applyFill="1"/>
    <xf numFmtId="0" fontId="33" fillId="0" borderId="0" xfId="0" applyFont="1" applyBorder="1" applyAlignment="1"/>
    <xf numFmtId="0" fontId="1" fillId="0" borderId="0" xfId="0" applyFont="1"/>
    <xf numFmtId="0" fontId="33" fillId="0" borderId="0" xfId="0" applyFont="1" applyBorder="1"/>
    <xf numFmtId="0" fontId="33" fillId="0" borderId="0" xfId="0" applyFont="1"/>
    <xf numFmtId="0" fontId="42" fillId="0" borderId="0" xfId="0" applyFont="1"/>
    <xf numFmtId="0" fontId="33"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40" fillId="0" borderId="0" xfId="0" applyNumberFormat="1" applyFont="1" applyFill="1" applyBorder="1" applyAlignment="1" applyProtection="1">
      <protection hidden="1"/>
    </xf>
    <xf numFmtId="0" fontId="40" fillId="0" borderId="0" xfId="0" applyFont="1" applyBorder="1" applyProtection="1">
      <protection hidden="1"/>
    </xf>
    <xf numFmtId="164" fontId="40" fillId="4" borderId="0" xfId="0" applyNumberFormat="1" applyFont="1" applyFill="1" applyBorder="1" applyAlignment="1" applyProtection="1">
      <alignment horizontal="center"/>
      <protection hidden="1"/>
    </xf>
    <xf numFmtId="1" fontId="40" fillId="0" borderId="0" xfId="0" applyNumberFormat="1" applyFont="1" applyBorder="1" applyProtection="1">
      <protection hidden="1"/>
    </xf>
    <xf numFmtId="2" fontId="40" fillId="0" borderId="0" xfId="0" applyNumberFormat="1" applyFont="1" applyBorder="1" applyProtection="1">
      <protection hidden="1"/>
    </xf>
    <xf numFmtId="0" fontId="40" fillId="0" borderId="0" xfId="0" applyFont="1" applyBorder="1" applyAlignment="1" applyProtection="1">
      <protection hidden="1"/>
    </xf>
    <xf numFmtId="0" fontId="40"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3" fillId="0" borderId="0" xfId="0" applyFont="1" applyAlignment="1">
      <alignment horizontal="left"/>
    </xf>
    <xf numFmtId="0" fontId="27" fillId="0" borderId="0" xfId="0" applyFont="1" applyBorder="1" applyAlignment="1">
      <alignment horizontal="left"/>
    </xf>
    <xf numFmtId="0" fontId="33"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5" fillId="0" borderId="0" xfId="0" applyFont="1" applyAlignment="1">
      <alignment horizontal="left" vertical="top" wrapText="1"/>
    </xf>
    <xf numFmtId="0" fontId="1" fillId="0" borderId="0" xfId="0" applyFont="1" applyProtection="1"/>
    <xf numFmtId="0" fontId="18"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2"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4" fillId="0" borderId="0" xfId="0" applyFont="1" applyAlignment="1" applyProtection="1">
      <alignment horizontal="left"/>
    </xf>
    <xf numFmtId="0" fontId="1" fillId="0" borderId="0" xfId="0" applyFont="1" applyBorder="1" applyAlignment="1">
      <alignment horizontal="right" vertical="top" wrapTex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5" fillId="0" borderId="0" xfId="0" applyFont="1" applyFill="1" applyBorder="1" applyAlignment="1" applyProtection="1"/>
    <xf numFmtId="0" fontId="45"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20" fillId="0" borderId="25" xfId="0" applyFont="1" applyFill="1" applyBorder="1" applyAlignment="1">
      <alignment horizontal="left" vertical="top"/>
    </xf>
    <xf numFmtId="0" fontId="20"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6" fillId="0" borderId="0" xfId="0" applyFont="1"/>
    <xf numFmtId="0" fontId="41" fillId="0" borderId="35" xfId="0" applyFont="1" applyBorder="1" applyAlignment="1">
      <alignment horizontal="center" vertical="center" wrapText="1"/>
    </xf>
    <xf numFmtId="0" fontId="41" fillId="0" borderId="35" xfId="0" applyFont="1" applyBorder="1" applyAlignment="1">
      <alignment horizontal="left" vertical="center" wrapText="1"/>
    </xf>
    <xf numFmtId="0" fontId="41" fillId="0" borderId="49" xfId="0" applyFont="1" applyBorder="1" applyAlignment="1">
      <alignment horizontal="left" vertical="center" wrapText="1"/>
    </xf>
    <xf numFmtId="0" fontId="1" fillId="0" borderId="41" xfId="0" applyFont="1" applyBorder="1" applyAlignment="1">
      <alignment horizontal="left" vertical="center" wrapText="1" indent="1"/>
    </xf>
    <xf numFmtId="0" fontId="41"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7" xfId="0" applyFont="1" applyBorder="1" applyAlignment="1">
      <alignment horizontal="left" indent="1"/>
    </xf>
    <xf numFmtId="0" fontId="1" fillId="0" borderId="48" xfId="0" applyFont="1" applyBorder="1"/>
    <xf numFmtId="0" fontId="41"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41"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indent="2"/>
    </xf>
    <xf numFmtId="0" fontId="0" fillId="0" borderId="25" xfId="0" applyFont="1" applyBorder="1" applyAlignment="1">
      <alignment horizontal="left" vertical="top" wrapText="1"/>
    </xf>
    <xf numFmtId="0" fontId="10" fillId="0" borderId="28" xfId="0" applyFont="1" applyBorder="1" applyAlignment="1">
      <alignment horizontal="left" vertical="top" indent="4"/>
    </xf>
    <xf numFmtId="0" fontId="10" fillId="0" borderId="25" xfId="0" applyFont="1" applyBorder="1" applyAlignment="1">
      <alignment horizontal="left" vertical="top" indent="4"/>
    </xf>
    <xf numFmtId="0" fontId="0" fillId="0" borderId="24" xfId="0" applyFill="1" applyBorder="1" applyAlignment="1">
      <alignment horizontal="right" vertical="top" wrapText="1"/>
    </xf>
    <xf numFmtId="0" fontId="33" fillId="0" borderId="0" xfId="0" applyFont="1" applyBorder="1" applyAlignment="1">
      <alignment horizontal="left" vertical="top" indent="1"/>
    </xf>
    <xf numFmtId="0" fontId="33" fillId="0" borderId="0" xfId="0" applyFont="1" applyBorder="1" applyAlignment="1">
      <alignment horizontal="left" vertical="center" indent="1"/>
    </xf>
    <xf numFmtId="0" fontId="0" fillId="0" borderId="0" xfId="0" applyFill="1" applyBorder="1" applyAlignment="1">
      <alignment vertical="top" wrapText="1"/>
    </xf>
    <xf numFmtId="0" fontId="0" fillId="0" borderId="4" xfId="0" applyFont="1" applyBorder="1" applyAlignment="1">
      <alignment horizontal="left" vertical="top" wrapText="1"/>
    </xf>
    <xf numFmtId="0" fontId="33" fillId="0" borderId="0" xfId="0" applyFont="1" applyBorder="1" applyAlignment="1">
      <alignment horizontal="center" vertical="top"/>
    </xf>
    <xf numFmtId="0" fontId="33" fillId="0" borderId="0" xfId="0" applyFont="1" applyBorder="1" applyAlignment="1">
      <alignment horizontal="center" vertical="center"/>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33" fillId="0" borderId="0" xfId="0" applyFont="1" applyBorder="1" applyAlignment="1">
      <alignment horizontal="left" vertical="center"/>
    </xf>
    <xf numFmtId="0" fontId="20" fillId="0" borderId="51" xfId="0" applyFont="1" applyFill="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0" fillId="0" borderId="0" xfId="0" applyBorder="1" applyAlignment="1">
      <alignment vertical="top" wrapText="1"/>
    </xf>
    <xf numFmtId="0" fontId="1" fillId="0" borderId="25" xfId="0" applyFont="1" applyBorder="1" applyAlignment="1">
      <alignment horizontal="right" vertical="top" indent="4"/>
    </xf>
    <xf numFmtId="0" fontId="1" fillId="0" borderId="0" xfId="0" applyFont="1" applyFill="1" applyBorder="1" applyAlignment="1">
      <alignment horizontal="left" vertical="top"/>
    </xf>
    <xf numFmtId="0" fontId="1" fillId="9" borderId="0"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2" fillId="0" borderId="0" xfId="0" applyFont="1" applyAlignment="1">
      <alignment horizontal="left"/>
    </xf>
    <xf numFmtId="0" fontId="25"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0" fillId="0" borderId="28" xfId="0" applyBorder="1" applyAlignment="1">
      <alignment horizontal="left" vertical="top" wrapText="1"/>
    </xf>
    <xf numFmtId="0" fontId="0" fillId="0" borderId="23" xfId="0" applyBorder="1" applyAlignment="1">
      <alignment horizontal="left" vertical="top" wrapText="1"/>
    </xf>
    <xf numFmtId="0" fontId="20" fillId="0" borderId="42"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23" xfId="0" applyFont="1" applyBorder="1" applyAlignment="1">
      <alignment horizontal="left" vertical="top" wrapText="1"/>
    </xf>
    <xf numFmtId="0" fontId="33" fillId="0" borderId="43" xfId="0" applyFont="1" applyBorder="1" applyAlignment="1">
      <alignment horizontal="left" vertical="top"/>
    </xf>
    <xf numFmtId="0" fontId="33" fillId="0" borderId="44" xfId="0" applyFont="1" applyBorder="1" applyAlignment="1">
      <alignment horizontal="left" vertical="top"/>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0" xfId="0" applyFont="1" applyFill="1" applyBorder="1" applyAlignment="1">
      <alignment horizontal="left" vertical="top" wrapText="1"/>
    </xf>
    <xf numFmtId="0" fontId="20" fillId="0" borderId="42" xfId="0" applyFont="1" applyFill="1" applyBorder="1" applyAlignment="1">
      <alignment horizontal="left" vertical="top"/>
    </xf>
    <xf numFmtId="0" fontId="33" fillId="0" borderId="5" xfId="0" applyFont="1" applyBorder="1" applyAlignment="1">
      <alignment horizontal="left" vertical="top" wrapText="1"/>
    </xf>
    <xf numFmtId="0" fontId="33" fillId="0" borderId="25" xfId="0" applyFont="1" applyBorder="1" applyAlignment="1">
      <alignment horizontal="left" vertical="top" wrapText="1"/>
    </xf>
    <xf numFmtId="0" fontId="33" fillId="0" borderId="0" xfId="0" applyFont="1" applyBorder="1" applyAlignment="1">
      <alignment horizontal="left" vertical="top" wrapText="1"/>
    </xf>
    <xf numFmtId="0" fontId="0" fillId="0" borderId="25" xfId="0" applyBorder="1" applyAlignment="1">
      <alignment horizontal="left" vertical="top" wrapText="1" indent="5"/>
    </xf>
    <xf numFmtId="0" fontId="0" fillId="0" borderId="0" xfId="0" applyBorder="1" applyAlignment="1">
      <alignment horizontal="left" vertical="top" wrapText="1" indent="5"/>
    </xf>
    <xf numFmtId="0" fontId="20" fillId="0" borderId="52" xfId="0" applyFont="1" applyFill="1" applyBorder="1" applyAlignment="1">
      <alignment horizontal="left" vertical="top" wrapText="1"/>
    </xf>
    <xf numFmtId="0" fontId="5" fillId="0" borderId="11" xfId="1" applyBorder="1" applyAlignment="1" applyProtection="1"/>
    <xf numFmtId="0" fontId="0" fillId="0" borderId="29" xfId="0" applyBorder="1"/>
    <xf numFmtId="0" fontId="10" fillId="0" borderId="28" xfId="0" applyFont="1" applyBorder="1" applyAlignment="1">
      <alignment horizontal="left" vertical="top" wrapText="1"/>
    </xf>
    <xf numFmtId="0" fontId="10" fillId="0" borderId="23" xfId="0" applyFont="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0" fillId="0" borderId="0" xfId="0" applyFill="1" applyAlignment="1">
      <alignment wrapText="1"/>
    </xf>
    <xf numFmtId="0" fontId="20" fillId="0" borderId="0" xfId="0" quotePrefix="1" applyFont="1" applyFill="1" applyBorder="1" applyAlignment="1">
      <alignment horizontal="left" vertical="top" wrapText="1"/>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6" borderId="0" xfId="0" applyFont="1" applyFill="1" applyBorder="1" applyAlignment="1">
      <alignment horizontal="left" indent="1"/>
    </xf>
    <xf numFmtId="0" fontId="1" fillId="0" borderId="25" xfId="0" applyFont="1" applyBorder="1" applyAlignment="1">
      <alignment horizontal="left" vertical="top" wrapText="1"/>
    </xf>
    <xf numFmtId="0" fontId="1" fillId="0" borderId="0" xfId="0" applyFont="1" applyBorder="1" applyAlignment="1">
      <alignment horizontal="left" vertical="top" wrapText="1"/>
    </xf>
    <xf numFmtId="0" fontId="34" fillId="8" borderId="0" xfId="0" applyFont="1" applyFill="1" applyAlignment="1">
      <alignment horizontal="left" vertical="top" wrapText="1"/>
    </xf>
    <xf numFmtId="0" fontId="39" fillId="0" borderId="0" xfId="0" applyFont="1" applyFill="1" applyBorder="1" applyAlignment="1" applyProtection="1">
      <alignment horizontal="center" vertical="center" wrapText="1"/>
    </xf>
    <xf numFmtId="0" fontId="4" fillId="0" borderId="0" xfId="0" applyFont="1" applyBorder="1" applyAlignment="1">
      <alignment horizontal="left" vertical="top" wrapText="1"/>
    </xf>
    <xf numFmtId="0" fontId="4" fillId="0" borderId="0" xfId="0" applyFont="1" applyBorder="1" applyAlignment="1">
      <alignment horizontal="left" vertical="top" wrapText="1" indent="1"/>
    </xf>
    <xf numFmtId="0" fontId="1" fillId="0" borderId="0" xfId="0" quotePrefix="1" applyFont="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4" fillId="0" borderId="5" xfId="0" quotePrefix="1" applyFont="1" applyBorder="1" applyAlignment="1">
      <alignment horizontal="left" vertical="top" wrapText="1"/>
    </xf>
    <xf numFmtId="0" fontId="4" fillId="0" borderId="5" xfId="0" applyFont="1" applyBorder="1" applyAlignment="1">
      <alignment horizontal="left" vertical="top" wrapText="1"/>
    </xf>
    <xf numFmtId="0" fontId="12" fillId="0" borderId="0" xfId="0" applyFont="1" applyBorder="1" applyAlignment="1">
      <alignment horizontal="center" vertical="top" wrapText="1"/>
    </xf>
    <xf numFmtId="0" fontId="0" fillId="0" borderId="0" xfId="0" applyFont="1" applyBorder="1" applyAlignment="1">
      <alignment horizontal="left" vertical="top"/>
    </xf>
    <xf numFmtId="0" fontId="0" fillId="0" borderId="4" xfId="0" applyBorder="1" applyAlignment="1">
      <alignment horizontal="left" vertical="top" wrapText="1"/>
    </xf>
    <xf numFmtId="0" fontId="0" fillId="0" borderId="0" xfId="0" applyBorder="1" applyAlignment="1">
      <alignment horizontal="left" vertical="top" wrapText="1" indent="3"/>
    </xf>
    <xf numFmtId="0" fontId="0" fillId="0" borderId="42" xfId="0"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4" fillId="0" borderId="11" xfId="0" applyFont="1" applyBorder="1" applyAlignment="1">
      <alignment horizontal="left" vertical="top" wrapText="1"/>
    </xf>
    <xf numFmtId="0" fontId="0" fillId="0" borderId="42" xfId="0" applyBorder="1" applyAlignment="1">
      <alignment horizontal="left" vertical="top" wrapText="1" indent="3"/>
    </xf>
    <xf numFmtId="0" fontId="1" fillId="0" borderId="42" xfId="0" applyFont="1" applyBorder="1" applyAlignment="1">
      <alignment horizontal="left" vertical="top" wrapText="1"/>
    </xf>
    <xf numFmtId="0" fontId="20" fillId="0" borderId="50" xfId="0" applyFont="1" applyFill="1" applyBorder="1" applyAlignment="1">
      <alignment horizontal="left" vertical="top" wrapText="1"/>
    </xf>
    <xf numFmtId="0" fontId="33" fillId="0" borderId="25" xfId="0" applyFont="1" applyBorder="1" applyAlignment="1">
      <alignment horizontal="left" vertical="top"/>
    </xf>
    <xf numFmtId="0" fontId="33" fillId="0" borderId="0" xfId="0" applyFont="1" applyBorder="1" applyAlignment="1">
      <alignment horizontal="left" vertical="top"/>
    </xf>
    <xf numFmtId="0" fontId="33" fillId="0" borderId="25" xfId="0" applyFont="1" applyBorder="1" applyAlignment="1">
      <alignment horizontal="left" vertical="top" indent="1"/>
    </xf>
    <xf numFmtId="0" fontId="33" fillId="0" borderId="0" xfId="0" applyFont="1" applyBorder="1" applyAlignment="1">
      <alignment horizontal="left" vertical="top" indent="1"/>
    </xf>
    <xf numFmtId="0" fontId="25"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4"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3" fillId="0" borderId="0" xfId="0" applyFont="1" applyAlignment="1">
      <alignment horizontal="left"/>
    </xf>
    <xf numFmtId="0" fontId="33" fillId="0" borderId="0" xfId="0" applyFont="1" applyBorder="1" applyAlignment="1">
      <alignment horizontal="left"/>
    </xf>
    <xf numFmtId="0" fontId="42"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4"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4"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 fillId="0" borderId="0" xfId="0" applyFont="1" applyAlignment="1" applyProtection="1">
      <alignment horizontal="left" vertical="top" wrapText="1"/>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5" fillId="0" borderId="0" xfId="0" applyFont="1" applyFill="1" applyBorder="1" applyAlignment="1" applyProtection="1">
      <alignment horizontal="center"/>
    </xf>
    <xf numFmtId="0" fontId="45"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5" fillId="0" borderId="25" xfId="0" applyFont="1" applyFill="1" applyBorder="1" applyAlignment="1" applyProtection="1">
      <alignment horizontal="center" wrapText="1"/>
    </xf>
    <xf numFmtId="0" fontId="45" fillId="0" borderId="0" xfId="0" applyFont="1" applyFill="1" applyBorder="1" applyAlignment="1" applyProtection="1">
      <alignment horizontal="center" wrapText="1"/>
    </xf>
    <xf numFmtId="0" fontId="45"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xf numFmtId="0" fontId="1" fillId="2" borderId="1" xfId="0" quotePrefix="1" applyNumberFormat="1" applyFont="1" applyFill="1" applyBorder="1" applyAlignment="1" applyProtection="1">
      <alignment horizontal="left" vertical="top" wrapText="1"/>
      <protection locked="0"/>
    </xf>
    <xf numFmtId="3" fontId="1" fillId="2" borderId="1" xfId="0" applyNumberFormat="1" applyFont="1" applyFill="1" applyBorder="1" applyAlignment="1" applyProtection="1">
      <alignment horizontal="left" vertical="top" wrapText="1"/>
      <protection locked="0"/>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3355"/>
          <a:ext cx="3087437" cy="5173913"/>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a:endCxn id="49470" idx="0"/>
          </xdr:cNvCxnSpPr>
        </xdr:nvCxnSpPr>
        <xdr:spPr bwMode="auto">
          <a:xfrm>
            <a:off x="3499456" y="2312977"/>
            <a:ext cx="7934" cy="170019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276375</xdr:colOff>
      <xdr:row>13</xdr:row>
      <xdr:rowOff>90714</xdr:rowOff>
    </xdr:from>
    <xdr:to>
      <xdr:col>6</xdr:col>
      <xdr:colOff>858760</xdr:colOff>
      <xdr:row>13</xdr:row>
      <xdr:rowOff>2246754</xdr:rowOff>
    </xdr:to>
    <xdr:grpSp>
      <xdr:nvGrpSpPr>
        <xdr:cNvPr id="10" name="Group 9">
          <a:extLst>
            <a:ext uri="{FF2B5EF4-FFF2-40B4-BE49-F238E27FC236}">
              <a16:creationId xmlns:a16="http://schemas.microsoft.com/office/drawing/2014/main" id="{56D2A1C1-8923-7A4A-A96F-41930C87D09D}"/>
            </a:ext>
          </a:extLst>
        </xdr:cNvPr>
        <xdr:cNvGrpSpPr/>
      </xdr:nvGrpSpPr>
      <xdr:grpSpPr>
        <a:xfrm>
          <a:off x="5218592" y="3774912"/>
          <a:ext cx="3457857" cy="2156040"/>
          <a:chOff x="4460" y="165963"/>
          <a:chExt cx="4113439" cy="2113865"/>
        </a:xfrm>
      </xdr:grpSpPr>
      <xdr:sp macro="" textlink="">
        <xdr:nvSpPr>
          <xdr:cNvPr id="11" name="Rectangle 10">
            <a:extLst>
              <a:ext uri="{FF2B5EF4-FFF2-40B4-BE49-F238E27FC236}">
                <a16:creationId xmlns:a16="http://schemas.microsoft.com/office/drawing/2014/main" id="{BFCC9246-9A4A-834F-B1D1-40627F5152DA}"/>
              </a:ext>
            </a:extLst>
          </xdr:cNvPr>
          <xdr:cNvSpPr/>
        </xdr:nvSpPr>
        <xdr:spPr>
          <a:xfrm>
            <a:off x="161133" y="165963"/>
            <a:ext cx="3956766" cy="243983"/>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t>http://umphrda-rcube.mybluemix.net/nav?op=adjust&amp;height=6.0</a:t>
            </a:r>
          </a:p>
        </xdr:txBody>
      </xdr:sp>
      <xdr:sp macro="" textlink="">
        <xdr:nvSpPr>
          <xdr:cNvPr id="12" name="Right Brace 11">
            <a:extLst>
              <a:ext uri="{FF2B5EF4-FFF2-40B4-BE49-F238E27FC236}">
                <a16:creationId xmlns:a16="http://schemas.microsoft.com/office/drawing/2014/main" id="{21993330-BDD7-2B46-8875-43887F86DE73}"/>
              </a:ext>
            </a:extLst>
          </xdr:cNvPr>
          <xdr:cNvSpPr/>
        </xdr:nvSpPr>
        <xdr:spPr>
          <a:xfrm rot="5400000">
            <a:off x="1490225" y="-302521"/>
            <a:ext cx="136392" cy="1638037"/>
          </a:xfrm>
          <a:prstGeom prst="rightBrace">
            <a:avLst>
              <a:gd name="adj1" fmla="val 8333"/>
              <a:gd name="adj2" fmla="val 51089"/>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3" name="Line Callout 2 (Accent Bar) 12">
            <a:extLst>
              <a:ext uri="{FF2B5EF4-FFF2-40B4-BE49-F238E27FC236}">
                <a16:creationId xmlns:a16="http://schemas.microsoft.com/office/drawing/2014/main" id="{5C9F5E2C-79E0-5246-8252-DA1ECA6FE06D}"/>
              </a:ext>
            </a:extLst>
          </xdr:cNvPr>
          <xdr:cNvSpPr/>
        </xdr:nvSpPr>
        <xdr:spPr>
          <a:xfrm>
            <a:off x="4460" y="999148"/>
            <a:ext cx="1273621" cy="303705"/>
          </a:xfrm>
          <a:prstGeom prst="accentCallout2">
            <a:avLst>
              <a:gd name="adj1" fmla="val 16054"/>
              <a:gd name="adj2" fmla="val 99374"/>
              <a:gd name="adj3" fmla="val 16054"/>
              <a:gd name="adj4" fmla="val 118835"/>
              <a:gd name="adj5" fmla="val -141131"/>
              <a:gd name="adj6" fmla="val 120467"/>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URL of microservice provider</a:t>
            </a:r>
          </a:p>
        </xdr:txBody>
      </xdr:sp>
      <xdr:sp macro="" textlink="">
        <xdr:nvSpPr>
          <xdr:cNvPr id="14" name="Line Callout 2 (Accent Bar) 13">
            <a:extLst>
              <a:ext uri="{FF2B5EF4-FFF2-40B4-BE49-F238E27FC236}">
                <a16:creationId xmlns:a16="http://schemas.microsoft.com/office/drawing/2014/main" id="{9DFB466A-8B34-D540-BC7F-4C24C7887032}"/>
              </a:ext>
            </a:extLst>
          </xdr:cNvPr>
          <xdr:cNvSpPr/>
        </xdr:nvSpPr>
        <xdr:spPr>
          <a:xfrm>
            <a:off x="504968" y="1409269"/>
            <a:ext cx="1546225" cy="236274"/>
          </a:xfrm>
          <a:prstGeom prst="accentCallout2">
            <a:avLst>
              <a:gd name="adj1" fmla="val 16054"/>
              <a:gd name="adj2" fmla="val 99374"/>
              <a:gd name="adj3" fmla="val 16054"/>
              <a:gd name="adj4" fmla="val 118835"/>
              <a:gd name="adj5" fmla="val -352151"/>
              <a:gd name="adj6" fmla="val 133165"/>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Name of the microservice</a:t>
            </a:r>
          </a:p>
        </xdr:txBody>
      </xdr:sp>
      <xdr:sp macro="" textlink="">
        <xdr:nvSpPr>
          <xdr:cNvPr id="15" name="Line Callout 2 (Accent Bar) 14">
            <a:extLst>
              <a:ext uri="{FF2B5EF4-FFF2-40B4-BE49-F238E27FC236}">
                <a16:creationId xmlns:a16="http://schemas.microsoft.com/office/drawing/2014/main" id="{EECAD4AD-E0FD-D440-8F13-5CA19BD0BE0D}"/>
              </a:ext>
            </a:extLst>
          </xdr:cNvPr>
          <xdr:cNvSpPr/>
        </xdr:nvSpPr>
        <xdr:spPr>
          <a:xfrm>
            <a:off x="277133" y="1869707"/>
            <a:ext cx="2333625" cy="410121"/>
          </a:xfrm>
          <a:prstGeom prst="accentCallout2">
            <a:avLst>
              <a:gd name="adj1" fmla="val 16054"/>
              <a:gd name="adj2" fmla="val 99374"/>
              <a:gd name="adj3" fmla="val 16054"/>
              <a:gd name="adj4" fmla="val 118835"/>
              <a:gd name="adj5" fmla="val -314466"/>
              <a:gd name="adj6" fmla="val 134935"/>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Parameters passed to the microservice.  These will be provided to you as a Python dictionary:  {'height': '6.0', 'op': 'adjust'}</a:t>
            </a:r>
          </a:p>
        </xdr:txBody>
      </xdr:sp>
      <xdr:sp macro="" textlink="">
        <xdr:nvSpPr>
          <xdr:cNvPr id="16" name="Right Brace 15">
            <a:extLst>
              <a:ext uri="{FF2B5EF4-FFF2-40B4-BE49-F238E27FC236}">
                <a16:creationId xmlns:a16="http://schemas.microsoft.com/office/drawing/2014/main" id="{4888EE5E-F7DA-B54C-B677-E5288D81DCDB}"/>
              </a:ext>
            </a:extLst>
          </xdr:cNvPr>
          <xdr:cNvSpPr/>
        </xdr:nvSpPr>
        <xdr:spPr>
          <a:xfrm rot="5400000">
            <a:off x="2496280" y="351156"/>
            <a:ext cx="136394" cy="330685"/>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7" name="Right Brace 16">
            <a:extLst>
              <a:ext uri="{FF2B5EF4-FFF2-40B4-BE49-F238E27FC236}">
                <a16:creationId xmlns:a16="http://schemas.microsoft.com/office/drawing/2014/main" id="{2FEE5DCE-7E49-3F42-B09B-025094BF6963}"/>
              </a:ext>
            </a:extLst>
          </xdr:cNvPr>
          <xdr:cNvSpPr/>
        </xdr:nvSpPr>
        <xdr:spPr>
          <a:xfrm rot="5400000">
            <a:off x="3371432" y="-128019"/>
            <a:ext cx="113573" cy="1259745"/>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73</xdr:row>
      <xdr:rowOff>0</xdr:rowOff>
    </xdr:from>
    <xdr:to>
      <xdr:col>6</xdr:col>
      <xdr:colOff>83871</xdr:colOff>
      <xdr:row>101</xdr:row>
      <xdr:rowOff>20136</xdr:rowOff>
    </xdr:to>
    <xdr:grpSp>
      <xdr:nvGrpSpPr>
        <xdr:cNvPr id="3" name="Group 2">
          <a:extLst>
            <a:ext uri="{FF2B5EF4-FFF2-40B4-BE49-F238E27FC236}">
              <a16:creationId xmlns:a16="http://schemas.microsoft.com/office/drawing/2014/main" id="{4B9E5614-EC96-F74A-AB9D-82BC8FD7BEAF}"/>
            </a:ext>
          </a:extLst>
        </xdr:cNvPr>
        <xdr:cNvGrpSpPr/>
      </xdr:nvGrpSpPr>
      <xdr:grpSpPr>
        <a:xfrm>
          <a:off x="342900" y="16602075"/>
          <a:ext cx="9866046" cy="4554036"/>
          <a:chOff x="-188593" y="612588"/>
          <a:chExt cx="11259871" cy="4973136"/>
        </a:xfrm>
      </xdr:grpSpPr>
      <xdr:pic>
        <xdr:nvPicPr>
          <xdr:cNvPr id="4" name="Picture 3">
            <a:extLst>
              <a:ext uri="{FF2B5EF4-FFF2-40B4-BE49-F238E27FC236}">
                <a16:creationId xmlns:a16="http://schemas.microsoft.com/office/drawing/2014/main" id="{82C0C560-84C4-044A-9ADB-DC2318F667A8}"/>
              </a:ext>
            </a:extLst>
          </xdr:cNvPr>
          <xdr:cNvPicPr>
            <a:picLocks noChangeAspect="1"/>
          </xdr:cNvPicPr>
        </xdr:nvPicPr>
        <xdr:blipFill>
          <a:blip xmlns:r="http://schemas.openxmlformats.org/officeDocument/2006/relationships" r:embed="rId1"/>
          <a:stretch>
            <a:fillRect/>
          </a:stretch>
        </xdr:blipFill>
        <xdr:spPr>
          <a:xfrm>
            <a:off x="2856064" y="810524"/>
            <a:ext cx="2705100" cy="4775200"/>
          </a:xfrm>
          <a:prstGeom prst="rect">
            <a:avLst/>
          </a:prstGeom>
        </xdr:spPr>
      </xdr:pic>
      <xdr:sp macro="" textlink="">
        <xdr:nvSpPr>
          <xdr:cNvPr id="5" name="Line Callout 1 (No Border) 4">
            <a:extLst>
              <a:ext uri="{FF2B5EF4-FFF2-40B4-BE49-F238E27FC236}">
                <a16:creationId xmlns:a16="http://schemas.microsoft.com/office/drawing/2014/main" id="{1753877A-011C-ED4C-B792-D7F752C4E000}"/>
              </a:ext>
            </a:extLst>
          </xdr:cNvPr>
          <xdr:cNvSpPr/>
        </xdr:nvSpPr>
        <xdr:spPr>
          <a:xfrm>
            <a:off x="6260961" y="612588"/>
            <a:ext cx="4279392" cy="657352"/>
          </a:xfrm>
          <a:prstGeom prst="callout1">
            <a:avLst>
              <a:gd name="adj1" fmla="val 47621"/>
              <a:gd name="adj2" fmla="val -270"/>
              <a:gd name="adj3" fmla="val 44795"/>
              <a:gd name="adj4" fmla="val -37506"/>
            </a:avLst>
          </a:prstGeom>
          <a:noFill/>
          <a:ln>
            <a:tailEnd type="arrow"/>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600">
                <a:solidFill>
                  <a:schemeClr val="accent1">
                    <a:lumMod val="75000"/>
                  </a:schemeClr>
                </a:solidFill>
              </a:rPr>
              <a:t>PyDev Project ... you choose the name</a:t>
            </a:r>
          </a:p>
        </xdr:txBody>
      </xdr:sp>
      <xdr:sp macro="" textlink="">
        <xdr:nvSpPr>
          <xdr:cNvPr id="6" name="Line Callout 1 (No Border) 5">
            <a:extLst>
              <a:ext uri="{FF2B5EF4-FFF2-40B4-BE49-F238E27FC236}">
                <a16:creationId xmlns:a16="http://schemas.microsoft.com/office/drawing/2014/main" id="{9560C5FF-5247-0047-AF27-8B1ED2D2DDCF}"/>
              </a:ext>
            </a:extLst>
          </xdr:cNvPr>
          <xdr:cNvSpPr/>
        </xdr:nvSpPr>
        <xdr:spPr>
          <a:xfrm>
            <a:off x="6260961" y="941264"/>
            <a:ext cx="4279392" cy="657352"/>
          </a:xfrm>
          <a:prstGeom prst="callout1">
            <a:avLst>
              <a:gd name="adj1" fmla="val 47621"/>
              <a:gd name="adj2" fmla="val -270"/>
              <a:gd name="adj3" fmla="val 33762"/>
              <a:gd name="adj4" fmla="val -39139"/>
            </a:avLst>
          </a:prstGeom>
          <a:noFill/>
          <a:ln>
            <a:tailEnd type="arrow"/>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600">
                <a:solidFill>
                  <a:schemeClr val="accent1">
                    <a:lumMod val="75000"/>
                  </a:schemeClr>
                </a:solidFill>
              </a:rPr>
              <a:t>PyDev Package ... as named in GitHub</a:t>
            </a:r>
          </a:p>
        </xdr:txBody>
      </xdr:sp>
      <xdr:sp macro="" textlink="">
        <xdr:nvSpPr>
          <xdr:cNvPr id="7" name="Line Callout 1 (No Border) 6">
            <a:extLst>
              <a:ext uri="{FF2B5EF4-FFF2-40B4-BE49-F238E27FC236}">
                <a16:creationId xmlns:a16="http://schemas.microsoft.com/office/drawing/2014/main" id="{909269E6-5380-1945-BE29-88348CE961E6}"/>
              </a:ext>
            </a:extLst>
          </xdr:cNvPr>
          <xdr:cNvSpPr/>
        </xdr:nvSpPr>
        <xdr:spPr>
          <a:xfrm>
            <a:off x="6260961" y="1260981"/>
            <a:ext cx="4279392" cy="657352"/>
          </a:xfrm>
          <a:prstGeom prst="callout1">
            <a:avLst>
              <a:gd name="adj1" fmla="val 47621"/>
              <a:gd name="adj2" fmla="val -270"/>
              <a:gd name="adj3" fmla="val 17747"/>
              <a:gd name="adj4" fmla="val -38162"/>
            </a:avLst>
          </a:prstGeom>
          <a:noFill/>
          <a:ln>
            <a:tailEnd type="arrow"/>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600">
                <a:solidFill>
                  <a:schemeClr val="accent1">
                    <a:lumMod val="75000"/>
                  </a:schemeClr>
                </a:solidFill>
              </a:rPr>
              <a:t>Experimental code folder</a:t>
            </a:r>
          </a:p>
        </xdr:txBody>
      </xdr:sp>
      <xdr:sp macro="" textlink="">
        <xdr:nvSpPr>
          <xdr:cNvPr id="8" name="Line Callout 1 (No Border) 7">
            <a:extLst>
              <a:ext uri="{FF2B5EF4-FFF2-40B4-BE49-F238E27FC236}">
                <a16:creationId xmlns:a16="http://schemas.microsoft.com/office/drawing/2014/main" id="{8B064ADD-5DDF-0141-B6E1-82AA60C47656}"/>
              </a:ext>
            </a:extLst>
          </xdr:cNvPr>
          <xdr:cNvSpPr/>
        </xdr:nvSpPr>
        <xdr:spPr>
          <a:xfrm>
            <a:off x="6260961" y="1667686"/>
            <a:ext cx="4810317" cy="657352"/>
          </a:xfrm>
          <a:prstGeom prst="callout1">
            <a:avLst>
              <a:gd name="adj1" fmla="val 47621"/>
              <a:gd name="adj2" fmla="val -270"/>
              <a:gd name="adj3" fmla="val 20639"/>
              <a:gd name="adj4" fmla="val -34323"/>
            </a:avLst>
          </a:prstGeom>
          <a:noFill/>
          <a:ln>
            <a:tailEnd type="arrow"/>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600">
                <a:solidFill>
                  <a:schemeClr val="accent1">
                    <a:lumMod val="75000"/>
                  </a:schemeClr>
                </a:solidFill>
              </a:rPr>
              <a:t>Test code folder ... both acceptance tests and unit tests</a:t>
            </a:r>
          </a:p>
        </xdr:txBody>
      </xdr:sp>
      <xdr:sp macro="" textlink="">
        <xdr:nvSpPr>
          <xdr:cNvPr id="9" name="Left Brace 8">
            <a:extLst>
              <a:ext uri="{FF2B5EF4-FFF2-40B4-BE49-F238E27FC236}">
                <a16:creationId xmlns:a16="http://schemas.microsoft.com/office/drawing/2014/main" id="{96D2442A-C864-0C47-8BC6-AE78A385470B}"/>
              </a:ext>
            </a:extLst>
          </xdr:cNvPr>
          <xdr:cNvSpPr/>
        </xdr:nvSpPr>
        <xdr:spPr>
          <a:xfrm>
            <a:off x="2085551" y="1053884"/>
            <a:ext cx="478874" cy="4531839"/>
          </a:xfrm>
          <a:prstGeom prst="lef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solidFill>
                <a:schemeClr val="accent1">
                  <a:lumMod val="75000"/>
                </a:schemeClr>
              </a:solidFill>
            </a:endParaRPr>
          </a:p>
        </xdr:txBody>
      </xdr:sp>
      <xdr:sp macro="" textlink="">
        <xdr:nvSpPr>
          <xdr:cNvPr id="10" name="Line Callout 1 (No Border) 9">
            <a:extLst>
              <a:ext uri="{FF2B5EF4-FFF2-40B4-BE49-F238E27FC236}">
                <a16:creationId xmlns:a16="http://schemas.microsoft.com/office/drawing/2014/main" id="{08D6C115-8C88-0A4A-9AF6-150AC7B9F274}"/>
              </a:ext>
            </a:extLst>
          </xdr:cNvPr>
          <xdr:cNvSpPr/>
        </xdr:nvSpPr>
        <xdr:spPr>
          <a:xfrm>
            <a:off x="6260961" y="3841186"/>
            <a:ext cx="4279392" cy="657352"/>
          </a:xfrm>
          <a:prstGeom prst="callout1">
            <a:avLst>
              <a:gd name="adj1" fmla="val 47621"/>
              <a:gd name="adj2" fmla="val -270"/>
              <a:gd name="adj3" fmla="val 21483"/>
              <a:gd name="adj4" fmla="val -23384"/>
            </a:avLst>
          </a:prstGeom>
          <a:noFill/>
          <a:ln>
            <a:tailEnd type="arrow"/>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600">
                <a:solidFill>
                  <a:schemeClr val="accent1">
                    <a:lumMod val="75000"/>
                  </a:schemeClr>
                </a:solidFill>
              </a:rPr>
              <a:t>Files with production code are located at the package level </a:t>
            </a:r>
          </a:p>
        </xdr:txBody>
      </xdr:sp>
      <xdr:sp macro="" textlink="">
        <xdr:nvSpPr>
          <xdr:cNvPr id="11" name="Line Callout 1 (No Border) 10">
            <a:extLst>
              <a:ext uri="{FF2B5EF4-FFF2-40B4-BE49-F238E27FC236}">
                <a16:creationId xmlns:a16="http://schemas.microsoft.com/office/drawing/2014/main" id="{EB112330-8FE2-D542-8B8B-3303EFB769E7}"/>
              </a:ext>
            </a:extLst>
          </xdr:cNvPr>
          <xdr:cNvSpPr/>
        </xdr:nvSpPr>
        <xdr:spPr>
          <a:xfrm>
            <a:off x="-188593" y="2971124"/>
            <a:ext cx="1743219" cy="657352"/>
          </a:xfrm>
          <a:prstGeom prst="callout1">
            <a:avLst>
              <a:gd name="adj1" fmla="val 50246"/>
              <a:gd name="adj2" fmla="val 97294"/>
              <a:gd name="adj3" fmla="val 49509"/>
              <a:gd name="adj4" fmla="val 123298"/>
            </a:avLst>
          </a:prstGeom>
          <a:noFill/>
          <a:ln>
            <a:tailEnd type="arrow"/>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600">
                <a:solidFill>
                  <a:schemeClr val="accent1">
                    <a:lumMod val="75000"/>
                  </a:schemeClr>
                </a:solidFill>
              </a:rPr>
              <a:t>Initially pulled from GitHub</a:t>
            </a:r>
          </a:p>
        </xdr:txBody>
      </xdr:sp>
      <xdr:sp macro="" textlink="">
        <xdr:nvSpPr>
          <xdr:cNvPr id="12" name="Left Brace 11">
            <a:extLst>
              <a:ext uri="{FF2B5EF4-FFF2-40B4-BE49-F238E27FC236}">
                <a16:creationId xmlns:a16="http://schemas.microsoft.com/office/drawing/2014/main" id="{77FD3227-ACE8-0148-8C81-B2C6D96F7373}"/>
              </a:ext>
            </a:extLst>
          </xdr:cNvPr>
          <xdr:cNvSpPr/>
        </xdr:nvSpPr>
        <xdr:spPr>
          <a:xfrm flipH="1">
            <a:off x="4797361" y="4535220"/>
            <a:ext cx="500332" cy="1041052"/>
          </a:xfrm>
          <a:prstGeom prst="leftBrace">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solidFill>
                <a:schemeClr val="accent1">
                  <a:lumMod val="75000"/>
                </a:schemeClr>
              </a:solidFill>
            </a:endParaRPr>
          </a:p>
        </xdr:txBody>
      </xdr:sp>
      <xdr:sp macro="" textlink="">
        <xdr:nvSpPr>
          <xdr:cNvPr id="13" name="Line Callout 1 (No Border) 12">
            <a:extLst>
              <a:ext uri="{FF2B5EF4-FFF2-40B4-BE49-F238E27FC236}">
                <a16:creationId xmlns:a16="http://schemas.microsoft.com/office/drawing/2014/main" id="{DAE4680E-58D7-BA49-9DC1-EBEA1D83DA4C}"/>
              </a:ext>
            </a:extLst>
          </xdr:cNvPr>
          <xdr:cNvSpPr/>
        </xdr:nvSpPr>
        <xdr:spPr>
          <a:xfrm>
            <a:off x="6260961" y="4745992"/>
            <a:ext cx="4279392" cy="657352"/>
          </a:xfrm>
          <a:prstGeom prst="callout1">
            <a:avLst>
              <a:gd name="adj1" fmla="val 47621"/>
              <a:gd name="adj2" fmla="val -270"/>
              <a:gd name="adj3" fmla="val 46084"/>
              <a:gd name="adj4" fmla="val -22597"/>
            </a:avLst>
          </a:prstGeom>
          <a:noFill/>
          <a:ln>
            <a:tailEnd type="arrow"/>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600">
                <a:solidFill>
                  <a:schemeClr val="accent1">
                    <a:lumMod val="75000"/>
                  </a:schemeClr>
                </a:solidFill>
              </a:rPr>
              <a:t>Cloud deployment files</a:t>
            </a:r>
          </a:p>
        </xdr:txBody>
      </xdr:sp>
      <xdr:sp macro="" textlink="">
        <xdr:nvSpPr>
          <xdr:cNvPr id="14" name="Left Brace 13">
            <a:extLst>
              <a:ext uri="{FF2B5EF4-FFF2-40B4-BE49-F238E27FC236}">
                <a16:creationId xmlns:a16="http://schemas.microsoft.com/office/drawing/2014/main" id="{CA76F00B-B428-7D40-91F5-B0AD4BA8853C}"/>
              </a:ext>
            </a:extLst>
          </xdr:cNvPr>
          <xdr:cNvSpPr/>
        </xdr:nvSpPr>
        <xdr:spPr>
          <a:xfrm flipH="1">
            <a:off x="4797361" y="3457486"/>
            <a:ext cx="500332" cy="1041052"/>
          </a:xfrm>
          <a:prstGeom prst="leftBrace">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solidFill>
                <a:schemeClr val="accent1">
                  <a:lumMod val="75000"/>
                </a:schemeClr>
              </a:solidFill>
            </a:endParaRPr>
          </a:p>
        </xdr:txBody>
      </xdr:sp>
      <xdr:sp macro="" textlink="">
        <xdr:nvSpPr>
          <xdr:cNvPr id="15" name="Left Brace 14">
            <a:extLst>
              <a:ext uri="{FF2B5EF4-FFF2-40B4-BE49-F238E27FC236}">
                <a16:creationId xmlns:a16="http://schemas.microsoft.com/office/drawing/2014/main" id="{AA5AA884-8DA8-7C4D-B5C3-049A806F3665}"/>
              </a:ext>
            </a:extLst>
          </xdr:cNvPr>
          <xdr:cNvSpPr/>
        </xdr:nvSpPr>
        <xdr:spPr>
          <a:xfrm flipH="1">
            <a:off x="4769193" y="2157072"/>
            <a:ext cx="500332" cy="1041052"/>
          </a:xfrm>
          <a:prstGeom prst="leftBrace">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solidFill>
                <a:schemeClr val="accent1">
                  <a:lumMod val="75000"/>
                </a:schemeClr>
              </a:solidFill>
            </a:endParaRPr>
          </a:p>
        </xdr:txBody>
      </xdr:sp>
      <xdr:sp macro="" textlink="">
        <xdr:nvSpPr>
          <xdr:cNvPr id="16" name="Line Callout 1 (No Border) 15">
            <a:extLst>
              <a:ext uri="{FF2B5EF4-FFF2-40B4-BE49-F238E27FC236}">
                <a16:creationId xmlns:a16="http://schemas.microsoft.com/office/drawing/2014/main" id="{0B7FE82C-5A17-A04B-A7A4-46A70129F67B}"/>
              </a:ext>
            </a:extLst>
          </xdr:cNvPr>
          <xdr:cNvSpPr/>
        </xdr:nvSpPr>
        <xdr:spPr>
          <a:xfrm>
            <a:off x="6260961" y="2425760"/>
            <a:ext cx="4279392" cy="657352"/>
          </a:xfrm>
          <a:prstGeom prst="callout1">
            <a:avLst>
              <a:gd name="adj1" fmla="val 47621"/>
              <a:gd name="adj2" fmla="val -270"/>
              <a:gd name="adj3" fmla="val 36609"/>
              <a:gd name="adj4" fmla="val -22589"/>
            </a:avLst>
          </a:prstGeom>
          <a:noFill/>
          <a:ln>
            <a:tailEnd type="arrow"/>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600">
                <a:solidFill>
                  <a:schemeClr val="accent1">
                    <a:lumMod val="75000"/>
                  </a:schemeClr>
                </a:solidFill>
              </a:rPr>
              <a:t>Test code files correspond to production code files, appended with "Test".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5"/>
  <sheetViews>
    <sheetView showGridLines="0" zoomScaleNormal="100" workbookViewId="0">
      <selection sqref="A1:G1"/>
    </sheetView>
  </sheetViews>
  <sheetFormatPr defaultColWidth="8.85546875" defaultRowHeight="12.75"/>
  <cols>
    <col min="1" max="1" width="23.42578125" style="18" customWidth="1"/>
    <col min="2" max="2" width="18.28515625" customWidth="1"/>
    <col min="3" max="3" width="15" customWidth="1"/>
    <col min="4" max="4" width="11.28515625" customWidth="1"/>
    <col min="5" max="5" width="14.85546875" customWidth="1"/>
    <col min="6" max="6" width="12.42578125" customWidth="1"/>
    <col min="7" max="7" width="10.42578125" customWidth="1"/>
    <col min="8" max="8" width="10.7109375" customWidth="1"/>
    <col min="9" max="9" width="19.28515625" customWidth="1"/>
    <col min="10" max="10" width="8.85546875" customWidth="1"/>
    <col min="11" max="11" width="11.7109375" customWidth="1"/>
  </cols>
  <sheetData>
    <row r="1" spans="1:9" ht="20.25">
      <c r="A1" s="442" t="s">
        <v>150</v>
      </c>
      <c r="B1" s="442"/>
      <c r="C1" s="442"/>
      <c r="D1" s="442"/>
      <c r="E1" s="442"/>
      <c r="F1" s="442"/>
      <c r="G1" s="442"/>
    </row>
    <row r="2" spans="1:9">
      <c r="A2" s="388"/>
      <c r="B2" s="14"/>
    </row>
    <row r="3" spans="1:9" ht="24" customHeight="1">
      <c r="A3" s="16" t="s">
        <v>31</v>
      </c>
      <c r="B3" s="439" t="s">
        <v>828</v>
      </c>
      <c r="C3" s="440"/>
      <c r="D3" s="440"/>
      <c r="E3" s="440"/>
      <c r="F3" s="440"/>
      <c r="G3" s="440"/>
      <c r="H3" s="440"/>
      <c r="I3" s="441" t="s">
        <v>830</v>
      </c>
    </row>
    <row r="4" spans="1:9" ht="27" customHeight="1">
      <c r="A4" s="16" t="s">
        <v>425</v>
      </c>
      <c r="B4" s="447" t="s">
        <v>694</v>
      </c>
      <c r="C4" s="444"/>
      <c r="D4" s="444"/>
      <c r="E4" s="444"/>
      <c r="F4" s="444"/>
      <c r="G4" s="444"/>
      <c r="H4" s="444"/>
      <c r="I4" s="444"/>
    </row>
    <row r="5" spans="1:9" ht="15" customHeight="1">
      <c r="A5" s="16" t="s">
        <v>208</v>
      </c>
      <c r="B5" s="257" t="s">
        <v>488</v>
      </c>
      <c r="C5" s="445" t="s">
        <v>653</v>
      </c>
      <c r="D5" s="444"/>
      <c r="E5" s="444"/>
      <c r="F5" s="444"/>
      <c r="G5" s="444"/>
      <c r="H5" s="444"/>
      <c r="I5" s="444"/>
    </row>
    <row r="6" spans="1:9" ht="15" customHeight="1">
      <c r="A6" s="16"/>
      <c r="B6" s="257" t="s">
        <v>489</v>
      </c>
      <c r="C6" s="445" t="s">
        <v>645</v>
      </c>
      <c r="D6" s="444"/>
      <c r="E6" s="444"/>
      <c r="F6" s="444"/>
      <c r="G6" s="444"/>
      <c r="H6" s="444"/>
      <c r="I6" s="444"/>
    </row>
    <row r="7" spans="1:9" ht="21" customHeight="1">
      <c r="A7" s="16"/>
      <c r="B7" s="446"/>
      <c r="C7" s="444"/>
      <c r="D7" s="444"/>
      <c r="E7" s="444"/>
      <c r="F7" s="444"/>
      <c r="G7" s="444"/>
      <c r="H7" s="444"/>
      <c r="I7" s="444"/>
    </row>
    <row r="8" spans="1:9" ht="12" customHeight="1">
      <c r="A8" s="17" t="s">
        <v>97</v>
      </c>
      <c r="B8" s="444" t="s">
        <v>152</v>
      </c>
      <c r="C8" s="444"/>
      <c r="D8" s="444"/>
      <c r="E8" s="444"/>
      <c r="F8" s="444"/>
      <c r="G8" s="444"/>
      <c r="H8" s="444"/>
      <c r="I8" s="444"/>
    </row>
    <row r="9" spans="1:9">
      <c r="A9" s="17"/>
      <c r="B9" s="444" t="s">
        <v>32</v>
      </c>
      <c r="C9" s="444"/>
      <c r="D9" s="444"/>
      <c r="E9" s="444"/>
      <c r="F9" s="444"/>
      <c r="G9" s="444"/>
      <c r="H9" s="444"/>
      <c r="I9" s="444"/>
    </row>
    <row r="10" spans="1:9" ht="12.75" customHeight="1">
      <c r="A10" s="15"/>
      <c r="B10" s="444" t="s">
        <v>102</v>
      </c>
      <c r="C10" s="444"/>
      <c r="D10" s="444"/>
      <c r="E10" s="444"/>
      <c r="F10" s="444"/>
      <c r="G10" s="444"/>
      <c r="H10" s="444"/>
      <c r="I10" s="444"/>
    </row>
    <row r="11" spans="1:9" ht="35.1" customHeight="1">
      <c r="A11" s="15"/>
      <c r="B11" s="444" t="s">
        <v>289</v>
      </c>
      <c r="C11" s="444"/>
      <c r="D11" s="444"/>
      <c r="E11" s="444"/>
      <c r="F11" s="444"/>
      <c r="G11" s="444"/>
      <c r="H11" s="444"/>
      <c r="I11" s="444"/>
    </row>
    <row r="12" spans="1:9">
      <c r="A12" s="17"/>
      <c r="B12" s="444" t="s">
        <v>291</v>
      </c>
      <c r="C12" s="444"/>
      <c r="D12" s="444"/>
      <c r="E12" s="444"/>
      <c r="F12" s="444"/>
      <c r="G12" s="444"/>
      <c r="H12" s="444"/>
      <c r="I12" s="444"/>
    </row>
    <row r="13" spans="1:9" ht="12.75" customHeight="1">
      <c r="A13" s="15"/>
      <c r="B13" s="49"/>
      <c r="C13" s="268" t="s">
        <v>129</v>
      </c>
      <c r="D13" s="448" t="s">
        <v>130</v>
      </c>
      <c r="E13" s="449"/>
      <c r="F13" s="449"/>
      <c r="G13" s="449"/>
      <c r="H13" s="449"/>
      <c r="I13" s="449"/>
    </row>
    <row r="14" spans="1:9" ht="17.100000000000001" customHeight="1">
      <c r="A14" s="15"/>
      <c r="B14" s="49"/>
      <c r="C14" s="49" t="s">
        <v>131</v>
      </c>
      <c r="D14" s="444" t="s">
        <v>492</v>
      </c>
      <c r="E14" s="444"/>
      <c r="F14" s="444"/>
      <c r="G14" s="444"/>
      <c r="H14" s="444"/>
      <c r="I14" s="444"/>
    </row>
    <row r="15" spans="1:9" ht="51.95" customHeight="1">
      <c r="A15" s="15"/>
      <c r="B15" s="49"/>
      <c r="C15" s="49" t="s">
        <v>331</v>
      </c>
      <c r="D15" s="444" t="s">
        <v>330</v>
      </c>
      <c r="E15" s="444"/>
      <c r="F15" s="444"/>
      <c r="G15" s="444"/>
      <c r="H15" s="444"/>
      <c r="I15" s="444"/>
    </row>
    <row r="16" spans="1:9" ht="20.100000000000001" customHeight="1">
      <c r="A16" s="15"/>
      <c r="B16" s="49"/>
      <c r="C16" s="49" t="s">
        <v>132</v>
      </c>
      <c r="D16" s="444" t="s">
        <v>448</v>
      </c>
      <c r="E16" s="444"/>
      <c r="F16" s="444"/>
      <c r="G16" s="444"/>
      <c r="H16" s="444"/>
      <c r="I16" s="444"/>
    </row>
    <row r="17" spans="1:9" ht="32.1" customHeight="1">
      <c r="A17" s="15"/>
      <c r="B17" s="49"/>
      <c r="C17" s="49" t="s">
        <v>215</v>
      </c>
      <c r="D17" s="445" t="s">
        <v>641</v>
      </c>
      <c r="E17" s="444"/>
      <c r="F17" s="444"/>
      <c r="G17" s="444"/>
      <c r="H17" s="444"/>
      <c r="I17" s="444"/>
    </row>
    <row r="18" spans="1:9" ht="30" hidden="1" customHeight="1">
      <c r="A18" s="15"/>
      <c r="B18" s="49"/>
      <c r="C18" s="49" t="s">
        <v>69</v>
      </c>
      <c r="D18" s="444" t="s">
        <v>22</v>
      </c>
      <c r="E18" s="444"/>
      <c r="F18" s="444"/>
      <c r="G18" s="444"/>
      <c r="H18" s="444"/>
      <c r="I18" s="444"/>
    </row>
    <row r="19" spans="1:9" ht="41.1" hidden="1" customHeight="1">
      <c r="A19" s="15"/>
      <c r="B19" s="49"/>
      <c r="C19" s="49" t="s">
        <v>20</v>
      </c>
      <c r="D19" s="444" t="s">
        <v>11</v>
      </c>
      <c r="E19" s="444"/>
      <c r="F19" s="444"/>
      <c r="G19" s="444"/>
      <c r="H19" s="444"/>
      <c r="I19" s="444"/>
    </row>
    <row r="20" spans="1:9" ht="50.1" hidden="1" customHeight="1">
      <c r="A20" s="15"/>
      <c r="B20" s="49"/>
      <c r="C20" s="49" t="s">
        <v>8</v>
      </c>
      <c r="D20" s="444" t="s">
        <v>0</v>
      </c>
      <c r="E20" s="444"/>
      <c r="F20" s="444"/>
      <c r="G20" s="444"/>
      <c r="H20" s="444"/>
      <c r="I20" s="444"/>
    </row>
    <row r="21" spans="1:9" ht="24.95" customHeight="1">
      <c r="A21" s="15"/>
      <c r="B21" s="49"/>
      <c r="C21" s="49" t="s">
        <v>81</v>
      </c>
      <c r="D21" s="445" t="s">
        <v>532</v>
      </c>
      <c r="E21" s="444"/>
      <c r="F21" s="444"/>
      <c r="G21" s="444"/>
      <c r="H21" s="444"/>
      <c r="I21" s="444"/>
    </row>
    <row r="22" spans="1:9" ht="30" hidden="1" customHeight="1">
      <c r="A22" s="15"/>
      <c r="B22" s="49"/>
      <c r="C22" s="49" t="s">
        <v>160</v>
      </c>
      <c r="D22" s="444" t="s">
        <v>357</v>
      </c>
      <c r="E22" s="444"/>
      <c r="F22" s="444"/>
      <c r="G22" s="444"/>
      <c r="H22" s="444"/>
      <c r="I22" s="444"/>
    </row>
    <row r="23" spans="1:9" ht="18.95" hidden="1" customHeight="1">
      <c r="A23" s="15"/>
      <c r="B23" s="49"/>
      <c r="C23" s="334" t="s">
        <v>277</v>
      </c>
      <c r="D23" s="443" t="s">
        <v>278</v>
      </c>
      <c r="E23" s="443"/>
      <c r="F23" s="443"/>
      <c r="G23" s="443"/>
      <c r="H23" s="443"/>
      <c r="I23" s="443"/>
    </row>
    <row r="24" spans="1:9" ht="36" hidden="1" customHeight="1">
      <c r="A24" s="15"/>
      <c r="B24" s="49"/>
      <c r="C24" s="49" t="s">
        <v>318</v>
      </c>
      <c r="D24" s="444" t="s">
        <v>405</v>
      </c>
      <c r="E24" s="444"/>
      <c r="F24" s="444"/>
      <c r="G24" s="444"/>
      <c r="H24" s="444"/>
      <c r="I24" s="444"/>
    </row>
    <row r="25" spans="1:9" s="20" customFormat="1" ht="49.5" customHeight="1">
      <c r="A25" s="17" t="s">
        <v>51</v>
      </c>
      <c r="B25" s="444" t="s">
        <v>216</v>
      </c>
      <c r="C25" s="444"/>
      <c r="D25" s="444"/>
      <c r="E25" s="444"/>
      <c r="F25" s="444"/>
      <c r="G25" s="444"/>
      <c r="H25" s="444"/>
      <c r="I25" s="444"/>
    </row>
  </sheetData>
  <sheetProtection sheet="1" objects="1" scenarios="1"/>
  <mergeCells count="23">
    <mergeCell ref="B25:I25"/>
    <mergeCell ref="B11:I11"/>
    <mergeCell ref="B8:I8"/>
    <mergeCell ref="B9:I9"/>
    <mergeCell ref="B10:I10"/>
    <mergeCell ref="D20:I20"/>
    <mergeCell ref="B12:I12"/>
    <mergeCell ref="D13:I13"/>
    <mergeCell ref="D14:I14"/>
    <mergeCell ref="D16:I16"/>
    <mergeCell ref="A1:G1"/>
    <mergeCell ref="D23:I23"/>
    <mergeCell ref="D24:I24"/>
    <mergeCell ref="C5:I5"/>
    <mergeCell ref="C6:I6"/>
    <mergeCell ref="D15:I15"/>
    <mergeCell ref="B7:I7"/>
    <mergeCell ref="D22:I22"/>
    <mergeCell ref="D21:I21"/>
    <mergeCell ref="D19:I19"/>
    <mergeCell ref="D18:I18"/>
    <mergeCell ref="D17:I17"/>
    <mergeCell ref="B4:I4"/>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defaultColWidth="6.28515625" defaultRowHeight="12.75"/>
  <cols>
    <col min="1" max="1" width="0" style="3" hidden="1" customWidth="1"/>
    <col min="2" max="2" width="22.42578125" style="3" customWidth="1"/>
    <col min="3" max="3" width="77.85546875" style="3" customWidth="1"/>
    <col min="4" max="16384" width="6.28515625" style="3"/>
  </cols>
  <sheetData>
    <row r="1" spans="1:6" ht="20.25">
      <c r="B1" s="1" t="s">
        <v>160</v>
      </c>
    </row>
    <row r="2" spans="1:6" ht="42.95" customHeight="1">
      <c r="A2" s="249" t="s">
        <v>362</v>
      </c>
      <c r="B2" s="543" t="s">
        <v>362</v>
      </c>
      <c r="C2" s="539"/>
      <c r="D2" s="249"/>
      <c r="E2" s="249"/>
      <c r="F2" s="1"/>
    </row>
    <row r="3" spans="1:6" ht="13.5" hidden="1" thickBot="1">
      <c r="B3" s="25"/>
      <c r="C3" s="25"/>
      <c r="D3" s="25"/>
      <c r="E3" s="25"/>
      <c r="F3" s="25"/>
    </row>
    <row r="4" spans="1:6" ht="20.25" hidden="1">
      <c r="B4" s="94" t="s">
        <v>126</v>
      </c>
      <c r="C4" s="26"/>
      <c r="D4" s="26"/>
      <c r="E4" s="26"/>
      <c r="F4" s="26"/>
    </row>
    <row r="5" spans="1:6" hidden="1">
      <c r="B5" s="26" t="s">
        <v>85</v>
      </c>
      <c r="C5" s="95">
        <v>36526</v>
      </c>
      <c r="D5" s="26"/>
      <c r="E5" s="26"/>
      <c r="F5" s="26"/>
    </row>
    <row r="6" spans="1:6" hidden="1">
      <c r="B6" s="26" t="s">
        <v>114</v>
      </c>
      <c r="C6" s="95">
        <v>40179</v>
      </c>
      <c r="D6" s="26"/>
      <c r="E6" s="26"/>
      <c r="F6" s="26"/>
    </row>
    <row r="7" spans="1:6" hidden="1">
      <c r="B7" s="27" t="s">
        <v>86</v>
      </c>
      <c r="C7" s="96" t="s">
        <v>135</v>
      </c>
      <c r="D7" s="26"/>
      <c r="E7" s="26"/>
      <c r="F7" s="26"/>
    </row>
    <row r="8" spans="1:6" hidden="1">
      <c r="B8" s="26"/>
      <c r="C8" s="96" t="s">
        <v>186</v>
      </c>
      <c r="D8" s="26"/>
      <c r="E8" s="26"/>
      <c r="F8" s="26"/>
    </row>
    <row r="9" spans="1:6" hidden="1">
      <c r="B9" s="26"/>
      <c r="C9" s="96" t="s">
        <v>187</v>
      </c>
      <c r="D9" s="26"/>
      <c r="E9" s="26"/>
      <c r="F9" s="26"/>
    </row>
    <row r="10" spans="1:6" hidden="1">
      <c r="B10" s="26"/>
      <c r="C10" s="96" t="s">
        <v>188</v>
      </c>
      <c r="D10" s="26"/>
      <c r="E10" s="26"/>
      <c r="F10" s="26"/>
    </row>
    <row r="11" spans="1:6" hidden="1">
      <c r="B11" s="26"/>
      <c r="C11" s="96" t="s">
        <v>189</v>
      </c>
      <c r="D11" s="26"/>
      <c r="E11" s="26"/>
      <c r="F11" s="26"/>
    </row>
    <row r="12" spans="1:6" hidden="1">
      <c r="B12" s="26"/>
      <c r="C12" s="96" t="s">
        <v>190</v>
      </c>
      <c r="D12" s="26"/>
      <c r="E12" s="26"/>
      <c r="F12" s="26"/>
    </row>
    <row r="13" spans="1:6" hidden="1">
      <c r="B13" s="26"/>
      <c r="C13" s="96" t="s">
        <v>191</v>
      </c>
      <c r="D13" s="26"/>
      <c r="E13" s="26"/>
      <c r="F13" s="26"/>
    </row>
    <row r="14" spans="1:6" hidden="1">
      <c r="B14" s="26"/>
      <c r="C14" s="96" t="s">
        <v>184</v>
      </c>
      <c r="D14" s="26"/>
      <c r="E14" s="26"/>
      <c r="F14" s="26"/>
    </row>
    <row r="15" spans="1:6" hidden="1">
      <c r="B15" s="26" t="s">
        <v>90</v>
      </c>
      <c r="C15" s="26" t="s">
        <v>91</v>
      </c>
      <c r="D15" s="26"/>
      <c r="E15" s="26"/>
      <c r="F15" s="26"/>
    </row>
    <row r="16" spans="1:6" hidden="1">
      <c r="B16" s="26"/>
      <c r="C16" s="26" t="s">
        <v>192</v>
      </c>
      <c r="D16" s="26"/>
      <c r="E16" s="26"/>
      <c r="F16" s="26"/>
    </row>
    <row r="17" spans="2:6" hidden="1">
      <c r="B17" s="26"/>
      <c r="C17" s="26" t="s">
        <v>193</v>
      </c>
      <c r="D17" s="26"/>
      <c r="E17" s="26"/>
      <c r="F17" s="26"/>
    </row>
    <row r="18" spans="2:6" hidden="1">
      <c r="B18" s="26"/>
      <c r="C18" s="26" t="s">
        <v>194</v>
      </c>
      <c r="D18" s="26"/>
      <c r="E18" s="26"/>
      <c r="F18" s="26"/>
    </row>
    <row r="19" spans="2:6" hidden="1">
      <c r="B19" s="26"/>
      <c r="C19" s="26" t="s">
        <v>195</v>
      </c>
      <c r="D19" s="26"/>
      <c r="E19" s="26"/>
      <c r="F19" s="26"/>
    </row>
    <row r="20" spans="2:6" hidden="1">
      <c r="B20" s="26"/>
      <c r="C20" s="26" t="s">
        <v>196</v>
      </c>
      <c r="D20" s="26"/>
      <c r="E20" s="26"/>
      <c r="F20" s="26"/>
    </row>
    <row r="21" spans="2:6" hidden="1">
      <c r="B21" s="26"/>
      <c r="C21" s="26" t="s">
        <v>92</v>
      </c>
      <c r="D21" s="26"/>
      <c r="E21" s="26"/>
      <c r="F21" s="26"/>
    </row>
    <row r="22" spans="2:6" hidden="1">
      <c r="B22" s="26"/>
      <c r="C22" s="26" t="s">
        <v>197</v>
      </c>
      <c r="D22" s="26"/>
      <c r="E22" s="26"/>
      <c r="F22" s="26"/>
    </row>
    <row r="23" spans="2:6" hidden="1">
      <c r="B23" s="26"/>
      <c r="C23" s="26" t="s">
        <v>198</v>
      </c>
      <c r="D23" s="26"/>
      <c r="E23" s="26"/>
      <c r="F23" s="26"/>
    </row>
    <row r="24" spans="2:6" hidden="1">
      <c r="B24" s="26"/>
      <c r="C24" s="26" t="s">
        <v>199</v>
      </c>
      <c r="D24" s="26"/>
      <c r="E24" s="26"/>
      <c r="F24" s="26"/>
    </row>
    <row r="25" spans="2:6" hidden="1">
      <c r="B25" s="26" t="s">
        <v>52</v>
      </c>
      <c r="C25" s="26" t="s">
        <v>53</v>
      </c>
      <c r="D25" s="26"/>
      <c r="E25" s="26"/>
      <c r="F25" s="26"/>
    </row>
    <row r="26" spans="2:6" s="19" customFormat="1" hidden="1">
      <c r="B26" s="27"/>
      <c r="C26" s="27" t="s">
        <v>54</v>
      </c>
      <c r="D26" s="27"/>
      <c r="E26" s="27"/>
      <c r="F26" s="27"/>
    </row>
    <row r="27" spans="2:6" hidden="1">
      <c r="B27" s="27" t="s">
        <v>211</v>
      </c>
      <c r="C27" s="27" t="s">
        <v>56</v>
      </c>
      <c r="D27" s="27"/>
      <c r="E27" s="27"/>
      <c r="F27" s="27"/>
    </row>
    <row r="28" spans="2:6" hidden="1">
      <c r="B28" s="27"/>
      <c r="C28" s="27" t="s">
        <v>92</v>
      </c>
      <c r="D28" s="27"/>
      <c r="E28" s="27"/>
      <c r="F28" s="27"/>
    </row>
    <row r="29" spans="2:6" hidden="1">
      <c r="B29" s="27"/>
      <c r="C29" s="27" t="s">
        <v>58</v>
      </c>
      <c r="D29" s="27"/>
      <c r="E29" s="27"/>
      <c r="F29" s="27"/>
    </row>
    <row r="30" spans="2:6" hidden="1">
      <c r="B30" s="27"/>
      <c r="C30" s="27" t="s">
        <v>57</v>
      </c>
      <c r="D30" s="27"/>
      <c r="E30" s="27"/>
      <c r="F30" s="27"/>
    </row>
    <row r="31" spans="2:6" hidden="1">
      <c r="B31" s="27" t="s">
        <v>200</v>
      </c>
      <c r="C31" s="27" t="s">
        <v>201</v>
      </c>
      <c r="D31" s="27"/>
      <c r="E31" s="27"/>
      <c r="F31" s="27"/>
    </row>
    <row r="32" spans="2:6" hidden="1">
      <c r="B32" s="27"/>
      <c r="C32" s="27" t="s">
        <v>202</v>
      </c>
      <c r="D32" s="27"/>
      <c r="E32" s="27"/>
      <c r="F32" s="27"/>
    </row>
    <row r="33" spans="1:6" hidden="1">
      <c r="B33" s="27" t="s">
        <v>59</v>
      </c>
      <c r="C33" s="27" t="s">
        <v>60</v>
      </c>
      <c r="D33" s="27"/>
      <c r="E33" s="27"/>
      <c r="F33" s="27"/>
    </row>
    <row r="34" spans="1:6" hidden="1">
      <c r="B34" s="27"/>
      <c r="C34" s="27" t="s">
        <v>61</v>
      </c>
      <c r="D34" s="27"/>
      <c r="E34" s="27"/>
      <c r="F34" s="27"/>
    </row>
    <row r="35" spans="1:6" hidden="1">
      <c r="B35" s="27"/>
      <c r="C35" s="27" t="s">
        <v>62</v>
      </c>
      <c r="D35" s="27"/>
      <c r="E35" s="27"/>
      <c r="F35" s="27"/>
    </row>
    <row r="36" spans="1:6" hidden="1">
      <c r="B36" s="27"/>
      <c r="C36" s="27" t="s">
        <v>63</v>
      </c>
      <c r="D36" s="27"/>
      <c r="E36" s="27"/>
      <c r="F36" s="27"/>
    </row>
    <row r="37" spans="1:6" hidden="1">
      <c r="B37" s="27"/>
      <c r="C37" s="27" t="s">
        <v>64</v>
      </c>
      <c r="D37" s="27"/>
      <c r="E37" s="27"/>
      <c r="F37" s="27"/>
    </row>
    <row r="38" spans="1:6" hidden="1">
      <c r="B38" s="27" t="s">
        <v>170</v>
      </c>
      <c r="C38" s="27" t="s">
        <v>171</v>
      </c>
      <c r="D38" s="27"/>
      <c r="E38" s="27"/>
      <c r="F38" s="27"/>
    </row>
    <row r="39" spans="1:6" hidden="1">
      <c r="B39" s="27"/>
      <c r="C39" s="27" t="s">
        <v>172</v>
      </c>
      <c r="D39" s="27"/>
      <c r="E39" s="27"/>
      <c r="F39" s="27"/>
    </row>
    <row r="40" spans="1:6" hidden="1">
      <c r="B40" s="27"/>
      <c r="C40" s="27" t="s">
        <v>173</v>
      </c>
      <c r="D40" s="27"/>
      <c r="E40" s="27"/>
      <c r="F40" s="27"/>
    </row>
    <row r="41" spans="1:6" hidden="1">
      <c r="B41" s="27"/>
      <c r="C41" s="27"/>
      <c r="D41" s="27"/>
      <c r="E41" s="27"/>
      <c r="F41" s="27"/>
    </row>
    <row r="42" spans="1:6" ht="13.5" hidden="1" thickBot="1">
      <c r="B42" s="25"/>
      <c r="C42" s="25"/>
      <c r="D42" s="25"/>
      <c r="E42" s="25"/>
      <c r="F42" s="25"/>
    </row>
    <row r="43" spans="1:6">
      <c r="A43" s="542">
        <v>1</v>
      </c>
      <c r="B43" s="3" t="s">
        <v>209</v>
      </c>
      <c r="C43" s="325"/>
    </row>
    <row r="44" spans="1:6">
      <c r="A44" s="542"/>
      <c r="B44" s="3" t="s">
        <v>203</v>
      </c>
      <c r="C44" s="9"/>
    </row>
    <row r="45" spans="1:6">
      <c r="A45" s="542"/>
      <c r="B45" s="3" t="s">
        <v>210</v>
      </c>
      <c r="C45" s="9"/>
    </row>
    <row r="46" spans="1:6" ht="12" hidden="1" customHeight="1">
      <c r="A46" s="542"/>
      <c r="B46" s="3" t="s">
        <v>204</v>
      </c>
      <c r="C46" s="9"/>
    </row>
    <row r="47" spans="1:6">
      <c r="A47" s="542"/>
      <c r="B47" s="3" t="s">
        <v>205</v>
      </c>
      <c r="C47" s="9"/>
    </row>
    <row r="48" spans="1:6" ht="26.1" customHeight="1">
      <c r="A48" s="542"/>
      <c r="B48" s="103" t="s">
        <v>206</v>
      </c>
      <c r="C48" s="36"/>
    </row>
    <row r="49" spans="1:4" ht="26.1" customHeight="1">
      <c r="A49" s="542"/>
      <c r="B49" s="103" t="s">
        <v>207</v>
      </c>
      <c r="C49" s="36"/>
      <c r="D49" s="3" t="str">
        <f>IF(C44="Functional",IF(C49=C43,"","&lt;--- reminder:  operation should be same as component name"),"")</f>
        <v/>
      </c>
    </row>
    <row r="50" spans="1:4" ht="12" hidden="1" customHeight="1">
      <c r="A50" s="542"/>
      <c r="C50" s="9"/>
    </row>
    <row r="51" spans="1:4" ht="12" hidden="1" customHeight="1">
      <c r="A51" s="542"/>
      <c r="C51" s="9"/>
    </row>
    <row r="52" spans="1:4" ht="12" hidden="1" customHeight="1">
      <c r="A52" s="542"/>
      <c r="C52" s="9"/>
    </row>
    <row r="53" spans="1:4" ht="12" hidden="1" customHeight="1">
      <c r="A53" s="542"/>
      <c r="C53" s="9"/>
    </row>
    <row r="54" spans="1:4" ht="12" hidden="1" customHeight="1">
      <c r="A54" s="542"/>
      <c r="C54" s="9"/>
    </row>
    <row r="55" spans="1:4" ht="12" hidden="1" customHeight="1">
      <c r="A55" s="542"/>
      <c r="C55" s="9"/>
    </row>
    <row r="56" spans="1:4" ht="12" hidden="1" customHeight="1">
      <c r="A56" s="542"/>
      <c r="C56" s="9"/>
    </row>
    <row r="57" spans="1:4" ht="12" hidden="1" customHeight="1">
      <c r="A57" s="542"/>
      <c r="C57" s="9"/>
    </row>
    <row r="58" spans="1:4" ht="12" hidden="1" customHeight="1">
      <c r="A58" s="542"/>
      <c r="C58" s="9"/>
    </row>
    <row r="59" spans="1:4">
      <c r="A59" s="542"/>
    </row>
    <row r="60" spans="1:4">
      <c r="A60" s="542">
        <f>A43+1</f>
        <v>2</v>
      </c>
      <c r="B60" s="3" t="s">
        <v>209</v>
      </c>
      <c r="C60" s="325"/>
    </row>
    <row r="61" spans="1:4">
      <c r="A61" s="542"/>
      <c r="B61" s="3" t="s">
        <v>203</v>
      </c>
      <c r="C61" s="9"/>
    </row>
    <row r="62" spans="1:4">
      <c r="A62" s="542"/>
      <c r="B62" s="3" t="s">
        <v>210</v>
      </c>
      <c r="C62" s="9"/>
    </row>
    <row r="63" spans="1:4" ht="12" hidden="1" customHeight="1">
      <c r="A63" s="542"/>
      <c r="B63" s="3" t="s">
        <v>204</v>
      </c>
      <c r="C63" s="9"/>
    </row>
    <row r="64" spans="1:4">
      <c r="A64" s="542"/>
      <c r="B64" s="3" t="s">
        <v>205</v>
      </c>
      <c r="C64" s="9"/>
    </row>
    <row r="65" spans="1:4" ht="26.1" customHeight="1">
      <c r="A65" s="542"/>
      <c r="B65" s="103" t="s">
        <v>206</v>
      </c>
      <c r="C65" s="36"/>
    </row>
    <row r="66" spans="1:4" ht="26.1" customHeight="1">
      <c r="A66" s="542"/>
      <c r="B66" s="103" t="s">
        <v>207</v>
      </c>
      <c r="C66" s="36"/>
      <c r="D66" s="3" t="str">
        <f>IF(C61="Functional",IF(C66=C60,"","&lt;--- reminder:  operation should be same as component name"),"")</f>
        <v/>
      </c>
    </row>
    <row r="67" spans="1:4" ht="12" hidden="1" customHeight="1">
      <c r="A67" s="542"/>
      <c r="C67" s="9"/>
    </row>
    <row r="68" spans="1:4" ht="12" hidden="1" customHeight="1">
      <c r="A68" s="542"/>
      <c r="C68" s="9"/>
    </row>
    <row r="69" spans="1:4" ht="12" hidden="1" customHeight="1">
      <c r="A69" s="542"/>
      <c r="C69" s="9"/>
    </row>
    <row r="70" spans="1:4" ht="12" hidden="1" customHeight="1">
      <c r="A70" s="542"/>
      <c r="C70" s="9"/>
    </row>
    <row r="71" spans="1:4" ht="12" hidden="1" customHeight="1">
      <c r="A71" s="542"/>
      <c r="C71" s="9"/>
    </row>
    <row r="72" spans="1:4" ht="12" hidden="1" customHeight="1">
      <c r="A72" s="542"/>
      <c r="C72" s="9"/>
    </row>
    <row r="73" spans="1:4" ht="12" hidden="1" customHeight="1">
      <c r="A73" s="542"/>
      <c r="C73" s="9"/>
    </row>
    <row r="74" spans="1:4" ht="12" hidden="1" customHeight="1">
      <c r="A74" s="542"/>
      <c r="C74" s="9"/>
    </row>
    <row r="75" spans="1:4" ht="12" hidden="1" customHeight="1">
      <c r="A75" s="542"/>
      <c r="C75" s="9"/>
    </row>
    <row r="76" spans="1:4">
      <c r="A76" s="542"/>
    </row>
    <row r="77" spans="1:4">
      <c r="A77" s="542">
        <f>A60+1</f>
        <v>3</v>
      </c>
      <c r="B77" s="3" t="s">
        <v>209</v>
      </c>
      <c r="C77" s="325"/>
    </row>
    <row r="78" spans="1:4">
      <c r="A78" s="542"/>
      <c r="B78" s="3" t="s">
        <v>203</v>
      </c>
      <c r="C78" s="9"/>
    </row>
    <row r="79" spans="1:4">
      <c r="A79" s="542"/>
      <c r="B79" s="3" t="s">
        <v>210</v>
      </c>
      <c r="C79" s="9"/>
    </row>
    <row r="80" spans="1:4" ht="12" hidden="1" customHeight="1">
      <c r="A80" s="542"/>
      <c r="B80" s="3" t="s">
        <v>204</v>
      </c>
      <c r="C80" s="9"/>
    </row>
    <row r="81" spans="1:4">
      <c r="A81" s="542"/>
      <c r="B81" s="3" t="s">
        <v>205</v>
      </c>
      <c r="C81" s="9"/>
    </row>
    <row r="82" spans="1:4" ht="26.1" customHeight="1">
      <c r="A82" s="542"/>
      <c r="B82" s="324" t="s">
        <v>206</v>
      </c>
      <c r="C82" s="36"/>
    </row>
    <row r="83" spans="1:4" ht="26.1" customHeight="1">
      <c r="A83" s="542"/>
      <c r="B83" s="103" t="s">
        <v>207</v>
      </c>
      <c r="C83" s="36"/>
      <c r="D83" s="3" t="str">
        <f>IF(C78="Functional",IF(C83=C77,"","&lt;--- reminder:  operation should be same as component name"),"")</f>
        <v/>
      </c>
    </row>
    <row r="84" spans="1:4" ht="12" hidden="1" customHeight="1">
      <c r="A84" s="542"/>
      <c r="C84" s="9"/>
    </row>
    <row r="85" spans="1:4" ht="12" hidden="1" customHeight="1">
      <c r="A85" s="542"/>
      <c r="C85" s="9"/>
    </row>
    <row r="86" spans="1:4" ht="12" hidden="1" customHeight="1">
      <c r="A86" s="542"/>
      <c r="C86" s="9"/>
    </row>
    <row r="87" spans="1:4" ht="12" hidden="1" customHeight="1">
      <c r="A87" s="542"/>
      <c r="C87" s="9"/>
    </row>
    <row r="88" spans="1:4" ht="12" hidden="1" customHeight="1">
      <c r="A88" s="542"/>
      <c r="C88" s="9"/>
    </row>
    <row r="89" spans="1:4" ht="12" hidden="1" customHeight="1">
      <c r="A89" s="542"/>
      <c r="C89" s="9"/>
    </row>
    <row r="90" spans="1:4" ht="12" hidden="1" customHeight="1">
      <c r="A90" s="542"/>
      <c r="C90" s="9"/>
    </row>
    <row r="91" spans="1:4" ht="12" hidden="1" customHeight="1">
      <c r="A91" s="542"/>
      <c r="C91" s="9"/>
    </row>
    <row r="92" spans="1:4" ht="12" hidden="1" customHeight="1">
      <c r="A92" s="542"/>
      <c r="C92" s="9"/>
    </row>
    <row r="93" spans="1:4">
      <c r="A93" s="542"/>
    </row>
    <row r="94" spans="1:4">
      <c r="A94" s="542">
        <f>A77+1</f>
        <v>4</v>
      </c>
      <c r="B94" s="3" t="s">
        <v>209</v>
      </c>
      <c r="C94" s="325"/>
    </row>
    <row r="95" spans="1:4">
      <c r="A95" s="542"/>
      <c r="B95" s="3" t="s">
        <v>203</v>
      </c>
      <c r="C95" s="9"/>
    </row>
    <row r="96" spans="1:4">
      <c r="A96" s="542"/>
      <c r="B96" s="3" t="s">
        <v>210</v>
      </c>
      <c r="C96" s="9"/>
    </row>
    <row r="97" spans="1:4" ht="12" hidden="1" customHeight="1">
      <c r="A97" s="542"/>
      <c r="B97" s="3" t="s">
        <v>204</v>
      </c>
      <c r="C97" s="9"/>
    </row>
    <row r="98" spans="1:4">
      <c r="A98" s="542"/>
      <c r="B98" s="3" t="s">
        <v>205</v>
      </c>
      <c r="C98" s="9"/>
    </row>
    <row r="99" spans="1:4" ht="26.1" customHeight="1">
      <c r="A99" s="542"/>
      <c r="B99" s="324" t="s">
        <v>206</v>
      </c>
      <c r="C99" s="36"/>
    </row>
    <row r="100" spans="1:4" ht="26.1" customHeight="1">
      <c r="A100" s="542"/>
      <c r="B100" s="103" t="s">
        <v>207</v>
      </c>
      <c r="C100" s="36"/>
      <c r="D100" s="3" t="str">
        <f>IF(C95="Functional",IF(C100=C94,"","&lt;--- reminder:  operation should be same as component name"),"")</f>
        <v/>
      </c>
    </row>
    <row r="101" spans="1:4" ht="12" hidden="1" customHeight="1">
      <c r="A101" s="542"/>
      <c r="C101" s="9"/>
    </row>
    <row r="102" spans="1:4" ht="12" hidden="1" customHeight="1">
      <c r="A102" s="542"/>
      <c r="C102" s="9"/>
    </row>
    <row r="103" spans="1:4" ht="12" hidden="1" customHeight="1">
      <c r="A103" s="542"/>
      <c r="C103" s="9"/>
    </row>
    <row r="104" spans="1:4" ht="12" hidden="1" customHeight="1">
      <c r="A104" s="542"/>
      <c r="C104" s="9"/>
    </row>
    <row r="105" spans="1:4" ht="12" hidden="1" customHeight="1">
      <c r="A105" s="542"/>
      <c r="C105" s="9"/>
    </row>
    <row r="106" spans="1:4" ht="12" hidden="1" customHeight="1">
      <c r="A106" s="542"/>
      <c r="C106" s="9"/>
    </row>
    <row r="107" spans="1:4" ht="12" hidden="1" customHeight="1">
      <c r="A107" s="542"/>
      <c r="C107" s="9"/>
    </row>
    <row r="108" spans="1:4" ht="12" hidden="1" customHeight="1">
      <c r="A108" s="542"/>
      <c r="C108" s="9"/>
    </row>
    <row r="109" spans="1:4" ht="12" hidden="1" customHeight="1">
      <c r="A109" s="542"/>
      <c r="C109" s="9"/>
    </row>
    <row r="110" spans="1:4">
      <c r="A110" s="542"/>
    </row>
    <row r="111" spans="1:4">
      <c r="A111" s="542">
        <f>A94+1</f>
        <v>5</v>
      </c>
      <c r="B111" s="3" t="s">
        <v>209</v>
      </c>
      <c r="C111" s="325"/>
    </row>
    <row r="112" spans="1:4">
      <c r="A112" s="542"/>
      <c r="B112" s="3" t="s">
        <v>203</v>
      </c>
      <c r="C112" s="9"/>
    </row>
    <row r="113" spans="1:4">
      <c r="A113" s="542"/>
      <c r="B113" s="3" t="s">
        <v>210</v>
      </c>
      <c r="C113" s="9"/>
    </row>
    <row r="114" spans="1:4" ht="12" hidden="1" customHeight="1">
      <c r="A114" s="542"/>
      <c r="B114" s="3" t="s">
        <v>204</v>
      </c>
      <c r="C114" s="9"/>
    </row>
    <row r="115" spans="1:4">
      <c r="A115" s="542"/>
      <c r="B115" s="3" t="s">
        <v>205</v>
      </c>
      <c r="C115" s="9"/>
    </row>
    <row r="116" spans="1:4" ht="26.1" customHeight="1">
      <c r="A116" s="542"/>
      <c r="B116" s="324" t="s">
        <v>206</v>
      </c>
      <c r="C116" s="36"/>
    </row>
    <row r="117" spans="1:4" ht="26.1" customHeight="1">
      <c r="A117" s="542"/>
      <c r="B117" s="103" t="s">
        <v>207</v>
      </c>
      <c r="C117" s="36"/>
      <c r="D117" s="3" t="str">
        <f>IF(C112="Functional",IF(C117=C111,"","&lt;--- reminder:  operation should be same as component name"),"")</f>
        <v/>
      </c>
    </row>
    <row r="118" spans="1:4" ht="12" hidden="1" customHeight="1">
      <c r="A118" s="542"/>
      <c r="C118" s="9"/>
    </row>
    <row r="119" spans="1:4" ht="12" hidden="1" customHeight="1">
      <c r="A119" s="542"/>
      <c r="C119" s="9"/>
    </row>
    <row r="120" spans="1:4" ht="12" hidden="1" customHeight="1">
      <c r="A120" s="542"/>
      <c r="C120" s="9"/>
    </row>
    <row r="121" spans="1:4" ht="12" hidden="1" customHeight="1">
      <c r="A121" s="542"/>
      <c r="C121" s="9"/>
    </row>
    <row r="122" spans="1:4" ht="12" hidden="1" customHeight="1">
      <c r="A122" s="542"/>
      <c r="C122" s="9"/>
    </row>
    <row r="123" spans="1:4" ht="12" hidden="1" customHeight="1">
      <c r="A123" s="542"/>
      <c r="C123" s="9"/>
    </row>
    <row r="124" spans="1:4" ht="12" hidden="1" customHeight="1">
      <c r="A124" s="542"/>
      <c r="C124" s="9"/>
    </row>
    <row r="125" spans="1:4" ht="12" hidden="1" customHeight="1">
      <c r="A125" s="542"/>
      <c r="C125" s="9"/>
    </row>
    <row r="126" spans="1:4" ht="12" hidden="1" customHeight="1">
      <c r="A126" s="542"/>
      <c r="C126" s="9"/>
    </row>
    <row r="127" spans="1:4">
      <c r="A127" s="542"/>
    </row>
    <row r="128" spans="1:4">
      <c r="A128" s="542">
        <f>A111+1</f>
        <v>6</v>
      </c>
      <c r="B128" s="3" t="s">
        <v>209</v>
      </c>
      <c r="C128" s="325"/>
    </row>
    <row r="129" spans="1:4">
      <c r="A129" s="542"/>
      <c r="B129" s="3" t="s">
        <v>203</v>
      </c>
      <c r="C129" s="9"/>
    </row>
    <row r="130" spans="1:4">
      <c r="A130" s="542"/>
      <c r="B130" s="3" t="s">
        <v>210</v>
      </c>
      <c r="C130" s="9"/>
    </row>
    <row r="131" spans="1:4" ht="12" hidden="1" customHeight="1">
      <c r="A131" s="542"/>
      <c r="B131" s="3" t="s">
        <v>204</v>
      </c>
      <c r="C131" s="9"/>
    </row>
    <row r="132" spans="1:4">
      <c r="A132" s="542"/>
      <c r="B132" s="3" t="s">
        <v>205</v>
      </c>
      <c r="C132" s="9"/>
    </row>
    <row r="133" spans="1:4" ht="26.1" customHeight="1">
      <c r="A133" s="542"/>
      <c r="B133" s="324" t="s">
        <v>206</v>
      </c>
      <c r="C133" s="36"/>
    </row>
    <row r="134" spans="1:4" ht="26.1" customHeight="1">
      <c r="A134" s="542"/>
      <c r="B134" s="103" t="s">
        <v>207</v>
      </c>
      <c r="C134" s="36"/>
      <c r="D134" s="3" t="str">
        <f>IF(C129="Functional",IF(C134=C128,"","&lt;--- reminder:  operation should be same as component name"),"")</f>
        <v/>
      </c>
    </row>
    <row r="135" spans="1:4" ht="12" hidden="1" customHeight="1">
      <c r="A135" s="542"/>
      <c r="C135" s="9"/>
    </row>
    <row r="136" spans="1:4" ht="12" hidden="1" customHeight="1">
      <c r="A136" s="542"/>
      <c r="C136" s="9"/>
    </row>
    <row r="137" spans="1:4" ht="12" hidden="1" customHeight="1">
      <c r="A137" s="542"/>
      <c r="C137" s="9"/>
    </row>
    <row r="138" spans="1:4" ht="12" hidden="1" customHeight="1">
      <c r="A138" s="542"/>
      <c r="C138" s="9"/>
    </row>
    <row r="139" spans="1:4" ht="12" hidden="1" customHeight="1">
      <c r="A139" s="542"/>
      <c r="C139" s="9"/>
    </row>
    <row r="140" spans="1:4" ht="12" hidden="1" customHeight="1">
      <c r="A140" s="542"/>
      <c r="C140" s="9"/>
    </row>
    <row r="141" spans="1:4" ht="12" hidden="1" customHeight="1">
      <c r="A141" s="542"/>
      <c r="C141" s="9"/>
    </row>
    <row r="142" spans="1:4" ht="12" hidden="1" customHeight="1">
      <c r="A142" s="542"/>
      <c r="C142" s="9"/>
    </row>
    <row r="143" spans="1:4" ht="12" hidden="1" customHeight="1">
      <c r="A143" s="542"/>
      <c r="C143" s="9"/>
    </row>
    <row r="144" spans="1:4">
      <c r="A144" s="542"/>
    </row>
    <row r="145" spans="1:4">
      <c r="A145" s="542">
        <f>A128+1</f>
        <v>7</v>
      </c>
      <c r="B145" s="3" t="s">
        <v>209</v>
      </c>
      <c r="C145" s="9"/>
    </row>
    <row r="146" spans="1:4">
      <c r="A146" s="542"/>
      <c r="B146" s="3" t="s">
        <v>203</v>
      </c>
      <c r="C146" s="9"/>
    </row>
    <row r="147" spans="1:4">
      <c r="A147" s="542"/>
      <c r="B147" s="3" t="s">
        <v>210</v>
      </c>
      <c r="C147" s="9"/>
    </row>
    <row r="148" spans="1:4" ht="12" hidden="1" customHeight="1">
      <c r="A148" s="542"/>
      <c r="B148" s="3" t="s">
        <v>204</v>
      </c>
      <c r="C148" s="9"/>
    </row>
    <row r="149" spans="1:4">
      <c r="A149" s="542"/>
      <c r="B149" s="3" t="s">
        <v>205</v>
      </c>
      <c r="C149" s="9"/>
    </row>
    <row r="150" spans="1:4" ht="26.1" customHeight="1">
      <c r="A150" s="542"/>
      <c r="B150" s="324" t="s">
        <v>206</v>
      </c>
      <c r="C150" s="9"/>
    </row>
    <row r="151" spans="1:4" ht="26.1" customHeight="1">
      <c r="A151" s="542"/>
      <c r="B151" s="103" t="s">
        <v>207</v>
      </c>
      <c r="C151" s="9"/>
      <c r="D151" s="3" t="str">
        <f>IF(C146="Functional",IF(C151=C145,"","&lt;--- reminder:  operation should be same as component name"),"")</f>
        <v/>
      </c>
    </row>
    <row r="152" spans="1:4" ht="12" hidden="1" customHeight="1">
      <c r="A152" s="542"/>
      <c r="C152" s="9"/>
    </row>
    <row r="153" spans="1:4" ht="12" hidden="1" customHeight="1">
      <c r="A153" s="542"/>
      <c r="C153" s="9"/>
    </row>
    <row r="154" spans="1:4" ht="12" hidden="1" customHeight="1">
      <c r="A154" s="542"/>
      <c r="C154" s="9"/>
    </row>
    <row r="155" spans="1:4" ht="12" hidden="1" customHeight="1">
      <c r="A155" s="542"/>
      <c r="C155" s="9"/>
    </row>
    <row r="156" spans="1:4" ht="12" hidden="1" customHeight="1">
      <c r="A156" s="542"/>
      <c r="C156" s="9"/>
    </row>
    <row r="157" spans="1:4" ht="12" hidden="1" customHeight="1">
      <c r="A157" s="542"/>
      <c r="C157" s="9"/>
    </row>
    <row r="158" spans="1:4" ht="12" hidden="1" customHeight="1">
      <c r="A158" s="542"/>
      <c r="C158" s="9"/>
    </row>
    <row r="159" spans="1:4" ht="12" hidden="1" customHeight="1">
      <c r="A159" s="542"/>
      <c r="C159" s="9"/>
    </row>
    <row r="160" spans="1:4" ht="12" hidden="1" customHeight="1">
      <c r="A160" s="542"/>
      <c r="C160" s="9"/>
    </row>
    <row r="161" spans="1:4">
      <c r="A161" s="542"/>
    </row>
    <row r="162" spans="1:4">
      <c r="A162" s="542">
        <f>A145+1</f>
        <v>8</v>
      </c>
      <c r="B162" s="3" t="s">
        <v>209</v>
      </c>
      <c r="C162" s="9"/>
    </row>
    <row r="163" spans="1:4">
      <c r="A163" s="542"/>
      <c r="B163" s="3" t="s">
        <v>203</v>
      </c>
      <c r="C163" s="9"/>
    </row>
    <row r="164" spans="1:4">
      <c r="A164" s="542"/>
      <c r="B164" s="3" t="s">
        <v>210</v>
      </c>
      <c r="C164" s="9"/>
    </row>
    <row r="165" spans="1:4" ht="12" hidden="1" customHeight="1">
      <c r="A165" s="542"/>
      <c r="B165" s="3" t="s">
        <v>204</v>
      </c>
      <c r="C165" s="9"/>
    </row>
    <row r="166" spans="1:4">
      <c r="A166" s="542"/>
      <c r="B166" s="3" t="s">
        <v>205</v>
      </c>
      <c r="C166" s="9"/>
    </row>
    <row r="167" spans="1:4" ht="26.1" customHeight="1">
      <c r="A167" s="542"/>
      <c r="B167" s="324" t="s">
        <v>206</v>
      </c>
      <c r="C167" s="36"/>
    </row>
    <row r="168" spans="1:4" ht="26.1" customHeight="1">
      <c r="A168" s="542"/>
      <c r="B168" s="103" t="s">
        <v>207</v>
      </c>
      <c r="C168" s="36"/>
      <c r="D168" s="3" t="str">
        <f>IF(C163="Functional",IF(C168=C162,"","&lt;--- reminder:  operation should be same as component name"),"")</f>
        <v/>
      </c>
    </row>
    <row r="169" spans="1:4" ht="12" hidden="1" customHeight="1">
      <c r="A169" s="542"/>
      <c r="C169" s="9"/>
    </row>
    <row r="170" spans="1:4" ht="12" hidden="1" customHeight="1">
      <c r="A170" s="542"/>
      <c r="C170" s="9"/>
    </row>
    <row r="171" spans="1:4" ht="12" hidden="1" customHeight="1">
      <c r="A171" s="542"/>
      <c r="C171" s="9"/>
    </row>
    <row r="172" spans="1:4" ht="12" hidden="1" customHeight="1">
      <c r="A172" s="542"/>
      <c r="C172" s="9"/>
    </row>
    <row r="173" spans="1:4" ht="12" hidden="1" customHeight="1">
      <c r="A173" s="542"/>
      <c r="C173" s="9"/>
    </row>
    <row r="174" spans="1:4" ht="12" hidden="1" customHeight="1">
      <c r="A174" s="542"/>
      <c r="C174" s="9"/>
    </row>
    <row r="175" spans="1:4" ht="12" hidden="1" customHeight="1">
      <c r="A175" s="542"/>
      <c r="C175" s="9"/>
    </row>
    <row r="176" spans="1:4" ht="12" hidden="1" customHeight="1">
      <c r="A176" s="542"/>
      <c r="C176" s="9"/>
    </row>
    <row r="177" spans="1:4" ht="12" hidden="1" customHeight="1">
      <c r="A177" s="542"/>
      <c r="C177" s="9"/>
    </row>
    <row r="178" spans="1:4">
      <c r="A178" s="542"/>
    </row>
    <row r="179" spans="1:4">
      <c r="A179" s="542">
        <f>A162+1</f>
        <v>9</v>
      </c>
      <c r="B179" s="3" t="s">
        <v>209</v>
      </c>
      <c r="C179" s="9"/>
    </row>
    <row r="180" spans="1:4">
      <c r="A180" s="542"/>
      <c r="B180" s="3" t="s">
        <v>203</v>
      </c>
      <c r="C180" s="9"/>
    </row>
    <row r="181" spans="1:4">
      <c r="A181" s="542"/>
      <c r="B181" s="3" t="s">
        <v>210</v>
      </c>
      <c r="C181" s="9"/>
    </row>
    <row r="182" spans="1:4" ht="12" hidden="1" customHeight="1">
      <c r="A182" s="542"/>
      <c r="B182" s="3" t="s">
        <v>204</v>
      </c>
      <c r="C182" s="9"/>
    </row>
    <row r="183" spans="1:4">
      <c r="A183" s="542"/>
      <c r="B183" s="3" t="s">
        <v>205</v>
      </c>
      <c r="C183" s="9"/>
    </row>
    <row r="184" spans="1:4" ht="26.1" customHeight="1">
      <c r="A184" s="542"/>
      <c r="B184" s="324" t="s">
        <v>206</v>
      </c>
      <c r="C184" s="36"/>
    </row>
    <row r="185" spans="1:4" ht="26.1" customHeight="1">
      <c r="A185" s="542"/>
      <c r="B185" s="103" t="s">
        <v>207</v>
      </c>
      <c r="C185" s="36"/>
      <c r="D185" s="3" t="str">
        <f>IF(C180="Functional",IF(C185=C179,"","&lt;--- reminder:  operation should be same as component name"),"")</f>
        <v/>
      </c>
    </row>
    <row r="186" spans="1:4" ht="12" hidden="1" customHeight="1">
      <c r="A186" s="542"/>
      <c r="C186" s="9"/>
    </row>
    <row r="187" spans="1:4" ht="12" hidden="1" customHeight="1">
      <c r="A187" s="542"/>
      <c r="C187" s="9"/>
    </row>
    <row r="188" spans="1:4" ht="12" hidden="1" customHeight="1">
      <c r="A188" s="542"/>
      <c r="C188" s="9"/>
    </row>
    <row r="189" spans="1:4" ht="12" hidden="1" customHeight="1">
      <c r="A189" s="542"/>
      <c r="C189" s="9"/>
    </row>
    <row r="190" spans="1:4" ht="12" hidden="1" customHeight="1">
      <c r="A190" s="542"/>
      <c r="C190" s="9"/>
    </row>
    <row r="191" spans="1:4" ht="12" hidden="1" customHeight="1">
      <c r="A191" s="542"/>
      <c r="C191" s="9"/>
    </row>
    <row r="192" spans="1:4" ht="12" hidden="1" customHeight="1">
      <c r="A192" s="542"/>
      <c r="C192" s="9"/>
    </row>
    <row r="193" spans="1:4" ht="12" hidden="1" customHeight="1">
      <c r="A193" s="542"/>
      <c r="C193" s="9"/>
    </row>
    <row r="194" spans="1:4" ht="12" hidden="1" customHeight="1">
      <c r="A194" s="542"/>
      <c r="C194" s="9"/>
    </row>
    <row r="195" spans="1:4">
      <c r="A195" s="542"/>
    </row>
    <row r="196" spans="1:4">
      <c r="A196" s="542">
        <f>A179+1</f>
        <v>10</v>
      </c>
      <c r="B196" s="3" t="s">
        <v>209</v>
      </c>
      <c r="C196" s="9"/>
    </row>
    <row r="197" spans="1:4">
      <c r="A197" s="542"/>
      <c r="B197" s="3" t="s">
        <v>203</v>
      </c>
      <c r="C197" s="9"/>
    </row>
    <row r="198" spans="1:4">
      <c r="A198" s="542"/>
      <c r="B198" s="3" t="s">
        <v>210</v>
      </c>
      <c r="C198" s="9"/>
    </row>
    <row r="199" spans="1:4" ht="12" hidden="1" customHeight="1">
      <c r="A199" s="542"/>
      <c r="B199" s="3" t="s">
        <v>204</v>
      </c>
      <c r="C199" s="9"/>
    </row>
    <row r="200" spans="1:4">
      <c r="A200" s="542"/>
      <c r="B200" s="3" t="s">
        <v>205</v>
      </c>
      <c r="C200" s="9"/>
    </row>
    <row r="201" spans="1:4" ht="26.1" customHeight="1">
      <c r="A201" s="542"/>
      <c r="B201" s="324" t="s">
        <v>206</v>
      </c>
      <c r="C201" s="36"/>
    </row>
    <row r="202" spans="1:4" ht="26.1" customHeight="1">
      <c r="A202" s="542"/>
      <c r="B202" s="103" t="s">
        <v>207</v>
      </c>
      <c r="C202" s="36"/>
      <c r="D202" s="3" t="str">
        <f>IF(C197="Functional",IF(C202=C196,"","&lt;--- reminder:  operation should be same as component name"),"")</f>
        <v/>
      </c>
    </row>
    <row r="203" spans="1:4" ht="12" hidden="1" customHeight="1">
      <c r="A203" s="542"/>
      <c r="C203" s="9"/>
    </row>
    <row r="204" spans="1:4" ht="12" hidden="1" customHeight="1">
      <c r="A204" s="542"/>
      <c r="C204" s="9"/>
    </row>
    <row r="205" spans="1:4" ht="12" hidden="1" customHeight="1">
      <c r="A205" s="542"/>
      <c r="C205" s="9"/>
    </row>
    <row r="206" spans="1:4" ht="12" hidden="1" customHeight="1">
      <c r="A206" s="542"/>
      <c r="C206" s="9"/>
    </row>
    <row r="207" spans="1:4" ht="12" hidden="1" customHeight="1">
      <c r="A207" s="542"/>
      <c r="C207" s="9"/>
    </row>
    <row r="208" spans="1:4" ht="12" hidden="1" customHeight="1">
      <c r="A208" s="542"/>
      <c r="C208" s="9"/>
    </row>
    <row r="209" spans="1:4" ht="12" hidden="1" customHeight="1">
      <c r="A209" s="542"/>
      <c r="C209" s="9"/>
    </row>
    <row r="210" spans="1:4" ht="12" hidden="1" customHeight="1">
      <c r="A210" s="542"/>
      <c r="C210" s="9"/>
    </row>
    <row r="211" spans="1:4" ht="12" hidden="1" customHeight="1">
      <c r="A211" s="542"/>
      <c r="C211" s="9"/>
    </row>
    <row r="212" spans="1:4">
      <c r="A212" s="542"/>
    </row>
    <row r="213" spans="1:4">
      <c r="B213" s="3" t="s">
        <v>209</v>
      </c>
      <c r="C213" s="9"/>
    </row>
    <row r="214" spans="1:4">
      <c r="B214" s="3" t="s">
        <v>203</v>
      </c>
      <c r="C214" s="9"/>
    </row>
    <row r="215" spans="1:4">
      <c r="B215" s="3" t="s">
        <v>210</v>
      </c>
      <c r="C215" s="9"/>
    </row>
    <row r="216" spans="1:4" ht="12" hidden="1" customHeight="1">
      <c r="B216" s="3" t="s">
        <v>204</v>
      </c>
      <c r="C216" s="9"/>
    </row>
    <row r="217" spans="1:4">
      <c r="B217" s="3" t="s">
        <v>205</v>
      </c>
      <c r="C217" s="9"/>
    </row>
    <row r="218" spans="1:4" ht="26.1" customHeight="1">
      <c r="B218" s="324" t="s">
        <v>206</v>
      </c>
      <c r="C218" s="36"/>
    </row>
    <row r="219" spans="1:4" ht="26.1" customHeight="1">
      <c r="B219" s="103" t="s">
        <v>207</v>
      </c>
      <c r="C219" s="36"/>
      <c r="D219" s="3" t="str">
        <f>IF(C214="Functional",IF(C219=C213,"","&lt;--- reminder:  operation should be same as component name"),"")</f>
        <v/>
      </c>
    </row>
    <row r="221" spans="1:4">
      <c r="B221" s="3" t="s">
        <v>209</v>
      </c>
      <c r="C221" s="9"/>
    </row>
    <row r="222" spans="1:4">
      <c r="B222" s="3" t="s">
        <v>203</v>
      </c>
      <c r="C222" s="9"/>
    </row>
    <row r="223" spans="1:4">
      <c r="B223" s="3" t="s">
        <v>210</v>
      </c>
      <c r="C223" s="9"/>
    </row>
    <row r="224" spans="1:4" ht="12" hidden="1" customHeight="1">
      <c r="B224" s="3" t="s">
        <v>204</v>
      </c>
      <c r="C224" s="9"/>
    </row>
    <row r="225" spans="2:4">
      <c r="B225" s="3" t="s">
        <v>205</v>
      </c>
      <c r="C225" s="9"/>
    </row>
    <row r="226" spans="2:4" ht="26.1" customHeight="1">
      <c r="B226" s="324" t="s">
        <v>206</v>
      </c>
      <c r="C226" s="36"/>
    </row>
    <row r="227" spans="2:4" ht="26.1" customHeight="1">
      <c r="B227" s="103" t="s">
        <v>207</v>
      </c>
      <c r="C227" s="36"/>
      <c r="D227" s="3" t="str">
        <f>IF(C222="Functional",IF(C227=C221,"","&lt;--- reminder:  operation should be same as component name"),"")</f>
        <v/>
      </c>
    </row>
    <row r="229" spans="2:4">
      <c r="B229" s="3" t="s">
        <v>209</v>
      </c>
      <c r="C229" s="9"/>
    </row>
    <row r="230" spans="2:4">
      <c r="B230" s="3" t="s">
        <v>203</v>
      </c>
      <c r="C230" s="9"/>
    </row>
    <row r="231" spans="2:4">
      <c r="B231" s="3" t="s">
        <v>210</v>
      </c>
      <c r="C231" s="9"/>
    </row>
    <row r="232" spans="2:4" ht="12" hidden="1" customHeight="1">
      <c r="B232" s="3" t="s">
        <v>204</v>
      </c>
      <c r="C232" s="9"/>
    </row>
    <row r="233" spans="2:4">
      <c r="B233" s="3" t="s">
        <v>205</v>
      </c>
      <c r="C233" s="9"/>
    </row>
    <row r="234" spans="2:4" ht="26.1" customHeight="1">
      <c r="B234" s="324" t="s">
        <v>206</v>
      </c>
      <c r="C234" s="36"/>
    </row>
    <row r="235" spans="2:4" ht="26.1" customHeight="1">
      <c r="B235" s="103" t="s">
        <v>207</v>
      </c>
      <c r="C235" s="36"/>
      <c r="D235" s="3" t="str">
        <f>IF(C230="Functional",IF(C235=C229,"","&lt;--- reminder:  operation should be same as component name"),"")</f>
        <v/>
      </c>
    </row>
    <row r="237" spans="2:4">
      <c r="B237" s="3" t="s">
        <v>209</v>
      </c>
      <c r="C237" s="9"/>
    </row>
    <row r="238" spans="2:4">
      <c r="B238" s="3" t="s">
        <v>203</v>
      </c>
      <c r="C238" s="9"/>
    </row>
    <row r="239" spans="2:4">
      <c r="B239" s="3" t="s">
        <v>210</v>
      </c>
      <c r="C239" s="9"/>
    </row>
    <row r="240" spans="2:4" ht="12" hidden="1" customHeight="1">
      <c r="B240" s="3" t="s">
        <v>204</v>
      </c>
      <c r="C240" s="9"/>
    </row>
    <row r="241" spans="2:4">
      <c r="B241" s="3" t="s">
        <v>205</v>
      </c>
      <c r="C241" s="9"/>
    </row>
    <row r="242" spans="2:4" ht="26.1" customHeight="1">
      <c r="B242" s="324" t="s">
        <v>206</v>
      </c>
      <c r="C242" s="36"/>
    </row>
    <row r="243" spans="2:4" ht="26.1" customHeight="1">
      <c r="B243" s="103" t="s">
        <v>207</v>
      </c>
      <c r="C243" s="36"/>
      <c r="D243" s="3" t="str">
        <f>IF(C238="Functional",IF(C243=C237,"","&lt;--- reminder:  operation should be same as component name"),"")</f>
        <v/>
      </c>
    </row>
    <row r="245" spans="2:4">
      <c r="B245" s="3" t="s">
        <v>209</v>
      </c>
      <c r="C245" s="9"/>
    </row>
    <row r="246" spans="2:4">
      <c r="B246" s="3" t="s">
        <v>203</v>
      </c>
      <c r="C246" s="9"/>
    </row>
    <row r="247" spans="2:4">
      <c r="B247" s="3" t="s">
        <v>210</v>
      </c>
      <c r="C247" s="9"/>
    </row>
    <row r="248" spans="2:4" ht="12" hidden="1" customHeight="1">
      <c r="B248" s="3" t="s">
        <v>204</v>
      </c>
      <c r="C248" s="9"/>
    </row>
    <row r="249" spans="2:4">
      <c r="B249" s="3" t="s">
        <v>205</v>
      </c>
      <c r="C249" s="9"/>
    </row>
    <row r="250" spans="2:4" ht="26.1" customHeight="1">
      <c r="B250" s="324" t="s">
        <v>206</v>
      </c>
      <c r="C250" s="36"/>
    </row>
    <row r="251" spans="2:4" ht="26.1" customHeight="1">
      <c r="B251" s="103" t="s">
        <v>207</v>
      </c>
      <c r="C251" s="36"/>
      <c r="D251" s="3" t="str">
        <f>IF(C246="Functional",IF(C251=C245,"","&lt;--- reminder:  operation should be same as component name"),"")</f>
        <v/>
      </c>
    </row>
    <row r="253" spans="2:4">
      <c r="B253" s="3" t="s">
        <v>209</v>
      </c>
      <c r="C253" s="9"/>
    </row>
    <row r="254" spans="2:4">
      <c r="B254" s="3" t="s">
        <v>203</v>
      </c>
      <c r="C254" s="9"/>
    </row>
    <row r="255" spans="2:4">
      <c r="B255" s="3" t="s">
        <v>210</v>
      </c>
      <c r="C255" s="9"/>
    </row>
    <row r="256" spans="2:4" ht="12" hidden="1" customHeight="1">
      <c r="B256" s="3" t="s">
        <v>204</v>
      </c>
      <c r="C256" s="9"/>
    </row>
    <row r="257" spans="2:4">
      <c r="B257" s="3" t="s">
        <v>205</v>
      </c>
      <c r="C257" s="9"/>
    </row>
    <row r="258" spans="2:4" ht="26.1" customHeight="1">
      <c r="B258" s="324" t="s">
        <v>206</v>
      </c>
      <c r="C258" s="36"/>
    </row>
    <row r="259" spans="2:4" ht="26.1" customHeight="1">
      <c r="B259" s="103" t="s">
        <v>207</v>
      </c>
      <c r="C259" s="36"/>
      <c r="D259" s="3" t="str">
        <f>IF(C254="Functional",IF(C259=C253,"","&lt;--- reminder:  operation should be same as component name"),"")</f>
        <v/>
      </c>
    </row>
    <row r="261" spans="2:4">
      <c r="B261" s="3" t="s">
        <v>209</v>
      </c>
      <c r="C261" s="9"/>
    </row>
    <row r="262" spans="2:4">
      <c r="B262" s="3" t="s">
        <v>203</v>
      </c>
      <c r="C262" s="9"/>
    </row>
    <row r="263" spans="2:4">
      <c r="B263" s="3" t="s">
        <v>210</v>
      </c>
      <c r="C263" s="9"/>
    </row>
    <row r="264" spans="2:4" ht="12" hidden="1" customHeight="1">
      <c r="B264" s="3" t="s">
        <v>204</v>
      </c>
      <c r="C264" s="9"/>
    </row>
    <row r="265" spans="2:4">
      <c r="B265" s="3" t="s">
        <v>205</v>
      </c>
      <c r="C265" s="9"/>
    </row>
    <row r="266" spans="2:4" ht="26.1" customHeight="1">
      <c r="B266" s="324" t="s">
        <v>206</v>
      </c>
      <c r="C266" s="36"/>
    </row>
    <row r="267" spans="2:4" ht="26.1" customHeight="1">
      <c r="B267" s="103" t="s">
        <v>207</v>
      </c>
      <c r="C267" s="36"/>
      <c r="D267" s="3" t="str">
        <f>IF(C262="Functional",IF(C267=C261,"","&lt;--- reminder:  operation should be same as component name"),"")</f>
        <v/>
      </c>
    </row>
    <row r="269" spans="2:4">
      <c r="B269" s="3" t="s">
        <v>209</v>
      </c>
      <c r="C269" s="9"/>
    </row>
    <row r="270" spans="2:4">
      <c r="B270" s="3" t="s">
        <v>203</v>
      </c>
      <c r="C270" s="9"/>
    </row>
    <row r="271" spans="2:4">
      <c r="B271" s="3" t="s">
        <v>210</v>
      </c>
      <c r="C271" s="9"/>
    </row>
    <row r="272" spans="2:4" ht="12" hidden="1" customHeight="1">
      <c r="B272" s="3" t="s">
        <v>204</v>
      </c>
      <c r="C272" s="9"/>
    </row>
    <row r="273" spans="2:4">
      <c r="B273" s="3" t="s">
        <v>205</v>
      </c>
      <c r="C273" s="9"/>
    </row>
    <row r="274" spans="2:4" ht="26.1" customHeight="1">
      <c r="B274" s="324" t="s">
        <v>206</v>
      </c>
      <c r="C274" s="36"/>
    </row>
    <row r="275" spans="2:4" ht="26.1" customHeight="1">
      <c r="B275" s="103" t="s">
        <v>207</v>
      </c>
      <c r="C275" s="36"/>
      <c r="D275" s="3" t="str">
        <f>IF(C270="Functional",IF(C275=C269,"","&lt;--- reminder:  operation should be same as component name"),"")</f>
        <v/>
      </c>
    </row>
    <row r="277" spans="2:4">
      <c r="B277" s="3" t="s">
        <v>209</v>
      </c>
      <c r="C277" s="9"/>
    </row>
    <row r="278" spans="2:4">
      <c r="B278" s="3" t="s">
        <v>203</v>
      </c>
      <c r="C278" s="9"/>
    </row>
    <row r="279" spans="2:4">
      <c r="B279" s="3" t="s">
        <v>210</v>
      </c>
      <c r="C279" s="9"/>
    </row>
    <row r="280" spans="2:4" ht="12" hidden="1" customHeight="1">
      <c r="B280" s="3" t="s">
        <v>204</v>
      </c>
      <c r="C280" s="9"/>
    </row>
    <row r="281" spans="2:4">
      <c r="B281" s="3" t="s">
        <v>205</v>
      </c>
      <c r="C281" s="9"/>
    </row>
    <row r="282" spans="2:4" ht="26.1" customHeight="1">
      <c r="B282" s="324" t="s">
        <v>206</v>
      </c>
      <c r="C282" s="36"/>
    </row>
    <row r="283" spans="2:4" ht="26.1" customHeight="1">
      <c r="B283" s="103" t="s">
        <v>207</v>
      </c>
      <c r="C283" s="36"/>
      <c r="D283" s="3" t="str">
        <f>IF(C278="Functional",IF(C283=C277,"","&lt;--- reminder:  operation should be same as component name"),"")</f>
        <v/>
      </c>
    </row>
    <row r="285" spans="2:4">
      <c r="B285" s="3" t="s">
        <v>209</v>
      </c>
      <c r="C285" s="9"/>
    </row>
    <row r="286" spans="2:4">
      <c r="B286" s="3" t="s">
        <v>203</v>
      </c>
      <c r="C286" s="9"/>
    </row>
    <row r="287" spans="2:4">
      <c r="B287" s="3" t="s">
        <v>210</v>
      </c>
      <c r="C287" s="9"/>
    </row>
    <row r="288" spans="2:4" ht="12" hidden="1" customHeight="1">
      <c r="B288" s="3" t="s">
        <v>204</v>
      </c>
      <c r="C288" s="9"/>
    </row>
    <row r="289" spans="2:4">
      <c r="B289" s="3" t="s">
        <v>205</v>
      </c>
      <c r="C289" s="9"/>
    </row>
    <row r="290" spans="2:4" ht="26.1" customHeight="1">
      <c r="B290" s="324" t="s">
        <v>206</v>
      </c>
      <c r="C290" s="36"/>
    </row>
    <row r="291" spans="2:4" ht="26.1" customHeight="1">
      <c r="B291" s="103" t="s">
        <v>207</v>
      </c>
      <c r="C291" s="36"/>
      <c r="D291" s="3" t="str">
        <f>IF(C286="Functional",IF(C291=C285,"","&lt;--- reminder:  operation should be same as component name"),"")</f>
        <v/>
      </c>
    </row>
  </sheetData>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defaultColWidth="10.85546875" defaultRowHeight="12.75"/>
  <cols>
    <col min="1" max="1" width="16.85546875" style="333" customWidth="1"/>
    <col min="2" max="3" width="11.140625" style="333" customWidth="1"/>
    <col min="4" max="4" width="9.7109375" style="333" customWidth="1"/>
    <col min="5" max="5" width="12" style="333" customWidth="1"/>
    <col min="6" max="6" width="12.42578125" style="333" customWidth="1"/>
    <col min="7" max="8" width="14.28515625" style="333" customWidth="1"/>
    <col min="9" max="9" width="1" style="333" customWidth="1"/>
    <col min="10" max="15" width="14.28515625" style="333" customWidth="1"/>
    <col min="16" max="16" width="12" style="333" customWidth="1"/>
    <col min="17" max="17" width="12.140625" style="333" customWidth="1"/>
    <col min="18" max="19" width="14.140625" style="333" customWidth="1"/>
    <col min="20" max="20" width="1.140625" style="333" customWidth="1"/>
    <col min="21" max="21" width="14.28515625" style="333" customWidth="1"/>
    <col min="22" max="23" width="13.42578125" style="333" customWidth="1"/>
    <col min="24" max="24" width="14.85546875" style="333" customWidth="1"/>
    <col min="25" max="25" width="11.42578125" style="333" customWidth="1"/>
    <col min="26" max="16384" width="10.85546875" style="333"/>
  </cols>
  <sheetData>
    <row r="1" spans="1:23" s="3" customFormat="1" ht="20.25">
      <c r="A1" s="126" t="s">
        <v>228</v>
      </c>
      <c r="B1" s="126"/>
      <c r="C1" s="126"/>
      <c r="D1" s="126"/>
      <c r="E1" s="29"/>
      <c r="F1" s="29"/>
      <c r="G1" s="29"/>
      <c r="H1" s="29"/>
      <c r="I1" s="29"/>
      <c r="J1" s="29"/>
      <c r="K1" s="29"/>
      <c r="L1" s="29"/>
      <c r="M1" s="29"/>
      <c r="N1" s="29"/>
      <c r="O1" s="29"/>
      <c r="P1" s="29"/>
      <c r="Q1" s="29"/>
      <c r="R1" s="29"/>
      <c r="S1" s="29"/>
      <c r="T1" s="29"/>
      <c r="U1" s="29"/>
      <c r="V1" s="29"/>
      <c r="W1" s="29"/>
    </row>
    <row r="2" spans="1:23" s="3" customFormat="1" ht="13.5" hidden="1" thickBot="1">
      <c r="A2" s="365"/>
      <c r="B2" s="365"/>
      <c r="C2" s="365"/>
      <c r="D2" s="365"/>
      <c r="E2" s="365"/>
      <c r="F2" s="365"/>
      <c r="G2" s="365"/>
      <c r="H2" s="365"/>
      <c r="I2" s="365"/>
      <c r="J2" s="365"/>
      <c r="K2" s="365"/>
      <c r="L2" s="365"/>
      <c r="M2" s="365"/>
      <c r="N2" s="365"/>
      <c r="O2" s="365"/>
      <c r="P2" s="365"/>
      <c r="Q2" s="366"/>
    </row>
    <row r="3" spans="1:23" s="3" customFormat="1" hidden="1">
      <c r="A3" s="367" t="str">
        <f>Constants!A1</f>
        <v>Constants</v>
      </c>
      <c r="B3" s="367" t="str">
        <f>Constants!B1</f>
        <v xml:space="preserve"> </v>
      </c>
      <c r="C3" s="367" t="str">
        <f>Constants!C1</f>
        <v xml:space="preserve"> </v>
      </c>
      <c r="D3" s="367" t="str">
        <f>Constants!D1</f>
        <v xml:space="preserve"> </v>
      </c>
      <c r="E3" s="367" t="str">
        <f>Constants!E1</f>
        <v xml:space="preserve"> </v>
      </c>
      <c r="F3" s="367" t="str">
        <f>Constants!F1</f>
        <v>Start of spreadsheets</v>
      </c>
      <c r="G3" s="367" t="str">
        <f>Constants!G1</f>
        <v xml:space="preserve"> </v>
      </c>
      <c r="H3" s="367" t="str">
        <f>Constants!H1</f>
        <v xml:space="preserve"> </v>
      </c>
      <c r="I3" s="367" t="str">
        <f>Constants!I1</f>
        <v xml:space="preserve"> </v>
      </c>
      <c r="J3" s="367">
        <f>Constants!J1</f>
        <v>0</v>
      </c>
      <c r="K3" s="367">
        <f>Constants!K1</f>
        <v>0</v>
      </c>
      <c r="L3" s="367">
        <f>Constants!L1</f>
        <v>0</v>
      </c>
      <c r="M3" s="367">
        <f>Constants!M1</f>
        <v>0</v>
      </c>
      <c r="N3" s="367">
        <f>Constants!N1</f>
        <v>0</v>
      </c>
      <c r="O3" s="367">
        <f>Constants!O1</f>
        <v>0</v>
      </c>
      <c r="P3" s="367">
        <f>Constants!P1</f>
        <v>0</v>
      </c>
      <c r="Q3" s="367">
        <f>Constants!Q1</f>
        <v>0</v>
      </c>
    </row>
    <row r="4" spans="1:23" s="3" customFormat="1" hidden="1">
      <c r="A4" s="367" t="str">
        <f>Constants!A2</f>
        <v>Start date:</v>
      </c>
      <c r="B4" s="367">
        <f>Constants!B2</f>
        <v>36526</v>
      </c>
      <c r="C4" s="367" t="str">
        <f>Constants!C2</f>
        <v xml:space="preserve"> </v>
      </c>
      <c r="D4" s="367" t="str">
        <f>Constants!D2</f>
        <v>Grades:</v>
      </c>
      <c r="E4" s="367" t="str">
        <f>Constants!E2</f>
        <v>AA</v>
      </c>
      <c r="F4" s="367">
        <f>Constants!F2</f>
        <v>1</v>
      </c>
      <c r="G4" s="367">
        <f>Constants!G2</f>
        <v>0</v>
      </c>
      <c r="H4" s="367">
        <f ca="1">Constants!H2</f>
        <v>43517</v>
      </c>
      <c r="I4" s="367">
        <f>Constants!I2</f>
        <v>0</v>
      </c>
      <c r="J4" s="367">
        <f>Constants!J2</f>
        <v>0</v>
      </c>
      <c r="K4" s="367">
        <f>Constants!K2</f>
        <v>0</v>
      </c>
      <c r="L4" s="367">
        <f>Constants!L2</f>
        <v>0</v>
      </c>
      <c r="M4" s="367">
        <f>Constants!M2</f>
        <v>0</v>
      </c>
      <c r="N4" s="367">
        <f>Constants!N2</f>
        <v>0</v>
      </c>
      <c r="O4" s="367">
        <f>Constants!O2</f>
        <v>0</v>
      </c>
      <c r="P4" s="367">
        <f>Constants!P2</f>
        <v>0</v>
      </c>
      <c r="Q4" s="367">
        <f>Constants!Q2</f>
        <v>0</v>
      </c>
    </row>
    <row r="5" spans="1:23" s="3" customFormat="1" hidden="1">
      <c r="A5" s="367" t="str">
        <f>Constants!A3</f>
        <v>End date:</v>
      </c>
      <c r="B5" s="367">
        <f>Constants!B3</f>
        <v>73051</v>
      </c>
      <c r="C5" s="367" t="str">
        <f>Constants!C3</f>
        <v xml:space="preserve"> </v>
      </c>
      <c r="D5" s="367" t="str">
        <f>Constants!D3</f>
        <v xml:space="preserve"> </v>
      </c>
      <c r="E5" s="367" t="str">
        <f>Constants!E3</f>
        <v>A</v>
      </c>
      <c r="F5" s="367">
        <f>Constants!F3</f>
        <v>0.95</v>
      </c>
      <c r="G5" s="367">
        <f>Constants!G3</f>
        <v>0</v>
      </c>
      <c r="H5" s="367">
        <f>Constants!H3</f>
        <v>0</v>
      </c>
      <c r="I5" s="367">
        <f>Constants!I3</f>
        <v>0</v>
      </c>
      <c r="J5" s="367">
        <f>Constants!J3</f>
        <v>0</v>
      </c>
      <c r="K5" s="367">
        <f>Constants!K3</f>
        <v>0</v>
      </c>
      <c r="L5" s="367">
        <f>Constants!L3</f>
        <v>0</v>
      </c>
      <c r="M5" s="367">
        <f>Constants!M3</f>
        <v>0</v>
      </c>
      <c r="N5" s="367">
        <f>Constants!N3</f>
        <v>0</v>
      </c>
      <c r="O5" s="367">
        <f>Constants!O3</f>
        <v>0</v>
      </c>
      <c r="P5" s="367">
        <f>Constants!P3</f>
        <v>0</v>
      </c>
      <c r="Q5" s="367">
        <f>Constants!Q3</f>
        <v>0</v>
      </c>
    </row>
    <row r="6" spans="1:23" s="3" customFormat="1" hidden="1">
      <c r="A6" s="367" t="str">
        <f>Constants!A4</f>
        <v>Phases:</v>
      </c>
      <c r="B6" s="367" t="str">
        <f>Constants!B4</f>
        <v>Analysis</v>
      </c>
      <c r="C6" s="367" t="str">
        <f>Constants!C4</f>
        <v xml:space="preserve"> </v>
      </c>
      <c r="D6" s="367" t="str">
        <f>Constants!D4</f>
        <v xml:space="preserve"> </v>
      </c>
      <c r="E6" s="367" t="str">
        <f>Constants!E4</f>
        <v>AB</v>
      </c>
      <c r="F6" s="367">
        <f>Constants!F4</f>
        <v>0.9</v>
      </c>
      <c r="G6" s="367">
        <f>Constants!G4</f>
        <v>0</v>
      </c>
      <c r="H6" s="367">
        <f>Constants!H4</f>
        <v>0</v>
      </c>
      <c r="I6" s="367">
        <f>Constants!I4</f>
        <v>0</v>
      </c>
      <c r="J6" s="367">
        <f>Constants!J4</f>
        <v>0</v>
      </c>
      <c r="K6" s="367">
        <f>Constants!K4</f>
        <v>0</v>
      </c>
      <c r="L6" s="367">
        <f>Constants!L4</f>
        <v>0</v>
      </c>
      <c r="M6" s="367">
        <f>Constants!M4</f>
        <v>0</v>
      </c>
      <c r="N6" s="367">
        <f>Constants!N4</f>
        <v>0</v>
      </c>
      <c r="O6" s="367">
        <f>Constants!O4</f>
        <v>0</v>
      </c>
      <c r="P6" s="367">
        <f>Constants!P4</f>
        <v>0</v>
      </c>
      <c r="Q6" s="367">
        <f>Constants!Q4</f>
        <v>0</v>
      </c>
    </row>
    <row r="7" spans="1:23" s="3" customFormat="1" hidden="1">
      <c r="A7" s="367" t="str">
        <f>Constants!A5</f>
        <v xml:space="preserve"> </v>
      </c>
      <c r="B7" s="367" t="str">
        <f>Constants!B5</f>
        <v>Architecture</v>
      </c>
      <c r="C7" s="367" t="str">
        <f>Constants!C5</f>
        <v xml:space="preserve"> </v>
      </c>
      <c r="D7" s="367" t="str">
        <f>Constants!D5</f>
        <v xml:space="preserve"> </v>
      </c>
      <c r="E7" s="367" t="str">
        <f>Constants!E5</f>
        <v>B</v>
      </c>
      <c r="F7" s="367">
        <f>Constants!F5</f>
        <v>0.85</v>
      </c>
      <c r="G7" s="367">
        <f>Constants!G5</f>
        <v>0</v>
      </c>
      <c r="H7" s="367">
        <f>Constants!H5</f>
        <v>0</v>
      </c>
      <c r="I7" s="367">
        <f>Constants!I5</f>
        <v>0</v>
      </c>
      <c r="J7" s="367">
        <f>Constants!J5</f>
        <v>0</v>
      </c>
      <c r="K7" s="367">
        <f>Constants!K5</f>
        <v>0</v>
      </c>
      <c r="L7" s="367">
        <f>Constants!L5</f>
        <v>0</v>
      </c>
      <c r="M7" s="367">
        <f>Constants!M5</f>
        <v>0</v>
      </c>
      <c r="N7" s="367">
        <f>Constants!N5</f>
        <v>0</v>
      </c>
      <c r="O7" s="367">
        <f>Constants!O5</f>
        <v>0</v>
      </c>
      <c r="P7" s="367">
        <f>Constants!P5</f>
        <v>0</v>
      </c>
      <c r="Q7" s="367">
        <f>Constants!Q5</f>
        <v>0</v>
      </c>
    </row>
    <row r="8" spans="1:23" s="3" customFormat="1" hidden="1">
      <c r="A8" s="367" t="str">
        <f>Constants!A6</f>
        <v xml:space="preserve"> </v>
      </c>
      <c r="B8" s="367" t="str">
        <f>Constants!B6</f>
        <v>Project planning</v>
      </c>
      <c r="C8" s="367" t="str">
        <f>Constants!C6</f>
        <v xml:space="preserve"> </v>
      </c>
      <c r="D8" s="367" t="str">
        <f>Constants!D6</f>
        <v xml:space="preserve"> </v>
      </c>
      <c r="E8" s="367" t="str">
        <f>Constants!E6</f>
        <v>BC</v>
      </c>
      <c r="F8" s="367">
        <f>Constants!F6</f>
        <v>0.8</v>
      </c>
      <c r="G8" s="367">
        <f>Constants!G6</f>
        <v>0</v>
      </c>
      <c r="H8" s="367">
        <f>Constants!H6</f>
        <v>0</v>
      </c>
      <c r="I8" s="367">
        <f>Constants!I6</f>
        <v>0</v>
      </c>
      <c r="J8" s="367">
        <f>Constants!J6</f>
        <v>0</v>
      </c>
      <c r="K8" s="367">
        <f>Constants!K6</f>
        <v>0</v>
      </c>
      <c r="L8" s="367">
        <f>Constants!L6</f>
        <v>0</v>
      </c>
      <c r="M8" s="367">
        <f>Constants!M6</f>
        <v>0</v>
      </c>
      <c r="N8" s="367">
        <f>Constants!N6</f>
        <v>0</v>
      </c>
      <c r="O8" s="367">
        <f>Constants!O6</f>
        <v>0</v>
      </c>
      <c r="P8" s="367">
        <f>Constants!P6</f>
        <v>0</v>
      </c>
      <c r="Q8" s="367">
        <f>Constants!Q6</f>
        <v>0</v>
      </c>
    </row>
    <row r="9" spans="1:23" s="3" customFormat="1" hidden="1">
      <c r="A9" s="367" t="str">
        <f>Constants!A7</f>
        <v xml:space="preserve"> </v>
      </c>
      <c r="B9" s="367" t="str">
        <f>Constants!B7</f>
        <v>Interation planning</v>
      </c>
      <c r="C9" s="367" t="str">
        <f>Constants!C7</f>
        <v xml:space="preserve"> </v>
      </c>
      <c r="D9" s="367" t="str">
        <f>Constants!D7</f>
        <v xml:space="preserve"> </v>
      </c>
      <c r="E9" s="367" t="str">
        <f>Constants!E7</f>
        <v>C</v>
      </c>
      <c r="F9" s="367">
        <f>Constants!F7</f>
        <v>0.75</v>
      </c>
      <c r="G9" s="367">
        <f>Constants!G7</f>
        <v>0</v>
      </c>
      <c r="H9" s="367">
        <f>Constants!H7</f>
        <v>0</v>
      </c>
      <c r="I9" s="367">
        <f>Constants!I7</f>
        <v>0</v>
      </c>
      <c r="J9" s="367">
        <f>Constants!J7</f>
        <v>0</v>
      </c>
      <c r="K9" s="367">
        <f>Constants!K7</f>
        <v>0</v>
      </c>
      <c r="L9" s="367">
        <f>Constants!L7</f>
        <v>0</v>
      </c>
      <c r="M9" s="367">
        <f>Constants!M7</f>
        <v>0</v>
      </c>
      <c r="N9" s="367">
        <f>Constants!N7</f>
        <v>0</v>
      </c>
      <c r="O9" s="367">
        <f>Constants!O7</f>
        <v>0</v>
      </c>
      <c r="P9" s="367">
        <f>Constants!P7</f>
        <v>0</v>
      </c>
      <c r="Q9" s="367">
        <f>Constants!Q7</f>
        <v>0</v>
      </c>
    </row>
    <row r="10" spans="1:23" s="3" customFormat="1" hidden="1">
      <c r="A10" s="367" t="str">
        <f>Constants!A8</f>
        <v xml:space="preserve"> </v>
      </c>
      <c r="B10" s="367" t="str">
        <f>Constants!B8</f>
        <v>Construction</v>
      </c>
      <c r="C10" s="367" t="str">
        <f>Constants!C8</f>
        <v xml:space="preserve"> </v>
      </c>
      <c r="D10" s="367" t="str">
        <f>Constants!D8</f>
        <v xml:space="preserve"> </v>
      </c>
      <c r="E10" s="367" t="str">
        <f>Constants!E8</f>
        <v>CD</v>
      </c>
      <c r="F10" s="367">
        <f>Constants!F8</f>
        <v>0.7</v>
      </c>
      <c r="G10" s="367">
        <f ca="1">Constants!G8</f>
        <v>43508</v>
      </c>
      <c r="H10" s="367">
        <f>Constants!H8</f>
        <v>0</v>
      </c>
      <c r="I10" s="367">
        <f>Constants!I8</f>
        <v>0</v>
      </c>
      <c r="J10" s="367" t="str">
        <f>Constants!J8</f>
        <v>AM</v>
      </c>
      <c r="K10" s="367">
        <f>Constants!K8</f>
        <v>0</v>
      </c>
      <c r="L10" s="367">
        <f>Constants!L8</f>
        <v>0</v>
      </c>
      <c r="M10" s="367">
        <f>Constants!M8</f>
        <v>0</v>
      </c>
      <c r="N10" s="367">
        <f>Constants!N8</f>
        <v>0</v>
      </c>
      <c r="O10" s="367">
        <f>Constants!O8</f>
        <v>0</v>
      </c>
      <c r="P10" s="367">
        <f>Constants!P8</f>
        <v>0</v>
      </c>
      <c r="Q10" s="367">
        <f>Constants!Q8</f>
        <v>0</v>
      </c>
    </row>
    <row r="11" spans="1:23" s="3" customFormat="1" hidden="1">
      <c r="A11" s="367" t="str">
        <f>Constants!A9</f>
        <v xml:space="preserve"> </v>
      </c>
      <c r="B11" s="367" t="str">
        <f>Constants!B9</f>
        <v>Refactoring</v>
      </c>
      <c r="C11" s="367" t="str">
        <f>Constants!C9</f>
        <v xml:space="preserve"> </v>
      </c>
      <c r="D11" s="367" t="str">
        <f>Constants!D9</f>
        <v xml:space="preserve"> </v>
      </c>
      <c r="E11" s="367" t="str">
        <f>Constants!E9</f>
        <v>D</v>
      </c>
      <c r="F11" s="367">
        <f>Constants!F9</f>
        <v>0.65</v>
      </c>
      <c r="G11" s="367">
        <f ca="1">Constants!G9</f>
        <v>43509</v>
      </c>
      <c r="H11" s="367">
        <f>Constants!H9</f>
        <v>1</v>
      </c>
      <c r="I11" s="367">
        <f>Constants!I9</f>
        <v>5</v>
      </c>
      <c r="J11" s="367" t="str">
        <f>Constants!J9</f>
        <v>PM</v>
      </c>
      <c r="K11" s="367">
        <f>Constants!K9</f>
        <v>0</v>
      </c>
      <c r="L11" s="367">
        <f>Constants!L9</f>
        <v>0</v>
      </c>
      <c r="M11" s="367">
        <f>Constants!M9</f>
        <v>0</v>
      </c>
      <c r="N11" s="367">
        <f>Constants!N9</f>
        <v>0</v>
      </c>
      <c r="O11" s="367">
        <f>Constants!O9</f>
        <v>0</v>
      </c>
      <c r="P11" s="367">
        <f>Constants!P9</f>
        <v>0</v>
      </c>
      <c r="Q11" s="367">
        <f>Constants!Q9</f>
        <v>0</v>
      </c>
    </row>
    <row r="12" spans="1:23" s="3" customFormat="1" hidden="1">
      <c r="A12" s="367" t="str">
        <f>Constants!A10</f>
        <v xml:space="preserve"> </v>
      </c>
      <c r="B12" s="367" t="str">
        <f>Constants!B10</f>
        <v>Review</v>
      </c>
      <c r="C12" s="367" t="str">
        <f>Constants!C10</f>
        <v xml:space="preserve"> </v>
      </c>
      <c r="D12" s="367" t="str">
        <f>Constants!D10</f>
        <v xml:space="preserve"> </v>
      </c>
      <c r="E12" s="367" t="str">
        <f>Constants!E10</f>
        <v>F</v>
      </c>
      <c r="F12" s="367">
        <f>Constants!F10</f>
        <v>0.5</v>
      </c>
      <c r="G12" s="367">
        <f ca="1">Constants!G10</f>
        <v>43510</v>
      </c>
      <c r="H12" s="367">
        <f>Constants!H10</f>
        <v>2</v>
      </c>
      <c r="I12" s="367">
        <f>Constants!I10</f>
        <v>10</v>
      </c>
      <c r="J12" s="367">
        <f>Constants!J10</f>
        <v>0</v>
      </c>
      <c r="K12" s="367">
        <f>Constants!K10</f>
        <v>0</v>
      </c>
      <c r="L12" s="367">
        <f>Constants!L10</f>
        <v>0</v>
      </c>
      <c r="M12" s="367">
        <f>Constants!M10</f>
        <v>0</v>
      </c>
      <c r="N12" s="367">
        <f>Constants!N10</f>
        <v>0</v>
      </c>
      <c r="O12" s="367">
        <f>Constants!O10</f>
        <v>0</v>
      </c>
      <c r="P12" s="367">
        <f>Constants!P10</f>
        <v>0</v>
      </c>
      <c r="Q12" s="367">
        <f>Constants!Q10</f>
        <v>0</v>
      </c>
    </row>
    <row r="13" spans="1:23" s="3" customFormat="1" hidden="1">
      <c r="A13" s="367" t="str">
        <f>Constants!A11</f>
        <v xml:space="preserve"> </v>
      </c>
      <c r="B13" s="367" t="str">
        <f>Constants!B11</f>
        <v>Integration test</v>
      </c>
      <c r="C13" s="367" t="str">
        <f>Constants!C11</f>
        <v xml:space="preserve"> </v>
      </c>
      <c r="D13" s="367" t="str">
        <f>Constants!D11</f>
        <v xml:space="preserve"> </v>
      </c>
      <c r="E13" s="367" t="str">
        <f>Constants!E11</f>
        <v xml:space="preserve"> </v>
      </c>
      <c r="F13" s="367" t="str">
        <f>Constants!F11</f>
        <v xml:space="preserve"> </v>
      </c>
      <c r="G13" s="367">
        <f ca="1">Constants!G11</f>
        <v>43511</v>
      </c>
      <c r="H13" s="367">
        <f>Constants!H11</f>
        <v>3</v>
      </c>
      <c r="I13" s="367">
        <f>Constants!I11</f>
        <v>15</v>
      </c>
      <c r="J13" s="367">
        <f>Constants!J11</f>
        <v>0</v>
      </c>
      <c r="K13" s="367">
        <f>Constants!K11</f>
        <v>0</v>
      </c>
      <c r="L13" s="367">
        <f>Constants!L11</f>
        <v>0</v>
      </c>
      <c r="M13" s="367">
        <f>Constants!M11</f>
        <v>0</v>
      </c>
      <c r="N13" s="367">
        <f>Constants!N11</f>
        <v>0</v>
      </c>
      <c r="O13" s="367">
        <f>Constants!O11</f>
        <v>0</v>
      </c>
      <c r="P13" s="367">
        <f>Constants!P11</f>
        <v>0</v>
      </c>
      <c r="Q13" s="367">
        <f>Constants!Q11</f>
        <v>0</v>
      </c>
    </row>
    <row r="14" spans="1:23" s="3" customFormat="1" hidden="1">
      <c r="A14" s="367" t="str">
        <f>Constants!A12</f>
        <v xml:space="preserve"> </v>
      </c>
      <c r="B14" s="367" t="str">
        <f>Constants!B12</f>
        <v>Repatterning</v>
      </c>
      <c r="C14" s="367" t="str">
        <f>Constants!C12</f>
        <v xml:space="preserve"> </v>
      </c>
      <c r="D14" s="367" t="str">
        <f>Constants!D12</f>
        <v xml:space="preserve"> </v>
      </c>
      <c r="E14" s="367" t="str">
        <f>Constants!E12</f>
        <v xml:space="preserve"> </v>
      </c>
      <c r="F14" s="367" t="str">
        <f>Constants!F12</f>
        <v xml:space="preserve"> </v>
      </c>
      <c r="G14" s="367">
        <f ca="1">Constants!G12</f>
        <v>43512</v>
      </c>
      <c r="H14" s="367">
        <f>Constants!H12</f>
        <v>4</v>
      </c>
      <c r="I14" s="367">
        <f>Constants!I12</f>
        <v>20</v>
      </c>
      <c r="J14" s="367">
        <f>Constants!J12</f>
        <v>0</v>
      </c>
      <c r="K14" s="367">
        <f>Constants!K12</f>
        <v>0</v>
      </c>
      <c r="L14" s="367">
        <f>Constants!L12</f>
        <v>0</v>
      </c>
      <c r="M14" s="367">
        <f>Constants!M12</f>
        <v>0</v>
      </c>
      <c r="N14" s="367">
        <f>Constants!N12</f>
        <v>0</v>
      </c>
      <c r="O14" s="367">
        <f>Constants!O12</f>
        <v>0</v>
      </c>
      <c r="P14" s="367">
        <f>Constants!P12</f>
        <v>0</v>
      </c>
      <c r="Q14" s="367">
        <f>Constants!Q12</f>
        <v>0</v>
      </c>
    </row>
    <row r="15" spans="1:23" s="3" customFormat="1" hidden="1">
      <c r="A15" s="367" t="str">
        <f>Constants!A13</f>
        <v xml:space="preserve"> </v>
      </c>
      <c r="B15" s="367" t="str">
        <f>Constants!B13</f>
        <v>Postmortem</v>
      </c>
      <c r="C15" s="367" t="str">
        <f>Constants!C13</f>
        <v xml:space="preserve"> </v>
      </c>
      <c r="D15" s="367" t="str">
        <f>Constants!D13</f>
        <v xml:space="preserve"> </v>
      </c>
      <c r="E15" s="367" t="str">
        <f>Constants!E13</f>
        <v xml:space="preserve"> </v>
      </c>
      <c r="F15" s="367" t="str">
        <f>Constants!F13</f>
        <v xml:space="preserve"> </v>
      </c>
      <c r="G15" s="367">
        <f ca="1">Constants!G13</f>
        <v>43513</v>
      </c>
      <c r="H15" s="367">
        <f>Constants!H13</f>
        <v>5</v>
      </c>
      <c r="I15" s="367">
        <f>Constants!I13</f>
        <v>25</v>
      </c>
      <c r="J15" s="367">
        <f>Constants!J13</f>
        <v>0</v>
      </c>
      <c r="K15" s="367">
        <f>Constants!K13</f>
        <v>0</v>
      </c>
      <c r="L15" s="367">
        <f>Constants!L13</f>
        <v>0</v>
      </c>
      <c r="M15" s="367">
        <f>Constants!M13</f>
        <v>0</v>
      </c>
      <c r="N15" s="367">
        <f>Constants!N13</f>
        <v>0</v>
      </c>
      <c r="O15" s="367">
        <f>Constants!O13</f>
        <v>0</v>
      </c>
      <c r="P15" s="367">
        <f>Constants!P13</f>
        <v>0</v>
      </c>
      <c r="Q15" s="367">
        <f>Constants!Q13</f>
        <v>0</v>
      </c>
    </row>
    <row r="16" spans="1:23" s="3" customFormat="1" hidden="1">
      <c r="A16" s="367" t="str">
        <f>Constants!A14</f>
        <v xml:space="preserve"> </v>
      </c>
      <c r="B16" s="367" t="str">
        <f>Constants!B14</f>
        <v>Sandbox</v>
      </c>
      <c r="C16" s="367" t="str">
        <f>Constants!C14</f>
        <v xml:space="preserve"> </v>
      </c>
      <c r="D16" s="367" t="str">
        <f>Constants!D14</f>
        <v xml:space="preserve"> </v>
      </c>
      <c r="E16" s="367" t="str">
        <f>Constants!E14</f>
        <v xml:space="preserve"> </v>
      </c>
      <c r="F16" s="367" t="str">
        <f>Constants!F14</f>
        <v xml:space="preserve"> </v>
      </c>
      <c r="G16" s="367">
        <f ca="1">Constants!G14</f>
        <v>43514</v>
      </c>
      <c r="H16" s="367">
        <f>Constants!H14</f>
        <v>6</v>
      </c>
      <c r="I16" s="367">
        <f>Constants!I14</f>
        <v>30</v>
      </c>
      <c r="J16" s="367">
        <f>Constants!J14</f>
        <v>0</v>
      </c>
      <c r="K16" s="367">
        <f>Constants!K14</f>
        <v>0</v>
      </c>
      <c r="L16" s="367">
        <f>Constants!L14</f>
        <v>0</v>
      </c>
      <c r="M16" s="367">
        <f>Constants!M14</f>
        <v>0</v>
      </c>
      <c r="N16" s="367">
        <f>Constants!N14</f>
        <v>0</v>
      </c>
      <c r="O16" s="367">
        <f>Constants!O14</f>
        <v>0</v>
      </c>
      <c r="P16" s="367">
        <f>Constants!P14</f>
        <v>0</v>
      </c>
      <c r="Q16" s="367">
        <f>Constants!Q14</f>
        <v>0</v>
      </c>
    </row>
    <row r="17" spans="1:17" s="3" customFormat="1" hidden="1">
      <c r="A17" s="367" t="str">
        <f>Constants!A15</f>
        <v xml:space="preserve"> </v>
      </c>
      <c r="B17" s="367" t="str">
        <f>Constants!B15</f>
        <v xml:space="preserve"> </v>
      </c>
      <c r="C17" s="367" t="str">
        <f>Constants!C15</f>
        <v xml:space="preserve"> </v>
      </c>
      <c r="D17" s="367" t="str">
        <f>Constants!D15</f>
        <v xml:space="preserve"> </v>
      </c>
      <c r="E17" s="367" t="str">
        <f>Constants!E15</f>
        <v xml:space="preserve"> </v>
      </c>
      <c r="F17" s="367" t="str">
        <f>Constants!F15</f>
        <v xml:space="preserve"> </v>
      </c>
      <c r="G17" s="367">
        <f ca="1">Constants!G15</f>
        <v>43515</v>
      </c>
      <c r="H17" s="367">
        <f>Constants!H15</f>
        <v>7</v>
      </c>
      <c r="I17" s="367">
        <f>Constants!I15</f>
        <v>35</v>
      </c>
      <c r="J17" s="367">
        <f>Constants!J15</f>
        <v>0</v>
      </c>
      <c r="K17" s="367">
        <f>Constants!K15</f>
        <v>0</v>
      </c>
      <c r="L17" s="367">
        <f>Constants!L15</f>
        <v>0</v>
      </c>
      <c r="M17" s="367">
        <f>Constants!M15</f>
        <v>0</v>
      </c>
      <c r="N17" s="367">
        <f>Constants!N15</f>
        <v>0</v>
      </c>
      <c r="O17" s="367">
        <f>Constants!O15</f>
        <v>0</v>
      </c>
      <c r="P17" s="367">
        <f>Constants!P15</f>
        <v>0</v>
      </c>
      <c r="Q17" s="367">
        <f>Constants!Q15</f>
        <v>0</v>
      </c>
    </row>
    <row r="18" spans="1:17" s="3" customFormat="1" hidden="1">
      <c r="A18" s="367" t="str">
        <f>Constants!A16</f>
        <v xml:space="preserve"> </v>
      </c>
      <c r="B18" s="367" t="str">
        <f>Constants!B16</f>
        <v xml:space="preserve"> </v>
      </c>
      <c r="C18" s="367" t="str">
        <f>Constants!C16</f>
        <v xml:space="preserve"> </v>
      </c>
      <c r="D18" s="367" t="str">
        <f>Constants!D16</f>
        <v xml:space="preserve"> </v>
      </c>
      <c r="E18" s="367" t="str">
        <f>Constants!E16</f>
        <v xml:space="preserve"> </v>
      </c>
      <c r="F18" s="367" t="str">
        <f>Constants!F16</f>
        <v xml:space="preserve"> </v>
      </c>
      <c r="G18" s="367">
        <f ca="1">Constants!G16</f>
        <v>43516</v>
      </c>
      <c r="H18" s="367">
        <f>Constants!H16</f>
        <v>8</v>
      </c>
      <c r="I18" s="367">
        <f>Constants!I16</f>
        <v>40</v>
      </c>
      <c r="J18" s="367">
        <f>Constants!J16</f>
        <v>0</v>
      </c>
      <c r="K18" s="367">
        <f>Constants!K16</f>
        <v>0</v>
      </c>
      <c r="L18" s="367">
        <f>Constants!L16</f>
        <v>0</v>
      </c>
      <c r="M18" s="367">
        <f>Constants!M16</f>
        <v>0</v>
      </c>
      <c r="N18" s="367">
        <f>Constants!N16</f>
        <v>0</v>
      </c>
      <c r="O18" s="367">
        <f>Constants!O16</f>
        <v>0</v>
      </c>
      <c r="P18" s="367">
        <f>Constants!P16</f>
        <v>0</v>
      </c>
      <c r="Q18" s="367">
        <f>Constants!Q16</f>
        <v>0</v>
      </c>
    </row>
    <row r="19" spans="1:17" s="3" customFormat="1" hidden="1">
      <c r="A19" s="367" t="str">
        <f>Constants!A17</f>
        <v xml:space="preserve"> </v>
      </c>
      <c r="B19" s="367" t="str">
        <f>Constants!B17</f>
        <v xml:space="preserve"> </v>
      </c>
      <c r="C19" s="367" t="str">
        <f>Constants!C17</f>
        <v xml:space="preserve"> </v>
      </c>
      <c r="D19" s="367" t="str">
        <f>Constants!D17</f>
        <v xml:space="preserve"> </v>
      </c>
      <c r="E19" s="367" t="str">
        <f>Constants!E17</f>
        <v xml:space="preserve"> </v>
      </c>
      <c r="F19" s="367" t="str">
        <f>Constants!F17</f>
        <v xml:space="preserve"> </v>
      </c>
      <c r="G19" s="367">
        <f ca="1">Constants!G17</f>
        <v>43517</v>
      </c>
      <c r="H19" s="367">
        <f>Constants!H17</f>
        <v>9</v>
      </c>
      <c r="I19" s="367">
        <f>Constants!I17</f>
        <v>45</v>
      </c>
      <c r="J19" s="367">
        <f>Constants!J17</f>
        <v>0</v>
      </c>
      <c r="K19" s="367">
        <f>Constants!K17</f>
        <v>0</v>
      </c>
      <c r="L19" s="367">
        <f>Constants!L17</f>
        <v>0</v>
      </c>
      <c r="M19" s="367">
        <f>Constants!M17</f>
        <v>0</v>
      </c>
      <c r="N19" s="367">
        <f>Constants!N17</f>
        <v>0</v>
      </c>
      <c r="O19" s="367">
        <f>Constants!O17</f>
        <v>0</v>
      </c>
      <c r="P19" s="367">
        <f>Constants!P17</f>
        <v>0</v>
      </c>
      <c r="Q19" s="367">
        <f>Constants!Q17</f>
        <v>0</v>
      </c>
    </row>
    <row r="20" spans="1:17" s="3" customFormat="1" hidden="1">
      <c r="A20" s="367" t="str">
        <f>Constants!A18</f>
        <v xml:space="preserve"> </v>
      </c>
      <c r="B20" s="367" t="str">
        <f>Constants!B18</f>
        <v xml:space="preserve"> </v>
      </c>
      <c r="C20" s="367" t="str">
        <f>Constants!C18</f>
        <v xml:space="preserve"> </v>
      </c>
      <c r="D20" s="367" t="str">
        <f>Constants!D18</f>
        <v xml:space="preserve"> </v>
      </c>
      <c r="E20" s="367" t="str">
        <f>Constants!E18</f>
        <v xml:space="preserve"> </v>
      </c>
      <c r="F20" s="367" t="str">
        <f>Constants!F18</f>
        <v xml:space="preserve"> </v>
      </c>
      <c r="G20" s="367">
        <f ca="1">Constants!G18</f>
        <v>43518</v>
      </c>
      <c r="H20" s="367">
        <f>Constants!H18</f>
        <v>10</v>
      </c>
      <c r="I20" s="367">
        <f>Constants!I18</f>
        <v>50</v>
      </c>
      <c r="J20" s="367">
        <f>Constants!J18</f>
        <v>0</v>
      </c>
      <c r="K20" s="367">
        <f>Constants!K18</f>
        <v>0</v>
      </c>
      <c r="L20" s="367">
        <f>Constants!L18</f>
        <v>0</v>
      </c>
      <c r="M20" s="367">
        <f>Constants!M18</f>
        <v>0</v>
      </c>
      <c r="N20" s="367">
        <f>Constants!N18</f>
        <v>0</v>
      </c>
      <c r="O20" s="367">
        <f>Constants!O18</f>
        <v>0</v>
      </c>
      <c r="P20" s="367">
        <f>Constants!P18</f>
        <v>0</v>
      </c>
      <c r="Q20" s="367">
        <f>Constants!Q18</f>
        <v>0</v>
      </c>
    </row>
    <row r="21" spans="1:17" s="3" customFormat="1" hidden="1">
      <c r="A21" s="367" t="str">
        <f>Constants!A19</f>
        <v>Defect Types:</v>
      </c>
      <c r="B21" s="367" t="str">
        <f>Constants!B19</f>
        <v>Requirements Change</v>
      </c>
      <c r="C21" s="367" t="str">
        <f>Constants!C19</f>
        <v>Changes to requirements</v>
      </c>
      <c r="D21" s="367" t="str">
        <f>Constants!D19</f>
        <v>Iteration</v>
      </c>
      <c r="E21" s="367" t="str">
        <f>Constants!E19</f>
        <v>NA</v>
      </c>
      <c r="F21" s="367" t="str">
        <f>Constants!F19</f>
        <v xml:space="preserve">did not follow </v>
      </c>
      <c r="G21" s="367">
        <f ca="1">Constants!G19</f>
        <v>43519</v>
      </c>
      <c r="H21" s="367">
        <f>Constants!H19</f>
        <v>11</v>
      </c>
      <c r="I21" s="367">
        <f>Constants!I19</f>
        <v>55</v>
      </c>
      <c r="J21" s="367">
        <f>Constants!J19</f>
        <v>0</v>
      </c>
      <c r="K21" s="367">
        <f>Constants!K19</f>
        <v>0</v>
      </c>
      <c r="L21" s="367">
        <f>Constants!L19</f>
        <v>0</v>
      </c>
      <c r="M21" s="367">
        <f>Constants!M19</f>
        <v>0</v>
      </c>
      <c r="N21" s="367">
        <f>Constants!N19</f>
        <v>0</v>
      </c>
      <c r="O21" s="367">
        <f>Constants!O19</f>
        <v>0</v>
      </c>
      <c r="P21" s="367">
        <f>Constants!P19</f>
        <v>0</v>
      </c>
      <c r="Q21" s="367">
        <f>Constants!Q19</f>
        <v>0</v>
      </c>
    </row>
    <row r="22" spans="1:17" s="3" customFormat="1" hidden="1">
      <c r="A22" s="367" t="str">
        <f>Constants!A20</f>
        <v xml:space="preserve"> </v>
      </c>
      <c r="B22" s="367" t="str">
        <f>Constants!B20</f>
        <v>Requirements Clarification</v>
      </c>
      <c r="C22" s="367" t="str">
        <f>Constants!C20</f>
        <v>Clarifications to requirements</v>
      </c>
      <c r="D22" s="367" t="str">
        <f>Constants!D20</f>
        <v xml:space="preserve"> </v>
      </c>
      <c r="E22" s="367">
        <f>Constants!E20</f>
        <v>1</v>
      </c>
      <c r="F22" s="367" t="str">
        <f>Constants!F20</f>
        <v>very painful</v>
      </c>
      <c r="G22" s="367">
        <f ca="1">Constants!G20</f>
        <v>43520</v>
      </c>
      <c r="H22" s="367">
        <f>Constants!H20</f>
        <v>12</v>
      </c>
      <c r="I22" s="367">
        <f>Constants!I20</f>
        <v>0</v>
      </c>
      <c r="J22" s="367">
        <f>Constants!J20</f>
        <v>0</v>
      </c>
      <c r="K22" s="367">
        <f>Constants!K20</f>
        <v>0</v>
      </c>
      <c r="L22" s="367">
        <f>Constants!L20</f>
        <v>0</v>
      </c>
      <c r="M22" s="367">
        <f>Constants!M20</f>
        <v>0</v>
      </c>
      <c r="N22" s="367">
        <f>Constants!N20</f>
        <v>0</v>
      </c>
      <c r="O22" s="367">
        <f>Constants!O20</f>
        <v>0</v>
      </c>
      <c r="P22" s="367">
        <f>Constants!P20</f>
        <v>0</v>
      </c>
      <c r="Q22" s="367">
        <f>Constants!Q20</f>
        <v>0</v>
      </c>
    </row>
    <row r="23" spans="1:17" s="3" customFormat="1" hidden="1">
      <c r="A23" s="367" t="str">
        <f>Constants!A21</f>
        <v xml:space="preserve"> </v>
      </c>
      <c r="B23" s="367" t="str">
        <f>Constants!B21</f>
        <v>Product syntax</v>
      </c>
      <c r="C23" s="367" t="str">
        <f>Constants!C21</f>
        <v>Syntax flaws in the deliverable product</v>
      </c>
      <c r="D23" s="367" t="str">
        <f>Constants!D21</f>
        <v xml:space="preserve"> </v>
      </c>
      <c r="E23" s="367">
        <f>Constants!E21</f>
        <v>2</v>
      </c>
      <c r="F23" s="367" t="str">
        <f>Constants!F21</f>
        <v>painful</v>
      </c>
      <c r="G23" s="367">
        <f ca="1">Constants!G21</f>
        <v>43521</v>
      </c>
      <c r="H23" s="367">
        <f>Constants!H21</f>
        <v>13</v>
      </c>
      <c r="I23" s="367">
        <f>Constants!I21</f>
        <v>0</v>
      </c>
      <c r="J23" s="367">
        <f>Constants!J21</f>
        <v>0</v>
      </c>
      <c r="K23" s="367">
        <f>Constants!K21</f>
        <v>0</v>
      </c>
      <c r="L23" s="367">
        <f>Constants!L21</f>
        <v>0</v>
      </c>
      <c r="M23" s="367">
        <f>Constants!M21</f>
        <v>0</v>
      </c>
      <c r="N23" s="367">
        <f>Constants!N21</f>
        <v>0</v>
      </c>
      <c r="O23" s="367">
        <f>Constants!O21</f>
        <v>0</v>
      </c>
      <c r="P23" s="367">
        <f>Constants!P21</f>
        <v>0</v>
      </c>
      <c r="Q23" s="367">
        <f>Constants!Q21</f>
        <v>0</v>
      </c>
    </row>
    <row r="24" spans="1:17" s="3" customFormat="1" hidden="1">
      <c r="A24" s="367" t="str">
        <f>Constants!A22</f>
        <v xml:space="preserve"> </v>
      </c>
      <c r="B24" s="367" t="str">
        <f>Constants!B22</f>
        <v>Product logic</v>
      </c>
      <c r="C24" s="367" t="str">
        <f>Constants!C22</f>
        <v>Logic flaws in the deliverable product</v>
      </c>
      <c r="D24" s="367" t="str">
        <f>Constants!D22</f>
        <v xml:space="preserve"> </v>
      </c>
      <c r="E24" s="367">
        <f>Constants!E22</f>
        <v>3</v>
      </c>
      <c r="F24" s="367" t="str">
        <f>Constants!F22</f>
        <v>neutral</v>
      </c>
      <c r="G24" s="367">
        <f ca="1">Constants!G22</f>
        <v>43522</v>
      </c>
      <c r="H24" s="367">
        <f>Constants!H22</f>
        <v>14</v>
      </c>
      <c r="I24" s="367">
        <f>Constants!I22</f>
        <v>0</v>
      </c>
      <c r="J24" s="367">
        <f>Constants!J22</f>
        <v>0</v>
      </c>
      <c r="K24" s="367">
        <f>Constants!K22</f>
        <v>0</v>
      </c>
      <c r="L24" s="367">
        <f>Constants!L22</f>
        <v>0</v>
      </c>
      <c r="M24" s="367">
        <f>Constants!M22</f>
        <v>0</v>
      </c>
      <c r="N24" s="367">
        <f>Constants!N22</f>
        <v>0</v>
      </c>
      <c r="O24" s="367">
        <f>Constants!O22</f>
        <v>0</v>
      </c>
      <c r="P24" s="367">
        <f>Constants!P22</f>
        <v>0</v>
      </c>
      <c r="Q24" s="367">
        <f>Constants!Q22</f>
        <v>0</v>
      </c>
    </row>
    <row r="25" spans="1:17" s="19" customFormat="1" hidden="1">
      <c r="A25" s="367" t="str">
        <f>Constants!A23</f>
        <v xml:space="preserve"> </v>
      </c>
      <c r="B25" s="367" t="str">
        <f>Constants!B23</f>
        <v>Product interface</v>
      </c>
      <c r="C25" s="367" t="str">
        <f>Constants!C23</f>
        <v>Flaws in the interface of a component of the deliverable product</v>
      </c>
      <c r="D25" s="367" t="str">
        <f>Constants!D23</f>
        <v xml:space="preserve"> </v>
      </c>
      <c r="E25" s="367">
        <f>Constants!E23</f>
        <v>4</v>
      </c>
      <c r="F25" s="367" t="str">
        <f>Constants!F23</f>
        <v>helpful</v>
      </c>
      <c r="G25" s="367">
        <f ca="1">Constants!G23</f>
        <v>43523</v>
      </c>
      <c r="H25" s="367">
        <f>Constants!H23</f>
        <v>15</v>
      </c>
      <c r="I25" s="367">
        <f>Constants!I23</f>
        <v>0</v>
      </c>
      <c r="J25" s="367">
        <f>Constants!J23</f>
        <v>0</v>
      </c>
      <c r="K25" s="367">
        <f>Constants!K23</f>
        <v>0</v>
      </c>
      <c r="L25" s="367">
        <f>Constants!L23</f>
        <v>0</v>
      </c>
      <c r="M25" s="367">
        <f>Constants!M23</f>
        <v>0</v>
      </c>
      <c r="N25" s="367">
        <f>Constants!N23</f>
        <v>0</v>
      </c>
      <c r="O25" s="367">
        <f>Constants!O23</f>
        <v>0</v>
      </c>
      <c r="P25" s="367">
        <f>Constants!P23</f>
        <v>0</v>
      </c>
      <c r="Q25" s="367">
        <f>Constants!Q23</f>
        <v>0</v>
      </c>
    </row>
    <row r="26" spans="1:17" s="3" customFormat="1" hidden="1">
      <c r="A26" s="367" t="str">
        <f>Constants!A24</f>
        <v xml:space="preserve"> </v>
      </c>
      <c r="B26" s="367" t="str">
        <f>Constants!B24</f>
        <v>Product checking</v>
      </c>
      <c r="C26" s="367" t="str">
        <f>Constants!C24</f>
        <v>Flaws with boundary/type checking within a component of the deliverable product</v>
      </c>
      <c r="D26" s="367" t="str">
        <f>Constants!D24</f>
        <v xml:space="preserve"> </v>
      </c>
      <c r="E26" s="367">
        <f>Constants!E24</f>
        <v>5</v>
      </c>
      <c r="F26" s="367" t="str">
        <f>Constants!F24</f>
        <v>very helpful</v>
      </c>
      <c r="G26" s="367">
        <f ca="1">Constants!G24</f>
        <v>43524</v>
      </c>
      <c r="H26" s="367">
        <f>Constants!H24</f>
        <v>16</v>
      </c>
      <c r="I26" s="367">
        <f>Constants!I24</f>
        <v>0</v>
      </c>
      <c r="J26" s="367">
        <f>Constants!J24</f>
        <v>0</v>
      </c>
      <c r="K26" s="367">
        <f>Constants!K24</f>
        <v>0</v>
      </c>
      <c r="L26" s="367">
        <f>Constants!L24</f>
        <v>0</v>
      </c>
      <c r="M26" s="367">
        <f>Constants!M24</f>
        <v>0</v>
      </c>
      <c r="N26" s="367">
        <f>Constants!N24</f>
        <v>0</v>
      </c>
      <c r="O26" s="367">
        <f>Constants!O24</f>
        <v>0</v>
      </c>
      <c r="P26" s="367">
        <f>Constants!P24</f>
        <v>0</v>
      </c>
      <c r="Q26" s="367">
        <f>Constants!Q24</f>
        <v>0</v>
      </c>
    </row>
    <row r="27" spans="1:17" s="3" customFormat="1" hidden="1">
      <c r="A27" s="367" t="str">
        <f>Constants!A25</f>
        <v xml:space="preserve"> </v>
      </c>
      <c r="B27" s="367" t="str">
        <f>Constants!B25</f>
        <v>Test syntax</v>
      </c>
      <c r="C27" s="367" t="str">
        <f>Constants!C25</f>
        <v xml:space="preserve">Syntax flaws in the test code </v>
      </c>
      <c r="D27" s="367" t="str">
        <f>Constants!D25</f>
        <v xml:space="preserve"> </v>
      </c>
      <c r="E27" s="367">
        <f>Constants!E25</f>
        <v>6</v>
      </c>
      <c r="F27" s="367" t="str">
        <f>Constants!F25</f>
        <v xml:space="preserve"> </v>
      </c>
      <c r="G27" s="367">
        <f ca="1">Constants!G25</f>
        <v>43525</v>
      </c>
      <c r="H27" s="367">
        <f>Constants!H25</f>
        <v>17</v>
      </c>
      <c r="I27" s="367">
        <f>Constants!I25</f>
        <v>0</v>
      </c>
      <c r="J27" s="367">
        <f>Constants!J25</f>
        <v>0</v>
      </c>
      <c r="K27" s="367">
        <f>Constants!K25</f>
        <v>0</v>
      </c>
      <c r="L27" s="367">
        <f>Constants!L25</f>
        <v>0</v>
      </c>
      <c r="M27" s="367">
        <f>Constants!M25</f>
        <v>0</v>
      </c>
      <c r="N27" s="367">
        <f>Constants!N25</f>
        <v>0</v>
      </c>
      <c r="O27" s="367">
        <f>Constants!O25</f>
        <v>0</v>
      </c>
      <c r="P27" s="367">
        <f>Constants!P25</f>
        <v>0</v>
      </c>
      <c r="Q27" s="367">
        <f>Constants!Q25</f>
        <v>0</v>
      </c>
    </row>
    <row r="28" spans="1:17" s="3" customFormat="1" hidden="1">
      <c r="A28" s="367" t="str">
        <f>Constants!A26</f>
        <v xml:space="preserve"> </v>
      </c>
      <c r="B28" s="367" t="str">
        <f>Constants!B26</f>
        <v>Test logic</v>
      </c>
      <c r="C28" s="367" t="str">
        <f>Constants!C26</f>
        <v>Logic flaws in the test code</v>
      </c>
      <c r="D28" s="367" t="str">
        <f>Constants!D26</f>
        <v xml:space="preserve"> </v>
      </c>
      <c r="E28" s="367">
        <f>Constants!E26</f>
        <v>7</v>
      </c>
      <c r="F28" s="367" t="str">
        <f>Constants!F26</f>
        <v xml:space="preserve"> </v>
      </c>
      <c r="G28" s="367">
        <f ca="1">Constants!G26</f>
        <v>43526</v>
      </c>
      <c r="H28" s="367">
        <f>Constants!H26</f>
        <v>18</v>
      </c>
      <c r="I28" s="367">
        <f>Constants!I26</f>
        <v>0</v>
      </c>
      <c r="J28" s="367">
        <f>Constants!J26</f>
        <v>0</v>
      </c>
      <c r="K28" s="367">
        <f>Constants!K26</f>
        <v>0</v>
      </c>
      <c r="L28" s="367">
        <f>Constants!L26</f>
        <v>0</v>
      </c>
      <c r="M28" s="367">
        <f>Constants!M26</f>
        <v>0</v>
      </c>
      <c r="N28" s="367">
        <f>Constants!N26</f>
        <v>0</v>
      </c>
      <c r="O28" s="367">
        <f>Constants!O26</f>
        <v>0</v>
      </c>
      <c r="P28" s="367">
        <f>Constants!P26</f>
        <v>0</v>
      </c>
      <c r="Q28" s="367">
        <f>Constants!Q26</f>
        <v>0</v>
      </c>
    </row>
    <row r="29" spans="1:17" s="3" customFormat="1" hidden="1">
      <c r="A29" s="367" t="str">
        <f>Constants!A27</f>
        <v xml:space="preserve"> </v>
      </c>
      <c r="B29" s="367" t="str">
        <f>Constants!B27</f>
        <v>Test interface</v>
      </c>
      <c r="C29" s="367" t="str">
        <f>Constants!C27</f>
        <v>Flaws in the interface of a component of the test code</v>
      </c>
      <c r="D29" s="367" t="str">
        <f>Constants!D27</f>
        <v xml:space="preserve"> </v>
      </c>
      <c r="E29" s="367">
        <f>Constants!E27</f>
        <v>8</v>
      </c>
      <c r="F29" s="367" t="str">
        <f>Constants!F27</f>
        <v xml:space="preserve"> </v>
      </c>
      <c r="G29" s="367">
        <f ca="1">Constants!G27</f>
        <v>43527</v>
      </c>
      <c r="H29" s="367">
        <f>Constants!H27</f>
        <v>19</v>
      </c>
      <c r="I29" s="367">
        <f>Constants!I27</f>
        <v>0</v>
      </c>
      <c r="J29" s="367">
        <f>Constants!J27</f>
        <v>0</v>
      </c>
      <c r="K29" s="367">
        <f>Constants!K27</f>
        <v>0</v>
      </c>
      <c r="L29" s="367">
        <f>Constants!L27</f>
        <v>0</v>
      </c>
      <c r="M29" s="367">
        <f>Constants!M27</f>
        <v>0</v>
      </c>
      <c r="N29" s="367">
        <f>Constants!N27</f>
        <v>0</v>
      </c>
      <c r="O29" s="367">
        <f>Constants!O27</f>
        <v>0</v>
      </c>
      <c r="P29" s="367">
        <f>Constants!P27</f>
        <v>0</v>
      </c>
      <c r="Q29" s="367">
        <f>Constants!Q27</f>
        <v>0</v>
      </c>
    </row>
    <row r="30" spans="1:17" s="3" customFormat="1" hidden="1">
      <c r="A30" s="367" t="str">
        <f>Constants!A28</f>
        <v xml:space="preserve"> </v>
      </c>
      <c r="B30" s="367" t="str">
        <f>Constants!B28</f>
        <v>Test checking</v>
      </c>
      <c r="C30" s="367" t="str">
        <f>Constants!C28</f>
        <v>Flaws with boundary/type checking within a component of the test code</v>
      </c>
      <c r="D30" s="367" t="str">
        <f>Constants!D28</f>
        <v xml:space="preserve"> </v>
      </c>
      <c r="E30" s="367">
        <f>Constants!E28</f>
        <v>9</v>
      </c>
      <c r="F30" s="367" t="str">
        <f>Constants!F28</f>
        <v xml:space="preserve"> </v>
      </c>
      <c r="G30" s="367">
        <f ca="1">Constants!G28</f>
        <v>43528</v>
      </c>
      <c r="H30" s="367">
        <f>Constants!H28</f>
        <v>20</v>
      </c>
      <c r="I30" s="367">
        <f>Constants!I28</f>
        <v>0</v>
      </c>
      <c r="J30" s="367">
        <f>Constants!J28</f>
        <v>0</v>
      </c>
      <c r="K30" s="367">
        <f>Constants!K28</f>
        <v>0</v>
      </c>
      <c r="L30" s="367">
        <f>Constants!L28</f>
        <v>0</v>
      </c>
      <c r="M30" s="367">
        <f>Constants!M28</f>
        <v>0</v>
      </c>
      <c r="N30" s="367">
        <f>Constants!N28</f>
        <v>0</v>
      </c>
      <c r="O30" s="367">
        <f>Constants!O28</f>
        <v>0</v>
      </c>
      <c r="P30" s="367">
        <f>Constants!P28</f>
        <v>0</v>
      </c>
      <c r="Q30" s="367">
        <f>Constants!Q28</f>
        <v>0</v>
      </c>
    </row>
    <row r="31" spans="1:17" s="3" customFormat="1" hidden="1">
      <c r="A31" s="367" t="str">
        <f>Constants!A29</f>
        <v xml:space="preserve"> </v>
      </c>
      <c r="B31" s="367" t="str">
        <f>Constants!B29</f>
        <v>Bad Smell</v>
      </c>
      <c r="C31" s="367" t="str">
        <f>Constants!C29</f>
        <v>Refactoring changes (please note the bad smell in the defect description)</v>
      </c>
      <c r="D31" s="367" t="str">
        <f>Constants!D29</f>
        <v xml:space="preserve"> </v>
      </c>
      <c r="E31" s="367">
        <f>Constants!E29</f>
        <v>10</v>
      </c>
      <c r="F31" s="367">
        <f>Constants!F29</f>
        <v>0</v>
      </c>
      <c r="G31" s="367">
        <f ca="1">Constants!G29</f>
        <v>43529</v>
      </c>
      <c r="H31" s="367">
        <f>Constants!H29</f>
        <v>21</v>
      </c>
      <c r="I31" s="367">
        <f>Constants!I29</f>
        <v>0</v>
      </c>
      <c r="J31" s="367">
        <f>Constants!J29</f>
        <v>0</v>
      </c>
      <c r="K31" s="367">
        <f>Constants!K29</f>
        <v>0</v>
      </c>
      <c r="L31" s="367">
        <f>Constants!L29</f>
        <v>0</v>
      </c>
      <c r="M31" s="367">
        <f>Constants!M29</f>
        <v>0</v>
      </c>
      <c r="N31" s="367">
        <f>Constants!N29</f>
        <v>0</v>
      </c>
      <c r="O31" s="367">
        <f>Constants!O29</f>
        <v>0</v>
      </c>
      <c r="P31" s="367">
        <f>Constants!P29</f>
        <v>0</v>
      </c>
      <c r="Q31" s="367">
        <f>Constants!Q29</f>
        <v>0</v>
      </c>
    </row>
    <row r="32" spans="1:17" s="3" customFormat="1" hidden="1">
      <c r="A32" s="367" t="str">
        <f>Constants!A30</f>
        <v>Y/N:</v>
      </c>
      <c r="B32" s="367" t="str">
        <f>Constants!B30</f>
        <v>Yes</v>
      </c>
      <c r="C32" s="367" t="str">
        <f>Constants!C30</f>
        <v xml:space="preserve"> </v>
      </c>
      <c r="D32" s="367" t="str">
        <f>Constants!D30</f>
        <v xml:space="preserve"> </v>
      </c>
      <c r="E32" s="367" t="str">
        <f>Constants!E30</f>
        <v>Passed</v>
      </c>
      <c r="F32" s="367">
        <f>Constants!F30</f>
        <v>0</v>
      </c>
      <c r="G32" s="367">
        <f ca="1">Constants!G30</f>
        <v>43530</v>
      </c>
      <c r="H32" s="367">
        <f>Constants!H30</f>
        <v>22</v>
      </c>
      <c r="I32" s="367">
        <f>Constants!I30</f>
        <v>0</v>
      </c>
      <c r="J32" s="367">
        <f>Constants!J30</f>
        <v>0</v>
      </c>
      <c r="K32" s="367">
        <f>Constants!K30</f>
        <v>0</v>
      </c>
      <c r="L32" s="367">
        <f>Constants!L30</f>
        <v>0</v>
      </c>
      <c r="M32" s="367">
        <f>Constants!M30</f>
        <v>0</v>
      </c>
      <c r="N32" s="367">
        <f>Constants!N30</f>
        <v>0</v>
      </c>
      <c r="O32" s="367">
        <f>Constants!O30</f>
        <v>0</v>
      </c>
      <c r="P32" s="367">
        <f>Constants!P30</f>
        <v>0</v>
      </c>
      <c r="Q32" s="367">
        <f>Constants!Q30</f>
        <v>0</v>
      </c>
    </row>
    <row r="33" spans="1:26" s="3" customFormat="1" hidden="1">
      <c r="A33" s="367" t="str">
        <f>Constants!A31</f>
        <v xml:space="preserve"> </v>
      </c>
      <c r="B33" s="367" t="str">
        <f>Constants!B31</f>
        <v>No</v>
      </c>
      <c r="C33" s="367" t="str">
        <f>Constants!C31</f>
        <v xml:space="preserve"> </v>
      </c>
      <c r="D33" s="367" t="str">
        <f>Constants!D31</f>
        <v xml:space="preserve"> </v>
      </c>
      <c r="E33" s="367" t="str">
        <f>Constants!E31</f>
        <v>Passed with issues</v>
      </c>
      <c r="F33" s="367">
        <f>Constants!F31</f>
        <v>0</v>
      </c>
      <c r="G33" s="367">
        <f ca="1">Constants!G31</f>
        <v>43531</v>
      </c>
      <c r="H33" s="367">
        <f>Constants!H31</f>
        <v>23</v>
      </c>
      <c r="I33" s="367">
        <f>Constants!I31</f>
        <v>0</v>
      </c>
      <c r="J33" s="367">
        <f>Constants!J31</f>
        <v>0</v>
      </c>
      <c r="K33" s="367">
        <f>Constants!K31</f>
        <v>0</v>
      </c>
      <c r="L33" s="367">
        <f>Constants!L31</f>
        <v>0</v>
      </c>
      <c r="M33" s="367">
        <f>Constants!M31</f>
        <v>0</v>
      </c>
      <c r="N33" s="367">
        <f>Constants!N31</f>
        <v>0</v>
      </c>
      <c r="O33" s="367">
        <f>Constants!O31</f>
        <v>0</v>
      </c>
      <c r="P33" s="367">
        <f>Constants!P31</f>
        <v>0</v>
      </c>
      <c r="Q33" s="367">
        <f>Constants!Q31</f>
        <v>0</v>
      </c>
    </row>
    <row r="34" spans="1:26" s="3" customFormat="1" hidden="1">
      <c r="A34" s="367" t="str">
        <f>Constants!A32</f>
        <v>Proxy Types:</v>
      </c>
      <c r="B34" s="367" t="str">
        <f>Constants!B32</f>
        <v>-</v>
      </c>
      <c r="C34" s="367" t="str">
        <f>Constants!C32</f>
        <v xml:space="preserve"> </v>
      </c>
      <c r="D34" s="367" t="str">
        <f>Constants!D32</f>
        <v xml:space="preserve"> </v>
      </c>
      <c r="E34" s="367" t="str">
        <f>Constants!E32</f>
        <v>Failed</v>
      </c>
      <c r="F34" s="367" t="str">
        <f>Constants!F32</f>
        <v>Base</v>
      </c>
      <c r="G34" s="367">
        <f ca="1">Constants!G32</f>
        <v>43532</v>
      </c>
      <c r="H34" s="367">
        <f>Constants!H32</f>
        <v>0</v>
      </c>
      <c r="I34" s="367">
        <f>Constants!I32</f>
        <v>0</v>
      </c>
      <c r="J34" s="367">
        <f>Constants!J32</f>
        <v>0</v>
      </c>
      <c r="K34" s="367">
        <f>Constants!K32</f>
        <v>0</v>
      </c>
      <c r="L34" s="367">
        <f>Constants!L32</f>
        <v>0</v>
      </c>
      <c r="M34" s="367">
        <f>Constants!M32</f>
        <v>0</v>
      </c>
      <c r="N34" s="367">
        <f>Constants!N32</f>
        <v>0</v>
      </c>
      <c r="O34" s="367">
        <f>Constants!O32</f>
        <v>0</v>
      </c>
      <c r="P34" s="367">
        <f>Constants!P32</f>
        <v>0</v>
      </c>
      <c r="Q34" s="367">
        <f>Constants!Q32</f>
        <v>0</v>
      </c>
    </row>
    <row r="35" spans="1:26" s="3" customFormat="1" hidden="1">
      <c r="A35" s="367" t="str">
        <f>Constants!A33</f>
        <v xml:space="preserve"> </v>
      </c>
      <c r="B35" s="367" t="str">
        <f>Constants!B33</f>
        <v>Calculation</v>
      </c>
      <c r="C35" s="367" t="str">
        <f>Constants!C33</f>
        <v xml:space="preserve"> </v>
      </c>
      <c r="D35" s="367" t="str">
        <f>Constants!D33</f>
        <v xml:space="preserve"> </v>
      </c>
      <c r="E35" s="367" t="str">
        <f>Constants!E33</f>
        <v>Not tested</v>
      </c>
      <c r="F35" s="367" t="str">
        <f>Constants!F33</f>
        <v>New</v>
      </c>
      <c r="G35" s="367">
        <f ca="1">Constants!G33</f>
        <v>43533</v>
      </c>
      <c r="H35" s="367">
        <f>Constants!H33</f>
        <v>0</v>
      </c>
      <c r="I35" s="367">
        <f>Constants!I33</f>
        <v>0</v>
      </c>
      <c r="J35" s="367">
        <f>Constants!J33</f>
        <v>0</v>
      </c>
      <c r="K35" s="367">
        <f>Constants!K33</f>
        <v>0</v>
      </c>
      <c r="L35" s="367">
        <f>Constants!L33</f>
        <v>0</v>
      </c>
      <c r="M35" s="367">
        <f>Constants!M33</f>
        <v>0</v>
      </c>
      <c r="N35" s="367">
        <f>Constants!N33</f>
        <v>0</v>
      </c>
      <c r="O35" s="367">
        <f>Constants!O33</f>
        <v>0</v>
      </c>
      <c r="P35" s="367">
        <f>Constants!P33</f>
        <v>0</v>
      </c>
      <c r="Q35" s="367">
        <f>Constants!Q33</f>
        <v>0</v>
      </c>
    </row>
    <row r="36" spans="1:26" s="3" customFormat="1" hidden="1">
      <c r="A36" s="367" t="str">
        <f>Constants!A34</f>
        <v xml:space="preserve"> </v>
      </c>
      <c r="B36" s="367" t="str">
        <f>Constants!B34</f>
        <v>Data</v>
      </c>
      <c r="C36" s="367" t="str">
        <f>Constants!C34</f>
        <v xml:space="preserve"> </v>
      </c>
      <c r="D36" s="367" t="str">
        <f>Constants!D34</f>
        <v xml:space="preserve"> </v>
      </c>
      <c r="E36" s="367" t="str">
        <f>Constants!E34</f>
        <v>Not applicable</v>
      </c>
      <c r="F36" s="367" t="str">
        <f>Constants!F34</f>
        <v>Reusable</v>
      </c>
      <c r="G36" s="367">
        <f ca="1">Constants!G34</f>
        <v>43534</v>
      </c>
      <c r="H36" s="367">
        <f>Constants!H34</f>
        <v>0</v>
      </c>
      <c r="I36" s="367">
        <f>Constants!I34</f>
        <v>0</v>
      </c>
      <c r="J36" s="367">
        <f>Constants!J34</f>
        <v>0</v>
      </c>
      <c r="K36" s="367">
        <f>Constants!K34</f>
        <v>0</v>
      </c>
      <c r="L36" s="367">
        <f>Constants!L34</f>
        <v>0</v>
      </c>
      <c r="M36" s="367">
        <f>Constants!M34</f>
        <v>0</v>
      </c>
      <c r="N36" s="367">
        <f>Constants!N34</f>
        <v>0</v>
      </c>
      <c r="O36" s="367">
        <f>Constants!O34</f>
        <v>0</v>
      </c>
      <c r="P36" s="367">
        <f>Constants!P34</f>
        <v>0</v>
      </c>
      <c r="Q36" s="367">
        <f>Constants!Q34</f>
        <v>0</v>
      </c>
    </row>
    <row r="37" spans="1:26" s="3" customFormat="1" hidden="1">
      <c r="A37" s="367" t="str">
        <f>Constants!A35</f>
        <v xml:space="preserve"> </v>
      </c>
      <c r="B37" s="367" t="str">
        <f>Constants!B35</f>
        <v>I/O</v>
      </c>
      <c r="C37" s="367" t="str">
        <f>Constants!C35</f>
        <v xml:space="preserve"> </v>
      </c>
      <c r="D37" s="367" t="str">
        <f>Constants!D35</f>
        <v xml:space="preserve"> </v>
      </c>
      <c r="E37" s="367" t="str">
        <f>Constants!E35</f>
        <v xml:space="preserve"> </v>
      </c>
      <c r="F37" s="367" t="str">
        <f>Constants!F35</f>
        <v xml:space="preserve"> </v>
      </c>
      <c r="G37" s="367">
        <f ca="1">Constants!G35</f>
        <v>43535</v>
      </c>
      <c r="H37" s="367">
        <f>Constants!H35</f>
        <v>0</v>
      </c>
      <c r="I37" s="367">
        <f>Constants!I35</f>
        <v>0</v>
      </c>
      <c r="J37" s="367">
        <f>Constants!J35</f>
        <v>0</v>
      </c>
      <c r="K37" s="367">
        <f>Constants!K35</f>
        <v>0</v>
      </c>
      <c r="L37" s="367">
        <f>Constants!L35</f>
        <v>0</v>
      </c>
      <c r="M37" s="367">
        <f>Constants!M35</f>
        <v>0</v>
      </c>
      <c r="N37" s="367">
        <f>Constants!N35</f>
        <v>0</v>
      </c>
      <c r="O37" s="367">
        <f>Constants!O35</f>
        <v>0</v>
      </c>
      <c r="P37" s="367">
        <f>Constants!P35</f>
        <v>0</v>
      </c>
      <c r="Q37" s="367">
        <f>Constants!Q35</f>
        <v>0</v>
      </c>
    </row>
    <row r="38" spans="1:26" s="3" customFormat="1" hidden="1">
      <c r="A38" s="367" t="str">
        <f>Constants!A36</f>
        <v xml:space="preserve"> </v>
      </c>
      <c r="B38" s="367" t="str">
        <f>Constants!B36</f>
        <v>Logic</v>
      </c>
      <c r="C38" s="367" t="str">
        <f>Constants!C36</f>
        <v xml:space="preserve"> </v>
      </c>
      <c r="D38" s="367" t="str">
        <f>Constants!D36</f>
        <v xml:space="preserve"> </v>
      </c>
      <c r="E38" s="367" t="str">
        <f>Constants!E36</f>
        <v xml:space="preserve"> </v>
      </c>
      <c r="F38" s="367" t="str">
        <f>Constants!F36</f>
        <v xml:space="preserve"> </v>
      </c>
      <c r="G38" s="367">
        <f ca="1">Constants!G36</f>
        <v>43536</v>
      </c>
      <c r="H38" s="367">
        <f>Constants!H36</f>
        <v>0</v>
      </c>
      <c r="I38" s="367">
        <f>Constants!I36</f>
        <v>0</v>
      </c>
      <c r="J38" s="367">
        <f>Constants!J36</f>
        <v>0</v>
      </c>
      <c r="K38" s="367">
        <f>Constants!K36</f>
        <v>0</v>
      </c>
      <c r="L38" s="367">
        <f>Constants!L36</f>
        <v>0</v>
      </c>
      <c r="M38" s="367">
        <f>Constants!M36</f>
        <v>0</v>
      </c>
      <c r="N38" s="367">
        <f>Constants!N36</f>
        <v>0</v>
      </c>
      <c r="O38" s="367">
        <f>Constants!O36</f>
        <v>0</v>
      </c>
      <c r="P38" s="367">
        <f>Constants!P36</f>
        <v>0</v>
      </c>
      <c r="Q38" s="367">
        <f>Constants!Q36</f>
        <v>0</v>
      </c>
    </row>
    <row r="39" spans="1:26" s="3" customFormat="1" hidden="1">
      <c r="A39" s="367" t="str">
        <f>Constants!A37</f>
        <v xml:space="preserve"> </v>
      </c>
      <c r="B39" s="367" t="str">
        <f>Constants!B37</f>
        <v xml:space="preserve"> </v>
      </c>
      <c r="C39" s="367" t="str">
        <f>Constants!C37</f>
        <v xml:space="preserve"> </v>
      </c>
      <c r="D39" s="367" t="str">
        <f>Constants!D37</f>
        <v xml:space="preserve"> </v>
      </c>
      <c r="E39" s="367" t="str">
        <f>Constants!E37</f>
        <v xml:space="preserve"> </v>
      </c>
      <c r="F39" s="367" t="str">
        <f>Constants!F37</f>
        <v xml:space="preserve"> </v>
      </c>
      <c r="G39" s="367">
        <f ca="1">Constants!G37</f>
        <v>43537</v>
      </c>
      <c r="H39" s="367">
        <f>Constants!H37</f>
        <v>0</v>
      </c>
      <c r="I39" s="367">
        <f>Constants!I37</f>
        <v>0</v>
      </c>
      <c r="J39" s="367">
        <f>Constants!J37</f>
        <v>0</v>
      </c>
      <c r="K39" s="367">
        <f>Constants!K37</f>
        <v>0</v>
      </c>
      <c r="L39" s="367">
        <f>Constants!L37</f>
        <v>0</v>
      </c>
      <c r="M39" s="367">
        <f>Constants!M37</f>
        <v>0</v>
      </c>
      <c r="N39" s="367">
        <f>Constants!N37</f>
        <v>0</v>
      </c>
      <c r="O39" s="367">
        <f>Constants!O37</f>
        <v>0</v>
      </c>
      <c r="P39" s="367">
        <f>Constants!P37</f>
        <v>0</v>
      </c>
      <c r="Q39" s="367">
        <f>Constants!Q37</f>
        <v>0</v>
      </c>
    </row>
    <row r="40" spans="1:26" s="3" customFormat="1" hidden="1">
      <c r="A40" s="367" t="str">
        <f>Constants!A38</f>
        <v>Sizes:</v>
      </c>
      <c r="B40" s="367" t="str">
        <f>Constants!B38</f>
        <v>VS</v>
      </c>
      <c r="C40" s="367" t="str">
        <f>Constants!C38</f>
        <v>S</v>
      </c>
      <c r="D40" s="367" t="str">
        <f>Constants!D38</f>
        <v>M</v>
      </c>
      <c r="E40" s="367" t="str">
        <f>Constants!E38</f>
        <v>L</v>
      </c>
      <c r="F40" s="367" t="str">
        <f>Constants!F38</f>
        <v>VL</v>
      </c>
      <c r="G40" s="367" t="str">
        <f>Constants!G38</f>
        <v>VS</v>
      </c>
      <c r="H40" s="367">
        <f>Constants!H38</f>
        <v>0</v>
      </c>
      <c r="I40" s="367">
        <f>Constants!I38</f>
        <v>0</v>
      </c>
      <c r="J40" s="367">
        <f>Constants!J38</f>
        <v>0</v>
      </c>
      <c r="K40" s="367">
        <f>Constants!K38</f>
        <v>0</v>
      </c>
      <c r="L40" s="367">
        <f>Constants!L38</f>
        <v>0</v>
      </c>
      <c r="M40" s="367">
        <f>Constants!M38</f>
        <v>0</v>
      </c>
      <c r="N40" s="367">
        <f>Constants!N38</f>
        <v>0</v>
      </c>
      <c r="O40" s="367">
        <f>Constants!O38</f>
        <v>0</v>
      </c>
      <c r="P40" s="367">
        <f>Constants!P38</f>
        <v>0</v>
      </c>
      <c r="Q40" s="367">
        <f>Constants!Q38</f>
        <v>0</v>
      </c>
    </row>
    <row r="41" spans="1:26" s="3" customFormat="1" hidden="1">
      <c r="A41" s="367" t="str">
        <f>Constants!A39</f>
        <v>upper</v>
      </c>
      <c r="B41" s="367">
        <f>Constants!B39</f>
        <v>-1.5</v>
      </c>
      <c r="C41" s="367">
        <f>Constants!C39</f>
        <v>-0.5</v>
      </c>
      <c r="D41" s="367">
        <f>Constants!D39</f>
        <v>0.5</v>
      </c>
      <c r="E41" s="367">
        <f>Constants!E39</f>
        <v>1.5</v>
      </c>
      <c r="F41" s="367">
        <f>Constants!F39</f>
        <v>99999</v>
      </c>
      <c r="G41" s="367" t="str">
        <f>Constants!G39</f>
        <v>S</v>
      </c>
      <c r="H41" s="367">
        <f>Constants!H39</f>
        <v>0</v>
      </c>
      <c r="I41" s="367">
        <f>Constants!I39</f>
        <v>0</v>
      </c>
      <c r="J41" s="367">
        <f>Constants!J39</f>
        <v>0</v>
      </c>
      <c r="K41" s="367">
        <f>Constants!K39</f>
        <v>0</v>
      </c>
      <c r="L41" s="367">
        <f>Constants!L39</f>
        <v>0</v>
      </c>
      <c r="M41" s="367">
        <f>Constants!M39</f>
        <v>0</v>
      </c>
      <c r="N41" s="367">
        <f>Constants!N39</f>
        <v>0</v>
      </c>
      <c r="O41" s="367">
        <f>Constants!O39</f>
        <v>0</v>
      </c>
      <c r="P41" s="367">
        <f>Constants!P39</f>
        <v>0</v>
      </c>
      <c r="Q41" s="367">
        <f>Constants!Q39</f>
        <v>0</v>
      </c>
    </row>
    <row r="42" spans="1:26" s="3" customFormat="1" hidden="1">
      <c r="A42" s="367" t="str">
        <f>Constants!A40</f>
        <v>mid</v>
      </c>
      <c r="B42" s="367">
        <f>Constants!B40</f>
        <v>-2</v>
      </c>
      <c r="C42" s="367">
        <f>Constants!C40</f>
        <v>-1</v>
      </c>
      <c r="D42" s="367">
        <f>Constants!D40</f>
        <v>0</v>
      </c>
      <c r="E42" s="367">
        <f>Constants!E40</f>
        <v>1</v>
      </c>
      <c r="F42" s="367">
        <f>Constants!F40</f>
        <v>2</v>
      </c>
      <c r="G42" s="367" t="str">
        <f>Constants!G40</f>
        <v>M</v>
      </c>
      <c r="H42" s="367">
        <f>Constants!H40</f>
        <v>0</v>
      </c>
      <c r="I42" s="367">
        <f>Constants!I40</f>
        <v>0</v>
      </c>
      <c r="J42" s="367">
        <f>Constants!J40</f>
        <v>0</v>
      </c>
      <c r="K42" s="367">
        <f>Constants!K40</f>
        <v>0</v>
      </c>
      <c r="L42" s="367">
        <f>Constants!L40</f>
        <v>0</v>
      </c>
      <c r="M42" s="367">
        <f>Constants!M40</f>
        <v>0</v>
      </c>
      <c r="N42" s="367">
        <f>Constants!N40</f>
        <v>0</v>
      </c>
      <c r="O42" s="367">
        <f>Constants!O40</f>
        <v>0</v>
      </c>
      <c r="P42" s="367">
        <f>Constants!P40</f>
        <v>0</v>
      </c>
      <c r="Q42" s="367">
        <f>Constants!Q40</f>
        <v>0</v>
      </c>
    </row>
    <row r="43" spans="1:26" s="3" customFormat="1" hidden="1">
      <c r="A43" s="367" t="str">
        <f>Constants!A41</f>
        <v>lower</v>
      </c>
      <c r="B43" s="367">
        <f>Constants!B41</f>
        <v>0</v>
      </c>
      <c r="C43" s="367">
        <f>Constants!C41</f>
        <v>-1.5</v>
      </c>
      <c r="D43" s="367">
        <f>Constants!D41</f>
        <v>-0.5</v>
      </c>
      <c r="E43" s="367">
        <f>Constants!E41</f>
        <v>0.5</v>
      </c>
      <c r="F43" s="367">
        <f>Constants!F41</f>
        <v>1.5</v>
      </c>
      <c r="G43" s="367" t="str">
        <f>Constants!G41</f>
        <v>L</v>
      </c>
      <c r="H43" s="367">
        <f>Constants!H41</f>
        <v>0</v>
      </c>
      <c r="I43" s="367">
        <f>Constants!I41</f>
        <v>0</v>
      </c>
      <c r="J43" s="367">
        <f>Constants!J41</f>
        <v>0</v>
      </c>
      <c r="K43" s="367">
        <f>Constants!K41</f>
        <v>0</v>
      </c>
      <c r="L43" s="367">
        <f>Constants!L41</f>
        <v>0</v>
      </c>
      <c r="M43" s="367">
        <f>Constants!M41</f>
        <v>0</v>
      </c>
      <c r="N43" s="367">
        <f>Constants!N41</f>
        <v>0</v>
      </c>
      <c r="O43" s="367">
        <f>Constants!O41</f>
        <v>0</v>
      </c>
      <c r="P43" s="367">
        <f>Constants!P41</f>
        <v>0</v>
      </c>
      <c r="Q43" s="367">
        <f>Constants!Q41</f>
        <v>0</v>
      </c>
    </row>
    <row r="44" spans="1:26" s="3" customFormat="1" hidden="1">
      <c r="A44" s="367" t="str">
        <f>Constants!A42</f>
        <v xml:space="preserve"> </v>
      </c>
      <c r="B44" s="367">
        <f>Constants!B42</f>
        <v>0</v>
      </c>
      <c r="C44" s="367">
        <f>Constants!C42</f>
        <v>0</v>
      </c>
      <c r="D44" s="367">
        <f>Constants!D42</f>
        <v>0</v>
      </c>
      <c r="E44" s="367">
        <f>Constants!E42</f>
        <v>0</v>
      </c>
      <c r="F44" s="367" t="str">
        <f>Constants!F42</f>
        <v xml:space="preserve"> </v>
      </c>
      <c r="G44" s="367" t="str">
        <f>Constants!G42</f>
        <v>VL</v>
      </c>
      <c r="H44" s="367">
        <f>Constants!H42</f>
        <v>0</v>
      </c>
      <c r="I44" s="367">
        <f>Constants!I42</f>
        <v>0</v>
      </c>
      <c r="J44" s="367">
        <f>Constants!J42</f>
        <v>0</v>
      </c>
      <c r="K44" s="367">
        <f>Constants!K42</f>
        <v>0</v>
      </c>
      <c r="L44" s="367">
        <f>Constants!L42</f>
        <v>0</v>
      </c>
      <c r="M44" s="367">
        <f>Constants!M42</f>
        <v>0</v>
      </c>
      <c r="N44" s="367">
        <f>Constants!N42</f>
        <v>0</v>
      </c>
      <c r="O44" s="367">
        <f>Constants!O42</f>
        <v>0</v>
      </c>
      <c r="P44" s="367">
        <f>Constants!P42</f>
        <v>0</v>
      </c>
      <c r="Q44" s="367">
        <f>Constants!Q42</f>
        <v>0</v>
      </c>
    </row>
    <row r="45" spans="1:26" s="3" customFormat="1" hidden="1">
      <c r="A45" s="367" t="str">
        <f>Constants!A43</f>
        <v xml:space="preserve"> </v>
      </c>
      <c r="B45" s="367" t="str">
        <f>Constants!B43</f>
        <v xml:space="preserve"> </v>
      </c>
      <c r="C45" s="367" t="str">
        <f>Constants!C43</f>
        <v xml:space="preserve"> </v>
      </c>
      <c r="D45" s="367" t="str">
        <f>Constants!D43</f>
        <v xml:space="preserve"> </v>
      </c>
      <c r="E45" s="367" t="str">
        <f>Constants!E43</f>
        <v xml:space="preserve"> </v>
      </c>
      <c r="F45" s="367" t="str">
        <f>Constants!F43</f>
        <v xml:space="preserve"> </v>
      </c>
      <c r="G45" s="367">
        <f>Constants!G43</f>
        <v>0</v>
      </c>
      <c r="H45" s="367">
        <f>Constants!H43</f>
        <v>0</v>
      </c>
      <c r="I45" s="367">
        <f>Constants!I43</f>
        <v>0</v>
      </c>
      <c r="J45" s="367">
        <f>Constants!J43</f>
        <v>0</v>
      </c>
      <c r="K45" s="367">
        <f>Constants!K43</f>
        <v>0</v>
      </c>
      <c r="L45" s="367">
        <f>Constants!L43</f>
        <v>0</v>
      </c>
      <c r="M45" s="367">
        <f>Constants!M43</f>
        <v>0</v>
      </c>
      <c r="N45" s="367">
        <f>Constants!N43</f>
        <v>0</v>
      </c>
      <c r="O45" s="367">
        <f>Constants!O43</f>
        <v>0</v>
      </c>
      <c r="P45" s="367">
        <f>Constants!P43</f>
        <v>0</v>
      </c>
      <c r="Q45" s="367">
        <f>Constants!Q43</f>
        <v>0</v>
      </c>
    </row>
    <row r="46" spans="1:26" s="3" customFormat="1" hidden="1">
      <c r="A46" s="367" t="str">
        <f>Constants!A44</f>
        <v>&lt;-- Mandatory</v>
      </c>
      <c r="B46" s="367" t="str">
        <f>Constants!B44</f>
        <v xml:space="preserve"> </v>
      </c>
      <c r="C46" s="367" t="str">
        <f>Constants!C44</f>
        <v>✔</v>
      </c>
      <c r="D46" s="367" t="str">
        <f>Constants!D44</f>
        <v xml:space="preserve"> </v>
      </c>
      <c r="E46" s="367" t="str">
        <f>Constants!E44</f>
        <v xml:space="preserve"> </v>
      </c>
      <c r="F46" s="367" t="str">
        <f>Constants!F44</f>
        <v xml:space="preserve"> </v>
      </c>
      <c r="G46" s="367">
        <f>Constants!G44</f>
        <v>0</v>
      </c>
      <c r="H46" s="367">
        <f>Constants!H44</f>
        <v>0</v>
      </c>
      <c r="I46" s="367">
        <f>Constants!I44</f>
        <v>0</v>
      </c>
      <c r="J46" s="367">
        <f>Constants!J44</f>
        <v>0</v>
      </c>
      <c r="K46" s="367">
        <f>Constants!K44</f>
        <v>0</v>
      </c>
      <c r="L46" s="367">
        <f>Constants!L44</f>
        <v>0</v>
      </c>
      <c r="M46" s="367">
        <f>Constants!M44</f>
        <v>0</v>
      </c>
      <c r="N46" s="367">
        <f>Constants!N44</f>
        <v>0</v>
      </c>
      <c r="O46" s="367">
        <f>Constants!O44</f>
        <v>0</v>
      </c>
      <c r="P46" s="367">
        <f>Constants!P44</f>
        <v>0</v>
      </c>
      <c r="Q46" s="367">
        <f>Constants!Q44</f>
        <v>0</v>
      </c>
    </row>
    <row r="47" spans="1:26" s="29" customFormat="1" ht="12" customHeight="1">
      <c r="A47" s="368"/>
      <c r="B47" s="368"/>
      <c r="C47" s="368"/>
      <c r="D47" s="368"/>
      <c r="E47" s="368"/>
      <c r="F47" s="368"/>
      <c r="G47" s="368"/>
      <c r="H47" s="368"/>
      <c r="I47" s="368"/>
      <c r="J47" s="368"/>
      <c r="K47" s="368"/>
      <c r="L47" s="368"/>
      <c r="M47" s="368"/>
      <c r="N47" s="368"/>
      <c r="O47" s="368"/>
      <c r="P47" s="368"/>
    </row>
    <row r="48" spans="1:26" s="3" customFormat="1" ht="20.25">
      <c r="A48" s="126"/>
      <c r="B48" s="126"/>
      <c r="C48" s="126"/>
      <c r="D48" s="544" t="s">
        <v>240</v>
      </c>
      <c r="E48" s="545"/>
      <c r="F48" s="545"/>
      <c r="G48" s="545"/>
      <c r="H48" s="545"/>
      <c r="I48" s="545"/>
      <c r="J48" s="545"/>
      <c r="K48" s="545"/>
      <c r="L48" s="545"/>
      <c r="M48" s="546"/>
      <c r="N48" s="130"/>
      <c r="O48" s="544" t="s">
        <v>83</v>
      </c>
      <c r="P48" s="545"/>
      <c r="Q48" s="545"/>
      <c r="R48" s="545"/>
      <c r="S48" s="545"/>
      <c r="T48" s="545"/>
      <c r="U48" s="545"/>
      <c r="V48" s="545"/>
      <c r="W48" s="545"/>
      <c r="X48" s="545"/>
      <c r="Y48" s="546"/>
      <c r="Z48" s="19"/>
    </row>
    <row r="49" spans="1:26" s="3" customFormat="1" ht="20.25">
      <c r="A49" s="126"/>
      <c r="B49" s="126"/>
      <c r="C49" s="126"/>
      <c r="D49" s="552" t="s">
        <v>677</v>
      </c>
      <c r="E49" s="553"/>
      <c r="F49" s="553"/>
      <c r="G49" s="553"/>
      <c r="H49" s="553"/>
      <c r="I49" s="84"/>
      <c r="J49" s="547" t="s">
        <v>678</v>
      </c>
      <c r="K49" s="547"/>
      <c r="L49" s="547"/>
      <c r="M49" s="371"/>
      <c r="N49" s="130"/>
      <c r="O49" s="554" t="str">
        <f>D49</f>
        <v>Changes to existing code</v>
      </c>
      <c r="P49" s="547"/>
      <c r="Q49" s="547"/>
      <c r="R49" s="547"/>
      <c r="S49" s="547"/>
      <c r="T49" s="84"/>
      <c r="U49" s="547" t="str">
        <f>J49</f>
        <v>New code</v>
      </c>
      <c r="V49" s="547"/>
      <c r="W49" s="548"/>
      <c r="X49" s="374"/>
      <c r="Y49" s="375"/>
      <c r="Z49" s="19"/>
    </row>
    <row r="50" spans="1:26" s="4" customFormat="1" ht="51">
      <c r="A50" s="335" t="s">
        <v>304</v>
      </c>
      <c r="B50" s="359" t="s">
        <v>87</v>
      </c>
      <c r="C50" s="359" t="s">
        <v>675</v>
      </c>
      <c r="D50" s="358" t="s">
        <v>683</v>
      </c>
      <c r="E50" s="354" t="s">
        <v>680</v>
      </c>
      <c r="F50" s="354" t="s">
        <v>681</v>
      </c>
      <c r="G50" s="354" t="s">
        <v>682</v>
      </c>
      <c r="H50" s="354" t="s">
        <v>688</v>
      </c>
      <c r="I50" s="362"/>
      <c r="J50" s="358" t="s">
        <v>679</v>
      </c>
      <c r="K50" s="354" t="s">
        <v>676</v>
      </c>
      <c r="L50" s="354" t="s">
        <v>684</v>
      </c>
      <c r="M50" s="373" t="s">
        <v>686</v>
      </c>
      <c r="N50" s="62"/>
      <c r="O50" s="360" t="str">
        <f>D50</f>
        <v>Base LOC count</v>
      </c>
      <c r="P50" s="357" t="str">
        <f t="shared" ref="P50:S50" si="0">E50</f>
        <v>Number of LOC modified in base</v>
      </c>
      <c r="Q50" s="357" t="str">
        <f t="shared" si="0"/>
        <v>Number of LOC added to base</v>
      </c>
      <c r="R50" s="357" t="str">
        <f t="shared" si="0"/>
        <v>Number of LOC deleted from base</v>
      </c>
      <c r="S50" s="361" t="str">
        <f t="shared" si="0"/>
        <v>Number of base LOC contributing to effort</v>
      </c>
      <c r="T50" s="362"/>
      <c r="U50" s="360" t="str">
        <f>J50</f>
        <v>Number of new methods added</v>
      </c>
      <c r="V50" s="357" t="str">
        <f>K50</f>
        <v>LOC/Method</v>
      </c>
      <c r="W50" s="361" t="str">
        <f>L50</f>
        <v>Number of new LOC contributing to effort</v>
      </c>
      <c r="X50" s="355" t="s">
        <v>687</v>
      </c>
      <c r="Y50" s="356" t="s">
        <v>685</v>
      </c>
    </row>
    <row r="51" spans="1:26" s="4" customFormat="1">
      <c r="A51" s="132" t="str">
        <f>IF(ISBLANK(Architecture!C43),"",Architecture!C43)</f>
        <v/>
      </c>
      <c r="B51" s="132"/>
      <c r="C51" s="372"/>
      <c r="D51" s="133"/>
      <c r="E51" s="133"/>
      <c r="F51" s="133"/>
      <c r="G51" s="133"/>
      <c r="H51" s="376">
        <f>E51+F51</f>
        <v>0</v>
      </c>
      <c r="I51" s="377"/>
      <c r="J51" s="133"/>
      <c r="K51" s="133"/>
      <c r="L51" s="378">
        <f>J51*K51</f>
        <v>0</v>
      </c>
      <c r="M51" s="379">
        <f>H51+L51</f>
        <v>0</v>
      </c>
      <c r="N51" s="134"/>
      <c r="O51" s="133" t="str">
        <f t="shared" ref="O51:O70" si="1">IF(ISNUMBER(D51),D51,"")</f>
        <v/>
      </c>
      <c r="P51" s="133"/>
      <c r="Q51" s="133"/>
      <c r="R51" s="133"/>
      <c r="S51" s="379">
        <f>P51+Q51</f>
        <v>0</v>
      </c>
      <c r="T51" s="377"/>
      <c r="U51" s="133"/>
      <c r="V51" s="379" t="str">
        <f>IF(ISERROR(W51/U51),"",W51/U51)</f>
        <v/>
      </c>
      <c r="W51" s="133"/>
      <c r="X51" s="380">
        <f>S51+W51</f>
        <v>0</v>
      </c>
      <c r="Y51" s="133"/>
    </row>
    <row r="52" spans="1:26" s="4" customFormat="1">
      <c r="A52" s="132" t="str">
        <f>IF(ISBLANK(Architecture!C60),"",Architecture!C60)</f>
        <v/>
      </c>
      <c r="B52" s="132"/>
      <c r="C52" s="372"/>
      <c r="D52" s="133"/>
      <c r="E52" s="133"/>
      <c r="F52" s="133"/>
      <c r="G52" s="133"/>
      <c r="H52" s="376">
        <f t="shared" ref="H52:H59" si="2">E52+F52</f>
        <v>0</v>
      </c>
      <c r="I52" s="377"/>
      <c r="J52" s="133"/>
      <c r="K52" s="133"/>
      <c r="L52" s="378">
        <f t="shared" ref="L52:L59" si="3">J52*K52</f>
        <v>0</v>
      </c>
      <c r="M52" s="380">
        <f t="shared" ref="M52:M59" si="4">H52+L52</f>
        <v>0</v>
      </c>
      <c r="N52" s="134"/>
      <c r="O52" s="133" t="str">
        <f t="shared" si="1"/>
        <v/>
      </c>
      <c r="P52" s="133"/>
      <c r="Q52" s="133"/>
      <c r="R52" s="133"/>
      <c r="S52" s="379">
        <f t="shared" ref="S52:S59" si="5">P52+Q52</f>
        <v>0</v>
      </c>
      <c r="T52" s="377"/>
      <c r="U52" s="133"/>
      <c r="V52" s="379" t="str">
        <f t="shared" ref="V52:V70" si="6">IF(ISERROR(W52/U52),"",W52/U52)</f>
        <v/>
      </c>
      <c r="W52" s="133"/>
      <c r="X52" s="380">
        <f t="shared" ref="X52:X59" si="7">S52+W52</f>
        <v>0</v>
      </c>
      <c r="Y52" s="133"/>
    </row>
    <row r="53" spans="1:26" s="4" customFormat="1">
      <c r="A53" s="132" t="str">
        <f>IF(ISBLANK(Architecture!C77),"",Architecture!C77)</f>
        <v/>
      </c>
      <c r="B53" s="132"/>
      <c r="C53" s="372"/>
      <c r="D53" s="133"/>
      <c r="E53" s="133"/>
      <c r="F53" s="133"/>
      <c r="G53" s="133"/>
      <c r="H53" s="376">
        <f t="shared" si="2"/>
        <v>0</v>
      </c>
      <c r="I53" s="377"/>
      <c r="J53" s="133"/>
      <c r="K53" s="133"/>
      <c r="L53" s="378">
        <f t="shared" si="3"/>
        <v>0</v>
      </c>
      <c r="M53" s="380">
        <f t="shared" si="4"/>
        <v>0</v>
      </c>
      <c r="N53" s="134"/>
      <c r="O53" s="133" t="str">
        <f t="shared" si="1"/>
        <v/>
      </c>
      <c r="P53" s="133"/>
      <c r="Q53" s="133"/>
      <c r="R53" s="133"/>
      <c r="S53" s="379">
        <f t="shared" si="5"/>
        <v>0</v>
      </c>
      <c r="T53" s="377"/>
      <c r="U53" s="133"/>
      <c r="V53" s="379" t="str">
        <f t="shared" si="6"/>
        <v/>
      </c>
      <c r="W53" s="133"/>
      <c r="X53" s="380">
        <f t="shared" si="7"/>
        <v>0</v>
      </c>
      <c r="Y53" s="133"/>
    </row>
    <row r="54" spans="1:26" s="4" customFormat="1">
      <c r="A54" s="132" t="str">
        <f>IF(ISBLANK(Architecture!C94),"",Architecture!C94)</f>
        <v/>
      </c>
      <c r="B54" s="132"/>
      <c r="C54" s="372"/>
      <c r="D54" s="133"/>
      <c r="E54" s="133"/>
      <c r="F54" s="133"/>
      <c r="G54" s="133"/>
      <c r="H54" s="376">
        <f t="shared" si="2"/>
        <v>0</v>
      </c>
      <c r="I54" s="377"/>
      <c r="J54" s="133"/>
      <c r="K54" s="133"/>
      <c r="L54" s="378">
        <f t="shared" si="3"/>
        <v>0</v>
      </c>
      <c r="M54" s="380">
        <f t="shared" si="4"/>
        <v>0</v>
      </c>
      <c r="N54" s="134"/>
      <c r="O54" s="133" t="str">
        <f t="shared" si="1"/>
        <v/>
      </c>
      <c r="P54" s="133"/>
      <c r="Q54" s="133"/>
      <c r="R54" s="133"/>
      <c r="S54" s="379">
        <f t="shared" si="5"/>
        <v>0</v>
      </c>
      <c r="T54" s="377"/>
      <c r="U54" s="133"/>
      <c r="V54" s="379" t="str">
        <f t="shared" si="6"/>
        <v/>
      </c>
      <c r="W54" s="133"/>
      <c r="X54" s="380">
        <f t="shared" si="7"/>
        <v>0</v>
      </c>
      <c r="Y54" s="133"/>
    </row>
    <row r="55" spans="1:26" s="4" customFormat="1">
      <c r="A55" s="132" t="str">
        <f>IF(ISBLANK(Architecture!C111),"",Architecture!C111)</f>
        <v/>
      </c>
      <c r="B55" s="132"/>
      <c r="C55" s="372"/>
      <c r="D55" s="133"/>
      <c r="E55" s="133"/>
      <c r="F55" s="133"/>
      <c r="G55" s="133"/>
      <c r="H55" s="376">
        <f t="shared" si="2"/>
        <v>0</v>
      </c>
      <c r="I55" s="377"/>
      <c r="J55" s="133"/>
      <c r="K55" s="133"/>
      <c r="L55" s="378">
        <f t="shared" si="3"/>
        <v>0</v>
      </c>
      <c r="M55" s="380">
        <f t="shared" si="4"/>
        <v>0</v>
      </c>
      <c r="N55" s="134"/>
      <c r="O55" s="133" t="str">
        <f t="shared" si="1"/>
        <v/>
      </c>
      <c r="P55" s="133"/>
      <c r="Q55" s="133"/>
      <c r="R55" s="133"/>
      <c r="S55" s="379">
        <f t="shared" si="5"/>
        <v>0</v>
      </c>
      <c r="T55" s="377"/>
      <c r="U55" s="133"/>
      <c r="V55" s="379" t="str">
        <f t="shared" si="6"/>
        <v/>
      </c>
      <c r="W55" s="133"/>
      <c r="X55" s="380">
        <f t="shared" si="7"/>
        <v>0</v>
      </c>
      <c r="Y55" s="133"/>
    </row>
    <row r="56" spans="1:26" s="4" customFormat="1">
      <c r="A56" s="132" t="str">
        <f>IF(ISBLANK(Architecture!C128),"",Architecture!C128)</f>
        <v/>
      </c>
      <c r="B56" s="132"/>
      <c r="C56" s="372"/>
      <c r="D56" s="133"/>
      <c r="E56" s="133"/>
      <c r="F56" s="133"/>
      <c r="G56" s="133"/>
      <c r="H56" s="376">
        <f t="shared" si="2"/>
        <v>0</v>
      </c>
      <c r="I56" s="377"/>
      <c r="J56" s="133"/>
      <c r="K56" s="133"/>
      <c r="L56" s="378">
        <f t="shared" si="3"/>
        <v>0</v>
      </c>
      <c r="M56" s="380">
        <f t="shared" si="4"/>
        <v>0</v>
      </c>
      <c r="N56" s="134"/>
      <c r="O56" s="133" t="str">
        <f t="shared" si="1"/>
        <v/>
      </c>
      <c r="P56" s="133"/>
      <c r="Q56" s="133"/>
      <c r="R56" s="133"/>
      <c r="S56" s="379">
        <f t="shared" si="5"/>
        <v>0</v>
      </c>
      <c r="T56" s="377"/>
      <c r="U56" s="133"/>
      <c r="V56" s="379" t="str">
        <f t="shared" si="6"/>
        <v/>
      </c>
      <c r="W56" s="133"/>
      <c r="X56" s="380">
        <f t="shared" si="7"/>
        <v>0</v>
      </c>
      <c r="Y56" s="133"/>
    </row>
    <row r="57" spans="1:26" s="4" customFormat="1">
      <c r="A57" s="132" t="str">
        <f>IF(ISBLANK(Architecture!C145),"",Architecture!C145)</f>
        <v/>
      </c>
      <c r="B57" s="132"/>
      <c r="C57" s="372"/>
      <c r="D57" s="133"/>
      <c r="E57" s="133"/>
      <c r="F57" s="133"/>
      <c r="G57" s="133"/>
      <c r="H57" s="376">
        <f t="shared" si="2"/>
        <v>0</v>
      </c>
      <c r="I57" s="377"/>
      <c r="J57" s="133"/>
      <c r="K57" s="133"/>
      <c r="L57" s="378">
        <f t="shared" si="3"/>
        <v>0</v>
      </c>
      <c r="M57" s="380">
        <f t="shared" si="4"/>
        <v>0</v>
      </c>
      <c r="N57" s="134"/>
      <c r="O57" s="133" t="str">
        <f t="shared" si="1"/>
        <v/>
      </c>
      <c r="P57" s="133"/>
      <c r="Q57" s="133"/>
      <c r="R57" s="133"/>
      <c r="S57" s="379">
        <f t="shared" si="5"/>
        <v>0</v>
      </c>
      <c r="T57" s="377"/>
      <c r="U57" s="133"/>
      <c r="V57" s="379" t="str">
        <f t="shared" si="6"/>
        <v/>
      </c>
      <c r="W57" s="133"/>
      <c r="X57" s="380">
        <f t="shared" si="7"/>
        <v>0</v>
      </c>
      <c r="Y57" s="133"/>
    </row>
    <row r="58" spans="1:26" s="4" customFormat="1">
      <c r="A58" s="132" t="str">
        <f>IF(ISBLANK(Architecture!C162),"",Architecture!C162)</f>
        <v/>
      </c>
      <c r="B58" s="146"/>
      <c r="C58" s="372"/>
      <c r="D58" s="73"/>
      <c r="E58" s="73"/>
      <c r="F58" s="73"/>
      <c r="G58" s="73"/>
      <c r="H58" s="376">
        <f t="shared" si="2"/>
        <v>0</v>
      </c>
      <c r="I58" s="363"/>
      <c r="J58" s="73"/>
      <c r="K58" s="73"/>
      <c r="L58" s="378">
        <f t="shared" si="3"/>
        <v>0</v>
      </c>
      <c r="M58" s="380">
        <f t="shared" si="4"/>
        <v>0</v>
      </c>
      <c r="N58" s="66"/>
      <c r="O58" s="133" t="str">
        <f t="shared" si="1"/>
        <v/>
      </c>
      <c r="P58" s="73"/>
      <c r="Q58" s="73"/>
      <c r="R58" s="73"/>
      <c r="S58" s="379">
        <f t="shared" si="5"/>
        <v>0</v>
      </c>
      <c r="T58" s="363"/>
      <c r="U58" s="73"/>
      <c r="V58" s="379" t="str">
        <f t="shared" si="6"/>
        <v/>
      </c>
      <c r="W58" s="73"/>
      <c r="X58" s="380">
        <f t="shared" si="7"/>
        <v>0</v>
      </c>
      <c r="Y58" s="133"/>
    </row>
    <row r="59" spans="1:26" s="4" customFormat="1">
      <c r="A59" s="132" t="str">
        <f>IF(ISBLANK(Architecture!C179),"",Architecture!C179)</f>
        <v/>
      </c>
      <c r="B59" s="146"/>
      <c r="C59" s="372"/>
      <c r="D59" s="73"/>
      <c r="E59" s="73"/>
      <c r="F59" s="73"/>
      <c r="G59" s="73"/>
      <c r="H59" s="376">
        <f t="shared" si="2"/>
        <v>0</v>
      </c>
      <c r="I59" s="363"/>
      <c r="J59" s="73"/>
      <c r="K59" s="73"/>
      <c r="L59" s="378">
        <f t="shared" si="3"/>
        <v>0</v>
      </c>
      <c r="M59" s="380">
        <f t="shared" si="4"/>
        <v>0</v>
      </c>
      <c r="N59" s="66"/>
      <c r="O59" s="133" t="str">
        <f t="shared" si="1"/>
        <v/>
      </c>
      <c r="P59" s="73"/>
      <c r="Q59" s="73"/>
      <c r="R59" s="73"/>
      <c r="S59" s="379">
        <f t="shared" si="5"/>
        <v>0</v>
      </c>
      <c r="T59" s="363"/>
      <c r="U59" s="73"/>
      <c r="V59" s="379" t="str">
        <f t="shared" si="6"/>
        <v/>
      </c>
      <c r="W59" s="73"/>
      <c r="X59" s="380">
        <f t="shared" si="7"/>
        <v>0</v>
      </c>
      <c r="Y59" s="133"/>
    </row>
    <row r="60" spans="1:26" s="4" customFormat="1">
      <c r="A60" s="132" t="str">
        <f>IF(ISBLANK(Architecture!C196),"",Architecture!C196)</f>
        <v/>
      </c>
      <c r="B60" s="146"/>
      <c r="C60" s="372"/>
      <c r="D60" s="73"/>
      <c r="E60" s="73"/>
      <c r="F60" s="73"/>
      <c r="G60" s="73"/>
      <c r="H60" s="376">
        <f t="shared" ref="H60" si="8">E60+F60</f>
        <v>0</v>
      </c>
      <c r="I60" s="363"/>
      <c r="J60" s="73"/>
      <c r="K60" s="73"/>
      <c r="L60" s="378">
        <f t="shared" ref="L60" si="9">J60*K60</f>
        <v>0</v>
      </c>
      <c r="M60" s="380">
        <f t="shared" ref="M60" si="10">H60+L60</f>
        <v>0</v>
      </c>
      <c r="N60" s="66"/>
      <c r="O60" s="133" t="str">
        <f t="shared" si="1"/>
        <v/>
      </c>
      <c r="P60" s="73"/>
      <c r="Q60" s="73"/>
      <c r="R60" s="73"/>
      <c r="S60" s="379">
        <f t="shared" ref="S60" si="11">P60+Q60</f>
        <v>0</v>
      </c>
      <c r="T60" s="363"/>
      <c r="U60" s="73"/>
      <c r="V60" s="379" t="str">
        <f t="shared" si="6"/>
        <v/>
      </c>
      <c r="W60" s="73"/>
      <c r="X60" s="380">
        <f t="shared" ref="X60" si="12">S60+W60</f>
        <v>0</v>
      </c>
      <c r="Y60" s="133"/>
    </row>
    <row r="61" spans="1:26" s="4" customFormat="1">
      <c r="A61" s="132" t="str">
        <f>IF(ISBLANK(Architecture!C213),"",Architecture!C213)</f>
        <v/>
      </c>
      <c r="B61" s="132"/>
      <c r="C61" s="372"/>
      <c r="D61" s="133"/>
      <c r="E61" s="133"/>
      <c r="F61" s="133"/>
      <c r="G61" s="133"/>
      <c r="H61" s="376">
        <f>E61+F61</f>
        <v>0</v>
      </c>
      <c r="I61" s="377"/>
      <c r="J61" s="133"/>
      <c r="K61" s="133"/>
      <c r="L61" s="378">
        <f>J61*K61</f>
        <v>0</v>
      </c>
      <c r="M61" s="379">
        <f>H61+L61</f>
        <v>0</v>
      </c>
      <c r="N61" s="134"/>
      <c r="O61" s="133" t="str">
        <f t="shared" si="1"/>
        <v/>
      </c>
      <c r="P61" s="133"/>
      <c r="Q61" s="133"/>
      <c r="R61" s="133"/>
      <c r="S61" s="379">
        <f>P61+Q61</f>
        <v>0</v>
      </c>
      <c r="T61" s="377"/>
      <c r="U61" s="133"/>
      <c r="V61" s="379" t="str">
        <f>IF(ISERROR(W61/U61),"",W61/U61)</f>
        <v/>
      </c>
      <c r="W61" s="133"/>
      <c r="X61" s="380">
        <f>S61+W61</f>
        <v>0</v>
      </c>
      <c r="Y61" s="133"/>
    </row>
    <row r="62" spans="1:26" s="4" customFormat="1">
      <c r="A62" s="132" t="str">
        <f>IF(ISBLANK(Architecture!C221),"",Architecture!C221)</f>
        <v/>
      </c>
      <c r="B62" s="132"/>
      <c r="C62" s="372"/>
      <c r="D62" s="133"/>
      <c r="E62" s="133"/>
      <c r="F62" s="133"/>
      <c r="G62" s="133"/>
      <c r="H62" s="376">
        <f t="shared" ref="H62:H70" si="13">E62+F62</f>
        <v>0</v>
      </c>
      <c r="I62" s="377"/>
      <c r="J62" s="133"/>
      <c r="K62" s="133"/>
      <c r="L62" s="378">
        <f t="shared" ref="L62:L70" si="14">J62*K62</f>
        <v>0</v>
      </c>
      <c r="M62" s="380">
        <f t="shared" ref="M62:M70" si="15">H62+L62</f>
        <v>0</v>
      </c>
      <c r="N62" s="134"/>
      <c r="O62" s="133" t="str">
        <f t="shared" si="1"/>
        <v/>
      </c>
      <c r="P62" s="133"/>
      <c r="Q62" s="133"/>
      <c r="R62" s="133"/>
      <c r="S62" s="379">
        <f t="shared" ref="S62:S70" si="16">P62+Q62</f>
        <v>0</v>
      </c>
      <c r="T62" s="377"/>
      <c r="U62" s="133"/>
      <c r="V62" s="379" t="str">
        <f t="shared" si="6"/>
        <v/>
      </c>
      <c r="W62" s="133"/>
      <c r="X62" s="380">
        <f t="shared" ref="X62:X70" si="17">S62+W62</f>
        <v>0</v>
      </c>
      <c r="Y62" s="133"/>
    </row>
    <row r="63" spans="1:26" s="4" customFormat="1">
      <c r="A63" s="132" t="str">
        <f>IF(ISBLANK(Architecture!C229),"",Architecture!C229)</f>
        <v/>
      </c>
      <c r="B63" s="132"/>
      <c r="C63" s="372"/>
      <c r="D63" s="133"/>
      <c r="E63" s="133"/>
      <c r="F63" s="133"/>
      <c r="G63" s="133"/>
      <c r="H63" s="376">
        <f t="shared" si="13"/>
        <v>0</v>
      </c>
      <c r="I63" s="377"/>
      <c r="J63" s="133"/>
      <c r="K63" s="133"/>
      <c r="L63" s="378">
        <f t="shared" si="14"/>
        <v>0</v>
      </c>
      <c r="M63" s="380">
        <f t="shared" si="15"/>
        <v>0</v>
      </c>
      <c r="N63" s="134"/>
      <c r="O63" s="133" t="str">
        <f t="shared" si="1"/>
        <v/>
      </c>
      <c r="P63" s="133"/>
      <c r="Q63" s="133"/>
      <c r="R63" s="133"/>
      <c r="S63" s="379">
        <f t="shared" si="16"/>
        <v>0</v>
      </c>
      <c r="T63" s="377"/>
      <c r="U63" s="133"/>
      <c r="V63" s="379" t="str">
        <f t="shared" si="6"/>
        <v/>
      </c>
      <c r="W63" s="133"/>
      <c r="X63" s="380">
        <f t="shared" si="17"/>
        <v>0</v>
      </c>
      <c r="Y63" s="133"/>
    </row>
    <row r="64" spans="1:26" s="4" customFormat="1">
      <c r="A64" s="132" t="str">
        <f>IF(ISBLANK(Architecture!C237),"",Architecture!C237)</f>
        <v/>
      </c>
      <c r="B64" s="132"/>
      <c r="C64" s="372"/>
      <c r="D64" s="133"/>
      <c r="E64" s="133"/>
      <c r="F64" s="133"/>
      <c r="G64" s="133"/>
      <c r="H64" s="376">
        <f t="shared" si="13"/>
        <v>0</v>
      </c>
      <c r="I64" s="377"/>
      <c r="J64" s="133"/>
      <c r="K64" s="133"/>
      <c r="L64" s="378">
        <f t="shared" si="14"/>
        <v>0</v>
      </c>
      <c r="M64" s="380">
        <f t="shared" si="15"/>
        <v>0</v>
      </c>
      <c r="N64" s="134"/>
      <c r="O64" s="133" t="str">
        <f t="shared" si="1"/>
        <v/>
      </c>
      <c r="P64" s="133"/>
      <c r="Q64" s="133"/>
      <c r="R64" s="133"/>
      <c r="S64" s="379">
        <f t="shared" si="16"/>
        <v>0</v>
      </c>
      <c r="T64" s="377"/>
      <c r="U64" s="133"/>
      <c r="V64" s="379" t="str">
        <f t="shared" si="6"/>
        <v/>
      </c>
      <c r="W64" s="133"/>
      <c r="X64" s="380">
        <f t="shared" si="17"/>
        <v>0</v>
      </c>
      <c r="Y64" s="133"/>
    </row>
    <row r="65" spans="1:26" s="4" customFormat="1">
      <c r="A65" s="132" t="str">
        <f>IF(ISBLANK(Architecture!C245),"",Architecture!C245)</f>
        <v/>
      </c>
      <c r="B65" s="132"/>
      <c r="C65" s="372"/>
      <c r="D65" s="133"/>
      <c r="E65" s="133"/>
      <c r="F65" s="133"/>
      <c r="G65" s="133"/>
      <c r="H65" s="376">
        <f t="shared" si="13"/>
        <v>0</v>
      </c>
      <c r="I65" s="377"/>
      <c r="J65" s="133"/>
      <c r="K65" s="133"/>
      <c r="L65" s="378">
        <f t="shared" si="14"/>
        <v>0</v>
      </c>
      <c r="M65" s="380">
        <f t="shared" si="15"/>
        <v>0</v>
      </c>
      <c r="N65" s="134"/>
      <c r="O65" s="133" t="str">
        <f t="shared" si="1"/>
        <v/>
      </c>
      <c r="P65" s="133"/>
      <c r="Q65" s="133"/>
      <c r="R65" s="133"/>
      <c r="S65" s="379">
        <f t="shared" si="16"/>
        <v>0</v>
      </c>
      <c r="T65" s="377"/>
      <c r="U65" s="133"/>
      <c r="V65" s="379" t="str">
        <f t="shared" si="6"/>
        <v/>
      </c>
      <c r="W65" s="133"/>
      <c r="X65" s="380">
        <f t="shared" si="17"/>
        <v>0</v>
      </c>
      <c r="Y65" s="133"/>
    </row>
    <row r="66" spans="1:26" s="4" customFormat="1">
      <c r="A66" s="132" t="str">
        <f>IF(ISBLANK(Architecture!C253),"",Architecture!C253)</f>
        <v/>
      </c>
      <c r="B66" s="132"/>
      <c r="C66" s="372"/>
      <c r="D66" s="133"/>
      <c r="E66" s="133"/>
      <c r="F66" s="133"/>
      <c r="G66" s="133"/>
      <c r="H66" s="376">
        <f t="shared" si="13"/>
        <v>0</v>
      </c>
      <c r="I66" s="377"/>
      <c r="J66" s="133"/>
      <c r="K66" s="133"/>
      <c r="L66" s="378">
        <f t="shared" si="14"/>
        <v>0</v>
      </c>
      <c r="M66" s="380">
        <f t="shared" si="15"/>
        <v>0</v>
      </c>
      <c r="N66" s="134"/>
      <c r="O66" s="133" t="str">
        <f t="shared" si="1"/>
        <v/>
      </c>
      <c r="P66" s="133"/>
      <c r="Q66" s="133"/>
      <c r="R66" s="133"/>
      <c r="S66" s="379">
        <f t="shared" si="16"/>
        <v>0</v>
      </c>
      <c r="T66" s="377"/>
      <c r="U66" s="133"/>
      <c r="V66" s="379" t="str">
        <f t="shared" si="6"/>
        <v/>
      </c>
      <c r="W66" s="133"/>
      <c r="X66" s="380">
        <f t="shared" si="17"/>
        <v>0</v>
      </c>
      <c r="Y66" s="133"/>
    </row>
    <row r="67" spans="1:26" s="4" customFormat="1">
      <c r="A67" s="132" t="str">
        <f>IF(ISBLANK(Architecture!C261),"",Architecture!C261)</f>
        <v/>
      </c>
      <c r="B67" s="132"/>
      <c r="C67" s="372"/>
      <c r="D67" s="133"/>
      <c r="E67" s="133"/>
      <c r="F67" s="133"/>
      <c r="G67" s="133"/>
      <c r="H67" s="376">
        <f t="shared" si="13"/>
        <v>0</v>
      </c>
      <c r="I67" s="377"/>
      <c r="J67" s="133"/>
      <c r="K67" s="133"/>
      <c r="L67" s="378">
        <f t="shared" si="14"/>
        <v>0</v>
      </c>
      <c r="M67" s="380">
        <f t="shared" si="15"/>
        <v>0</v>
      </c>
      <c r="N67" s="134"/>
      <c r="O67" s="133" t="str">
        <f t="shared" si="1"/>
        <v/>
      </c>
      <c r="P67" s="133"/>
      <c r="Q67" s="133"/>
      <c r="R67" s="133"/>
      <c r="S67" s="379">
        <f t="shared" si="16"/>
        <v>0</v>
      </c>
      <c r="T67" s="377"/>
      <c r="U67" s="133"/>
      <c r="V67" s="379" t="str">
        <f t="shared" si="6"/>
        <v/>
      </c>
      <c r="W67" s="133"/>
      <c r="X67" s="380">
        <f t="shared" si="17"/>
        <v>0</v>
      </c>
      <c r="Y67" s="133"/>
    </row>
    <row r="68" spans="1:26" s="4" customFormat="1">
      <c r="A68" s="132" t="str">
        <f>IF(ISBLANK(Architecture!C269),"",Architecture!C269)</f>
        <v/>
      </c>
      <c r="B68" s="146"/>
      <c r="C68" s="372"/>
      <c r="D68" s="73"/>
      <c r="E68" s="73"/>
      <c r="F68" s="73"/>
      <c r="G68" s="73"/>
      <c r="H68" s="376">
        <f t="shared" si="13"/>
        <v>0</v>
      </c>
      <c r="I68" s="363"/>
      <c r="J68" s="73"/>
      <c r="K68" s="73"/>
      <c r="L68" s="378">
        <f t="shared" si="14"/>
        <v>0</v>
      </c>
      <c r="M68" s="380">
        <f t="shared" si="15"/>
        <v>0</v>
      </c>
      <c r="N68" s="66"/>
      <c r="O68" s="133" t="str">
        <f t="shared" si="1"/>
        <v/>
      </c>
      <c r="P68" s="73"/>
      <c r="Q68" s="73"/>
      <c r="R68" s="73"/>
      <c r="S68" s="379">
        <f t="shared" si="16"/>
        <v>0</v>
      </c>
      <c r="T68" s="363"/>
      <c r="U68" s="73"/>
      <c r="V68" s="379" t="str">
        <f t="shared" si="6"/>
        <v/>
      </c>
      <c r="W68" s="73"/>
      <c r="X68" s="380">
        <f t="shared" si="17"/>
        <v>0</v>
      </c>
      <c r="Y68" s="133"/>
    </row>
    <row r="69" spans="1:26" s="4" customFormat="1">
      <c r="A69" s="132" t="str">
        <f>IF(ISBLANK(Architecture!C277),"",Architecture!C277)</f>
        <v/>
      </c>
      <c r="B69" s="146"/>
      <c r="C69" s="372"/>
      <c r="D69" s="73"/>
      <c r="E69" s="73"/>
      <c r="F69" s="73"/>
      <c r="G69" s="73"/>
      <c r="H69" s="376">
        <f t="shared" si="13"/>
        <v>0</v>
      </c>
      <c r="I69" s="363"/>
      <c r="J69" s="73"/>
      <c r="K69" s="73"/>
      <c r="L69" s="378">
        <f t="shared" si="14"/>
        <v>0</v>
      </c>
      <c r="M69" s="380">
        <f t="shared" si="15"/>
        <v>0</v>
      </c>
      <c r="N69" s="66"/>
      <c r="O69" s="133" t="str">
        <f t="shared" si="1"/>
        <v/>
      </c>
      <c r="P69" s="73"/>
      <c r="Q69" s="73"/>
      <c r="R69" s="73"/>
      <c r="S69" s="379">
        <f t="shared" si="16"/>
        <v>0</v>
      </c>
      <c r="T69" s="363"/>
      <c r="U69" s="73"/>
      <c r="V69" s="379" t="str">
        <f t="shared" si="6"/>
        <v/>
      </c>
      <c r="W69" s="73"/>
      <c r="X69" s="380">
        <f t="shared" si="17"/>
        <v>0</v>
      </c>
      <c r="Y69" s="133"/>
    </row>
    <row r="70" spans="1:26" s="4" customFormat="1">
      <c r="A70" s="132" t="str">
        <f>IF(ISBLANK(Architecture!C285),"",Architecture!C285)</f>
        <v/>
      </c>
      <c r="B70" s="146"/>
      <c r="C70" s="372"/>
      <c r="D70" s="73"/>
      <c r="E70" s="73"/>
      <c r="F70" s="73"/>
      <c r="G70" s="73"/>
      <c r="H70" s="376">
        <f t="shared" si="13"/>
        <v>0</v>
      </c>
      <c r="I70" s="363"/>
      <c r="J70" s="73"/>
      <c r="K70" s="73"/>
      <c r="L70" s="378">
        <f t="shared" si="14"/>
        <v>0</v>
      </c>
      <c r="M70" s="380">
        <f t="shared" si="15"/>
        <v>0</v>
      </c>
      <c r="N70" s="66"/>
      <c r="O70" s="133" t="str">
        <f t="shared" si="1"/>
        <v/>
      </c>
      <c r="P70" s="73"/>
      <c r="Q70" s="73"/>
      <c r="R70" s="73"/>
      <c r="S70" s="379">
        <f t="shared" si="16"/>
        <v>0</v>
      </c>
      <c r="T70" s="363"/>
      <c r="U70" s="73"/>
      <c r="V70" s="379" t="str">
        <f t="shared" si="6"/>
        <v/>
      </c>
      <c r="W70" s="73"/>
      <c r="X70" s="380">
        <f t="shared" si="17"/>
        <v>0</v>
      </c>
      <c r="Y70" s="133"/>
    </row>
    <row r="71" spans="1:26" s="140" customFormat="1">
      <c r="A71" s="138" t="s">
        <v>245</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8">SUM(O51:O70)</f>
        <v>0</v>
      </c>
      <c r="P71" s="139">
        <f t="shared" si="18"/>
        <v>0</v>
      </c>
      <c r="Q71" s="139">
        <f t="shared" si="18"/>
        <v>0</v>
      </c>
      <c r="R71" s="139">
        <f t="shared" si="18"/>
        <v>0</v>
      </c>
      <c r="S71" s="139">
        <f t="shared" si="18"/>
        <v>0</v>
      </c>
      <c r="T71" s="139">
        <f t="shared" si="18"/>
        <v>0</v>
      </c>
      <c r="U71" s="139">
        <f t="shared" si="18"/>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253</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1"/>
    </row>
    <row r="79" spans="1:26" s="3" customFormat="1" hidden="1">
      <c r="C79" s="19"/>
    </row>
    <row r="80" spans="1:26" s="3" customFormat="1" hidden="1">
      <c r="A80" s="2" t="s">
        <v>279</v>
      </c>
      <c r="C80" s="19"/>
    </row>
    <row r="81" spans="1:26" s="3" customFormat="1" hidden="1">
      <c r="A81" s="4"/>
      <c r="C81" s="148" t="str">
        <f>'Historical Data'!B128</f>
        <v/>
      </c>
    </row>
    <row r="82" spans="1:26" s="3" customFormat="1" hidden="1">
      <c r="C82" s="149">
        <f>IF(ISERR(SUM('Historical Data'!F121:F125)/SUM('Historical Data'!D121:D125)),0,SUM('Historical Data'!F121:F125)/SUM('Historical Data'!D121:D125))</f>
        <v>0</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693</v>
      </c>
      <c r="B89" s="46" t="s">
        <v>663</v>
      </c>
      <c r="D89" s="21">
        <f>M71</f>
        <v>0</v>
      </c>
      <c r="E89" s="21"/>
      <c r="F89" s="21"/>
      <c r="G89" s="21"/>
      <c r="H89" s="21"/>
      <c r="I89" s="21"/>
      <c r="J89" s="21"/>
    </row>
    <row r="90" spans="1:26" s="3" customFormat="1">
      <c r="A90" s="2"/>
      <c r="B90" s="3" t="s">
        <v>254</v>
      </c>
      <c r="D90" s="7"/>
      <c r="E90" s="59"/>
      <c r="F90" s="59"/>
      <c r="G90" s="59"/>
      <c r="H90" s="59"/>
      <c r="I90" s="59"/>
      <c r="J90" s="59"/>
      <c r="K90" s="29"/>
      <c r="L90" s="29"/>
      <c r="M90" s="29"/>
      <c r="N90" s="29"/>
      <c r="O90" s="46" t="s">
        <v>692</v>
      </c>
      <c r="P90" s="46" t="s">
        <v>664</v>
      </c>
      <c r="Q90" s="21">
        <f>X71</f>
        <v>0</v>
      </c>
    </row>
    <row r="91" spans="1:26" s="3" customFormat="1">
      <c r="B91" s="3" t="s">
        <v>255</v>
      </c>
      <c r="D91" s="7"/>
      <c r="E91" s="59"/>
      <c r="F91" s="59"/>
      <c r="G91" s="59"/>
      <c r="H91" s="59"/>
      <c r="I91" s="59"/>
      <c r="J91" s="59"/>
      <c r="K91" s="29"/>
    </row>
    <row r="92" spans="1:26" s="3" customFormat="1" ht="83.1" hidden="1" customHeight="1">
      <c r="B92" s="103" t="s">
        <v>256</v>
      </c>
      <c r="D92" s="549"/>
      <c r="E92" s="550"/>
      <c r="F92" s="550"/>
      <c r="G92" s="550"/>
      <c r="H92" s="550"/>
      <c r="I92" s="550"/>
      <c r="J92" s="550"/>
      <c r="K92" s="550"/>
      <c r="L92" s="550"/>
      <c r="M92" s="550"/>
      <c r="N92" s="550"/>
      <c r="O92" s="550"/>
      <c r="P92" s="551"/>
      <c r="Q92" s="381"/>
      <c r="R92" s="381"/>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51"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defaultColWidth="11.42578125" defaultRowHeight="12.75"/>
  <cols>
    <col min="1" max="1" width="16.85546875" customWidth="1"/>
    <col min="2" max="5" width="14.28515625" customWidth="1"/>
    <col min="6" max="6" width="3.7109375" customWidth="1"/>
    <col min="7" max="7" width="14.28515625" customWidth="1"/>
    <col min="8" max="10" width="14.140625" customWidth="1"/>
  </cols>
  <sheetData>
    <row r="1" spans="1:12" s="3" customFormat="1" ht="20.25">
      <c r="A1" s="126" t="s">
        <v>228</v>
      </c>
      <c r="B1" s="29"/>
      <c r="C1" s="29"/>
      <c r="D1" s="29"/>
      <c r="E1" s="29"/>
      <c r="F1" s="29"/>
      <c r="G1" s="29"/>
      <c r="H1" s="29"/>
      <c r="I1" s="29"/>
      <c r="J1" s="29"/>
      <c r="K1" s="29"/>
      <c r="L1" s="29"/>
    </row>
    <row r="2" spans="1:12" s="3" customFormat="1" ht="13.5" hidden="1" thickBot="1">
      <c r="A2" s="25"/>
      <c r="B2" s="25"/>
      <c r="C2" s="25"/>
      <c r="D2" s="25"/>
      <c r="E2" s="25"/>
      <c r="F2" s="25"/>
      <c r="G2" s="25"/>
    </row>
    <row r="3" spans="1:12" s="3" customFormat="1" ht="20.25" hidden="1">
      <c r="A3" s="127" t="s">
        <v>126</v>
      </c>
      <c r="B3" s="27"/>
      <c r="C3" s="27"/>
      <c r="D3" s="27"/>
      <c r="E3" s="27"/>
      <c r="F3" s="27"/>
      <c r="G3" s="27"/>
      <c r="H3" s="27"/>
    </row>
    <row r="4" spans="1:12" s="3" customFormat="1" hidden="1">
      <c r="A4" s="27" t="s">
        <v>85</v>
      </c>
      <c r="B4" s="128">
        <v>36526</v>
      </c>
      <c r="C4" s="128"/>
      <c r="D4" s="27"/>
      <c r="E4" s="27" t="s">
        <v>156</v>
      </c>
      <c r="F4" s="27" t="s">
        <v>149</v>
      </c>
      <c r="G4" s="27"/>
      <c r="H4" s="27"/>
    </row>
    <row r="5" spans="1:12" s="3" customFormat="1" hidden="1">
      <c r="A5" s="27" t="s">
        <v>114</v>
      </c>
      <c r="B5" s="128">
        <v>43831</v>
      </c>
      <c r="C5" s="128"/>
      <c r="D5" s="27"/>
      <c r="E5" s="27"/>
      <c r="F5" s="27" t="s">
        <v>157</v>
      </c>
      <c r="G5" s="27"/>
      <c r="H5" s="27"/>
    </row>
    <row r="6" spans="1:12" s="3" customFormat="1" hidden="1">
      <c r="A6" s="27" t="s">
        <v>86</v>
      </c>
      <c r="B6" s="129" t="s">
        <v>135</v>
      </c>
      <c r="C6" s="129"/>
      <c r="D6" s="27"/>
      <c r="E6" s="27"/>
      <c r="F6" s="27" t="s">
        <v>111</v>
      </c>
      <c r="G6" s="27"/>
      <c r="H6" s="27"/>
    </row>
    <row r="7" spans="1:12" s="3" customFormat="1" hidden="1">
      <c r="A7" s="27"/>
      <c r="B7" s="129" t="s">
        <v>160</v>
      </c>
      <c r="C7" s="129"/>
      <c r="D7" s="27"/>
      <c r="E7" s="27"/>
      <c r="F7" s="129" t="s">
        <v>112</v>
      </c>
      <c r="G7" s="27"/>
      <c r="H7" s="27"/>
    </row>
    <row r="8" spans="1:12" s="3" customFormat="1" hidden="1">
      <c r="A8" s="27"/>
      <c r="B8" s="129" t="s">
        <v>121</v>
      </c>
      <c r="C8" s="129"/>
      <c r="D8" s="27"/>
      <c r="E8" s="27"/>
      <c r="F8" s="129" t="s">
        <v>43</v>
      </c>
      <c r="G8" s="27"/>
      <c r="H8" s="27"/>
    </row>
    <row r="9" spans="1:12" s="3" customFormat="1" hidden="1">
      <c r="A9" s="27"/>
      <c r="B9" s="129" t="s">
        <v>158</v>
      </c>
      <c r="C9" s="129"/>
      <c r="D9" s="27"/>
      <c r="E9" s="27"/>
      <c r="F9" s="27" t="s">
        <v>44</v>
      </c>
      <c r="G9" s="27"/>
      <c r="H9" s="27"/>
    </row>
    <row r="10" spans="1:12" s="3" customFormat="1" hidden="1">
      <c r="A10" s="27"/>
      <c r="B10" s="129" t="s">
        <v>159</v>
      </c>
      <c r="C10" s="129"/>
      <c r="D10" s="27"/>
      <c r="E10" s="27"/>
      <c r="F10" s="27" t="s">
        <v>45</v>
      </c>
      <c r="G10" s="27"/>
      <c r="H10" s="27"/>
    </row>
    <row r="11" spans="1:12" s="3" customFormat="1" hidden="1">
      <c r="A11" s="27"/>
      <c r="B11" s="129" t="s">
        <v>136</v>
      </c>
      <c r="C11" s="129"/>
      <c r="D11" s="27"/>
      <c r="E11" s="27"/>
      <c r="F11" s="27" t="s">
        <v>46</v>
      </c>
      <c r="G11" s="27"/>
      <c r="H11" s="27"/>
    </row>
    <row r="12" spans="1:12" s="3" customFormat="1" hidden="1">
      <c r="A12" s="27"/>
      <c r="B12" s="129" t="s">
        <v>137</v>
      </c>
      <c r="C12" s="129"/>
      <c r="D12" s="27"/>
      <c r="E12" s="27"/>
      <c r="F12" s="27" t="s">
        <v>115</v>
      </c>
      <c r="G12" s="27"/>
      <c r="H12" s="27"/>
    </row>
    <row r="13" spans="1:12" s="3" customFormat="1" hidden="1">
      <c r="A13" s="27"/>
      <c r="B13" s="129" t="s">
        <v>184</v>
      </c>
      <c r="C13" s="129"/>
      <c r="D13" s="27"/>
      <c r="E13" s="27"/>
      <c r="F13" s="27"/>
      <c r="G13" s="27"/>
      <c r="H13" s="27"/>
    </row>
    <row r="14" spans="1:12" s="3" customFormat="1" hidden="1">
      <c r="A14" s="27" t="s">
        <v>90</v>
      </c>
      <c r="B14" s="27" t="s">
        <v>91</v>
      </c>
      <c r="C14" s="27"/>
      <c r="D14" s="27"/>
      <c r="E14" s="27"/>
      <c r="F14" s="27"/>
      <c r="G14" s="27"/>
      <c r="H14" s="27"/>
    </row>
    <row r="15" spans="1:12" s="3" customFormat="1" hidden="1">
      <c r="A15" s="27"/>
      <c r="B15" s="27" t="s">
        <v>161</v>
      </c>
      <c r="C15" s="27"/>
      <c r="D15" s="27"/>
      <c r="E15" s="27" t="s">
        <v>229</v>
      </c>
      <c r="F15" s="27" t="s">
        <v>230</v>
      </c>
      <c r="G15" s="27"/>
      <c r="H15" s="27"/>
    </row>
    <row r="16" spans="1:12" s="3" customFormat="1" hidden="1">
      <c r="A16" s="27"/>
      <c r="B16" s="27" t="s">
        <v>138</v>
      </c>
      <c r="C16" s="27"/>
      <c r="D16" s="27"/>
      <c r="E16" s="27"/>
      <c r="F16" s="27" t="s">
        <v>231</v>
      </c>
      <c r="G16" s="27"/>
      <c r="H16" s="27"/>
    </row>
    <row r="17" spans="1:8" s="3" customFormat="1" hidden="1">
      <c r="A17" s="27"/>
      <c r="B17" s="27" t="s">
        <v>139</v>
      </c>
      <c r="C17" s="27"/>
      <c r="D17" s="27"/>
      <c r="E17" s="27" t="s">
        <v>232</v>
      </c>
      <c r="F17" s="27" t="s">
        <v>233</v>
      </c>
      <c r="G17" s="27"/>
      <c r="H17" s="27"/>
    </row>
    <row r="18" spans="1:8" s="3" customFormat="1" hidden="1">
      <c r="A18" s="27"/>
      <c r="B18" s="27" t="s">
        <v>177</v>
      </c>
      <c r="C18" s="27"/>
      <c r="D18" s="27"/>
      <c r="E18" s="27"/>
      <c r="F18" s="27" t="s">
        <v>234</v>
      </c>
      <c r="G18" s="27"/>
      <c r="H18" s="27"/>
    </row>
    <row r="19" spans="1:8" s="3" customFormat="1" hidden="1">
      <c r="A19" s="27"/>
      <c r="B19" s="27" t="s">
        <v>93</v>
      </c>
      <c r="C19" s="27"/>
      <c r="D19" s="27"/>
      <c r="E19" s="27"/>
      <c r="F19" s="27" t="s">
        <v>235</v>
      </c>
      <c r="G19" s="27"/>
      <c r="H19" s="27"/>
    </row>
    <row r="20" spans="1:8" s="3" customFormat="1" hidden="1">
      <c r="A20" s="27"/>
      <c r="B20" s="27" t="s">
        <v>28</v>
      </c>
      <c r="C20" s="27"/>
      <c r="D20" s="27"/>
      <c r="E20" s="27"/>
      <c r="F20" s="27" t="s">
        <v>236</v>
      </c>
      <c r="G20" s="27"/>
      <c r="H20" s="27"/>
    </row>
    <row r="21" spans="1:8" s="3" customFormat="1" hidden="1">
      <c r="A21" s="27"/>
      <c r="B21" s="27" t="s">
        <v>178</v>
      </c>
      <c r="C21" s="27"/>
      <c r="D21" s="27"/>
      <c r="E21" s="27" t="s">
        <v>237</v>
      </c>
      <c r="F21" s="27" t="s">
        <v>235</v>
      </c>
      <c r="G21" s="27"/>
      <c r="H21" s="27"/>
    </row>
    <row r="22" spans="1:8" s="3" customFormat="1" hidden="1">
      <c r="A22" s="27"/>
      <c r="B22" s="27" t="s">
        <v>179</v>
      </c>
      <c r="C22" s="27"/>
      <c r="D22" s="27"/>
      <c r="E22" s="27"/>
      <c r="F22" s="27" t="s">
        <v>238</v>
      </c>
      <c r="G22" s="27"/>
      <c r="H22" s="27"/>
    </row>
    <row r="23" spans="1:8" s="3" customFormat="1" hidden="1">
      <c r="A23" s="27"/>
      <c r="B23" s="27" t="s">
        <v>180</v>
      </c>
      <c r="C23" s="27"/>
      <c r="D23" s="27"/>
      <c r="E23" s="27"/>
      <c r="F23" s="27"/>
      <c r="G23" s="27"/>
      <c r="H23" s="27"/>
    </row>
    <row r="24" spans="1:8" s="3" customFormat="1" hidden="1">
      <c r="A24" s="27" t="s">
        <v>52</v>
      </c>
      <c r="B24" s="27" t="s">
        <v>53</v>
      </c>
      <c r="C24" s="27"/>
      <c r="D24" s="27"/>
      <c r="E24" s="27"/>
      <c r="F24" s="27"/>
      <c r="G24" s="27"/>
      <c r="H24" s="27"/>
    </row>
    <row r="25" spans="1:8" s="19" customFormat="1" hidden="1">
      <c r="A25" s="27"/>
      <c r="B25" s="27" t="s">
        <v>54</v>
      </c>
      <c r="C25" s="27"/>
      <c r="D25" s="27"/>
      <c r="E25" s="27"/>
      <c r="F25" s="27"/>
      <c r="G25" s="27"/>
      <c r="H25" s="27"/>
    </row>
    <row r="26" spans="1:8" s="3" customFormat="1" hidden="1">
      <c r="A26" s="27" t="s">
        <v>55</v>
      </c>
      <c r="B26" s="27" t="s">
        <v>56</v>
      </c>
      <c r="C26" s="27"/>
      <c r="D26" s="27"/>
      <c r="E26" s="27"/>
      <c r="F26" s="27"/>
      <c r="G26" s="27"/>
      <c r="H26" s="27"/>
    </row>
    <row r="27" spans="1:8" s="3" customFormat="1" hidden="1">
      <c r="A27" s="27"/>
      <c r="B27" s="27" t="s">
        <v>92</v>
      </c>
      <c r="C27" s="27"/>
      <c r="D27" s="27"/>
      <c r="E27" s="27"/>
      <c r="F27" s="27"/>
      <c r="G27" s="27"/>
      <c r="H27" s="27"/>
    </row>
    <row r="28" spans="1:8" s="3" customFormat="1" hidden="1">
      <c r="A28" s="27"/>
      <c r="B28" s="27" t="s">
        <v>58</v>
      </c>
      <c r="C28" s="27"/>
      <c r="D28" s="27"/>
      <c r="E28" s="27"/>
      <c r="F28" s="27"/>
      <c r="G28" s="27"/>
      <c r="H28" s="27"/>
    </row>
    <row r="29" spans="1:8" s="3" customFormat="1" hidden="1">
      <c r="A29" s="27"/>
      <c r="B29" s="27" t="s">
        <v>57</v>
      </c>
      <c r="C29" s="27"/>
      <c r="D29" s="27"/>
      <c r="E29" s="27"/>
      <c r="F29" s="27"/>
      <c r="G29" s="27"/>
      <c r="H29" s="27"/>
    </row>
    <row r="30" spans="1:8" s="3" customFormat="1" hidden="1">
      <c r="A30" s="27" t="s">
        <v>239</v>
      </c>
      <c r="B30" s="27" t="s">
        <v>201</v>
      </c>
      <c r="C30" s="27"/>
      <c r="D30" s="27"/>
      <c r="E30" s="27"/>
      <c r="F30" s="27"/>
      <c r="G30" s="27"/>
      <c r="H30" s="27"/>
    </row>
    <row r="31" spans="1:8" s="3" customFormat="1" hidden="1">
      <c r="A31" s="27"/>
      <c r="B31" s="27" t="s">
        <v>202</v>
      </c>
      <c r="C31" s="27"/>
      <c r="D31" s="27"/>
      <c r="E31" s="27"/>
      <c r="F31" s="27"/>
      <c r="G31" s="27"/>
      <c r="H31" s="27"/>
    </row>
    <row r="32" spans="1:8" s="3" customFormat="1" hidden="1">
      <c r="A32" s="27" t="s">
        <v>59</v>
      </c>
      <c r="B32" s="27" t="s">
        <v>60</v>
      </c>
      <c r="C32" s="27"/>
      <c r="D32" s="27"/>
      <c r="E32" s="27"/>
      <c r="F32" s="27"/>
      <c r="G32" s="27"/>
      <c r="H32" s="27"/>
    </row>
    <row r="33" spans="1:12" s="3" customFormat="1" hidden="1">
      <c r="A33" s="27"/>
      <c r="B33" s="27" t="s">
        <v>61</v>
      </c>
      <c r="C33" s="27"/>
      <c r="D33" s="27"/>
      <c r="E33" s="27"/>
      <c r="F33" s="27"/>
      <c r="G33" s="27"/>
      <c r="H33" s="27"/>
    </row>
    <row r="34" spans="1:12" s="3" customFormat="1" hidden="1">
      <c r="A34" s="27"/>
      <c r="B34" s="27" t="s">
        <v>62</v>
      </c>
      <c r="C34" s="27"/>
      <c r="D34" s="27"/>
      <c r="E34" s="27"/>
      <c r="F34" s="27"/>
      <c r="G34" s="27"/>
      <c r="H34" s="27"/>
    </row>
    <row r="35" spans="1:12" s="3" customFormat="1" hidden="1">
      <c r="A35" s="27"/>
      <c r="B35" s="27" t="s">
        <v>63</v>
      </c>
      <c r="C35" s="27"/>
      <c r="D35" s="27"/>
      <c r="E35" s="27"/>
      <c r="F35" s="27"/>
      <c r="G35" s="27"/>
      <c r="H35" s="27"/>
    </row>
    <row r="36" spans="1:12" s="3" customFormat="1" hidden="1">
      <c r="A36" s="27"/>
      <c r="B36" s="27" t="s">
        <v>64</v>
      </c>
      <c r="C36" s="27"/>
      <c r="D36" s="27"/>
      <c r="E36" s="27"/>
      <c r="F36" s="27"/>
      <c r="G36" s="27"/>
      <c r="H36" s="27"/>
    </row>
    <row r="37" spans="1:12" s="3" customFormat="1" hidden="1">
      <c r="A37" s="27" t="s">
        <v>170</v>
      </c>
      <c r="B37" s="27" t="s">
        <v>171</v>
      </c>
      <c r="C37" s="27"/>
      <c r="D37" s="27"/>
      <c r="E37" s="27"/>
      <c r="F37" s="27"/>
      <c r="G37" s="27"/>
      <c r="H37" s="27"/>
    </row>
    <row r="38" spans="1:12" s="3" customFormat="1" hidden="1">
      <c r="A38" s="27"/>
      <c r="B38" s="27" t="s">
        <v>172</v>
      </c>
      <c r="C38" s="27"/>
      <c r="D38" s="27"/>
      <c r="E38" s="27"/>
      <c r="F38" s="27"/>
      <c r="G38" s="27"/>
      <c r="H38" s="27"/>
    </row>
    <row r="39" spans="1:12" s="3" customFormat="1" hidden="1">
      <c r="A39" s="27"/>
      <c r="B39" s="27" t="s">
        <v>173</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25">
      <c r="A42" s="126"/>
      <c r="B42" s="558" t="s">
        <v>240</v>
      </c>
      <c r="C42" s="559"/>
      <c r="D42" s="559"/>
      <c r="E42" s="560"/>
      <c r="F42" s="130"/>
      <c r="G42" s="558" t="s">
        <v>83</v>
      </c>
      <c r="H42" s="559"/>
      <c r="I42" s="559"/>
      <c r="J42" s="560"/>
      <c r="K42" s="29"/>
      <c r="L42" s="29"/>
    </row>
    <row r="43" spans="1:12" s="4" customFormat="1">
      <c r="A43" s="80" t="s">
        <v>257</v>
      </c>
      <c r="B43" s="67" t="s">
        <v>241</v>
      </c>
      <c r="C43" s="68" t="s">
        <v>242</v>
      </c>
      <c r="D43" s="68" t="s">
        <v>243</v>
      </c>
      <c r="E43" s="69" t="s">
        <v>244</v>
      </c>
      <c r="F43" s="62"/>
      <c r="G43" s="67" t="s">
        <v>241</v>
      </c>
      <c r="H43" s="68" t="s">
        <v>242</v>
      </c>
      <c r="I43" s="68" t="s">
        <v>243</v>
      </c>
      <c r="J43" s="69" t="s">
        <v>244</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245</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25">
      <c r="A66" s="126"/>
      <c r="B66" s="558" t="s">
        <v>246</v>
      </c>
      <c r="C66" s="559"/>
      <c r="D66" s="560"/>
      <c r="E66" s="4"/>
      <c r="G66" s="529" t="s">
        <v>83</v>
      </c>
      <c r="H66" s="530"/>
      <c r="I66" s="531"/>
    </row>
    <row r="67" spans="1:11" s="4" customFormat="1">
      <c r="A67" s="80" t="s">
        <v>258</v>
      </c>
      <c r="B67" s="67" t="s">
        <v>247</v>
      </c>
      <c r="C67" s="339" t="s">
        <v>661</v>
      </c>
      <c r="D67" s="141" t="s">
        <v>248</v>
      </c>
      <c r="G67" s="67" t="s">
        <v>247</v>
      </c>
      <c r="H67" s="68" t="s">
        <v>249</v>
      </c>
      <c r="I67" s="69" t="s">
        <v>250</v>
      </c>
      <c r="J67" s="340"/>
    </row>
    <row r="68" spans="1:11" s="4" customFormat="1">
      <c r="A68" s="210"/>
      <c r="B68" s="142"/>
      <c r="C68" s="143"/>
      <c r="D68" s="142"/>
      <c r="G68" s="135"/>
      <c r="H68" s="135"/>
      <c r="I68" s="142"/>
    </row>
    <row r="69" spans="1:11" s="4" customFormat="1">
      <c r="A69" s="210"/>
      <c r="B69" s="132"/>
      <c r="C69" s="143"/>
      <c r="D69" s="142"/>
      <c r="G69" s="133"/>
      <c r="H69" s="133"/>
      <c r="I69" s="142"/>
    </row>
    <row r="70" spans="1:11" s="4" customFormat="1">
      <c r="A70" s="210"/>
      <c r="B70" s="132"/>
      <c r="C70" s="143"/>
      <c r="D70" s="142"/>
      <c r="G70" s="133"/>
      <c r="H70" s="133"/>
      <c r="I70" s="142"/>
    </row>
    <row r="71" spans="1:11" s="4" customFormat="1">
      <c r="A71" s="210"/>
      <c r="B71" s="132"/>
      <c r="C71" s="143"/>
      <c r="D71" s="142"/>
      <c r="G71" s="133"/>
      <c r="H71" s="133"/>
      <c r="I71" s="142"/>
    </row>
    <row r="72" spans="1:11" s="4" customFormat="1">
      <c r="A72" s="210"/>
      <c r="B72" s="132"/>
      <c r="C72" s="143"/>
      <c r="D72" s="142"/>
      <c r="G72" s="133"/>
      <c r="H72" s="133"/>
      <c r="I72" s="142"/>
    </row>
    <row r="73" spans="1:11" s="4" customFormat="1">
      <c r="A73" s="210"/>
      <c r="B73" s="132"/>
      <c r="C73" s="143"/>
      <c r="D73" s="142"/>
      <c r="G73" s="133"/>
      <c r="H73" s="133"/>
      <c r="I73" s="142"/>
    </row>
    <row r="74" spans="1:11" s="4" customFormat="1">
      <c r="A74" s="210"/>
      <c r="B74" s="132"/>
      <c r="C74" s="143"/>
      <c r="D74" s="142"/>
      <c r="G74" s="133"/>
      <c r="H74" s="133"/>
      <c r="I74" s="142"/>
    </row>
    <row r="75" spans="1:11" s="4" customFormat="1">
      <c r="A75" s="210"/>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245</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25">
      <c r="A90" s="126"/>
      <c r="B90" s="144" t="s">
        <v>83</v>
      </c>
    </row>
    <row r="91" spans="1:10" s="4" customFormat="1">
      <c r="A91" s="80" t="s">
        <v>251</v>
      </c>
      <c r="B91" s="145" t="s">
        <v>252</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245</v>
      </c>
      <c r="B97" s="139">
        <f>SUM(B92:B96)</f>
        <v>0</v>
      </c>
      <c r="C97" s="66"/>
      <c r="D97" s="66"/>
      <c r="E97" s="66"/>
      <c r="F97" s="131"/>
    </row>
    <row r="98" spans="1:9" s="4" customFormat="1">
      <c r="A98" s="80"/>
      <c r="B98" s="62"/>
      <c r="G98" s="62"/>
      <c r="H98" s="62"/>
      <c r="I98" s="62"/>
    </row>
    <row r="99" spans="1:9" s="3" customFormat="1" hidden="1">
      <c r="A99" s="2" t="s">
        <v>253</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1"/>
    </row>
    <row r="104" spans="1:9" s="3" customFormat="1" hidden="1">
      <c r="C104" s="19"/>
    </row>
    <row r="105" spans="1:9" s="3" customFormat="1" hidden="1">
      <c r="A105" s="2" t="s">
        <v>279</v>
      </c>
      <c r="C105" s="19"/>
    </row>
    <row r="106" spans="1:9" s="3" customFormat="1" hidden="1">
      <c r="A106" s="4"/>
      <c r="C106" s="148" t="str">
        <f>'Historical Data'!B128</f>
        <v/>
      </c>
    </row>
    <row r="107" spans="1:9" s="3" customFormat="1" hidden="1">
      <c r="C107" s="149">
        <f>IF(ISERR(SUM('Historical Data'!F121:F125)/SUM('Historical Data'!D121:D125)),0,SUM('Historical Data'!F121:F125)/SUM('Historical Data'!D121:D125))</f>
        <v>0</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657</v>
      </c>
      <c r="B114" s="46" t="s">
        <v>663</v>
      </c>
      <c r="D114" s="21">
        <f>D64+E64+C88</f>
        <v>0</v>
      </c>
    </row>
    <row r="115" spans="1:10" s="3" customFormat="1">
      <c r="A115" s="2"/>
      <c r="B115" s="3" t="s">
        <v>254</v>
      </c>
      <c r="D115" s="7">
        <v>0</v>
      </c>
      <c r="G115" s="46" t="s">
        <v>664</v>
      </c>
      <c r="H115" s="21">
        <f>H88+J64+I64</f>
        <v>0</v>
      </c>
    </row>
    <row r="116" spans="1:10" s="3" customFormat="1">
      <c r="B116" s="3" t="s">
        <v>255</v>
      </c>
      <c r="D116" s="7">
        <v>0</v>
      </c>
    </row>
    <row r="117" spans="1:10" s="3" customFormat="1" ht="83.1" hidden="1" customHeight="1">
      <c r="B117" s="103" t="s">
        <v>256</v>
      </c>
      <c r="D117" s="555"/>
      <c r="E117" s="556"/>
      <c r="F117" s="556"/>
      <c r="G117" s="556"/>
      <c r="H117" s="556"/>
      <c r="I117" s="556"/>
      <c r="J117" s="557"/>
    </row>
  </sheetData>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128" zoomScaleNormal="128" workbookViewId="0">
      <selection activeCell="D66" sqref="D66"/>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Constants!C1</f>
        <v xml:space="preserve"> </v>
      </c>
      <c r="D1" s="3" t="str">
        <f>Constants!D1</f>
        <v xml:space="preserve"> </v>
      </c>
      <c r="E1" s="3" t="str">
        <f>Constants!E1</f>
        <v xml:space="preserve"> </v>
      </c>
      <c r="F1" s="3" t="str">
        <f>Constants!F1</f>
        <v>Start of spreadsheets</v>
      </c>
    </row>
    <row r="2" spans="1:8" hidden="1">
      <c r="A2" s="3" t="str">
        <f>Constants!A2</f>
        <v>Start date:</v>
      </c>
      <c r="B2" s="3">
        <f>Constants!B2</f>
        <v>36526</v>
      </c>
      <c r="C2" s="3" t="str">
        <f>Constants!C2</f>
        <v xml:space="preserve"> </v>
      </c>
      <c r="D2" s="3" t="str">
        <f>Constants!D2</f>
        <v>Grades:</v>
      </c>
      <c r="E2" s="3" t="str">
        <f>Constants!E2</f>
        <v>AA</v>
      </c>
      <c r="F2" s="3">
        <f>Constants!F2</f>
        <v>1</v>
      </c>
      <c r="G2" s="29"/>
      <c r="H2" s="29"/>
    </row>
    <row r="3" spans="1:8" hidden="1">
      <c r="A3" s="3" t="str">
        <f>Constants!A3</f>
        <v>End date:</v>
      </c>
      <c r="B3" s="3">
        <f>Constants!B3</f>
        <v>73051</v>
      </c>
      <c r="C3" s="3" t="str">
        <f>Constants!C3</f>
        <v xml:space="preserve"> </v>
      </c>
      <c r="D3" s="3" t="str">
        <f>Constants!D3</f>
        <v xml:space="preserve"> </v>
      </c>
      <c r="E3" s="3" t="str">
        <f>Constants!E3</f>
        <v>A</v>
      </c>
      <c r="F3" s="3">
        <f>Constants!F3</f>
        <v>0.95</v>
      </c>
      <c r="G3" s="29"/>
      <c r="H3" s="29"/>
    </row>
    <row r="4" spans="1:8" hidden="1">
      <c r="A4" s="3" t="str">
        <f>Constants!A4</f>
        <v>Phases:</v>
      </c>
      <c r="B4" s="3" t="str">
        <f>Constants!B4</f>
        <v>Analysis</v>
      </c>
      <c r="C4" s="3" t="str">
        <f>Constants!C4</f>
        <v xml:space="preserve"> </v>
      </c>
      <c r="D4" s="3" t="str">
        <f>Constants!D4</f>
        <v xml:space="preserve"> </v>
      </c>
      <c r="E4" s="3" t="str">
        <f>Constants!E4</f>
        <v>AB</v>
      </c>
      <c r="F4" s="3">
        <f>Constants!F4</f>
        <v>0.9</v>
      </c>
      <c r="G4" s="29"/>
      <c r="H4" s="29"/>
    </row>
    <row r="5" spans="1:8" hidden="1">
      <c r="A5" s="3" t="str">
        <f>Constants!A5</f>
        <v xml:space="preserve"> </v>
      </c>
      <c r="B5" s="3" t="str">
        <f>Constants!B5</f>
        <v>Architecture</v>
      </c>
      <c r="C5" s="3" t="str">
        <f>Constants!C5</f>
        <v xml:space="preserve"> </v>
      </c>
      <c r="D5" s="3" t="str">
        <f>Constants!D5</f>
        <v xml:space="preserve"> </v>
      </c>
      <c r="E5" s="3" t="str">
        <f>Constants!E5</f>
        <v>B</v>
      </c>
      <c r="F5" s="3">
        <f>Constants!F5</f>
        <v>0.85</v>
      </c>
      <c r="G5" s="29"/>
      <c r="H5" s="29"/>
    </row>
    <row r="6" spans="1:8" hidden="1">
      <c r="A6" s="3" t="str">
        <f>Constants!A6</f>
        <v xml:space="preserve"> </v>
      </c>
      <c r="B6" s="3" t="str">
        <f>Constants!B6</f>
        <v>Project planning</v>
      </c>
      <c r="C6" s="3" t="str">
        <f>Constants!C6</f>
        <v xml:space="preserve"> </v>
      </c>
      <c r="D6" s="3" t="str">
        <f>Constants!D6</f>
        <v xml:space="preserve"> </v>
      </c>
      <c r="E6" s="3" t="str">
        <f>Constants!E6</f>
        <v>BC</v>
      </c>
      <c r="F6" s="3">
        <f>Constants!F6</f>
        <v>0.8</v>
      </c>
      <c r="G6" s="29"/>
      <c r="H6" s="29"/>
    </row>
    <row r="7" spans="1:8" hidden="1">
      <c r="A7" s="3" t="str">
        <f>Constants!A7</f>
        <v xml:space="preserve"> </v>
      </c>
      <c r="B7" s="3" t="str">
        <f>Constants!B7</f>
        <v>Interation planning</v>
      </c>
      <c r="C7" s="3" t="str">
        <f>Constants!C7</f>
        <v xml:space="preserve"> </v>
      </c>
      <c r="D7" s="3" t="str">
        <f>Constants!D7</f>
        <v xml:space="preserve"> </v>
      </c>
      <c r="E7" s="3" t="str">
        <f>Constants!E7</f>
        <v>C</v>
      </c>
      <c r="F7" s="3">
        <f>Constants!F7</f>
        <v>0.75</v>
      </c>
      <c r="G7" s="29"/>
      <c r="H7" s="29"/>
    </row>
    <row r="8" spans="1:8" hidden="1">
      <c r="A8" s="3" t="str">
        <f>Constants!A8</f>
        <v xml:space="preserve"> </v>
      </c>
      <c r="B8" s="3" t="str">
        <f>Constants!B8</f>
        <v>Construction</v>
      </c>
      <c r="C8" s="3" t="str">
        <f>Constants!C8</f>
        <v xml:space="preserve"> </v>
      </c>
      <c r="D8" s="3" t="str">
        <f>Constants!D8</f>
        <v xml:space="preserve"> </v>
      </c>
      <c r="E8" s="3" t="str">
        <f>Constants!E8</f>
        <v>CD</v>
      </c>
      <c r="F8" s="3">
        <f>Constants!F8</f>
        <v>0.7</v>
      </c>
      <c r="G8" s="29"/>
      <c r="H8" s="29"/>
    </row>
    <row r="9" spans="1:8" hidden="1">
      <c r="A9" s="3" t="str">
        <f>Constants!A9</f>
        <v xml:space="preserve"> </v>
      </c>
      <c r="B9" s="3" t="str">
        <f>Constants!B9</f>
        <v>Refactoring</v>
      </c>
      <c r="C9" s="3" t="str">
        <f>Constants!C9</f>
        <v xml:space="preserve"> </v>
      </c>
      <c r="D9" s="3" t="str">
        <f>Constants!D9</f>
        <v xml:space="preserve"> </v>
      </c>
      <c r="E9" s="3" t="str">
        <f>Constants!E9</f>
        <v>D</v>
      </c>
      <c r="F9" s="3">
        <f>Constants!F9</f>
        <v>0.65</v>
      </c>
      <c r="G9" s="29"/>
      <c r="H9" s="29"/>
    </row>
    <row r="10" spans="1:8" hidden="1">
      <c r="A10" s="3" t="str">
        <f>Constants!A10</f>
        <v xml:space="preserve"> </v>
      </c>
      <c r="B10" s="3" t="str">
        <f>Constants!B10</f>
        <v>Review</v>
      </c>
      <c r="C10" s="3" t="str">
        <f>Constants!C10</f>
        <v xml:space="preserve"> </v>
      </c>
      <c r="D10" s="3" t="str">
        <f>Constants!D10</f>
        <v xml:space="preserve"> </v>
      </c>
      <c r="E10" s="3" t="str">
        <f>Constants!E10</f>
        <v>F</v>
      </c>
      <c r="F10" s="3">
        <f>Constants!F10</f>
        <v>0.5</v>
      </c>
      <c r="G10" s="29"/>
      <c r="H10" s="29"/>
    </row>
    <row r="11" spans="1:8" hidden="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29"/>
      <c r="H11" s="29"/>
    </row>
    <row r="12" spans="1:8" hidden="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29"/>
      <c r="H12" s="29"/>
    </row>
    <row r="13" spans="1:8" hidden="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29"/>
      <c r="H13" s="29"/>
    </row>
    <row r="14" spans="1:8" hidden="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1"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25">
      <c r="A45" s="509" t="s">
        <v>124</v>
      </c>
      <c r="B45" s="509"/>
      <c r="C45" s="509"/>
      <c r="D45" s="1"/>
      <c r="E45" s="1"/>
      <c r="F45" s="1"/>
      <c r="G45" s="1"/>
      <c r="H45" s="1"/>
    </row>
    <row r="46" spans="1:11" ht="72.95" customHeight="1">
      <c r="A46" s="539" t="s">
        <v>450</v>
      </c>
      <c r="B46" s="539"/>
      <c r="C46" s="539"/>
      <c r="D46" s="539"/>
      <c r="E46" s="539"/>
      <c r="F46" s="539"/>
      <c r="G46" s="249"/>
      <c r="H46" s="249"/>
      <c r="I46" s="249"/>
      <c r="J46" s="249"/>
    </row>
    <row r="47" spans="1:11">
      <c r="A47" s="2" t="s">
        <v>181</v>
      </c>
      <c r="B47" s="2"/>
      <c r="C47" s="45" t="s">
        <v>82</v>
      </c>
      <c r="D47" s="45" t="s">
        <v>83</v>
      </c>
      <c r="E47" s="45" t="s">
        <v>84</v>
      </c>
      <c r="G47" s="2"/>
      <c r="H47" s="2"/>
    </row>
    <row r="48" spans="1:11" hidden="1">
      <c r="A48" s="46" t="str">
        <f>'Historical Data'!A53</f>
        <v>Base code LOC count</v>
      </c>
      <c r="B48" s="2"/>
      <c r="C48" s="47"/>
      <c r="D48" s="161"/>
      <c r="E48" s="155">
        <f>D48+'Historical Data'!E53</f>
        <v>0</v>
      </c>
      <c r="G48" s="2"/>
      <c r="H48" s="2"/>
    </row>
    <row r="49" spans="1:8" hidden="1">
      <c r="A49" s="46" t="str">
        <f>'Historical Data'!A54</f>
        <v xml:space="preserve">   Lines deleted from Base</v>
      </c>
      <c r="B49" s="2"/>
      <c r="C49" s="47"/>
      <c r="D49" s="161"/>
      <c r="E49" s="155">
        <f>D49+'Historical Data'!E54</f>
        <v>0</v>
      </c>
      <c r="G49" s="2"/>
      <c r="H49" s="2"/>
    </row>
    <row r="50" spans="1:8" hidden="1">
      <c r="A50" s="46" t="str">
        <f>'Historical Data'!A55</f>
        <v xml:space="preserve">   Lines modified from Base</v>
      </c>
      <c r="B50" s="2"/>
      <c r="C50" s="47"/>
      <c r="D50" s="161"/>
      <c r="E50" s="155">
        <f>D50+'Historical Data'!E55</f>
        <v>0</v>
      </c>
      <c r="G50" s="2"/>
      <c r="H50" s="2"/>
    </row>
    <row r="51" spans="1:8" hidden="1">
      <c r="A51" s="46" t="str">
        <f>'Historical Data'!A56</f>
        <v xml:space="preserve">   Lines added to Base</v>
      </c>
      <c r="B51" s="2"/>
      <c r="C51" s="47"/>
      <c r="D51" s="161"/>
      <c r="E51" s="155">
        <f>D51+'Historical Data'!E56</f>
        <v>0</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70</v>
      </c>
      <c r="D53" s="161">
        <v>75</v>
      </c>
      <c r="E53" s="155">
        <f>D53+'Historical Data'!E58</f>
        <v>75</v>
      </c>
      <c r="G53" s="46"/>
      <c r="H53" s="46"/>
    </row>
    <row r="54" spans="1:8" hidden="1">
      <c r="C54" s="2"/>
      <c r="D54" s="2"/>
      <c r="E54" s="2"/>
    </row>
    <row r="55" spans="1:8" hidden="1">
      <c r="A55" s="2" t="s">
        <v>283</v>
      </c>
      <c r="B55" s="2"/>
      <c r="C55" s="2" t="s">
        <v>82</v>
      </c>
      <c r="D55" s="2" t="s">
        <v>83</v>
      </c>
      <c r="E55" s="2" t="s">
        <v>84</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183</v>
      </c>
      <c r="B60" s="2"/>
      <c r="C60" s="267" t="s">
        <v>82</v>
      </c>
      <c r="D60" s="267" t="s">
        <v>83</v>
      </c>
      <c r="E60" s="43" t="s">
        <v>355</v>
      </c>
      <c r="F60" s="45" t="s">
        <v>356</v>
      </c>
      <c r="G60" s="39"/>
      <c r="H60" s="2"/>
    </row>
    <row r="61" spans="1:8">
      <c r="A61" s="60" t="str">
        <f t="shared" ref="A61:A71" si="0">B4</f>
        <v>Analysis</v>
      </c>
      <c r="C61" s="157" t="str">
        <f>IF(ISBLANK($F$1),$C$72*'Historical Data'!F67,"")</f>
        <v/>
      </c>
      <c r="D61" s="157">
        <f>SUMIF('Time Log'!$H$63:$H$152,A61,'Time Log'!$G$63:$G$152)</f>
        <v>74.999999999999972</v>
      </c>
      <c r="E61" s="148">
        <f>D61+'Historical Data'!E67</f>
        <v>74.999999999999972</v>
      </c>
      <c r="F61" s="23">
        <f>IF($E$72=0,0,E61/$E$72)</f>
        <v>7.2463768115942004E-2</v>
      </c>
    </row>
    <row r="62" spans="1:8">
      <c r="A62" s="60" t="str">
        <f t="shared" si="0"/>
        <v>Architecture</v>
      </c>
      <c r="C62" s="157" t="str">
        <f>IF(ISBLANK($F$1),$C$72*'Historical Data'!F68,"")</f>
        <v/>
      </c>
      <c r="D62" s="157">
        <f>SUMIF('Time Log'!$H$63:$H$152,A62,'Time Log'!$G$63:$G$152)</f>
        <v>45</v>
      </c>
      <c r="E62" s="148">
        <f>D62+'Historical Data'!E68</f>
        <v>45</v>
      </c>
      <c r="F62" s="23">
        <f t="shared" ref="F62:F70" si="1">IF($E$72=0,0,E62/$E$72)</f>
        <v>4.3478260869565216E-2</v>
      </c>
    </row>
    <row r="63" spans="1:8">
      <c r="A63" s="60" t="str">
        <f t="shared" si="0"/>
        <v>Project planning</v>
      </c>
      <c r="C63" s="157" t="str">
        <f>IF(ISBLANK($F$1),$C$72*'Historical Data'!F69,"")</f>
        <v/>
      </c>
      <c r="D63" s="157">
        <f>SUMIF('Time Log'!$H$63:$H$152,A63,'Time Log'!$G$63:$G$152)</f>
        <v>45</v>
      </c>
      <c r="E63" s="148">
        <f>D63+'Historical Data'!E69</f>
        <v>45</v>
      </c>
      <c r="F63" s="23">
        <f t="shared" si="1"/>
        <v>4.3478260869565216E-2</v>
      </c>
    </row>
    <row r="64" spans="1:8">
      <c r="A64" s="60" t="str">
        <f t="shared" si="0"/>
        <v>Interation planning</v>
      </c>
      <c r="C64" s="157" t="str">
        <f>IF(ISBLANK($F$1),$C$72*'Historical Data'!F70,"")</f>
        <v/>
      </c>
      <c r="D64" s="157">
        <f>SUMIF('Time Log'!$H$63:$H$152,A64,'Time Log'!$G$63:$G$152)</f>
        <v>29.999999999999993</v>
      </c>
      <c r="E64" s="148">
        <f>D64+'Historical Data'!E70</f>
        <v>29.999999999999993</v>
      </c>
      <c r="F64" s="23">
        <f t="shared" si="1"/>
        <v>2.8985507246376805E-2</v>
      </c>
    </row>
    <row r="65" spans="1:8">
      <c r="A65" s="60" t="str">
        <f t="shared" si="0"/>
        <v>Construction</v>
      </c>
      <c r="C65" s="157" t="str">
        <f>IF(ISBLANK($F$1),$C$72*'Historical Data'!F71,"")</f>
        <v/>
      </c>
      <c r="D65" s="157">
        <f>SUMIF('Time Log'!$H$63:$H$152,A65,'Time Log'!$G$63:$G$152)</f>
        <v>840</v>
      </c>
      <c r="E65" s="148">
        <f>D65+'Historical Data'!E71</f>
        <v>840</v>
      </c>
      <c r="F65" s="23">
        <f t="shared" si="1"/>
        <v>0.81159420289855078</v>
      </c>
    </row>
    <row r="66" spans="1:8">
      <c r="A66" s="60" t="str">
        <f t="shared" si="0"/>
        <v>Refactoring</v>
      </c>
      <c r="C66" s="157" t="str">
        <f>IF(ISBLANK($F$1),$C$72*'Historical Data'!F72,"")</f>
        <v/>
      </c>
      <c r="D66" s="157">
        <f>SUMIF('Time Log'!$H$63:$H$152,A66,'Time Log'!$G$63:$G$152)</f>
        <v>0</v>
      </c>
      <c r="E66" s="148">
        <f>D66+'Historical Data'!E72</f>
        <v>0</v>
      </c>
      <c r="F66" s="23">
        <f t="shared" si="1"/>
        <v>0</v>
      </c>
    </row>
    <row r="67" spans="1:8">
      <c r="A67" s="60" t="str">
        <f t="shared" si="0"/>
        <v>Review</v>
      </c>
      <c r="C67" s="157" t="str">
        <f>IF(ISBLANK($F$1),$C$72*'Historical Data'!F73,"")</f>
        <v/>
      </c>
      <c r="D67" s="157">
        <f>SUMIF('Time Log'!$H$63:$H$152,A67,'Time Log'!$G$63:$G$152)</f>
        <v>0</v>
      </c>
      <c r="E67" s="148">
        <f>D67+'Historical Data'!E73</f>
        <v>0</v>
      </c>
      <c r="F67" s="23">
        <f t="shared" si="1"/>
        <v>0</v>
      </c>
    </row>
    <row r="68" spans="1:8">
      <c r="A68" s="60" t="str">
        <f t="shared" si="0"/>
        <v>Integration test</v>
      </c>
      <c r="C68" s="157" t="str">
        <f>IF(ISBLANK($F$1),$C$72*'Historical Data'!F74,"")</f>
        <v/>
      </c>
      <c r="D68" s="157">
        <f>SUMIF('Time Log'!$H$63:$H$152,A68,'Time Log'!$G$63:$G$152)</f>
        <v>0</v>
      </c>
      <c r="E68" s="148">
        <f>D68+'Historical Data'!E74</f>
        <v>0</v>
      </c>
      <c r="F68" s="23">
        <f t="shared" si="1"/>
        <v>0</v>
      </c>
    </row>
    <row r="69" spans="1:8">
      <c r="A69" s="60" t="str">
        <f t="shared" si="0"/>
        <v>Repatterning</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0</v>
      </c>
      <c r="E70" s="148">
        <f>D70+'Historical Data'!E76</f>
        <v>0</v>
      </c>
      <c r="F70" s="23">
        <f t="shared" si="1"/>
        <v>0</v>
      </c>
    </row>
    <row r="71" spans="1:8">
      <c r="A71" s="60" t="str">
        <f t="shared" si="0"/>
        <v>Sandbox</v>
      </c>
      <c r="C71" s="157" t="str">
        <f>IF(ISBLANK($F$1),$C$72*'Historical Data'!F77,"")</f>
        <v/>
      </c>
      <c r="D71" s="157">
        <f>SUMIF('Time Log'!$H$63:$H$152,A71,'Time Log'!$G$63:$G$152)</f>
        <v>0</v>
      </c>
      <c r="E71" s="148">
        <f>D71+'Historical Data'!E77</f>
        <v>0</v>
      </c>
      <c r="F71" s="23">
        <f>IF($E$72=0,0,E71/$E$72)</f>
        <v>0</v>
      </c>
    </row>
    <row r="72" spans="1:8">
      <c r="A72" s="3" t="s">
        <v>185</v>
      </c>
      <c r="C72" s="47" t="s">
        <v>831</v>
      </c>
      <c r="D72" s="157">
        <f>SUM(D61:D71)</f>
        <v>1035</v>
      </c>
      <c r="E72" s="148">
        <f>D72+'Historical Data'!E78</f>
        <v>1035</v>
      </c>
      <c r="F72" s="23">
        <f>IF($E$72=0,0,E72/$E$72)</f>
        <v>1</v>
      </c>
    </row>
    <row r="73" spans="1:8">
      <c r="C73" s="158"/>
      <c r="D73" s="158"/>
      <c r="E73" s="19"/>
    </row>
    <row r="74" spans="1:8">
      <c r="A74" s="2" t="s">
        <v>530</v>
      </c>
      <c r="B74" s="2"/>
      <c r="C74" s="192"/>
      <c r="D74" s="269" t="s">
        <v>83</v>
      </c>
      <c r="E74" s="43" t="s">
        <v>355</v>
      </c>
      <c r="F74" s="45" t="s">
        <v>356</v>
      </c>
      <c r="H74" s="2"/>
    </row>
    <row r="75" spans="1:8">
      <c r="A75" s="3" t="str">
        <f>B4</f>
        <v>Analysis</v>
      </c>
      <c r="D75" s="21">
        <f>COUNTIF('Change Log'!$D$61:$D$135,A75)</f>
        <v>0</v>
      </c>
      <c r="E75" s="21">
        <f>D75+'Historical Data'!E82</f>
        <v>0</v>
      </c>
      <c r="F75" s="23">
        <f>IF(E75=0,0,E75/$E$86)</f>
        <v>0</v>
      </c>
    </row>
    <row r="76" spans="1:8">
      <c r="A76" s="3" t="str">
        <f t="shared" ref="A76:A85" si="2">B5</f>
        <v>Architecture</v>
      </c>
      <c r="D76" s="21">
        <f>COUNTIF('Change Log'!$D$61:$D$135,A76)</f>
        <v>0</v>
      </c>
      <c r="E76" s="21">
        <f>D76+'Historical Data'!E83</f>
        <v>0</v>
      </c>
      <c r="F76" s="23">
        <f t="shared" ref="F76:F86" si="3">IF(E76=0,0,E76/$E$86)</f>
        <v>0</v>
      </c>
    </row>
    <row r="77" spans="1:8">
      <c r="A77" s="3" t="str">
        <f t="shared" si="2"/>
        <v>Project planning</v>
      </c>
      <c r="D77" s="21">
        <f>COUNTIF('Change Log'!$D$61:$D$135,A77)</f>
        <v>0</v>
      </c>
      <c r="E77" s="21">
        <f>D77+'Historical Data'!E84</f>
        <v>0</v>
      </c>
      <c r="F77" s="23">
        <f t="shared" si="3"/>
        <v>0</v>
      </c>
      <c r="H77" s="8"/>
    </row>
    <row r="78" spans="1:8">
      <c r="A78" s="3" t="str">
        <f t="shared" si="2"/>
        <v>Interation planning</v>
      </c>
      <c r="D78" s="21">
        <f>COUNTIF('Change Log'!$D$61:$D$135,A78)</f>
        <v>0</v>
      </c>
      <c r="E78" s="21">
        <f>D78+'Historical Data'!E85</f>
        <v>0</v>
      </c>
      <c r="F78" s="23">
        <f t="shared" si="3"/>
        <v>0</v>
      </c>
      <c r="H78" s="8"/>
    </row>
    <row r="79" spans="1:8">
      <c r="A79" s="3" t="str">
        <f t="shared" si="2"/>
        <v>Construction</v>
      </c>
      <c r="D79" s="21">
        <f>COUNTIF('Change Log'!$D$61:$D$135,A79)</f>
        <v>4</v>
      </c>
      <c r="E79" s="21">
        <f>D79+'Historical Data'!E86</f>
        <v>4</v>
      </c>
      <c r="F79" s="23">
        <f t="shared" si="3"/>
        <v>1</v>
      </c>
    </row>
    <row r="80" spans="1:8">
      <c r="A80" s="3" t="str">
        <f t="shared" si="2"/>
        <v>Refactoring</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Repatterning</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185</v>
      </c>
      <c r="D86" s="21">
        <f>SUM(D75:D85)</f>
        <v>4</v>
      </c>
      <c r="E86" s="21">
        <f>D86+'Historical Data'!E93</f>
        <v>4</v>
      </c>
      <c r="F86" s="23">
        <f t="shared" si="3"/>
        <v>1</v>
      </c>
    </row>
    <row r="87" spans="1:8">
      <c r="E87" s="21"/>
    </row>
    <row r="88" spans="1:8">
      <c r="A88" s="2" t="s">
        <v>343</v>
      </c>
      <c r="B88" s="2"/>
      <c r="C88" s="192"/>
      <c r="D88" s="269" t="s">
        <v>83</v>
      </c>
      <c r="E88" s="43" t="s">
        <v>355</v>
      </c>
      <c r="F88" s="45" t="s">
        <v>356</v>
      </c>
      <c r="H88" s="2"/>
    </row>
    <row r="89" spans="1:8">
      <c r="A89" s="3" t="str">
        <f>B4</f>
        <v>Analysis</v>
      </c>
      <c r="D89" s="21">
        <f>COUNTIF('Change Log'!$F$61:$F$135,A89)</f>
        <v>0</v>
      </c>
      <c r="E89" s="21">
        <f>D89+'Historical Data'!E97</f>
        <v>0</v>
      </c>
      <c r="F89" s="206">
        <f>IF(E89=0,0,E89/$E$100)</f>
        <v>0</v>
      </c>
    </row>
    <row r="90" spans="1:8">
      <c r="A90" s="3" t="str">
        <f t="shared" ref="A90:A99" si="4">B5</f>
        <v>Architecture</v>
      </c>
      <c r="D90" s="21">
        <f>COUNTIF('Change Log'!$F$61:$F$135,A90)</f>
        <v>0</v>
      </c>
      <c r="E90" s="21">
        <f>D90+'Historical Data'!E98</f>
        <v>0</v>
      </c>
      <c r="F90" s="206">
        <f t="shared" ref="F90:F100" si="5">IF(E90=0,0,E90/$E$100)</f>
        <v>0</v>
      </c>
    </row>
    <row r="91" spans="1:8">
      <c r="A91" s="3" t="str">
        <f t="shared" si="4"/>
        <v>Project planning</v>
      </c>
      <c r="D91" s="21">
        <f>COUNTIF('Change Log'!$F$61:$F$135,A91)</f>
        <v>0</v>
      </c>
      <c r="E91" s="21">
        <f>D91+'Historical Data'!E99</f>
        <v>0</v>
      </c>
      <c r="F91" s="206">
        <f t="shared" si="5"/>
        <v>0</v>
      </c>
    </row>
    <row r="92" spans="1:8">
      <c r="A92" s="3" t="str">
        <f t="shared" si="4"/>
        <v>Interation planning</v>
      </c>
      <c r="D92" s="21">
        <f>COUNTIF('Change Log'!$F$61:$F$135,A92)</f>
        <v>0</v>
      </c>
      <c r="E92" s="21">
        <f>D92+'Historical Data'!E100</f>
        <v>0</v>
      </c>
      <c r="F92" s="206">
        <f t="shared" si="5"/>
        <v>0</v>
      </c>
    </row>
    <row r="93" spans="1:8">
      <c r="A93" s="3" t="str">
        <f t="shared" si="4"/>
        <v>Construction</v>
      </c>
      <c r="D93" s="21">
        <f>COUNTIF('Change Log'!$F$61:$F$135,A93)</f>
        <v>0</v>
      </c>
      <c r="E93" s="21">
        <f>D93+'Historical Data'!E101</f>
        <v>0</v>
      </c>
      <c r="F93" s="206">
        <f t="shared" si="5"/>
        <v>0</v>
      </c>
    </row>
    <row r="94" spans="1:8">
      <c r="A94" s="3" t="str">
        <f t="shared" si="4"/>
        <v>Refactoring</v>
      </c>
      <c r="D94" s="21">
        <f>COUNTIF('Change Log'!$F$61:$F$135,A94)</f>
        <v>0</v>
      </c>
      <c r="E94" s="21">
        <f>D94+'Historical Data'!E102</f>
        <v>0</v>
      </c>
      <c r="F94" s="206">
        <f t="shared" si="5"/>
        <v>0</v>
      </c>
    </row>
    <row r="95" spans="1:8">
      <c r="A95" s="3" t="str">
        <f t="shared" si="4"/>
        <v>Review</v>
      </c>
      <c r="D95" s="21">
        <f>COUNTIF('Change Log'!$F$61:$F$135,A95)</f>
        <v>0</v>
      </c>
      <c r="E95" s="21">
        <f>D95+'Historical Data'!E103</f>
        <v>0</v>
      </c>
      <c r="F95" s="206">
        <f t="shared" si="5"/>
        <v>0</v>
      </c>
    </row>
    <row r="96" spans="1:8">
      <c r="A96" s="3" t="str">
        <f t="shared" si="4"/>
        <v>Integration test</v>
      </c>
      <c r="D96" s="21">
        <f>COUNTIF('Change Log'!$F$61:$F$135,A96)</f>
        <v>0</v>
      </c>
      <c r="E96" s="21">
        <f>D96+'Historical Data'!E104</f>
        <v>0</v>
      </c>
      <c r="F96" s="206">
        <f t="shared" si="5"/>
        <v>0</v>
      </c>
    </row>
    <row r="97" spans="1:6">
      <c r="A97" s="3" t="str">
        <f t="shared" si="4"/>
        <v>Repatterning</v>
      </c>
      <c r="D97" s="21">
        <f>COUNTIF('Change Log'!$F$61:$F$135,A97)</f>
        <v>0</v>
      </c>
      <c r="E97" s="21">
        <f>D97+'Historical Data'!E105</f>
        <v>0</v>
      </c>
      <c r="F97" s="206">
        <f t="shared" si="5"/>
        <v>0</v>
      </c>
    </row>
    <row r="98" spans="1:6">
      <c r="A98" s="3" t="str">
        <f t="shared" si="4"/>
        <v>Postmortem</v>
      </c>
      <c r="D98" s="21">
        <f>COUNTIF('Change Log'!$F$61:$F$135,A98)</f>
        <v>0</v>
      </c>
      <c r="E98" s="21">
        <f>D98+'Historical Data'!E106</f>
        <v>0</v>
      </c>
      <c r="F98" s="206">
        <f t="shared" si="5"/>
        <v>0</v>
      </c>
    </row>
    <row r="99" spans="1:6">
      <c r="A99" s="3" t="str">
        <f t="shared" si="4"/>
        <v>Sandbox</v>
      </c>
      <c r="D99" s="21">
        <f>COUNTIF('Change Log'!$F$61:$F$135,A99)</f>
        <v>0</v>
      </c>
      <c r="E99" s="21">
        <f>D99+'Historical Data'!E107</f>
        <v>0</v>
      </c>
      <c r="F99" s="206">
        <f t="shared" si="5"/>
        <v>0</v>
      </c>
    </row>
    <row r="100" spans="1:6">
      <c r="A100" s="3" t="s">
        <v>185</v>
      </c>
      <c r="D100" s="21">
        <f>SUM(D89:D99)</f>
        <v>0</v>
      </c>
      <c r="E100" s="21">
        <f>D100+'Historical Data'!E108</f>
        <v>0</v>
      </c>
      <c r="F100" s="206">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42578125" defaultRowHeight="12.75"/>
  <cols>
    <col min="1" max="1" width="3.7109375" style="62" customWidth="1"/>
    <col min="2" max="16384" width="7.42578125" style="62"/>
  </cols>
  <sheetData>
    <row r="1" spans="1:6" s="3" customFormat="1" ht="20.25">
      <c r="A1" s="1" t="s">
        <v>318</v>
      </c>
      <c r="B1" s="1"/>
      <c r="C1" s="1"/>
      <c r="D1" s="1"/>
      <c r="E1" s="1"/>
      <c r="F1" s="1"/>
    </row>
    <row r="2" spans="1:6" s="3" customFormat="1" ht="13.5" hidden="1" thickBot="1">
      <c r="A2" s="25"/>
      <c r="B2" s="25"/>
      <c r="C2" s="25"/>
      <c r="D2" s="25"/>
      <c r="E2" s="25"/>
      <c r="F2" s="25"/>
    </row>
    <row r="3" spans="1:6" s="3" customFormat="1" ht="20.25" hidden="1">
      <c r="A3" s="94" t="s">
        <v>126</v>
      </c>
      <c r="B3" s="26"/>
      <c r="C3" s="26"/>
      <c r="D3" s="26"/>
      <c r="E3" s="26"/>
      <c r="F3" s="26"/>
    </row>
    <row r="4" spans="1:6" s="3" customFormat="1" hidden="1">
      <c r="A4" s="26" t="s">
        <v>85</v>
      </c>
      <c r="B4" s="95">
        <v>36526</v>
      </c>
      <c r="C4" s="26"/>
      <c r="D4" s="26"/>
      <c r="E4" s="26"/>
      <c r="F4" s="26"/>
    </row>
    <row r="5" spans="1:6" s="3" customFormat="1" hidden="1">
      <c r="A5" s="26" t="s">
        <v>114</v>
      </c>
      <c r="B5" s="95">
        <v>45658</v>
      </c>
      <c r="C5" s="26"/>
      <c r="D5" s="26"/>
      <c r="E5" s="26"/>
      <c r="F5" s="26"/>
    </row>
    <row r="6" spans="1:6" s="3" customFormat="1" hidden="1">
      <c r="A6" s="27" t="s">
        <v>86</v>
      </c>
      <c r="B6" s="96" t="s">
        <v>135</v>
      </c>
      <c r="C6" s="26"/>
      <c r="D6" s="26"/>
      <c r="E6" s="26"/>
      <c r="F6" s="26"/>
    </row>
    <row r="7" spans="1:6" s="3" customFormat="1" hidden="1">
      <c r="A7" s="26"/>
      <c r="B7" s="96" t="s">
        <v>186</v>
      </c>
      <c r="C7" s="26"/>
      <c r="D7" s="26"/>
      <c r="E7" s="96"/>
      <c r="F7" s="26"/>
    </row>
    <row r="8" spans="1:6" s="3" customFormat="1" hidden="1">
      <c r="A8" s="26"/>
      <c r="B8" s="96" t="s">
        <v>187</v>
      </c>
      <c r="C8" s="26"/>
      <c r="D8" s="26"/>
      <c r="E8" s="96"/>
      <c r="F8" s="26"/>
    </row>
    <row r="9" spans="1:6" s="3" customFormat="1" hidden="1">
      <c r="A9" s="26"/>
      <c r="B9" s="96" t="s">
        <v>188</v>
      </c>
      <c r="C9" s="26"/>
      <c r="D9" s="26"/>
      <c r="E9" s="26"/>
      <c r="F9" s="26"/>
    </row>
    <row r="10" spans="1:6" s="3" customFormat="1" hidden="1">
      <c r="A10" s="26"/>
      <c r="B10" s="96" t="s">
        <v>189</v>
      </c>
      <c r="C10" s="26"/>
      <c r="D10" s="26"/>
      <c r="E10" s="26"/>
      <c r="F10" s="26"/>
    </row>
    <row r="11" spans="1:6" s="3" customFormat="1" hidden="1">
      <c r="A11" s="26"/>
      <c r="B11" s="96" t="s">
        <v>190</v>
      </c>
      <c r="C11" s="26"/>
      <c r="D11" s="26"/>
      <c r="E11" s="26"/>
      <c r="F11" s="26"/>
    </row>
    <row r="12" spans="1:6" s="3" customFormat="1" hidden="1">
      <c r="A12" s="26"/>
      <c r="B12" s="96" t="s">
        <v>191</v>
      </c>
      <c r="C12" s="26"/>
      <c r="D12" s="26"/>
      <c r="E12" s="26"/>
      <c r="F12" s="26"/>
    </row>
    <row r="13" spans="1:6" s="3" customFormat="1" hidden="1">
      <c r="A13" s="26"/>
      <c r="B13" s="96" t="s">
        <v>184</v>
      </c>
      <c r="C13" s="26"/>
      <c r="D13" s="26"/>
      <c r="E13" s="26"/>
      <c r="F13" s="26"/>
    </row>
    <row r="14" spans="1:6" s="3" customFormat="1" hidden="1">
      <c r="A14" s="26"/>
      <c r="B14" s="26" t="s">
        <v>91</v>
      </c>
      <c r="C14" s="26"/>
      <c r="D14" s="26"/>
      <c r="E14" s="26"/>
      <c r="F14" s="26"/>
    </row>
    <row r="15" spans="1:6" s="3" customFormat="1" hidden="1">
      <c r="A15" s="26"/>
      <c r="B15" s="26" t="s">
        <v>192</v>
      </c>
      <c r="C15" s="26"/>
      <c r="D15" s="26"/>
      <c r="E15" s="26"/>
      <c r="F15" s="26"/>
    </row>
    <row r="16" spans="1:6" s="3" customFormat="1" hidden="1">
      <c r="A16" s="26" t="s">
        <v>90</v>
      </c>
      <c r="B16" s="26" t="s">
        <v>193</v>
      </c>
      <c r="C16" s="26"/>
      <c r="D16" s="26"/>
      <c r="E16" s="26"/>
      <c r="F16" s="26"/>
    </row>
    <row r="17" spans="1:6" s="3" customFormat="1" hidden="1">
      <c r="A17" s="26"/>
      <c r="B17" s="26" t="s">
        <v>194</v>
      </c>
      <c r="C17" s="26"/>
      <c r="D17" s="26"/>
      <c r="E17" s="26"/>
      <c r="F17" s="26"/>
    </row>
    <row r="18" spans="1:6" s="3" customFormat="1" hidden="1">
      <c r="A18" s="26"/>
      <c r="B18" s="26" t="s">
        <v>195</v>
      </c>
      <c r="C18" s="26"/>
      <c r="D18" s="26"/>
      <c r="E18" s="26"/>
      <c r="F18" s="26"/>
    </row>
    <row r="19" spans="1:6" s="3" customFormat="1" hidden="1">
      <c r="A19" s="26"/>
      <c r="B19" s="26" t="s">
        <v>196</v>
      </c>
      <c r="C19" s="26"/>
      <c r="D19" s="26"/>
      <c r="E19" s="26"/>
      <c r="F19" s="26"/>
    </row>
    <row r="20" spans="1:6" s="3" customFormat="1" hidden="1">
      <c r="A20" s="26"/>
      <c r="B20" s="26" t="s">
        <v>92</v>
      </c>
      <c r="C20" s="26"/>
      <c r="D20" s="26"/>
      <c r="E20" s="26"/>
      <c r="F20" s="26"/>
    </row>
    <row r="21" spans="1:6" s="3" customFormat="1" hidden="1">
      <c r="A21" s="26"/>
      <c r="B21" s="26" t="s">
        <v>197</v>
      </c>
      <c r="C21" s="26"/>
      <c r="D21" s="26"/>
      <c r="E21" s="26"/>
      <c r="F21" s="26"/>
    </row>
    <row r="22" spans="1:6" s="3" customFormat="1" hidden="1">
      <c r="A22" s="26"/>
      <c r="B22" s="26" t="s">
        <v>198</v>
      </c>
      <c r="C22" s="26"/>
      <c r="D22" s="26"/>
      <c r="E22" s="26"/>
      <c r="F22" s="26"/>
    </row>
    <row r="23" spans="1:6" s="3" customFormat="1" hidden="1">
      <c r="A23" s="26"/>
      <c r="B23" s="26" t="s">
        <v>199</v>
      </c>
      <c r="C23" s="26"/>
      <c r="D23" s="26"/>
      <c r="E23" s="26"/>
      <c r="F23" s="26"/>
    </row>
    <row r="24" spans="1:6" s="3" customFormat="1" hidden="1">
      <c r="A24" s="26" t="s">
        <v>52</v>
      </c>
      <c r="B24" s="26" t="s">
        <v>53</v>
      </c>
      <c r="C24" s="26"/>
      <c r="D24" s="26"/>
      <c r="E24" s="26"/>
      <c r="F24" s="26"/>
    </row>
    <row r="25" spans="1:6" s="19" customFormat="1" hidden="1">
      <c r="A25" s="26"/>
      <c r="B25" s="27" t="s">
        <v>54</v>
      </c>
      <c r="C25" s="27"/>
      <c r="D25" s="27"/>
      <c r="E25" s="27"/>
      <c r="F25" s="27"/>
    </row>
    <row r="26" spans="1:6" s="3" customFormat="1" hidden="1">
      <c r="A26" s="27" t="s">
        <v>55</v>
      </c>
      <c r="B26" s="27" t="s">
        <v>56</v>
      </c>
      <c r="C26" s="27"/>
      <c r="D26" s="27"/>
      <c r="E26" s="27"/>
      <c r="F26" s="27"/>
    </row>
    <row r="27" spans="1:6" s="3" customFormat="1" hidden="1">
      <c r="A27" s="27"/>
      <c r="B27" s="27" t="s">
        <v>92</v>
      </c>
      <c r="C27" s="27"/>
      <c r="D27" s="27"/>
      <c r="E27" s="27"/>
      <c r="F27" s="27"/>
    </row>
    <row r="28" spans="1:6" s="3" customFormat="1" hidden="1">
      <c r="A28" s="27"/>
      <c r="B28" s="27" t="s">
        <v>58</v>
      </c>
      <c r="C28" s="27"/>
      <c r="D28" s="27"/>
      <c r="E28" s="27"/>
      <c r="F28" s="27"/>
    </row>
    <row r="29" spans="1:6" s="3" customFormat="1" hidden="1">
      <c r="A29" s="27"/>
      <c r="B29" s="27" t="s">
        <v>57</v>
      </c>
      <c r="C29" s="27"/>
      <c r="D29" s="27"/>
      <c r="E29" s="27"/>
      <c r="F29" s="27"/>
    </row>
    <row r="30" spans="1:6" s="3" customFormat="1" hidden="1">
      <c r="A30" s="27"/>
      <c r="B30" s="27"/>
      <c r="C30" s="27"/>
      <c r="D30" s="27"/>
      <c r="E30" s="27"/>
      <c r="F30" s="27"/>
    </row>
    <row r="31" spans="1:6" s="3" customFormat="1" hidden="1">
      <c r="A31" s="27"/>
      <c r="B31" s="27"/>
      <c r="C31" s="27"/>
      <c r="D31" s="27" t="s">
        <v>217</v>
      </c>
      <c r="E31" s="27" t="s">
        <v>157</v>
      </c>
      <c r="F31" s="27"/>
    </row>
    <row r="32" spans="1:6" s="3" customFormat="1" hidden="1">
      <c r="A32" s="27" t="s">
        <v>59</v>
      </c>
      <c r="B32" s="27" t="s">
        <v>60</v>
      </c>
      <c r="C32" s="27"/>
      <c r="D32" s="27"/>
      <c r="E32" s="27" t="s">
        <v>112</v>
      </c>
      <c r="F32" s="27"/>
    </row>
    <row r="33" spans="1:13" s="3" customFormat="1" hidden="1">
      <c r="A33" s="27"/>
      <c r="B33" s="27" t="s">
        <v>61</v>
      </c>
      <c r="C33" s="27"/>
      <c r="D33" s="27"/>
      <c r="E33" s="27" t="s">
        <v>44</v>
      </c>
      <c r="F33" s="27"/>
    </row>
    <row r="34" spans="1:13" s="3" customFormat="1" hidden="1">
      <c r="A34" s="27"/>
      <c r="B34" s="27" t="s">
        <v>62</v>
      </c>
      <c r="C34" s="27"/>
      <c r="D34" s="27"/>
      <c r="E34" s="27" t="s">
        <v>46</v>
      </c>
      <c r="F34" s="27"/>
    </row>
    <row r="35" spans="1:13" s="3" customFormat="1" hidden="1">
      <c r="A35" s="27"/>
      <c r="B35" s="27" t="s">
        <v>63</v>
      </c>
      <c r="C35" s="27"/>
      <c r="D35" s="27"/>
      <c r="E35" s="27"/>
      <c r="F35" s="27"/>
    </row>
    <row r="36" spans="1:13" s="3" customFormat="1" hidden="1">
      <c r="A36" s="27"/>
      <c r="B36" s="27" t="s">
        <v>64</v>
      </c>
      <c r="C36" s="27"/>
      <c r="D36" s="27"/>
      <c r="E36" s="27"/>
      <c r="F36" s="27"/>
    </row>
    <row r="37" spans="1:13" s="3" customFormat="1" hidden="1">
      <c r="A37" s="27" t="s">
        <v>170</v>
      </c>
      <c r="B37" s="27" t="s">
        <v>171</v>
      </c>
      <c r="C37" s="27"/>
      <c r="D37" s="27"/>
      <c r="E37" s="27"/>
      <c r="F37" s="27"/>
    </row>
    <row r="38" spans="1:13" s="3" customFormat="1" hidden="1">
      <c r="A38" s="27"/>
      <c r="B38" s="27" t="s">
        <v>172</v>
      </c>
      <c r="C38" s="27"/>
      <c r="D38" s="27"/>
      <c r="E38" s="27"/>
      <c r="F38" s="27"/>
    </row>
    <row r="39" spans="1:13" s="3" customFormat="1" hidden="1">
      <c r="A39" s="27"/>
      <c r="B39" s="27" t="s">
        <v>173</v>
      </c>
      <c r="C39" s="27"/>
      <c r="D39" s="27"/>
      <c r="E39" s="27"/>
      <c r="F39" s="27"/>
    </row>
    <row r="40" spans="1:13" s="3" customFormat="1" hidden="1">
      <c r="A40" s="27"/>
      <c r="B40" s="27"/>
      <c r="C40" s="27"/>
      <c r="D40" s="27"/>
      <c r="E40" s="27"/>
      <c r="F40" s="27"/>
    </row>
    <row r="41" spans="1:13" s="3" customFormat="1" ht="13.5" hidden="1" thickBot="1">
      <c r="A41" s="25"/>
      <c r="B41" s="25"/>
      <c r="C41" s="25"/>
      <c r="D41" s="25"/>
      <c r="E41" s="25"/>
      <c r="F41" s="25"/>
    </row>
    <row r="42" spans="1:13" s="29" customFormat="1">
      <c r="A42" s="8"/>
      <c r="B42" s="8"/>
      <c r="C42" s="8"/>
      <c r="D42" s="8"/>
      <c r="E42" s="8"/>
      <c r="F42" s="8"/>
    </row>
    <row r="43" spans="1:13" s="167" customFormat="1" ht="20.25">
      <c r="A43" s="1" t="s">
        <v>303</v>
      </c>
      <c r="B43" s="1"/>
      <c r="C43" s="1"/>
      <c r="D43" s="158"/>
      <c r="E43" s="158"/>
      <c r="F43" s="158"/>
    </row>
    <row r="44" spans="1:13" s="167" customFormat="1" ht="13.5" thickBot="1">
      <c r="B44" s="158" t="s">
        <v>304</v>
      </c>
      <c r="C44" s="175" t="s">
        <v>305</v>
      </c>
      <c r="D44" s="175" t="s">
        <v>306</v>
      </c>
      <c r="E44" s="175" t="s">
        <v>307</v>
      </c>
      <c r="F44" s="175" t="s">
        <v>308</v>
      </c>
      <c r="G44" s="175" t="s">
        <v>309</v>
      </c>
      <c r="H44" s="176" t="s">
        <v>310</v>
      </c>
      <c r="I44" s="176" t="s">
        <v>311</v>
      </c>
      <c r="J44" s="176" t="s">
        <v>312</v>
      </c>
      <c r="K44" s="176" t="s">
        <v>313</v>
      </c>
      <c r="L44" s="176" t="s">
        <v>314</v>
      </c>
    </row>
    <row r="45" spans="1:13" s="167" customFormat="1" ht="15" customHeight="1">
      <c r="A45" s="561" t="s">
        <v>257</v>
      </c>
      <c r="B45" s="177" t="str">
        <f>IF(ISBLANK(ArcEstimation!A44),"",ArcEstimation!A44)</f>
        <v/>
      </c>
      <c r="C45" s="223"/>
      <c r="D45" s="178"/>
      <c r="E45" s="178"/>
      <c r="F45" s="178"/>
      <c r="G45" s="178"/>
      <c r="H45" s="178"/>
      <c r="I45" s="178"/>
      <c r="J45" s="178"/>
      <c r="K45" s="178"/>
      <c r="L45" s="179"/>
      <c r="M45" s="167">
        <f>SUM(C45:L45)</f>
        <v>0</v>
      </c>
    </row>
    <row r="46" spans="1:13" s="167" customFormat="1" ht="15" customHeight="1">
      <c r="A46" s="561"/>
      <c r="B46" s="180" t="str">
        <f>IF(ISBLANK(ArcEstimation!A45),"",ArcEstimation!A45)</f>
        <v/>
      </c>
      <c r="C46" s="224"/>
      <c r="D46" s="181"/>
      <c r="E46" s="181"/>
      <c r="F46" s="181"/>
      <c r="G46" s="181"/>
      <c r="H46" s="181"/>
      <c r="I46" s="181"/>
      <c r="J46" s="181"/>
      <c r="K46" s="181"/>
      <c r="L46" s="182"/>
      <c r="M46" s="167">
        <f t="shared" ref="M46:M75" si="0">SUM(C46:L46)</f>
        <v>0</v>
      </c>
    </row>
    <row r="47" spans="1:13" s="167" customFormat="1" ht="15" customHeight="1">
      <c r="A47" s="561"/>
      <c r="B47" s="180" t="str">
        <f>IF(ISBLANK(ArcEstimation!A46),"",ArcEstimation!A46)</f>
        <v/>
      </c>
      <c r="C47" s="224"/>
      <c r="D47" s="181"/>
      <c r="E47" s="181"/>
      <c r="F47" s="181"/>
      <c r="G47" s="181"/>
      <c r="H47" s="181"/>
      <c r="I47" s="181"/>
      <c r="J47" s="181"/>
      <c r="K47" s="181"/>
      <c r="L47" s="182"/>
      <c r="M47" s="167">
        <f t="shared" si="0"/>
        <v>0</v>
      </c>
    </row>
    <row r="48" spans="1:13" s="167" customFormat="1" ht="15" customHeight="1">
      <c r="A48" s="561"/>
      <c r="B48" s="180" t="str">
        <f>IF(ISBLANK(ArcEstimation!A47),"",ArcEstimation!A47)</f>
        <v/>
      </c>
      <c r="C48" s="224"/>
      <c r="D48" s="181"/>
      <c r="E48" s="181"/>
      <c r="F48" s="181"/>
      <c r="G48" s="181"/>
      <c r="H48" s="181"/>
      <c r="I48" s="181"/>
      <c r="J48" s="181"/>
      <c r="K48" s="181"/>
      <c r="L48" s="182"/>
      <c r="M48" s="167">
        <f t="shared" si="0"/>
        <v>0</v>
      </c>
    </row>
    <row r="49" spans="1:15" s="167" customFormat="1" ht="15" customHeight="1">
      <c r="A49" s="561"/>
      <c r="B49" s="180" t="str">
        <f>IF(ISBLANK(ArcEstimation!A48),"",ArcEstimation!A48)</f>
        <v/>
      </c>
      <c r="C49" s="224"/>
      <c r="D49" s="181"/>
      <c r="E49" s="181"/>
      <c r="F49" s="181"/>
      <c r="G49" s="181"/>
      <c r="H49" s="181"/>
      <c r="I49" s="181"/>
      <c r="J49" s="181"/>
      <c r="K49" s="181"/>
      <c r="L49" s="182"/>
      <c r="M49" s="167">
        <f t="shared" si="0"/>
        <v>0</v>
      </c>
    </row>
    <row r="50" spans="1:15" s="167" customFormat="1" ht="15" customHeight="1">
      <c r="A50" s="561"/>
      <c r="B50" s="180" t="str">
        <f>IF(ISBLANK(ArcEstimation!A49),"",ArcEstimation!A49)</f>
        <v/>
      </c>
      <c r="C50" s="224"/>
      <c r="D50" s="181"/>
      <c r="E50" s="181"/>
      <c r="F50" s="181"/>
      <c r="G50" s="181"/>
      <c r="H50" s="181"/>
      <c r="I50" s="181"/>
      <c r="J50" s="181"/>
      <c r="K50" s="181"/>
      <c r="L50" s="182"/>
      <c r="M50" s="167">
        <f t="shared" si="0"/>
        <v>0</v>
      </c>
    </row>
    <row r="51" spans="1:15" s="167" customFormat="1" ht="15" customHeight="1">
      <c r="A51" s="561"/>
      <c r="B51" s="180" t="str">
        <f>IF(ISBLANK(ArcEstimation!A50),"",ArcEstimation!A50)</f>
        <v/>
      </c>
      <c r="C51" s="224"/>
      <c r="D51" s="181"/>
      <c r="E51" s="181"/>
      <c r="F51" s="181"/>
      <c r="G51" s="181"/>
      <c r="H51" s="181"/>
      <c r="I51" s="181"/>
      <c r="J51" s="181"/>
      <c r="K51" s="181"/>
      <c r="L51" s="182"/>
      <c r="M51" s="167">
        <f t="shared" si="0"/>
        <v>0</v>
      </c>
    </row>
    <row r="52" spans="1:15" s="167" customFormat="1" ht="15" customHeight="1">
      <c r="A52" s="561"/>
      <c r="B52" s="180" t="str">
        <f>IF(ISBLANK(ArcEstimation!A51),"",ArcEstimation!A51)</f>
        <v/>
      </c>
      <c r="C52" s="224"/>
      <c r="D52" s="181"/>
      <c r="E52" s="181"/>
      <c r="F52" s="181"/>
      <c r="G52" s="181"/>
      <c r="H52" s="181"/>
      <c r="I52" s="181"/>
      <c r="J52" s="181"/>
      <c r="K52" s="181"/>
      <c r="L52" s="182"/>
      <c r="M52" s="167">
        <f t="shared" si="0"/>
        <v>0</v>
      </c>
    </row>
    <row r="53" spans="1:15" s="167" customFormat="1" ht="15" customHeight="1">
      <c r="A53" s="561"/>
      <c r="B53" s="180" t="str">
        <f>IF(ISBLANK(ArcEstimation!A52),"",ArcEstimation!A52)</f>
        <v/>
      </c>
      <c r="C53" s="224"/>
      <c r="D53" s="181"/>
      <c r="E53" s="181"/>
      <c r="F53" s="181"/>
      <c r="G53" s="181"/>
      <c r="H53" s="181"/>
      <c r="I53" s="181"/>
      <c r="J53" s="181"/>
      <c r="K53" s="181"/>
      <c r="L53" s="182"/>
      <c r="M53" s="167">
        <f t="shared" si="0"/>
        <v>0</v>
      </c>
    </row>
    <row r="54" spans="1:15" s="167" customFormat="1" ht="15" customHeight="1" thickBot="1">
      <c r="A54" s="561"/>
      <c r="B54" s="183" t="str">
        <f>IF(ISBLANK(ArcEstimation!A53),"",ArcEstimation!A53)</f>
        <v/>
      </c>
      <c r="C54" s="225"/>
      <c r="D54" s="184"/>
      <c r="E54" s="184"/>
      <c r="F54" s="184"/>
      <c r="G54" s="184"/>
      <c r="H54" s="184"/>
      <c r="I54" s="184"/>
      <c r="J54" s="184"/>
      <c r="K54" s="184"/>
      <c r="L54" s="185"/>
      <c r="M54" s="167">
        <f t="shared" si="0"/>
        <v>0</v>
      </c>
    </row>
    <row r="55" spans="1:15" s="167" customFormat="1" ht="13.5" thickBot="1">
      <c r="A55" s="186"/>
      <c r="B55" s="187"/>
      <c r="C55" s="168"/>
      <c r="D55" s="168"/>
      <c r="E55" s="168"/>
      <c r="F55" s="168"/>
      <c r="G55" s="168"/>
      <c r="H55" s="168"/>
      <c r="I55" s="168"/>
      <c r="J55" s="168"/>
      <c r="K55" s="168"/>
      <c r="L55" s="168"/>
      <c r="N55" s="29"/>
      <c r="O55" s="29"/>
    </row>
    <row r="56" spans="1:15" s="167" customFormat="1" ht="15" customHeight="1">
      <c r="A56" s="561" t="s">
        <v>258</v>
      </c>
      <c r="B56" s="177" t="str">
        <f>IF(ISBLANK(ArcEstimation!A68),"",ArcEstimation!A68)</f>
        <v/>
      </c>
      <c r="C56" s="178"/>
      <c r="D56" s="178"/>
      <c r="E56" s="178"/>
      <c r="F56" s="178"/>
      <c r="G56" s="178"/>
      <c r="H56" s="178"/>
      <c r="I56" s="178"/>
      <c r="J56" s="178"/>
      <c r="K56" s="178"/>
      <c r="L56" s="179"/>
      <c r="M56" s="167">
        <f t="shared" si="0"/>
        <v>0</v>
      </c>
    </row>
    <row r="57" spans="1:15" s="167" customFormat="1" ht="15" customHeight="1">
      <c r="A57" s="561"/>
      <c r="B57" s="180" t="str">
        <f>IF(ISBLANK(ArcEstimation!A69),"",ArcEstimation!A69)</f>
        <v/>
      </c>
      <c r="C57" s="181"/>
      <c r="D57" s="181"/>
      <c r="E57" s="181"/>
      <c r="F57" s="181"/>
      <c r="G57" s="181"/>
      <c r="H57" s="181"/>
      <c r="I57" s="181"/>
      <c r="J57" s="181"/>
      <c r="K57" s="181"/>
      <c r="L57" s="182"/>
      <c r="M57" s="167">
        <f t="shared" si="0"/>
        <v>0</v>
      </c>
    </row>
    <row r="58" spans="1:15" s="167" customFormat="1" ht="15" customHeight="1">
      <c r="A58" s="561"/>
      <c r="B58" s="180" t="str">
        <f>IF(ISBLANK(ArcEstimation!A70),"",ArcEstimation!A70)</f>
        <v/>
      </c>
      <c r="C58" s="181"/>
      <c r="D58" s="181"/>
      <c r="E58" s="181"/>
      <c r="F58" s="181"/>
      <c r="G58" s="181"/>
      <c r="H58" s="181"/>
      <c r="I58" s="181"/>
      <c r="J58" s="181"/>
      <c r="K58" s="181"/>
      <c r="L58" s="182"/>
      <c r="M58" s="167">
        <f t="shared" si="0"/>
        <v>0</v>
      </c>
    </row>
    <row r="59" spans="1:15" s="167" customFormat="1" ht="15" customHeight="1">
      <c r="A59" s="561"/>
      <c r="B59" s="180" t="str">
        <f>IF(ISBLANK(ArcEstimation!A71),"",ArcEstimation!A71)</f>
        <v/>
      </c>
      <c r="C59" s="181"/>
      <c r="D59" s="181"/>
      <c r="E59" s="181"/>
      <c r="F59" s="181"/>
      <c r="G59" s="181"/>
      <c r="H59" s="181"/>
      <c r="I59" s="181"/>
      <c r="J59" s="181"/>
      <c r="K59" s="181"/>
      <c r="L59" s="182"/>
      <c r="M59" s="167">
        <f t="shared" si="0"/>
        <v>0</v>
      </c>
    </row>
    <row r="60" spans="1:15" s="167" customFormat="1" ht="15" customHeight="1">
      <c r="A60" s="561"/>
      <c r="B60" s="180" t="str">
        <f>IF(ISBLANK(ArcEstimation!A72),"",ArcEstimation!A72)</f>
        <v/>
      </c>
      <c r="C60" s="181"/>
      <c r="D60" s="181"/>
      <c r="E60" s="181"/>
      <c r="F60" s="181"/>
      <c r="G60" s="181"/>
      <c r="H60" s="181"/>
      <c r="I60" s="181"/>
      <c r="J60" s="181"/>
      <c r="K60" s="181"/>
      <c r="L60" s="182"/>
      <c r="M60" s="167">
        <f t="shared" si="0"/>
        <v>0</v>
      </c>
    </row>
    <row r="61" spans="1:15" s="167" customFormat="1" ht="15" customHeight="1">
      <c r="A61" s="561"/>
      <c r="B61" s="180" t="str">
        <f>IF(ISBLANK(ArcEstimation!A73),"",ArcEstimation!A73)</f>
        <v/>
      </c>
      <c r="C61" s="181"/>
      <c r="D61" s="181"/>
      <c r="E61" s="181"/>
      <c r="F61" s="181"/>
      <c r="G61" s="181"/>
      <c r="H61" s="181"/>
      <c r="I61" s="181"/>
      <c r="J61" s="181"/>
      <c r="K61" s="181"/>
      <c r="L61" s="182"/>
      <c r="M61" s="167">
        <f t="shared" si="0"/>
        <v>0</v>
      </c>
    </row>
    <row r="62" spans="1:15" s="167" customFormat="1" ht="15" customHeight="1">
      <c r="A62" s="561"/>
      <c r="B62" s="180" t="str">
        <f>IF(ISBLANK(ArcEstimation!A74),"",ArcEstimation!A74)</f>
        <v/>
      </c>
      <c r="C62" s="181"/>
      <c r="D62" s="181"/>
      <c r="E62" s="181"/>
      <c r="F62" s="181"/>
      <c r="G62" s="181"/>
      <c r="H62" s="181"/>
      <c r="I62" s="181"/>
      <c r="J62" s="181"/>
      <c r="K62" s="181"/>
      <c r="L62" s="182"/>
      <c r="M62" s="167">
        <f t="shared" si="0"/>
        <v>0</v>
      </c>
    </row>
    <row r="63" spans="1:15" s="167" customFormat="1" ht="15" customHeight="1">
      <c r="A63" s="561"/>
      <c r="B63" s="180" t="str">
        <f>IF(ISBLANK(ArcEstimation!A75),"",ArcEstimation!A75)</f>
        <v/>
      </c>
      <c r="C63" s="181"/>
      <c r="D63" s="181"/>
      <c r="E63" s="181"/>
      <c r="F63" s="181"/>
      <c r="G63" s="181"/>
      <c r="H63" s="181"/>
      <c r="I63" s="181"/>
      <c r="J63" s="181"/>
      <c r="K63" s="181"/>
      <c r="L63" s="182"/>
      <c r="M63" s="167">
        <f t="shared" si="0"/>
        <v>0</v>
      </c>
    </row>
    <row r="64" spans="1:15" s="167" customFormat="1" ht="15" customHeight="1">
      <c r="A64" s="561"/>
      <c r="B64" s="180" t="str">
        <f>IF(ISBLANK(ArcEstimation!A76),"",ArcEstimation!A76)</f>
        <v/>
      </c>
      <c r="C64" s="181"/>
      <c r="D64" s="181"/>
      <c r="E64" s="181"/>
      <c r="F64" s="181"/>
      <c r="G64" s="181"/>
      <c r="H64" s="181"/>
      <c r="I64" s="181"/>
      <c r="J64" s="181"/>
      <c r="K64" s="181"/>
      <c r="L64" s="182"/>
      <c r="M64" s="167">
        <f t="shared" si="0"/>
        <v>0</v>
      </c>
    </row>
    <row r="65" spans="1:13" s="167" customFormat="1" ht="15" customHeight="1">
      <c r="A65" s="561"/>
      <c r="B65" s="180" t="str">
        <f>IF(ISBLANK(ArcEstimation!A77),"",ArcEstimation!A77)</f>
        <v/>
      </c>
      <c r="C65" s="181"/>
      <c r="D65" s="181"/>
      <c r="E65" s="181"/>
      <c r="F65" s="181"/>
      <c r="G65" s="181"/>
      <c r="H65" s="181"/>
      <c r="I65" s="181"/>
      <c r="J65" s="181"/>
      <c r="K65" s="181"/>
      <c r="L65" s="182"/>
      <c r="M65" s="167">
        <f t="shared" si="0"/>
        <v>0</v>
      </c>
    </row>
    <row r="66" spans="1:13" s="167" customFormat="1" ht="15" customHeight="1">
      <c r="A66" s="561"/>
      <c r="B66" s="180" t="str">
        <f>IF(ISBLANK(ArcEstimation!A78),"",ArcEstimation!A78)</f>
        <v/>
      </c>
      <c r="C66" s="181"/>
      <c r="D66" s="181"/>
      <c r="E66" s="181"/>
      <c r="F66" s="181"/>
      <c r="G66" s="181"/>
      <c r="H66" s="181"/>
      <c r="I66" s="181"/>
      <c r="J66" s="181"/>
      <c r="K66" s="181"/>
      <c r="L66" s="182"/>
      <c r="M66" s="167">
        <f t="shared" si="0"/>
        <v>0</v>
      </c>
    </row>
    <row r="67" spans="1:13" s="167" customFormat="1" ht="15" customHeight="1">
      <c r="A67" s="561"/>
      <c r="B67" s="180" t="str">
        <f>IF(ISBLANK(ArcEstimation!A79),"",ArcEstimation!A79)</f>
        <v/>
      </c>
      <c r="C67" s="181"/>
      <c r="D67" s="181"/>
      <c r="E67" s="181"/>
      <c r="F67" s="181"/>
      <c r="G67" s="181"/>
      <c r="H67" s="181"/>
      <c r="I67" s="181"/>
      <c r="J67" s="181"/>
      <c r="K67" s="181"/>
      <c r="L67" s="182"/>
      <c r="M67" s="167">
        <f t="shared" si="0"/>
        <v>0</v>
      </c>
    </row>
    <row r="68" spans="1:13" s="167" customFormat="1" ht="15" customHeight="1">
      <c r="A68" s="561"/>
      <c r="B68" s="180" t="str">
        <f>IF(ISBLANK(ArcEstimation!A80),"",ArcEstimation!A80)</f>
        <v/>
      </c>
      <c r="C68" s="181"/>
      <c r="D68" s="181"/>
      <c r="E68" s="181"/>
      <c r="F68" s="181"/>
      <c r="G68" s="181"/>
      <c r="H68" s="181"/>
      <c r="I68" s="181"/>
      <c r="J68" s="181"/>
      <c r="K68" s="181"/>
      <c r="L68" s="182"/>
      <c r="M68" s="167">
        <f t="shared" si="0"/>
        <v>0</v>
      </c>
    </row>
    <row r="69" spans="1:13" s="167" customFormat="1" ht="15" customHeight="1">
      <c r="A69" s="561"/>
      <c r="B69" s="180" t="str">
        <f>IF(ISBLANK(ArcEstimation!A81),"",ArcEstimation!A81)</f>
        <v/>
      </c>
      <c r="C69" s="181"/>
      <c r="D69" s="181"/>
      <c r="E69" s="181"/>
      <c r="F69" s="181"/>
      <c r="G69" s="181"/>
      <c r="H69" s="181"/>
      <c r="I69" s="181"/>
      <c r="J69" s="181"/>
      <c r="K69" s="181"/>
      <c r="L69" s="182"/>
      <c r="M69" s="167">
        <f t="shared" si="0"/>
        <v>0</v>
      </c>
    </row>
    <row r="70" spans="1:13" s="167" customFormat="1" ht="15" customHeight="1">
      <c r="A70" s="561"/>
      <c r="B70" s="180" t="str">
        <f>IF(ISBLANK(ArcEstimation!A82),"",ArcEstimation!A82)</f>
        <v/>
      </c>
      <c r="C70" s="181"/>
      <c r="D70" s="181"/>
      <c r="E70" s="181"/>
      <c r="F70" s="181"/>
      <c r="G70" s="181"/>
      <c r="H70" s="181"/>
      <c r="I70" s="181"/>
      <c r="J70" s="181"/>
      <c r="K70" s="181"/>
      <c r="L70" s="182"/>
      <c r="M70" s="167">
        <f t="shared" si="0"/>
        <v>0</v>
      </c>
    </row>
    <row r="71" spans="1:13" s="167" customFormat="1" ht="15" customHeight="1">
      <c r="A71" s="561"/>
      <c r="B71" s="180" t="str">
        <f>IF(ISBLANK(ArcEstimation!A83),"",ArcEstimation!A83)</f>
        <v/>
      </c>
      <c r="C71" s="181"/>
      <c r="D71" s="181"/>
      <c r="E71" s="181"/>
      <c r="F71" s="181"/>
      <c r="G71" s="181"/>
      <c r="H71" s="181"/>
      <c r="I71" s="181"/>
      <c r="J71" s="181"/>
      <c r="K71" s="181"/>
      <c r="L71" s="182"/>
      <c r="M71" s="167">
        <f t="shared" si="0"/>
        <v>0</v>
      </c>
    </row>
    <row r="72" spans="1:13" s="167" customFormat="1" ht="15" customHeight="1">
      <c r="A72" s="561"/>
      <c r="B72" s="180" t="str">
        <f>IF(ISBLANK(ArcEstimation!A84),"",ArcEstimation!A84)</f>
        <v/>
      </c>
      <c r="C72" s="181"/>
      <c r="D72" s="181"/>
      <c r="E72" s="181"/>
      <c r="F72" s="181"/>
      <c r="G72" s="181"/>
      <c r="H72" s="181"/>
      <c r="I72" s="181"/>
      <c r="J72" s="181"/>
      <c r="K72" s="181"/>
      <c r="L72" s="182"/>
      <c r="M72" s="167">
        <f t="shared" si="0"/>
        <v>0</v>
      </c>
    </row>
    <row r="73" spans="1:13" s="167" customFormat="1" ht="15" customHeight="1">
      <c r="A73" s="561"/>
      <c r="B73" s="180" t="str">
        <f>IF(ISBLANK(ArcEstimation!A85),"",ArcEstimation!A85)</f>
        <v/>
      </c>
      <c r="C73" s="181"/>
      <c r="D73" s="181"/>
      <c r="E73" s="181"/>
      <c r="F73" s="181"/>
      <c r="G73" s="181"/>
      <c r="H73" s="181"/>
      <c r="I73" s="181"/>
      <c r="J73" s="181"/>
      <c r="K73" s="181"/>
      <c r="L73" s="182"/>
      <c r="M73" s="167">
        <f t="shared" si="0"/>
        <v>0</v>
      </c>
    </row>
    <row r="74" spans="1:13" s="167" customFormat="1" ht="15" customHeight="1">
      <c r="A74" s="561"/>
      <c r="B74" s="180" t="str">
        <f>IF(ISBLANK(ArcEstimation!A86),"",ArcEstimation!A86)</f>
        <v/>
      </c>
      <c r="C74" s="181"/>
      <c r="D74" s="181"/>
      <c r="E74" s="181"/>
      <c r="F74" s="181"/>
      <c r="G74" s="181"/>
      <c r="H74" s="181"/>
      <c r="I74" s="181"/>
      <c r="J74" s="181"/>
      <c r="K74" s="181"/>
      <c r="L74" s="182"/>
      <c r="M74" s="167">
        <f t="shared" si="0"/>
        <v>0</v>
      </c>
    </row>
    <row r="75" spans="1:13" s="167" customFormat="1" ht="15" customHeight="1" thickBot="1">
      <c r="A75" s="561"/>
      <c r="B75" s="183" t="str">
        <f>IF(ISBLANK(ArcEstimation!A87),"",ArcEstimation!A87)</f>
        <v/>
      </c>
      <c r="C75" s="184"/>
      <c r="D75" s="184"/>
      <c r="E75" s="184"/>
      <c r="F75" s="184"/>
      <c r="G75" s="184"/>
      <c r="H75" s="184"/>
      <c r="I75" s="184"/>
      <c r="J75" s="184"/>
      <c r="K75" s="184"/>
      <c r="L75" s="185"/>
      <c r="M75" s="167">
        <f t="shared" si="0"/>
        <v>0</v>
      </c>
    </row>
    <row r="76" spans="1:13" s="167" customFormat="1">
      <c r="B76" s="188" t="s">
        <v>315</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9">
        <f>SUM(C76:L76)</f>
        <v>0</v>
      </c>
    </row>
    <row r="77" spans="1:13" s="19" customFormat="1">
      <c r="B77" s="190" t="s">
        <v>316</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317</v>
      </c>
      <c r="B79" s="158"/>
      <c r="C79" s="158"/>
      <c r="D79" s="158"/>
      <c r="E79" s="158"/>
      <c r="F79" s="158"/>
    </row>
    <row r="80" spans="1:13" s="97" customFormat="1" ht="76.5">
      <c r="B80" s="110" t="s">
        <v>222</v>
      </c>
      <c r="C80" s="110" t="s">
        <v>226</v>
      </c>
      <c r="D80" s="111" t="s">
        <v>225</v>
      </c>
      <c r="E80" s="111" t="s">
        <v>223</v>
      </c>
      <c r="F80" s="111" t="s">
        <v>224</v>
      </c>
      <c r="G80" s="112" t="s">
        <v>218</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3.5" thickBot="1">
      <c r="B90" s="100">
        <v>10</v>
      </c>
      <c r="C90" s="101"/>
      <c r="D90" s="102">
        <f t="shared" si="2"/>
        <v>0</v>
      </c>
      <c r="E90" s="117"/>
      <c r="F90" s="116">
        <f t="shared" si="3"/>
        <v>0</v>
      </c>
      <c r="G90" s="114"/>
    </row>
    <row r="91" spans="1:7" s="19" customFormat="1">
      <c r="B91" s="118"/>
    </row>
    <row r="92" spans="1:7" s="19" customFormat="1" ht="21" thickBot="1">
      <c r="A92" s="76" t="s">
        <v>227</v>
      </c>
      <c r="B92" s="76"/>
      <c r="C92" s="76"/>
      <c r="D92" s="76"/>
      <c r="E92" s="76"/>
      <c r="F92" s="76"/>
    </row>
    <row r="93" spans="1:7" s="104" customFormat="1" ht="42" customHeight="1">
      <c r="B93" s="110" t="s">
        <v>219</v>
      </c>
      <c r="C93" s="119" t="s">
        <v>146</v>
      </c>
      <c r="D93" s="110" t="s">
        <v>220</v>
      </c>
      <c r="E93" s="111" t="s">
        <v>221</v>
      </c>
      <c r="F93" s="111" t="s">
        <v>223</v>
      </c>
      <c r="G93" s="112" t="s">
        <v>224</v>
      </c>
    </row>
    <row r="94" spans="1:7" s="103" customFormat="1">
      <c r="B94" s="120">
        <v>1</v>
      </c>
      <c r="C94" s="106" t="s">
        <v>404</v>
      </c>
      <c r="D94" s="107"/>
      <c r="E94" s="105">
        <f>D94</f>
        <v>0</v>
      </c>
      <c r="F94" s="121"/>
      <c r="G94" s="122">
        <f>F94</f>
        <v>0</v>
      </c>
    </row>
    <row r="95" spans="1:7" s="103" customFormat="1">
      <c r="B95" s="120">
        <v>2</v>
      </c>
      <c r="C95" s="106" t="s">
        <v>381</v>
      </c>
      <c r="D95" s="107"/>
      <c r="E95" s="105">
        <f t="shared" ref="E95:E135" si="4">D95+E94</f>
        <v>0</v>
      </c>
      <c r="F95" s="121"/>
      <c r="G95" s="122">
        <f t="shared" ref="G95:G135" si="5">F95+G94</f>
        <v>0</v>
      </c>
    </row>
    <row r="96" spans="1:7" s="103" customFormat="1">
      <c r="B96" s="120">
        <v>3</v>
      </c>
      <c r="C96" s="106" t="s">
        <v>382</v>
      </c>
      <c r="D96" s="107"/>
      <c r="E96" s="105">
        <f t="shared" si="4"/>
        <v>0</v>
      </c>
      <c r="F96" s="121"/>
      <c r="G96" s="122">
        <f t="shared" si="5"/>
        <v>0</v>
      </c>
    </row>
    <row r="97" spans="2:7" s="103" customFormat="1">
      <c r="B97" s="120">
        <v>4</v>
      </c>
      <c r="C97" s="106" t="s">
        <v>383</v>
      </c>
      <c r="D97" s="107"/>
      <c r="E97" s="105">
        <f t="shared" si="4"/>
        <v>0</v>
      </c>
      <c r="F97" s="121"/>
      <c r="G97" s="122">
        <f t="shared" si="5"/>
        <v>0</v>
      </c>
    </row>
    <row r="98" spans="2:7" s="103" customFormat="1">
      <c r="B98" s="120">
        <v>5</v>
      </c>
      <c r="C98" s="106" t="s">
        <v>384</v>
      </c>
      <c r="D98" s="107"/>
      <c r="E98" s="105">
        <f t="shared" si="4"/>
        <v>0</v>
      </c>
      <c r="F98" s="121"/>
      <c r="G98" s="122">
        <f t="shared" si="5"/>
        <v>0</v>
      </c>
    </row>
    <row r="99" spans="2:7" s="103" customFormat="1">
      <c r="B99" s="120">
        <v>6</v>
      </c>
      <c r="C99" s="106" t="s">
        <v>385</v>
      </c>
      <c r="D99" s="107"/>
      <c r="E99" s="105">
        <f t="shared" si="4"/>
        <v>0</v>
      </c>
      <c r="F99" s="121"/>
      <c r="G99" s="122">
        <f t="shared" si="5"/>
        <v>0</v>
      </c>
    </row>
    <row r="100" spans="2:7" s="103" customFormat="1">
      <c r="B100" s="120">
        <v>7</v>
      </c>
      <c r="C100" s="106" t="s">
        <v>386</v>
      </c>
      <c r="D100" s="107"/>
      <c r="E100" s="105">
        <f t="shared" si="4"/>
        <v>0</v>
      </c>
      <c r="F100" s="121"/>
      <c r="G100" s="122">
        <f t="shared" si="5"/>
        <v>0</v>
      </c>
    </row>
    <row r="101" spans="2:7" s="103" customFormat="1">
      <c r="B101" s="120">
        <v>8</v>
      </c>
      <c r="C101" s="106" t="s">
        <v>387</v>
      </c>
      <c r="D101" s="107"/>
      <c r="E101" s="105">
        <f t="shared" si="4"/>
        <v>0</v>
      </c>
      <c r="F101" s="121"/>
      <c r="G101" s="122">
        <f t="shared" si="5"/>
        <v>0</v>
      </c>
    </row>
    <row r="102" spans="2:7" s="103" customFormat="1">
      <c r="B102" s="120">
        <v>9</v>
      </c>
      <c r="C102" s="106" t="s">
        <v>388</v>
      </c>
      <c r="D102" s="107"/>
      <c r="E102" s="105">
        <f t="shared" si="4"/>
        <v>0</v>
      </c>
      <c r="F102" s="121"/>
      <c r="G102" s="122">
        <f t="shared" si="5"/>
        <v>0</v>
      </c>
    </row>
    <row r="103" spans="2:7" s="103" customFormat="1">
      <c r="B103" s="120">
        <v>10</v>
      </c>
      <c r="C103" s="106" t="s">
        <v>389</v>
      </c>
      <c r="D103" s="107"/>
      <c r="E103" s="105">
        <f t="shared" si="4"/>
        <v>0</v>
      </c>
      <c r="F103" s="121"/>
      <c r="G103" s="122">
        <f t="shared" si="5"/>
        <v>0</v>
      </c>
    </row>
    <row r="104" spans="2:7" s="103" customFormat="1">
      <c r="B104" s="120">
        <v>11</v>
      </c>
      <c r="C104" s="106" t="s">
        <v>390</v>
      </c>
      <c r="D104" s="107"/>
      <c r="E104" s="105">
        <f t="shared" si="4"/>
        <v>0</v>
      </c>
      <c r="F104" s="121"/>
      <c r="G104" s="122">
        <f t="shared" si="5"/>
        <v>0</v>
      </c>
    </row>
    <row r="105" spans="2:7" s="103" customFormat="1">
      <c r="B105" s="120">
        <v>12</v>
      </c>
      <c r="C105" s="106" t="s">
        <v>391</v>
      </c>
      <c r="D105" s="107"/>
      <c r="E105" s="105">
        <f t="shared" si="4"/>
        <v>0</v>
      </c>
      <c r="F105" s="121"/>
      <c r="G105" s="122">
        <f t="shared" si="5"/>
        <v>0</v>
      </c>
    </row>
    <row r="106" spans="2:7" s="103" customFormat="1">
      <c r="B106" s="120">
        <v>13</v>
      </c>
      <c r="C106" s="106" t="s">
        <v>392</v>
      </c>
      <c r="D106" s="107"/>
      <c r="E106" s="105">
        <f t="shared" si="4"/>
        <v>0</v>
      </c>
      <c r="F106" s="121"/>
      <c r="G106" s="122">
        <f t="shared" si="5"/>
        <v>0</v>
      </c>
    </row>
    <row r="107" spans="2:7" s="103" customFormat="1">
      <c r="B107" s="120">
        <v>14</v>
      </c>
      <c r="C107" s="106" t="s">
        <v>393</v>
      </c>
      <c r="D107" s="107"/>
      <c r="E107" s="105">
        <f t="shared" si="4"/>
        <v>0</v>
      </c>
      <c r="F107" s="121"/>
      <c r="G107" s="122">
        <f t="shared" si="5"/>
        <v>0</v>
      </c>
    </row>
    <row r="108" spans="2:7" s="103" customFormat="1">
      <c r="B108" s="120">
        <v>15</v>
      </c>
      <c r="C108" s="106" t="s">
        <v>394</v>
      </c>
      <c r="D108" s="107"/>
      <c r="E108" s="105">
        <f t="shared" si="4"/>
        <v>0</v>
      </c>
      <c r="F108" s="121"/>
      <c r="G108" s="122">
        <f t="shared" si="5"/>
        <v>0</v>
      </c>
    </row>
    <row r="109" spans="2:7" s="103" customFormat="1">
      <c r="B109" s="120">
        <v>16</v>
      </c>
      <c r="C109" s="106" t="s">
        <v>395</v>
      </c>
      <c r="D109" s="107"/>
      <c r="E109" s="105">
        <f t="shared" si="4"/>
        <v>0</v>
      </c>
      <c r="F109" s="121"/>
      <c r="G109" s="122">
        <f t="shared" si="5"/>
        <v>0</v>
      </c>
    </row>
    <row r="110" spans="2:7" s="103" customFormat="1">
      <c r="B110" s="120">
        <v>17</v>
      </c>
      <c r="C110" s="106" t="s">
        <v>396</v>
      </c>
      <c r="D110" s="107"/>
      <c r="E110" s="105">
        <f t="shared" si="4"/>
        <v>0</v>
      </c>
      <c r="F110" s="121"/>
      <c r="G110" s="122">
        <f t="shared" si="5"/>
        <v>0</v>
      </c>
    </row>
    <row r="111" spans="2:7" s="103" customFormat="1">
      <c r="B111" s="120">
        <v>18</v>
      </c>
      <c r="C111" s="106" t="s">
        <v>397</v>
      </c>
      <c r="D111" s="107"/>
      <c r="E111" s="105">
        <f t="shared" si="4"/>
        <v>0</v>
      </c>
      <c r="F111" s="121"/>
      <c r="G111" s="122">
        <f t="shared" si="5"/>
        <v>0</v>
      </c>
    </row>
    <row r="112" spans="2:7" s="103" customFormat="1">
      <c r="B112" s="120">
        <v>19</v>
      </c>
      <c r="C112" s="106" t="s">
        <v>398</v>
      </c>
      <c r="D112" s="107"/>
      <c r="E112" s="105">
        <f t="shared" si="4"/>
        <v>0</v>
      </c>
      <c r="F112" s="121"/>
      <c r="G112" s="122">
        <f t="shared" si="5"/>
        <v>0</v>
      </c>
    </row>
    <row r="113" spans="2:7" s="103" customFormat="1">
      <c r="B113" s="120">
        <v>20</v>
      </c>
      <c r="C113" s="106" t="s">
        <v>399</v>
      </c>
      <c r="D113" s="107"/>
      <c r="E113" s="105">
        <f t="shared" si="4"/>
        <v>0</v>
      </c>
      <c r="F113" s="121"/>
      <c r="G113" s="122">
        <f t="shared" si="5"/>
        <v>0</v>
      </c>
    </row>
    <row r="114" spans="2:7" s="103" customFormat="1">
      <c r="B114" s="120">
        <v>21</v>
      </c>
      <c r="C114" s="106" t="s">
        <v>400</v>
      </c>
      <c r="D114" s="107"/>
      <c r="E114" s="105">
        <f t="shared" si="4"/>
        <v>0</v>
      </c>
      <c r="F114" s="121"/>
      <c r="G114" s="122">
        <f t="shared" si="5"/>
        <v>0</v>
      </c>
    </row>
    <row r="115" spans="2:7" s="103" customFormat="1">
      <c r="B115" s="120">
        <v>22</v>
      </c>
      <c r="C115" s="106" t="s">
        <v>401</v>
      </c>
      <c r="D115" s="107"/>
      <c r="E115" s="105">
        <f t="shared" si="4"/>
        <v>0</v>
      </c>
      <c r="F115" s="121"/>
      <c r="G115" s="122">
        <f t="shared" si="5"/>
        <v>0</v>
      </c>
    </row>
    <row r="116" spans="2:7" s="103" customFormat="1">
      <c r="B116" s="120">
        <v>23</v>
      </c>
      <c r="C116" s="106" t="s">
        <v>402</v>
      </c>
      <c r="D116" s="107"/>
      <c r="E116" s="105">
        <f t="shared" si="4"/>
        <v>0</v>
      </c>
      <c r="F116" s="121"/>
      <c r="G116" s="122">
        <f t="shared" si="5"/>
        <v>0</v>
      </c>
    </row>
    <row r="117" spans="2:7" s="103" customFormat="1">
      <c r="B117" s="120">
        <v>24</v>
      </c>
      <c r="C117" s="106" t="s">
        <v>403</v>
      </c>
      <c r="D117" s="107"/>
      <c r="E117" s="105">
        <f t="shared" si="4"/>
        <v>0</v>
      </c>
      <c r="F117" s="121"/>
      <c r="G117" s="122">
        <f t="shared" si="5"/>
        <v>0</v>
      </c>
    </row>
    <row r="118" spans="2:7" s="103" customFormat="1">
      <c r="B118" s="120">
        <v>25</v>
      </c>
      <c r="C118" s="106" t="s">
        <v>363</v>
      </c>
      <c r="D118" s="107"/>
      <c r="E118" s="105">
        <f t="shared" si="4"/>
        <v>0</v>
      </c>
      <c r="F118" s="121"/>
      <c r="G118" s="122">
        <f t="shared" si="5"/>
        <v>0</v>
      </c>
    </row>
    <row r="119" spans="2:7" s="103" customFormat="1">
      <c r="B119" s="120">
        <v>26</v>
      </c>
      <c r="C119" s="106" t="s">
        <v>364</v>
      </c>
      <c r="D119" s="107"/>
      <c r="E119" s="105">
        <f t="shared" si="4"/>
        <v>0</v>
      </c>
      <c r="F119" s="121"/>
      <c r="G119" s="122">
        <f t="shared" si="5"/>
        <v>0</v>
      </c>
    </row>
    <row r="120" spans="2:7" s="103" customFormat="1">
      <c r="B120" s="120">
        <v>27</v>
      </c>
      <c r="C120" s="106" t="s">
        <v>365</v>
      </c>
      <c r="D120" s="107"/>
      <c r="E120" s="105">
        <f t="shared" si="4"/>
        <v>0</v>
      </c>
      <c r="F120" s="121"/>
      <c r="G120" s="122">
        <f t="shared" si="5"/>
        <v>0</v>
      </c>
    </row>
    <row r="121" spans="2:7" s="103" customFormat="1">
      <c r="B121" s="120">
        <v>28</v>
      </c>
      <c r="C121" s="106" t="s">
        <v>366</v>
      </c>
      <c r="D121" s="107"/>
      <c r="E121" s="105">
        <f t="shared" si="4"/>
        <v>0</v>
      </c>
      <c r="F121" s="121"/>
      <c r="G121" s="122">
        <f t="shared" si="5"/>
        <v>0</v>
      </c>
    </row>
    <row r="122" spans="2:7" s="103" customFormat="1">
      <c r="B122" s="120">
        <v>29</v>
      </c>
      <c r="C122" s="106" t="s">
        <v>367</v>
      </c>
      <c r="D122" s="107"/>
      <c r="E122" s="105">
        <f t="shared" si="4"/>
        <v>0</v>
      </c>
      <c r="F122" s="121"/>
      <c r="G122" s="122">
        <f t="shared" si="5"/>
        <v>0</v>
      </c>
    </row>
    <row r="123" spans="2:7" s="103" customFormat="1">
      <c r="B123" s="120">
        <v>30</v>
      </c>
      <c r="C123" s="106" t="s">
        <v>368</v>
      </c>
      <c r="D123" s="107"/>
      <c r="E123" s="105">
        <f t="shared" si="4"/>
        <v>0</v>
      </c>
      <c r="F123" s="121"/>
      <c r="G123" s="122">
        <f t="shared" si="5"/>
        <v>0</v>
      </c>
    </row>
    <row r="124" spans="2:7" s="103" customFormat="1">
      <c r="B124" s="120">
        <v>31</v>
      </c>
      <c r="C124" s="106" t="s">
        <v>369</v>
      </c>
      <c r="D124" s="107"/>
      <c r="E124" s="105">
        <f t="shared" si="4"/>
        <v>0</v>
      </c>
      <c r="F124" s="121"/>
      <c r="G124" s="122">
        <f t="shared" si="5"/>
        <v>0</v>
      </c>
    </row>
    <row r="125" spans="2:7" s="103" customFormat="1">
      <c r="B125" s="120">
        <v>32</v>
      </c>
      <c r="C125" s="106" t="s">
        <v>370</v>
      </c>
      <c r="D125" s="107"/>
      <c r="E125" s="105">
        <f t="shared" si="4"/>
        <v>0</v>
      </c>
      <c r="F125" s="121"/>
      <c r="G125" s="122">
        <f t="shared" si="5"/>
        <v>0</v>
      </c>
    </row>
    <row r="126" spans="2:7" s="103" customFormat="1">
      <c r="B126" s="120">
        <v>33</v>
      </c>
      <c r="C126" s="106" t="s">
        <v>371</v>
      </c>
      <c r="D126" s="107"/>
      <c r="E126" s="105">
        <f t="shared" si="4"/>
        <v>0</v>
      </c>
      <c r="F126" s="121"/>
      <c r="G126" s="122">
        <f t="shared" si="5"/>
        <v>0</v>
      </c>
    </row>
    <row r="127" spans="2:7" s="103" customFormat="1">
      <c r="B127" s="120">
        <v>34</v>
      </c>
      <c r="C127" s="106" t="s">
        <v>372</v>
      </c>
      <c r="D127" s="107"/>
      <c r="E127" s="105">
        <f t="shared" si="4"/>
        <v>0</v>
      </c>
      <c r="F127" s="121"/>
      <c r="G127" s="122">
        <f t="shared" si="5"/>
        <v>0</v>
      </c>
    </row>
    <row r="128" spans="2:7" s="103" customFormat="1">
      <c r="B128" s="120">
        <v>35</v>
      </c>
      <c r="C128" s="106" t="s">
        <v>373</v>
      </c>
      <c r="D128" s="107"/>
      <c r="E128" s="105">
        <f t="shared" si="4"/>
        <v>0</v>
      </c>
      <c r="F128" s="121"/>
      <c r="G128" s="122">
        <f t="shared" si="5"/>
        <v>0</v>
      </c>
    </row>
    <row r="129" spans="2:7" s="103" customFormat="1">
      <c r="B129" s="120">
        <v>36</v>
      </c>
      <c r="C129" s="106" t="s">
        <v>374</v>
      </c>
      <c r="D129" s="107"/>
      <c r="E129" s="105">
        <f t="shared" si="4"/>
        <v>0</v>
      </c>
      <c r="F129" s="121"/>
      <c r="G129" s="122">
        <f t="shared" si="5"/>
        <v>0</v>
      </c>
    </row>
    <row r="130" spans="2:7" s="103" customFormat="1">
      <c r="B130" s="120">
        <v>37</v>
      </c>
      <c r="C130" s="106" t="s">
        <v>375</v>
      </c>
      <c r="D130" s="107"/>
      <c r="E130" s="105">
        <f t="shared" si="4"/>
        <v>0</v>
      </c>
      <c r="F130" s="121"/>
      <c r="G130" s="122">
        <f t="shared" si="5"/>
        <v>0</v>
      </c>
    </row>
    <row r="131" spans="2:7" s="103" customFormat="1">
      <c r="B131" s="120">
        <v>38</v>
      </c>
      <c r="C131" s="106" t="s">
        <v>376</v>
      </c>
      <c r="D131" s="107"/>
      <c r="E131" s="105">
        <f t="shared" si="4"/>
        <v>0</v>
      </c>
      <c r="F131" s="121"/>
      <c r="G131" s="122">
        <f t="shared" si="5"/>
        <v>0</v>
      </c>
    </row>
    <row r="132" spans="2:7" s="103" customFormat="1">
      <c r="B132" s="120">
        <v>39</v>
      </c>
      <c r="C132" s="106" t="s">
        <v>377</v>
      </c>
      <c r="D132" s="107"/>
      <c r="E132" s="105">
        <f t="shared" si="4"/>
        <v>0</v>
      </c>
      <c r="F132" s="121"/>
      <c r="G132" s="122">
        <f t="shared" si="5"/>
        <v>0</v>
      </c>
    </row>
    <row r="133" spans="2:7" s="103" customFormat="1">
      <c r="B133" s="120">
        <v>40</v>
      </c>
      <c r="C133" s="106" t="s">
        <v>378</v>
      </c>
      <c r="D133" s="107"/>
      <c r="E133" s="105">
        <f t="shared" si="4"/>
        <v>0</v>
      </c>
      <c r="F133" s="121"/>
      <c r="G133" s="122">
        <f t="shared" si="5"/>
        <v>0</v>
      </c>
    </row>
    <row r="134" spans="2:7" s="103" customFormat="1">
      <c r="B134" s="120">
        <v>41</v>
      </c>
      <c r="C134" s="106" t="s">
        <v>379</v>
      </c>
      <c r="D134" s="107"/>
      <c r="E134" s="105">
        <f t="shared" si="4"/>
        <v>0</v>
      </c>
      <c r="F134" s="121"/>
      <c r="G134" s="122">
        <f t="shared" si="5"/>
        <v>0</v>
      </c>
    </row>
    <row r="135" spans="2:7" s="103" customFormat="1" ht="13.5" thickBot="1">
      <c r="B135" s="125">
        <v>42</v>
      </c>
      <c r="C135" s="106" t="s">
        <v>380</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Constants!C1</f>
        <v xml:space="preserve"> </v>
      </c>
      <c r="D1" s="3" t="str">
        <f>Constants!D1</f>
        <v xml:space="preserve"> </v>
      </c>
      <c r="E1" s="3" t="str">
        <f>Constants!E1</f>
        <v xml:space="preserve"> </v>
      </c>
      <c r="F1" s="3" t="str">
        <f>Constants!F1</f>
        <v>Start of spreadsheets</v>
      </c>
    </row>
    <row r="2" spans="1:8" hidden="1">
      <c r="A2" s="3" t="str">
        <f>Constants!A2</f>
        <v>Start date:</v>
      </c>
      <c r="B2" s="3">
        <f>Constants!B2</f>
        <v>36526</v>
      </c>
      <c r="C2" s="3" t="str">
        <f>Constants!C2</f>
        <v xml:space="preserve"> </v>
      </c>
      <c r="D2" s="3" t="str">
        <f>Constants!D2</f>
        <v>Grades:</v>
      </c>
      <c r="E2" s="3" t="str">
        <f>Constants!E2</f>
        <v>AA</v>
      </c>
      <c r="F2" s="3">
        <f>Constants!F2</f>
        <v>1</v>
      </c>
      <c r="G2" s="29"/>
      <c r="H2" s="29"/>
    </row>
    <row r="3" spans="1:8" hidden="1">
      <c r="A3" s="3" t="str">
        <f>Constants!A3</f>
        <v>End date:</v>
      </c>
      <c r="B3" s="3">
        <f>Constants!B3</f>
        <v>73051</v>
      </c>
      <c r="C3" s="3" t="str">
        <f>Constants!C3</f>
        <v xml:space="preserve"> </v>
      </c>
      <c r="D3" s="3" t="str">
        <f>Constants!D3</f>
        <v xml:space="preserve"> </v>
      </c>
      <c r="E3" s="3" t="str">
        <f>Constants!E3</f>
        <v>A</v>
      </c>
      <c r="F3" s="3">
        <f>Constants!F3</f>
        <v>0.95</v>
      </c>
      <c r="G3" s="29"/>
      <c r="H3" s="29"/>
    </row>
    <row r="4" spans="1:8" hidden="1">
      <c r="A4" s="3" t="str">
        <f>Constants!A4</f>
        <v>Phases:</v>
      </c>
      <c r="B4" s="3" t="str">
        <f>Constants!B4</f>
        <v>Analysis</v>
      </c>
      <c r="C4" s="3" t="str">
        <f>Constants!C4</f>
        <v xml:space="preserve"> </v>
      </c>
      <c r="D4" s="3" t="str">
        <f>Constants!D4</f>
        <v xml:space="preserve"> </v>
      </c>
      <c r="E4" s="3" t="str">
        <f>Constants!E4</f>
        <v>AB</v>
      </c>
      <c r="F4" s="3">
        <f>Constants!F4</f>
        <v>0.9</v>
      </c>
      <c r="G4" s="29"/>
      <c r="H4" s="29"/>
    </row>
    <row r="5" spans="1:8" hidden="1">
      <c r="A5" s="3" t="str">
        <f>Constants!A5</f>
        <v xml:space="preserve"> </v>
      </c>
      <c r="B5" s="3" t="str">
        <f>Constants!B5</f>
        <v>Architecture</v>
      </c>
      <c r="C5" s="3" t="str">
        <f>Constants!C5</f>
        <v xml:space="preserve"> </v>
      </c>
      <c r="D5" s="3" t="str">
        <f>Constants!D5</f>
        <v xml:space="preserve"> </v>
      </c>
      <c r="E5" s="3" t="str">
        <f>Constants!E5</f>
        <v>B</v>
      </c>
      <c r="F5" s="3">
        <f>Constants!F5</f>
        <v>0.85</v>
      </c>
      <c r="G5" s="29"/>
      <c r="H5" s="29"/>
    </row>
    <row r="6" spans="1:8" hidden="1">
      <c r="A6" s="3" t="str">
        <f>Constants!A6</f>
        <v xml:space="preserve"> </v>
      </c>
      <c r="B6" s="3" t="str">
        <f>Constants!B6</f>
        <v>Project planning</v>
      </c>
      <c r="C6" s="3" t="str">
        <f>Constants!C6</f>
        <v xml:space="preserve"> </v>
      </c>
      <c r="D6" s="3" t="str">
        <f>Constants!D6</f>
        <v xml:space="preserve"> </v>
      </c>
      <c r="E6" s="3" t="str">
        <f>Constants!E6</f>
        <v>BC</v>
      </c>
      <c r="F6" s="3">
        <f>Constants!F6</f>
        <v>0.8</v>
      </c>
      <c r="G6" s="29"/>
      <c r="H6" s="29"/>
    </row>
    <row r="7" spans="1:8" hidden="1">
      <c r="A7" s="3" t="str">
        <f>Constants!A7</f>
        <v xml:space="preserve"> </v>
      </c>
      <c r="B7" s="3" t="str">
        <f>Constants!B7</f>
        <v>Interation planning</v>
      </c>
      <c r="C7" s="3" t="str">
        <f>Constants!C7</f>
        <v xml:space="preserve"> </v>
      </c>
      <c r="D7" s="3" t="str">
        <f>Constants!D7</f>
        <v xml:space="preserve"> </v>
      </c>
      <c r="E7" s="3" t="str">
        <f>Constants!E7</f>
        <v>C</v>
      </c>
      <c r="F7" s="3">
        <f>Constants!F7</f>
        <v>0.75</v>
      </c>
      <c r="G7" s="29"/>
      <c r="H7" s="29"/>
    </row>
    <row r="8" spans="1:8" hidden="1">
      <c r="A8" s="3" t="str">
        <f>Constants!A8</f>
        <v xml:space="preserve"> </v>
      </c>
      <c r="B8" s="3" t="str">
        <f>Constants!B8</f>
        <v>Construction</v>
      </c>
      <c r="C8" s="3" t="str">
        <f>Constants!C8</f>
        <v xml:space="preserve"> </v>
      </c>
      <c r="D8" s="3" t="str">
        <f>Constants!D8</f>
        <v xml:space="preserve"> </v>
      </c>
      <c r="E8" s="3" t="str">
        <f>Constants!E8</f>
        <v>CD</v>
      </c>
      <c r="F8" s="3">
        <f>Constants!F8</f>
        <v>0.7</v>
      </c>
      <c r="G8" s="29"/>
      <c r="H8" s="29"/>
    </row>
    <row r="9" spans="1:8" hidden="1">
      <c r="A9" s="3" t="str">
        <f>Constants!A9</f>
        <v xml:space="preserve"> </v>
      </c>
      <c r="B9" s="3" t="str">
        <f>Constants!B9</f>
        <v>Refactoring</v>
      </c>
      <c r="C9" s="3" t="str">
        <f>Constants!C9</f>
        <v xml:space="preserve"> </v>
      </c>
      <c r="D9" s="3" t="str">
        <f>Constants!D9</f>
        <v xml:space="preserve"> </v>
      </c>
      <c r="E9" s="3" t="str">
        <f>Constants!E9</f>
        <v>D</v>
      </c>
      <c r="F9" s="3">
        <f>Constants!F9</f>
        <v>0.65</v>
      </c>
      <c r="G9" s="29"/>
      <c r="H9" s="29"/>
    </row>
    <row r="10" spans="1:8" hidden="1">
      <c r="A10" s="3" t="str">
        <f>Constants!A10</f>
        <v xml:space="preserve"> </v>
      </c>
      <c r="B10" s="3" t="str">
        <f>Constants!B10</f>
        <v>Review</v>
      </c>
      <c r="C10" s="3" t="str">
        <f>Constants!C10</f>
        <v xml:space="preserve"> </v>
      </c>
      <c r="D10" s="3" t="str">
        <f>Constants!D10</f>
        <v xml:space="preserve"> </v>
      </c>
      <c r="E10" s="3" t="str">
        <f>Constants!E10</f>
        <v>F</v>
      </c>
      <c r="F10" s="3">
        <f>Constants!F10</f>
        <v>0.5</v>
      </c>
      <c r="G10" s="29"/>
      <c r="H10" s="29"/>
    </row>
    <row r="11" spans="1:8" hidden="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29"/>
      <c r="H11" s="29"/>
    </row>
    <row r="12" spans="1:8" hidden="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29"/>
      <c r="H12" s="29"/>
    </row>
    <row r="13" spans="1:8" hidden="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29"/>
      <c r="H13" s="29"/>
    </row>
    <row r="14" spans="1:8" hidden="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41"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25">
      <c r="A45" s="509" t="s">
        <v>124</v>
      </c>
      <c r="B45" s="509"/>
      <c r="C45" s="509"/>
      <c r="D45" s="326"/>
      <c r="E45" s="326"/>
      <c r="F45" s="326"/>
      <c r="G45" s="326"/>
      <c r="H45" s="326"/>
    </row>
    <row r="46" spans="1:11" ht="36" customHeight="1">
      <c r="A46" s="543" t="s">
        <v>667</v>
      </c>
      <c r="B46" s="539"/>
      <c r="C46" s="539"/>
      <c r="D46" s="539"/>
      <c r="E46" s="539"/>
      <c r="F46" s="539"/>
      <c r="G46" s="249"/>
      <c r="H46" s="249"/>
      <c r="I46" s="249"/>
      <c r="J46" s="249"/>
    </row>
    <row r="47" spans="1:11">
      <c r="A47" s="2" t="s">
        <v>181</v>
      </c>
      <c r="B47" s="2"/>
      <c r="C47" s="332" t="s">
        <v>82</v>
      </c>
      <c r="D47" s="332" t="s">
        <v>83</v>
      </c>
      <c r="E47" s="332" t="s">
        <v>84</v>
      </c>
      <c r="G47" s="2"/>
      <c r="H47" s="2"/>
    </row>
    <row r="48" spans="1:11">
      <c r="A48" s="46" t="s">
        <v>662</v>
      </c>
      <c r="B48" s="2"/>
      <c r="C48" s="382">
        <f>Estimation!D90</f>
        <v>0</v>
      </c>
      <c r="D48" s="21">
        <f>Estimation!Q90</f>
        <v>0</v>
      </c>
      <c r="E48" s="155">
        <f>D48+SUM('Historical Data'!E55:E58)</f>
        <v>0</v>
      </c>
      <c r="G48" s="2"/>
      <c r="H48" s="2"/>
    </row>
    <row r="49" spans="1:8" hidden="1">
      <c r="A49" s="46" t="s">
        <v>666</v>
      </c>
      <c r="B49" s="2"/>
      <c r="C49" s="2"/>
      <c r="D49" s="342"/>
      <c r="E49" s="155">
        <f>D49+'Historical Data'!E55</f>
        <v>0</v>
      </c>
      <c r="G49" s="2"/>
      <c r="H49" s="2"/>
    </row>
    <row r="50" spans="1:8" hidden="1">
      <c r="A50" s="46" t="str">
        <f>'Historical Data'!A56</f>
        <v xml:space="preserve">   Lines added to Base</v>
      </c>
      <c r="B50" s="2"/>
      <c r="C50" s="343">
        <f>ArcEstimation!E64</f>
        <v>0</v>
      </c>
      <c r="D50" s="342"/>
      <c r="E50" s="155">
        <f>D50+'Historical Data'!E56</f>
        <v>0</v>
      </c>
      <c r="G50" s="2"/>
      <c r="H50" s="2"/>
    </row>
    <row r="51" spans="1:8" hidden="1">
      <c r="A51" s="46" t="str">
        <f>'Historical Data'!A57</f>
        <v>Reused lines</v>
      </c>
      <c r="B51" s="2"/>
      <c r="C51" s="343"/>
      <c r="D51" s="342"/>
      <c r="E51" s="155">
        <f>D51+'Historical Data'!E57</f>
        <v>0</v>
      </c>
      <c r="G51" s="2"/>
      <c r="H51" s="2"/>
    </row>
    <row r="52" spans="1:8" hidden="1">
      <c r="A52" s="46" t="str">
        <f>'Historical Data'!A58</f>
        <v>New lines of production code</v>
      </c>
      <c r="B52" s="46"/>
      <c r="C52" s="343">
        <f>ArcEstimation!C88</f>
        <v>0</v>
      </c>
      <c r="D52" s="342"/>
      <c r="E52" s="155">
        <f>D52+'Historical Data'!E58</f>
        <v>0</v>
      </c>
      <c r="G52" s="46"/>
      <c r="H52" s="46"/>
    </row>
    <row r="53" spans="1:8" hidden="1">
      <c r="C53" s="2"/>
      <c r="D53" s="2"/>
      <c r="E53" s="2"/>
    </row>
    <row r="54" spans="1:8" hidden="1">
      <c r="A54" s="2" t="s">
        <v>283</v>
      </c>
      <c r="B54" s="2"/>
      <c r="C54" s="2" t="s">
        <v>82</v>
      </c>
      <c r="D54" s="2" t="s">
        <v>83</v>
      </c>
      <c r="E54" s="2" t="s">
        <v>84</v>
      </c>
      <c r="G54" s="2"/>
      <c r="H54" s="2"/>
    </row>
    <row r="55" spans="1:8" hidden="1">
      <c r="A55" s="153" t="str">
        <f>'Historical Data'!A61</f>
        <v>Reused components</v>
      </c>
      <c r="B55" s="2"/>
      <c r="C55" s="343"/>
      <c r="D55" s="342"/>
      <c r="E55" s="155">
        <f>D55+'Historical Data'!E61</f>
        <v>0</v>
      </c>
      <c r="G55" s="2"/>
      <c r="H55" s="2"/>
    </row>
    <row r="56" spans="1:8" hidden="1">
      <c r="A56" s="153" t="str">
        <f>'Historical Data'!A62</f>
        <v>Modified components</v>
      </c>
      <c r="B56" s="46"/>
      <c r="C56" s="343"/>
      <c r="D56" s="342"/>
      <c r="E56" s="155">
        <f>D56+'Historical Data'!E62</f>
        <v>0</v>
      </c>
      <c r="G56" s="46"/>
      <c r="H56" s="46"/>
    </row>
    <row r="57" spans="1:8" hidden="1">
      <c r="A57" s="153" t="str">
        <f>'Historical Data'!A63</f>
        <v>New components</v>
      </c>
      <c r="B57" s="46"/>
      <c r="C57" s="343"/>
      <c r="D57" s="342"/>
      <c r="E57" s="155">
        <f>D57+'Historical Data'!E63</f>
        <v>0</v>
      </c>
      <c r="G57" s="46"/>
      <c r="H57" s="46"/>
    </row>
    <row r="58" spans="1:8" s="2" customFormat="1">
      <c r="C58" s="156"/>
      <c r="D58" s="156"/>
      <c r="E58" s="154"/>
    </row>
    <row r="59" spans="1:8">
      <c r="A59" s="2" t="s">
        <v>183</v>
      </c>
      <c r="B59" s="2"/>
      <c r="C59" s="331" t="s">
        <v>82</v>
      </c>
      <c r="D59" s="331" t="s">
        <v>83</v>
      </c>
      <c r="E59" s="43" t="s">
        <v>355</v>
      </c>
      <c r="F59" s="332" t="s">
        <v>356</v>
      </c>
      <c r="G59" s="39"/>
      <c r="H59" s="2"/>
    </row>
    <row r="60" spans="1:8">
      <c r="A60" s="60" t="str">
        <f t="shared" ref="A60:A70" si="0">B4</f>
        <v>Analysis</v>
      </c>
      <c r="C60" s="157">
        <f>IF($F$1="CA01","",$C$71*'Historical Data'!F67)</f>
        <v>0</v>
      </c>
      <c r="D60" s="157">
        <f>SUMIF('Time Log'!$H$63:$H$152,A60,'Time Log'!$G$63:$G$152)</f>
        <v>74.999999999999972</v>
      </c>
      <c r="E60" s="148">
        <f>D60+'Historical Data'!E67</f>
        <v>74.999999999999972</v>
      </c>
      <c r="F60" s="23">
        <f>IF($E$71=0,0,E60/$E$71)</f>
        <v>7.2463768115942004E-2</v>
      </c>
    </row>
    <row r="61" spans="1:8">
      <c r="A61" s="60" t="str">
        <f t="shared" si="0"/>
        <v>Architecture</v>
      </c>
      <c r="C61" s="157">
        <f>IF($F$1="CA01","",$C$71*'Historical Data'!F68)</f>
        <v>0</v>
      </c>
      <c r="D61" s="157">
        <f>SUMIF('Time Log'!$H$63:$H$152,A61,'Time Log'!$G$63:$G$152)</f>
        <v>45</v>
      </c>
      <c r="E61" s="148">
        <f>D61+'Historical Data'!E68</f>
        <v>45</v>
      </c>
      <c r="F61" s="23">
        <f t="shared" ref="F61:F69" si="1">IF($E$71=0,0,E61/$E$71)</f>
        <v>4.3478260869565216E-2</v>
      </c>
    </row>
    <row r="62" spans="1:8">
      <c r="A62" s="60" t="str">
        <f t="shared" si="0"/>
        <v>Project planning</v>
      </c>
      <c r="C62" s="157">
        <f>IF($F$1="CA01","",$C$71*'Historical Data'!F69)</f>
        <v>0</v>
      </c>
      <c r="D62" s="157">
        <f>SUMIF('Time Log'!$H$63:$H$152,A62,'Time Log'!$G$63:$G$152)</f>
        <v>45</v>
      </c>
      <c r="E62" s="148">
        <f>D62+'Historical Data'!E69</f>
        <v>45</v>
      </c>
      <c r="F62" s="23">
        <f t="shared" si="1"/>
        <v>4.3478260869565216E-2</v>
      </c>
    </row>
    <row r="63" spans="1:8">
      <c r="A63" s="60" t="str">
        <f t="shared" si="0"/>
        <v>Interation planning</v>
      </c>
      <c r="C63" s="157">
        <f>IF($F$1="CA01","",$C$71*'Historical Data'!F70)</f>
        <v>0</v>
      </c>
      <c r="D63" s="157">
        <f>SUMIF('Time Log'!$H$63:$H$152,A63,'Time Log'!$G$63:$G$152)</f>
        <v>29.999999999999993</v>
      </c>
      <c r="E63" s="148">
        <f>D63+'Historical Data'!E70</f>
        <v>29.999999999999993</v>
      </c>
      <c r="F63" s="23">
        <f t="shared" si="1"/>
        <v>2.8985507246376805E-2</v>
      </c>
    </row>
    <row r="64" spans="1:8">
      <c r="A64" s="60" t="str">
        <f t="shared" si="0"/>
        <v>Construction</v>
      </c>
      <c r="C64" s="157">
        <f>IF($F$1="CA01","",$C$71*'Historical Data'!F71)</f>
        <v>0</v>
      </c>
      <c r="D64" s="157">
        <f>SUMIF('Time Log'!$H$63:$H$152,A64,'Time Log'!$G$63:$G$152)</f>
        <v>840</v>
      </c>
      <c r="E64" s="148">
        <f>D64+'Historical Data'!E71</f>
        <v>840</v>
      </c>
      <c r="F64" s="23">
        <f t="shared" si="1"/>
        <v>0.81159420289855078</v>
      </c>
    </row>
    <row r="65" spans="1:8">
      <c r="A65" s="60" t="str">
        <f t="shared" si="0"/>
        <v>Refactoring</v>
      </c>
      <c r="C65" s="157">
        <f>IF($F$1="CA01","",$C$71*'Historical Data'!F72)</f>
        <v>0</v>
      </c>
      <c r="D65" s="157">
        <f>SUMIF('Time Log'!$H$63:$H$152,A65,'Time Log'!$G$63:$G$152)</f>
        <v>0</v>
      </c>
      <c r="E65" s="148">
        <f>D65+'Historical Data'!E72</f>
        <v>0</v>
      </c>
      <c r="F65" s="23">
        <f t="shared" si="1"/>
        <v>0</v>
      </c>
    </row>
    <row r="66" spans="1:8">
      <c r="A66" s="60" t="str">
        <f t="shared" si="0"/>
        <v>Review</v>
      </c>
      <c r="C66" s="157">
        <f>IF($F$1="CA01","",$C$71*'Historical Data'!F73)</f>
        <v>0</v>
      </c>
      <c r="D66" s="157">
        <f>SUMIF('Time Log'!$H$63:$H$152,A66,'Time Log'!$G$63:$G$152)</f>
        <v>0</v>
      </c>
      <c r="E66" s="148">
        <f>D66+'Historical Data'!E73</f>
        <v>0</v>
      </c>
      <c r="F66" s="23">
        <f t="shared" si="1"/>
        <v>0</v>
      </c>
    </row>
    <row r="67" spans="1:8">
      <c r="A67" s="60" t="str">
        <f t="shared" si="0"/>
        <v>Integration test</v>
      </c>
      <c r="C67" s="157">
        <f>IF($F$1="CA01","",$C$71*'Historical Data'!F74)</f>
        <v>0</v>
      </c>
      <c r="D67" s="157">
        <f>SUMIF('Time Log'!$H$63:$H$152,A67,'Time Log'!$G$63:$G$152)</f>
        <v>0</v>
      </c>
      <c r="E67" s="148">
        <f>D67+'Historical Data'!E74</f>
        <v>0</v>
      </c>
      <c r="F67" s="23">
        <f t="shared" si="1"/>
        <v>0</v>
      </c>
    </row>
    <row r="68" spans="1:8">
      <c r="A68" s="60" t="str">
        <f t="shared" si="0"/>
        <v>Repatterning</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0</v>
      </c>
      <c r="E69" s="148">
        <f>D69+'Historical Data'!E76</f>
        <v>0</v>
      </c>
      <c r="F69" s="23">
        <f t="shared" si="1"/>
        <v>0</v>
      </c>
    </row>
    <row r="70" spans="1:8">
      <c r="A70" s="60" t="str">
        <f t="shared" si="0"/>
        <v>Sandbox</v>
      </c>
      <c r="C70" s="157">
        <f>IF($F$1="CA01","",$C$71*'Historical Data'!F77)</f>
        <v>0</v>
      </c>
      <c r="D70" s="157">
        <f>SUMIF('Time Log'!$H$63:$H$152,A70,'Time Log'!$G$63:$G$152)</f>
        <v>0</v>
      </c>
      <c r="E70" s="148">
        <f>D70+'Historical Data'!E77</f>
        <v>0</v>
      </c>
      <c r="F70" s="23">
        <f>IF($E$71=0,0,E70/$E$71)</f>
        <v>0</v>
      </c>
    </row>
    <row r="71" spans="1:8">
      <c r="A71" s="3" t="s">
        <v>185</v>
      </c>
      <c r="C71" s="157">
        <f>ArcEstimation!D116</f>
        <v>0</v>
      </c>
      <c r="D71" s="157">
        <f>SUM(D60:D70)</f>
        <v>1035</v>
      </c>
      <c r="E71" s="148">
        <f>D71+'Historical Data'!E78</f>
        <v>1035</v>
      </c>
      <c r="F71" s="23">
        <f>IF($E$71=0,0,E71/$E$71)</f>
        <v>1</v>
      </c>
    </row>
    <row r="72" spans="1:8">
      <c r="C72" s="158"/>
      <c r="D72" s="158"/>
      <c r="E72" s="19"/>
    </row>
    <row r="73" spans="1:8">
      <c r="A73" s="2" t="s">
        <v>530</v>
      </c>
      <c r="B73" s="2"/>
      <c r="C73" s="344"/>
      <c r="D73" s="345" t="s">
        <v>83</v>
      </c>
      <c r="E73" s="43" t="s">
        <v>355</v>
      </c>
      <c r="F73" s="332" t="s">
        <v>356</v>
      </c>
      <c r="H73" s="2"/>
    </row>
    <row r="74" spans="1:8">
      <c r="A74" s="3" t="str">
        <f t="shared" ref="A74:A84" si="2">B4</f>
        <v>Analysis</v>
      </c>
      <c r="D74" s="21">
        <f>COUNTIF('Change Log'!$D$61:$D$135,A74)</f>
        <v>0</v>
      </c>
      <c r="E74" s="21">
        <f>D74+'Historical Data'!E82</f>
        <v>0</v>
      </c>
      <c r="F74" s="23">
        <f>IF(E74=0,0,E74/$E$85)</f>
        <v>0</v>
      </c>
    </row>
    <row r="75" spans="1:8">
      <c r="A75" s="3" t="str">
        <f t="shared" si="2"/>
        <v>Architecture</v>
      </c>
      <c r="D75" s="21">
        <f>COUNTIF('Change Log'!$D$61:$D$135,A75)</f>
        <v>0</v>
      </c>
      <c r="E75" s="21">
        <f>D75+'Historical Data'!E83</f>
        <v>0</v>
      </c>
      <c r="F75" s="23">
        <f t="shared" ref="F75:F85" si="3">IF(E75=0,0,E75/$E$85)</f>
        <v>0</v>
      </c>
    </row>
    <row r="76" spans="1:8">
      <c r="A76" s="3" t="str">
        <f t="shared" si="2"/>
        <v>Project planning</v>
      </c>
      <c r="D76" s="21">
        <f>COUNTIF('Change Log'!$D$61:$D$135,A76)</f>
        <v>0</v>
      </c>
      <c r="E76" s="21">
        <f>D76+'Historical Data'!E84</f>
        <v>0</v>
      </c>
      <c r="F76" s="23">
        <f t="shared" si="3"/>
        <v>0</v>
      </c>
      <c r="H76" s="8"/>
    </row>
    <row r="77" spans="1:8">
      <c r="A77" s="3" t="str">
        <f t="shared" si="2"/>
        <v>Interation planning</v>
      </c>
      <c r="D77" s="21">
        <f>COUNTIF('Change Log'!$D$61:$D$135,A77)</f>
        <v>0</v>
      </c>
      <c r="E77" s="21">
        <f>D77+'Historical Data'!E85</f>
        <v>0</v>
      </c>
      <c r="F77" s="23">
        <f t="shared" si="3"/>
        <v>0</v>
      </c>
      <c r="H77" s="8"/>
    </row>
    <row r="78" spans="1:8">
      <c r="A78" s="3" t="str">
        <f t="shared" si="2"/>
        <v>Construction</v>
      </c>
      <c r="D78" s="21">
        <f>COUNTIF('Change Log'!$D$61:$D$135,A78)</f>
        <v>4</v>
      </c>
      <c r="E78" s="21">
        <f>D78+'Historical Data'!E86</f>
        <v>4</v>
      </c>
      <c r="F78" s="23">
        <f t="shared" si="3"/>
        <v>1</v>
      </c>
    </row>
    <row r="79" spans="1:8">
      <c r="A79" s="3" t="str">
        <f t="shared" si="2"/>
        <v>Refactoring</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Repatterning</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185</v>
      </c>
      <c r="D85" s="21">
        <f>SUM(D74:D84)</f>
        <v>4</v>
      </c>
      <c r="E85" s="21">
        <f>D85+'Historical Data'!E93</f>
        <v>4</v>
      </c>
      <c r="F85" s="23">
        <f t="shared" si="3"/>
        <v>1</v>
      </c>
    </row>
    <row r="86" spans="1:8">
      <c r="E86" s="21"/>
    </row>
    <row r="87" spans="1:8">
      <c r="A87" s="2" t="s">
        <v>343</v>
      </c>
      <c r="B87" s="2"/>
      <c r="C87" s="344"/>
      <c r="D87" s="345" t="s">
        <v>83</v>
      </c>
      <c r="E87" s="43" t="s">
        <v>355</v>
      </c>
      <c r="F87" s="332" t="s">
        <v>356</v>
      </c>
      <c r="H87" s="2"/>
    </row>
    <row r="88" spans="1:8">
      <c r="A88" s="3" t="str">
        <f t="shared" ref="A88:A98" si="4">B4</f>
        <v>Analysis</v>
      </c>
      <c r="D88" s="21">
        <f>COUNTIF('Change Log'!$F$61:$F$135,A88)</f>
        <v>0</v>
      </c>
      <c r="E88" s="21">
        <f>D88+'Historical Data'!E97</f>
        <v>0</v>
      </c>
      <c r="F88" s="346">
        <f>IF(E88=0,0,E88/$E$99)</f>
        <v>0</v>
      </c>
    </row>
    <row r="89" spans="1:8">
      <c r="A89" s="3" t="str">
        <f t="shared" si="4"/>
        <v>Architecture</v>
      </c>
      <c r="D89" s="21">
        <f>COUNTIF('Change Log'!$F$61:$F$135,A89)</f>
        <v>0</v>
      </c>
      <c r="E89" s="21">
        <f>D89+'Historical Data'!E98</f>
        <v>0</v>
      </c>
      <c r="F89" s="346">
        <f t="shared" ref="F89:F99" si="5">IF(E89=0,0,E89/$E$99)</f>
        <v>0</v>
      </c>
    </row>
    <row r="90" spans="1:8">
      <c r="A90" s="3" t="str">
        <f t="shared" si="4"/>
        <v>Project planning</v>
      </c>
      <c r="D90" s="21">
        <f>COUNTIF('Change Log'!$F$61:$F$135,A90)</f>
        <v>0</v>
      </c>
      <c r="E90" s="21">
        <f>D90+'Historical Data'!E99</f>
        <v>0</v>
      </c>
      <c r="F90" s="346">
        <f t="shared" si="5"/>
        <v>0</v>
      </c>
    </row>
    <row r="91" spans="1:8">
      <c r="A91" s="3" t="str">
        <f t="shared" si="4"/>
        <v>Interation planning</v>
      </c>
      <c r="D91" s="21">
        <f>COUNTIF('Change Log'!$F$61:$F$135,A91)</f>
        <v>0</v>
      </c>
      <c r="E91" s="21">
        <f>D91+'Historical Data'!E100</f>
        <v>0</v>
      </c>
      <c r="F91" s="346">
        <f t="shared" si="5"/>
        <v>0</v>
      </c>
    </row>
    <row r="92" spans="1:8">
      <c r="A92" s="3" t="str">
        <f t="shared" si="4"/>
        <v>Construction</v>
      </c>
      <c r="D92" s="21">
        <f>COUNTIF('Change Log'!$F$61:$F$135,A92)</f>
        <v>0</v>
      </c>
      <c r="E92" s="21">
        <f>D92+'Historical Data'!E101</f>
        <v>0</v>
      </c>
      <c r="F92" s="346">
        <f t="shared" si="5"/>
        <v>0</v>
      </c>
    </row>
    <row r="93" spans="1:8">
      <c r="A93" s="3" t="str">
        <f t="shared" si="4"/>
        <v>Refactoring</v>
      </c>
      <c r="D93" s="21">
        <f>COUNTIF('Change Log'!$F$61:$F$135,A93)</f>
        <v>0</v>
      </c>
      <c r="E93" s="21">
        <f>D93+'Historical Data'!E102</f>
        <v>0</v>
      </c>
      <c r="F93" s="346">
        <f t="shared" si="5"/>
        <v>0</v>
      </c>
    </row>
    <row r="94" spans="1:8">
      <c r="A94" s="3" t="str">
        <f t="shared" si="4"/>
        <v>Review</v>
      </c>
      <c r="D94" s="21">
        <f>COUNTIF('Change Log'!$F$61:$F$135,A94)</f>
        <v>0</v>
      </c>
      <c r="E94" s="21">
        <f>D94+'Historical Data'!E103</f>
        <v>0</v>
      </c>
      <c r="F94" s="346">
        <f t="shared" si="5"/>
        <v>0</v>
      </c>
    </row>
    <row r="95" spans="1:8">
      <c r="A95" s="3" t="str">
        <f t="shared" si="4"/>
        <v>Integration test</v>
      </c>
      <c r="D95" s="21">
        <f>COUNTIF('Change Log'!$F$61:$F$135,A95)</f>
        <v>0</v>
      </c>
      <c r="E95" s="21">
        <f>D95+'Historical Data'!E104</f>
        <v>0</v>
      </c>
      <c r="F95" s="346">
        <f t="shared" si="5"/>
        <v>0</v>
      </c>
    </row>
    <row r="96" spans="1:8">
      <c r="A96" s="3" t="str">
        <f t="shared" si="4"/>
        <v>Repatterning</v>
      </c>
      <c r="D96" s="21">
        <f>COUNTIF('Change Log'!$F$61:$F$135,A96)</f>
        <v>0</v>
      </c>
      <c r="E96" s="21">
        <f>D96+'Historical Data'!E105</f>
        <v>0</v>
      </c>
      <c r="F96" s="346">
        <f t="shared" si="5"/>
        <v>0</v>
      </c>
    </row>
    <row r="97" spans="1:6">
      <c r="A97" s="3" t="str">
        <f t="shared" si="4"/>
        <v>Postmortem</v>
      </c>
      <c r="D97" s="21">
        <f>COUNTIF('Change Log'!$F$61:$F$135,A97)</f>
        <v>0</v>
      </c>
      <c r="E97" s="21">
        <f>D97+'Historical Data'!E106</f>
        <v>0</v>
      </c>
      <c r="F97" s="346">
        <f t="shared" si="5"/>
        <v>0</v>
      </c>
    </row>
    <row r="98" spans="1:6">
      <c r="A98" s="3" t="str">
        <f t="shared" si="4"/>
        <v>Sandbox</v>
      </c>
      <c r="D98" s="21">
        <f>COUNTIF('Change Log'!$F$61:$F$135,A98)</f>
        <v>0</v>
      </c>
      <c r="E98" s="21">
        <f>D98+'Historical Data'!E107</f>
        <v>0</v>
      </c>
      <c r="F98" s="346">
        <f t="shared" si="5"/>
        <v>0</v>
      </c>
    </row>
    <row r="99" spans="1:6">
      <c r="A99" s="3" t="s">
        <v>185</v>
      </c>
      <c r="D99" s="21">
        <f>SUM(D88:D98)</f>
        <v>0</v>
      </c>
      <c r="E99" s="21">
        <f>D99+'Historical Data'!E108</f>
        <v>0</v>
      </c>
      <c r="F99" s="346">
        <f t="shared" si="5"/>
        <v>0</v>
      </c>
    </row>
  </sheetData>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defaultColWidth="6.28515625" defaultRowHeight="12.75"/>
  <cols>
    <col min="1" max="5" width="8.7109375" style="3" customWidth="1"/>
    <col min="6" max="6" width="9.85546875" style="3" customWidth="1"/>
    <col min="7" max="8" width="8.7109375" style="3" customWidth="1"/>
    <col min="9" max="16384" width="6.28515625" style="3"/>
  </cols>
  <sheetData>
    <row r="1" spans="1:8" ht="20.25">
      <c r="A1" s="509" t="s">
        <v>124</v>
      </c>
      <c r="B1" s="509"/>
      <c r="C1" s="509"/>
      <c r="D1" s="1"/>
      <c r="E1" s="1"/>
      <c r="F1" s="1"/>
      <c r="G1" s="1"/>
      <c r="H1" s="1"/>
    </row>
    <row r="2" spans="1:8" ht="13.5" hidden="1" thickBot="1">
      <c r="A2" s="25"/>
      <c r="B2" s="25"/>
      <c r="C2" s="25"/>
      <c r="D2" s="25"/>
      <c r="E2" s="25"/>
      <c r="F2" s="25"/>
      <c r="G2" s="25"/>
      <c r="H2" s="25"/>
    </row>
    <row r="3" spans="1:8" ht="20.25" hidden="1">
      <c r="A3" s="562" t="s">
        <v>126</v>
      </c>
      <c r="B3" s="562"/>
      <c r="C3" s="56"/>
      <c r="D3" s="56"/>
      <c r="E3" s="56"/>
      <c r="F3" s="26"/>
      <c r="G3" s="26"/>
      <c r="H3" s="26"/>
    </row>
    <row r="4" spans="1:8" hidden="1">
      <c r="A4" s="56" t="s">
        <v>85</v>
      </c>
      <c r="B4" s="57">
        <v>36526</v>
      </c>
      <c r="C4" s="56"/>
      <c r="D4" s="56" t="s">
        <v>156</v>
      </c>
      <c r="E4" s="56" t="s">
        <v>149</v>
      </c>
      <c r="F4" s="26"/>
      <c r="G4" s="26"/>
      <c r="H4" s="26"/>
    </row>
    <row r="5" spans="1:8" hidden="1">
      <c r="A5" s="56" t="s">
        <v>114</v>
      </c>
      <c r="B5" s="26">
        <v>40179</v>
      </c>
      <c r="C5" s="56"/>
      <c r="D5" s="56"/>
      <c r="E5" s="56" t="s">
        <v>157</v>
      </c>
      <c r="F5" s="26"/>
      <c r="G5" s="26"/>
      <c r="H5" s="26"/>
    </row>
    <row r="6" spans="1:8" hidden="1">
      <c r="A6" s="56" t="s">
        <v>86</v>
      </c>
      <c r="B6" s="56" t="s">
        <v>100</v>
      </c>
      <c r="C6" s="56"/>
      <c r="D6" s="56"/>
      <c r="E6" s="56" t="s">
        <v>111</v>
      </c>
      <c r="F6" s="26"/>
      <c r="G6" s="26"/>
      <c r="H6" s="26"/>
    </row>
    <row r="7" spans="1:8" hidden="1">
      <c r="A7" s="56"/>
      <c r="B7" s="56" t="s">
        <v>160</v>
      </c>
      <c r="C7" s="56"/>
      <c r="D7" s="56"/>
      <c r="E7" s="56" t="s">
        <v>112</v>
      </c>
      <c r="F7" s="26"/>
      <c r="G7" s="26"/>
      <c r="H7" s="26"/>
    </row>
    <row r="8" spans="1:8" hidden="1">
      <c r="A8" s="56"/>
      <c r="B8" s="56" t="s">
        <v>101</v>
      </c>
      <c r="C8" s="56"/>
      <c r="D8" s="56"/>
      <c r="E8" s="56" t="s">
        <v>43</v>
      </c>
      <c r="F8" s="26"/>
      <c r="G8" s="26"/>
      <c r="H8" s="26"/>
    </row>
    <row r="9" spans="1:8" hidden="1">
      <c r="A9" s="56"/>
      <c r="B9" s="56" t="s">
        <v>121</v>
      </c>
      <c r="C9" s="56"/>
      <c r="D9" s="56"/>
      <c r="E9" s="56" t="s">
        <v>44</v>
      </c>
      <c r="F9" s="26"/>
      <c r="G9" s="26"/>
      <c r="H9" s="26"/>
    </row>
    <row r="10" spans="1:8" hidden="1">
      <c r="A10" s="56"/>
      <c r="B10" s="56" t="s">
        <v>158</v>
      </c>
      <c r="C10" s="56"/>
      <c r="D10" s="56"/>
      <c r="E10" s="56" t="s">
        <v>45</v>
      </c>
      <c r="F10" s="26"/>
      <c r="G10" s="26"/>
      <c r="H10" s="26"/>
    </row>
    <row r="11" spans="1:8" hidden="1">
      <c r="A11" s="56"/>
      <c r="B11" s="56" t="s">
        <v>117</v>
      </c>
      <c r="C11" s="56"/>
      <c r="D11" s="56"/>
      <c r="E11" s="56" t="s">
        <v>46</v>
      </c>
      <c r="F11" s="26"/>
      <c r="G11" s="26"/>
      <c r="H11" s="26"/>
    </row>
    <row r="12" spans="1:8" hidden="1">
      <c r="A12" s="56"/>
      <c r="B12" s="56" t="s">
        <v>159</v>
      </c>
      <c r="C12" s="56"/>
      <c r="D12" s="56"/>
      <c r="E12" s="56" t="s">
        <v>115</v>
      </c>
      <c r="F12" s="26"/>
      <c r="G12" s="26"/>
      <c r="H12" s="26"/>
    </row>
    <row r="13" spans="1:8" hidden="1">
      <c r="A13" s="56"/>
      <c r="B13" s="56" t="s">
        <v>184</v>
      </c>
      <c r="C13" s="56"/>
      <c r="D13" s="56"/>
      <c r="E13" s="56"/>
      <c r="F13" s="26"/>
      <c r="G13" s="26"/>
      <c r="H13" s="26"/>
    </row>
    <row r="14" spans="1:8" hidden="1">
      <c r="A14" s="56"/>
      <c r="B14" s="56" t="s">
        <v>118</v>
      </c>
      <c r="C14" s="56"/>
      <c r="D14" s="56"/>
      <c r="E14" s="56"/>
      <c r="F14" s="26"/>
      <c r="G14" s="26"/>
      <c r="H14" s="26"/>
    </row>
    <row r="15" spans="1:8" hidden="1">
      <c r="A15" s="56" t="s">
        <v>90</v>
      </c>
      <c r="B15" s="56" t="s">
        <v>91</v>
      </c>
      <c r="C15" s="56"/>
      <c r="D15" s="56" t="s">
        <v>70</v>
      </c>
      <c r="E15" s="56" t="s">
        <v>71</v>
      </c>
      <c r="F15" s="26"/>
      <c r="G15" s="26"/>
      <c r="H15" s="26"/>
    </row>
    <row r="16" spans="1:8" hidden="1">
      <c r="A16" s="56"/>
      <c r="B16" s="56" t="s">
        <v>161</v>
      </c>
      <c r="C16" s="56"/>
      <c r="D16" s="56"/>
      <c r="E16" s="56">
        <v>1</v>
      </c>
      <c r="F16" s="26"/>
      <c r="G16" s="26"/>
      <c r="H16" s="26"/>
    </row>
    <row r="17" spans="1:8" hidden="1">
      <c r="A17" s="56"/>
      <c r="B17" s="56" t="s">
        <v>138</v>
      </c>
      <c r="C17" s="56"/>
      <c r="D17" s="56"/>
      <c r="E17" s="56">
        <v>2</v>
      </c>
      <c r="F17" s="26"/>
      <c r="G17" s="26"/>
      <c r="H17" s="26"/>
    </row>
    <row r="18" spans="1:8" hidden="1">
      <c r="A18" s="56"/>
      <c r="B18" s="56" t="s">
        <v>139</v>
      </c>
      <c r="C18" s="56"/>
      <c r="D18" s="56"/>
      <c r="E18" s="56">
        <v>3</v>
      </c>
      <c r="F18" s="26"/>
      <c r="G18" s="26"/>
      <c r="H18" s="26"/>
    </row>
    <row r="19" spans="1:8" hidden="1">
      <c r="A19" s="56"/>
      <c r="B19" s="56" t="s">
        <v>177</v>
      </c>
      <c r="C19" s="56"/>
      <c r="D19" s="56"/>
      <c r="E19" s="56">
        <v>4</v>
      </c>
      <c r="F19" s="26"/>
      <c r="G19" s="26"/>
      <c r="H19" s="26"/>
    </row>
    <row r="20" spans="1:8" hidden="1">
      <c r="A20" s="56"/>
      <c r="B20" s="56" t="s">
        <v>93</v>
      </c>
      <c r="C20" s="56"/>
      <c r="D20" s="56"/>
      <c r="E20" s="56">
        <v>5</v>
      </c>
      <c r="F20" s="26"/>
      <c r="G20" s="26"/>
      <c r="H20" s="26"/>
    </row>
    <row r="21" spans="1:8" hidden="1">
      <c r="A21" s="56"/>
      <c r="B21" s="56" t="s">
        <v>28</v>
      </c>
      <c r="C21" s="56"/>
      <c r="D21" s="56"/>
      <c r="E21" s="56">
        <v>6</v>
      </c>
      <c r="F21" s="26"/>
      <c r="G21" s="26"/>
      <c r="H21" s="26"/>
    </row>
    <row r="22" spans="1:8" hidden="1">
      <c r="A22" s="56"/>
      <c r="B22" s="56" t="s">
        <v>178</v>
      </c>
      <c r="C22" s="56"/>
      <c r="D22" s="56"/>
      <c r="E22" s="56">
        <v>7</v>
      </c>
      <c r="F22" s="26"/>
      <c r="G22" s="26"/>
      <c r="H22" s="26"/>
    </row>
    <row r="23" spans="1:8" hidden="1">
      <c r="A23" s="56"/>
      <c r="B23" s="56" t="s">
        <v>179</v>
      </c>
      <c r="C23" s="56"/>
      <c r="D23" s="56"/>
      <c r="E23" s="56">
        <v>8</v>
      </c>
      <c r="F23" s="26"/>
      <c r="G23" s="26"/>
      <c r="H23" s="26"/>
    </row>
    <row r="24" spans="1:8" hidden="1">
      <c r="A24" s="56"/>
      <c r="B24" s="56" t="s">
        <v>180</v>
      </c>
      <c r="C24" s="56"/>
      <c r="D24" s="56"/>
      <c r="E24" s="56">
        <v>9</v>
      </c>
      <c r="F24" s="26"/>
      <c r="G24" s="26"/>
      <c r="H24" s="26"/>
    </row>
    <row r="25" spans="1:8" hidden="1">
      <c r="A25" s="56"/>
      <c r="B25" s="56" t="s">
        <v>98</v>
      </c>
      <c r="C25" s="56"/>
      <c r="D25" s="56"/>
      <c r="E25" s="56">
        <v>10</v>
      </c>
      <c r="F25" s="26"/>
      <c r="G25" s="26"/>
      <c r="H25" s="26"/>
    </row>
    <row r="26" spans="1:8" hidden="1">
      <c r="A26" s="56" t="s">
        <v>52</v>
      </c>
      <c r="B26" s="56" t="s">
        <v>53</v>
      </c>
      <c r="C26" s="56"/>
      <c r="D26" s="56"/>
      <c r="E26" s="56"/>
      <c r="F26" s="26"/>
      <c r="G26" s="26"/>
      <c r="H26" s="26"/>
    </row>
    <row r="27" spans="1:8" s="19" customFormat="1" hidden="1">
      <c r="A27" s="56"/>
      <c r="B27" s="26" t="s">
        <v>54</v>
      </c>
      <c r="C27" s="56"/>
      <c r="D27" s="56"/>
      <c r="E27" s="56"/>
      <c r="F27" s="27"/>
      <c r="G27" s="27"/>
      <c r="H27" s="27"/>
    </row>
    <row r="28" spans="1:8" hidden="1">
      <c r="A28" s="56" t="s">
        <v>55</v>
      </c>
      <c r="B28" s="56" t="s">
        <v>56</v>
      </c>
      <c r="C28" s="56"/>
      <c r="D28" s="56"/>
      <c r="E28" s="56"/>
      <c r="F28" s="27"/>
      <c r="G28" s="27"/>
      <c r="H28" s="27"/>
    </row>
    <row r="29" spans="1:8" hidden="1">
      <c r="A29" s="56"/>
      <c r="B29" s="56" t="s">
        <v>92</v>
      </c>
      <c r="C29" s="56"/>
      <c r="D29" s="56"/>
      <c r="E29" s="56"/>
      <c r="F29" s="27"/>
      <c r="G29" s="27"/>
      <c r="H29" s="27"/>
    </row>
    <row r="30" spans="1:8" hidden="1">
      <c r="A30" s="56"/>
      <c r="B30" s="56" t="s">
        <v>58</v>
      </c>
      <c r="C30" s="56"/>
      <c r="D30" s="56"/>
      <c r="E30" s="56"/>
      <c r="F30" s="27"/>
      <c r="G30" s="27"/>
      <c r="H30" s="27"/>
    </row>
    <row r="31" spans="1:8" hidden="1">
      <c r="A31" s="56"/>
      <c r="B31" s="56" t="s">
        <v>57</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59</v>
      </c>
      <c r="B34" s="56" t="s">
        <v>60</v>
      </c>
      <c r="C34" s="56"/>
      <c r="D34" s="56"/>
      <c r="E34" s="56"/>
      <c r="F34" s="27"/>
      <c r="G34" s="27"/>
      <c r="H34" s="27"/>
    </row>
    <row r="35" spans="1:8" hidden="1">
      <c r="A35" s="56"/>
      <c r="B35" s="56" t="s">
        <v>61</v>
      </c>
      <c r="C35" s="56"/>
      <c r="D35" s="56"/>
      <c r="E35" s="56"/>
      <c r="F35" s="27"/>
      <c r="G35" s="27"/>
      <c r="H35" s="27"/>
    </row>
    <row r="36" spans="1:8" hidden="1">
      <c r="A36" s="56"/>
      <c r="B36" s="56" t="s">
        <v>62</v>
      </c>
      <c r="C36" s="56"/>
      <c r="D36" s="56"/>
      <c r="E36" s="56"/>
      <c r="F36" s="27"/>
      <c r="G36" s="27"/>
      <c r="H36" s="27"/>
    </row>
    <row r="37" spans="1:8" hidden="1">
      <c r="A37" s="56"/>
      <c r="B37" s="56" t="s">
        <v>63</v>
      </c>
      <c r="C37" s="56"/>
      <c r="D37" s="56"/>
      <c r="E37" s="56"/>
      <c r="F37" s="27"/>
      <c r="G37" s="27"/>
      <c r="H37" s="27"/>
    </row>
    <row r="38" spans="1:8" hidden="1">
      <c r="A38" s="56"/>
      <c r="B38" s="56" t="s">
        <v>64</v>
      </c>
      <c r="C38" s="56"/>
      <c r="D38" s="56"/>
      <c r="E38" s="56"/>
      <c r="F38" s="27"/>
      <c r="G38" s="27"/>
      <c r="H38" s="27"/>
    </row>
    <row r="39" spans="1:8">
      <c r="C39" s="215" t="s">
        <v>82</v>
      </c>
      <c r="D39" s="215" t="s">
        <v>83</v>
      </c>
      <c r="E39" s="215" t="s">
        <v>84</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0</v>
      </c>
      <c r="F46" s="8"/>
      <c r="G46" s="46"/>
      <c r="H46" s="46"/>
    </row>
    <row r="47" spans="1:8">
      <c r="C47" s="156"/>
      <c r="D47" s="156"/>
      <c r="E47" s="154"/>
    </row>
    <row r="48" spans="1:8" s="2" customFormat="1">
      <c r="C48" s="213" t="s">
        <v>82</v>
      </c>
      <c r="D48" s="213" t="s">
        <v>83</v>
      </c>
      <c r="E48" s="214" t="s">
        <v>84</v>
      </c>
      <c r="F48" s="215" t="s">
        <v>182</v>
      </c>
    </row>
    <row r="49" spans="1:8">
      <c r="A49" s="2" t="str">
        <f>'Historical Data'!A66</f>
        <v>Time In Phase (minutes)</v>
      </c>
      <c r="B49" s="2"/>
      <c r="C49" s="156"/>
      <c r="D49" s="156"/>
      <c r="E49" s="154"/>
      <c r="F49" s="2"/>
      <c r="H49" s="2"/>
    </row>
    <row r="50" spans="1:8">
      <c r="A50" s="153" t="str">
        <f>'Historical Data'!A67</f>
        <v>Analysis</v>
      </c>
      <c r="C50" s="157">
        <f>$C$61*'Historical Data'!F67</f>
        <v>0</v>
      </c>
      <c r="D50" s="157">
        <f>SUMIF('Time Log'!$H$63:$H$152,A50,'Time Log'!$G$63:$G$152)</f>
        <v>74.999999999999972</v>
      </c>
      <c r="E50" s="148">
        <f>D50+'Historical Data'!E67</f>
        <v>74.999999999999972</v>
      </c>
      <c r="F50" s="23">
        <f>IF($E$59=0,0,E50/$E$59)</f>
        <v>0</v>
      </c>
    </row>
    <row r="51" spans="1:8">
      <c r="A51" s="153" t="str">
        <f>'Historical Data'!A68</f>
        <v>Architecture</v>
      </c>
      <c r="C51" s="157">
        <f>$C$61*'Historical Data'!F68</f>
        <v>0</v>
      </c>
      <c r="D51" s="157">
        <f>SUMIF('Time Log'!$H$63:$H$152,A51,'Time Log'!$G$63:$G$152)</f>
        <v>45</v>
      </c>
      <c r="E51" s="148">
        <f>D51+'Historical Data'!E68</f>
        <v>45</v>
      </c>
      <c r="F51" s="23">
        <f t="shared" ref="F51:F61" si="0">IF($E$59=0,0,E51/$E$59)</f>
        <v>0</v>
      </c>
    </row>
    <row r="52" spans="1:8">
      <c r="A52" s="153" t="str">
        <f>'Historical Data'!A69</f>
        <v>Project planning</v>
      </c>
      <c r="C52" s="157">
        <f>$C$61*'Historical Data'!F69</f>
        <v>0</v>
      </c>
      <c r="D52" s="157">
        <f>SUMIF('Time Log'!$H$63:$H$152,A52,'Time Log'!$G$63:$G$152)</f>
        <v>45</v>
      </c>
      <c r="E52" s="148">
        <f>D52+'Historical Data'!E69</f>
        <v>45</v>
      </c>
      <c r="F52" s="23">
        <f t="shared" si="0"/>
        <v>0</v>
      </c>
    </row>
    <row r="53" spans="1:8">
      <c r="A53" s="153" t="str">
        <f>'Historical Data'!A70</f>
        <v>Interation planning</v>
      </c>
      <c r="C53" s="157">
        <f>$C$61*'Historical Data'!F70</f>
        <v>0</v>
      </c>
      <c r="D53" s="157">
        <f>SUMIF('Time Log'!$H$63:$H$152,A53,'Time Log'!$G$63:$G$152)</f>
        <v>29.999999999999993</v>
      </c>
      <c r="E53" s="148">
        <f>D53+'Historical Data'!E70</f>
        <v>29.999999999999993</v>
      </c>
      <c r="F53" s="23">
        <f t="shared" si="0"/>
        <v>0</v>
      </c>
    </row>
    <row r="54" spans="1:8">
      <c r="A54" s="153" t="str">
        <f>'Historical Data'!A71</f>
        <v>Construction</v>
      </c>
      <c r="C54" s="157">
        <f>$C$61*'Historical Data'!F71</f>
        <v>0</v>
      </c>
      <c r="D54" s="157">
        <f>SUMIF('Time Log'!$H$63:$H$152,A54,'Time Log'!$G$63:$G$152)</f>
        <v>840</v>
      </c>
      <c r="E54" s="148">
        <f>D54+'Historical Data'!E71</f>
        <v>840</v>
      </c>
      <c r="F54" s="23">
        <f t="shared" si="0"/>
        <v>0</v>
      </c>
    </row>
    <row r="55" spans="1:8">
      <c r="A55" s="153" t="str">
        <f>'Historical Data'!A72</f>
        <v>Refactoring</v>
      </c>
      <c r="C55" s="157">
        <f>$C$61*'Historical Data'!F72</f>
        <v>0</v>
      </c>
      <c r="D55" s="157">
        <f>SUMIF('Time Log'!$H$63:$H$152,A55,'Time Log'!$G$63:$G$152)</f>
        <v>0</v>
      </c>
      <c r="E55" s="148">
        <f>D55+'Historical Data'!E72</f>
        <v>0</v>
      </c>
      <c r="F55" s="23">
        <f t="shared" si="0"/>
        <v>0</v>
      </c>
    </row>
    <row r="56" spans="1:8">
      <c r="A56" s="153" t="str">
        <f>'Historical Data'!A73</f>
        <v>Review</v>
      </c>
      <c r="C56" s="157">
        <f>$C$61*'Historical Data'!F73</f>
        <v>0</v>
      </c>
      <c r="D56" s="157">
        <f>SUMIF('Time Log'!$H$63:$H$152,A56,'Time Log'!$G$63:$G$152)</f>
        <v>0</v>
      </c>
      <c r="E56" s="148">
        <f>D56+'Historical Data'!E73</f>
        <v>0</v>
      </c>
      <c r="F56" s="23">
        <f t="shared" si="0"/>
        <v>0</v>
      </c>
    </row>
    <row r="57" spans="1:8">
      <c r="A57" s="153" t="str">
        <f>'Historical Data'!A74</f>
        <v>Integration test</v>
      </c>
      <c r="C57" s="157">
        <f>$C$61*'Historical Data'!F74</f>
        <v>0</v>
      </c>
      <c r="D57" s="157">
        <f>SUMIF('Time Log'!$H$63:$H$152,A57,'Time Log'!$G$63:$G$152)</f>
        <v>0</v>
      </c>
      <c r="E57" s="148">
        <f>D57+'Historical Data'!E74</f>
        <v>0</v>
      </c>
      <c r="F57" s="23">
        <f t="shared" si="0"/>
        <v>0</v>
      </c>
    </row>
    <row r="58" spans="1:8">
      <c r="A58" s="153" t="str">
        <f>'Historical Data'!A75</f>
        <v>Repatterning</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0</v>
      </c>
      <c r="E59" s="148">
        <f>D59+'Historical Data'!E76</f>
        <v>0</v>
      </c>
      <c r="F59" s="23">
        <f t="shared" si="0"/>
        <v>0</v>
      </c>
    </row>
    <row r="60" spans="1:8">
      <c r="A60" s="153" t="str">
        <f>'Historical Data'!A77</f>
        <v>Sandbox</v>
      </c>
      <c r="C60" s="157">
        <f>$C$61*'Historical Data'!F77</f>
        <v>0</v>
      </c>
      <c r="D60" s="157">
        <f>SUMIF('Time Log'!$H$63:$H$152,A60,'Time Log'!$G$63:$G$152)</f>
        <v>0</v>
      </c>
      <c r="E60" s="148">
        <f>D60+'Historical Data'!E77</f>
        <v>0</v>
      </c>
      <c r="F60" s="23">
        <f t="shared" si="0"/>
        <v>0</v>
      </c>
    </row>
    <row r="61" spans="1:8">
      <c r="A61" s="153" t="str">
        <f>'Historical Data'!A78</f>
        <v>TOTAL</v>
      </c>
      <c r="C61" s="157">
        <f>ArcEstimation!D116</f>
        <v>0</v>
      </c>
      <c r="D61" s="157">
        <f>SUM(D50:D60)</f>
        <v>1035</v>
      </c>
      <c r="E61" s="157">
        <f>D61+'Historical Data'!E78</f>
        <v>1035</v>
      </c>
      <c r="F61" s="23">
        <f t="shared" si="0"/>
        <v>0</v>
      </c>
    </row>
    <row r="62" spans="1:8">
      <c r="C62" s="158"/>
      <c r="D62" s="158"/>
      <c r="E62" s="19"/>
    </row>
    <row r="63" spans="1:8">
      <c r="A63" s="2" t="str">
        <f>'Historical Data'!A81</f>
        <v>Changes traced to the activities below:</v>
      </c>
      <c r="B63" s="2"/>
      <c r="C63" s="2"/>
      <c r="D63" s="2"/>
      <c r="F63" s="2"/>
      <c r="H63" s="2"/>
    </row>
    <row r="64" spans="1:8">
      <c r="A64" s="153" t="str">
        <f>'Historical Data'!A82</f>
        <v>Analysis</v>
      </c>
      <c r="D64" s="21">
        <f>COUNTIF('Change Log'!$D$61:$D$61,A64)</f>
        <v>0</v>
      </c>
      <c r="E64" s="21">
        <f>D64+'Historical Data'!E82</f>
        <v>0</v>
      </c>
    </row>
    <row r="65" spans="1:8">
      <c r="A65" s="153" t="str">
        <f>'Historical Data'!A83</f>
        <v>Architecture</v>
      </c>
      <c r="D65" s="21">
        <f>COUNTIF('Change Log'!$D$61:$D$61,A65)</f>
        <v>0</v>
      </c>
      <c r="E65" s="21">
        <f>D65+'Historical Data'!E83</f>
        <v>0</v>
      </c>
    </row>
    <row r="66" spans="1:8">
      <c r="A66" s="153" t="str">
        <f>'Historical Data'!A84</f>
        <v>Project planning</v>
      </c>
      <c r="B66" s="8"/>
      <c r="C66" s="8"/>
      <c r="D66" s="21">
        <f>COUNTIF('Change Log'!$D$61:$D$61,A66)</f>
        <v>0</v>
      </c>
      <c r="E66" s="21">
        <f>D66+'Historical Data'!E84</f>
        <v>0</v>
      </c>
      <c r="F66" s="8"/>
      <c r="H66" s="8"/>
    </row>
    <row r="67" spans="1:8">
      <c r="A67" s="153" t="str">
        <f>'Historical Data'!A85</f>
        <v>Interation planning</v>
      </c>
      <c r="D67" s="21">
        <f>COUNTIF('Change Log'!$D$61:$D$61,A67)</f>
        <v>0</v>
      </c>
      <c r="E67" s="21">
        <f>D67+'Historical Data'!E85</f>
        <v>0</v>
      </c>
    </row>
    <row r="68" spans="1:8">
      <c r="A68" s="153" t="str">
        <f>'Historical Data'!A86</f>
        <v>Construction</v>
      </c>
      <c r="D68" s="21">
        <f>COUNTIF('Change Log'!$D$61:$D$61,A68)</f>
        <v>1</v>
      </c>
      <c r="E68" s="21">
        <f>D68+'Historical Data'!E86</f>
        <v>1</v>
      </c>
    </row>
    <row r="69" spans="1:8">
      <c r="A69" s="153" t="str">
        <f>'Historical Data'!A87</f>
        <v>Refactoring</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Repatterning</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1</v>
      </c>
      <c r="E75" s="21">
        <f>D75+'Historical Data'!E93</f>
        <v>1</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Analysis</v>
      </c>
      <c r="D78" s="21">
        <f>COUNTIF('Change Log'!$F$61:$F$61,A78)</f>
        <v>0</v>
      </c>
      <c r="E78" s="21">
        <f>D78+'Historical Data'!E97</f>
        <v>0</v>
      </c>
    </row>
    <row r="79" spans="1:8">
      <c r="A79" s="153" t="str">
        <f>'Historical Data'!A98</f>
        <v>Architecture</v>
      </c>
      <c r="D79" s="21">
        <f>COUNTIF('Change Log'!$F$61:$F$61,A79)</f>
        <v>0</v>
      </c>
      <c r="E79" s="21">
        <f>D79+'Historical Data'!E98</f>
        <v>0</v>
      </c>
    </row>
    <row r="80" spans="1:8">
      <c r="A80" s="153" t="str">
        <f>'Historical Data'!A99</f>
        <v>Project planning</v>
      </c>
      <c r="D80" s="21">
        <f>COUNTIF('Change Log'!$F$61:$F$61,A80)</f>
        <v>0</v>
      </c>
      <c r="E80" s="21">
        <f>D80+'Historical Data'!E99</f>
        <v>0</v>
      </c>
    </row>
    <row r="81" spans="1:5">
      <c r="A81" s="153" t="str">
        <f>'Historical Data'!A100</f>
        <v>Interation planning</v>
      </c>
      <c r="D81" s="21">
        <f>COUNTIF('Change Log'!$F$61:$F$61,A81)</f>
        <v>0</v>
      </c>
      <c r="E81" s="21">
        <f>D81+'Historical Data'!E100</f>
        <v>0</v>
      </c>
    </row>
    <row r="82" spans="1:5">
      <c r="A82" s="153" t="str">
        <f>'Historical Data'!A101</f>
        <v>Construction</v>
      </c>
      <c r="D82" s="21">
        <f>COUNTIF('Change Log'!$F$61:$F$61,A82)</f>
        <v>0</v>
      </c>
      <c r="E82" s="21">
        <f>D82+'Historical Data'!E101</f>
        <v>0</v>
      </c>
    </row>
    <row r="83" spans="1:5">
      <c r="A83" s="153" t="str">
        <f>'Historical Data'!A102</f>
        <v>Refactoring</v>
      </c>
      <c r="D83" s="21">
        <f>COUNTIF('Change Log'!$F$61:$F$61,A83)</f>
        <v>0</v>
      </c>
      <c r="E83" s="21">
        <f>D83+'Historical Data'!E102</f>
        <v>0</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Repatterning</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0</v>
      </c>
      <c r="E89" s="21">
        <f>D89+'Historical Data'!E108</f>
        <v>0</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50" zoomScaleNormal="100" workbookViewId="0">
      <selection activeCell="J64" sqref="J64"/>
    </sheetView>
  </sheetViews>
  <sheetFormatPr defaultColWidth="6.28515625" defaultRowHeight="12.75"/>
  <cols>
    <col min="1" max="1" width="8.7109375" style="3" customWidth="1"/>
    <col min="2" max="2" width="11.42578125" style="3" customWidth="1"/>
    <col min="3" max="3" width="22.85546875" style="3" customWidth="1"/>
    <col min="4" max="4" width="14" style="3" customWidth="1"/>
    <col min="5" max="5" width="15.28515625" style="3" customWidth="1"/>
    <col min="6" max="6" width="16.140625" style="3" customWidth="1"/>
    <col min="7" max="7" width="17.28515625" style="3" customWidth="1"/>
    <col min="8" max="8" width="14.28515625" style="3" customWidth="1"/>
    <col min="9" max="9" width="15.42578125" style="3" customWidth="1"/>
    <col min="10" max="10" width="49.28515625" style="3" customWidth="1"/>
    <col min="11" max="11" width="23.7109375" style="3" customWidth="1"/>
    <col min="12" max="16384" width="6.28515625" style="3"/>
  </cols>
  <sheetData>
    <row r="1" spans="1:9" ht="11.1" hidden="1" customHeight="1">
      <c r="A1" s="3" t="str">
        <f>Constants!A1</f>
        <v>Constants</v>
      </c>
      <c r="B1" s="3" t="str">
        <f>Constants!B1</f>
        <v xml:space="preserve"> </v>
      </c>
      <c r="C1" s="3" t="str">
        <f>Constants!C1</f>
        <v xml:space="preserve"> </v>
      </c>
      <c r="D1" s="3" t="str">
        <f>Constants!D1</f>
        <v xml:space="preserve"> </v>
      </c>
      <c r="E1" s="3" t="str">
        <f>Constants!E1</f>
        <v xml:space="preserve"> </v>
      </c>
      <c r="F1" s="3" t="str">
        <f>Constants!F1</f>
        <v>Start of spreadsheets</v>
      </c>
      <c r="G1" s="3" t="str">
        <f>Constants!G1</f>
        <v xml:space="preserve"> </v>
      </c>
      <c r="H1" s="3" t="str">
        <f>Constants!H1</f>
        <v xml:space="preserve"> </v>
      </c>
      <c r="I1" s="3" t="str">
        <f>Constants!I1</f>
        <v xml:space="preserve"> </v>
      </c>
    </row>
    <row r="2" spans="1:9" ht="11.1" hidden="1" customHeight="1">
      <c r="A2" s="3" t="str">
        <f>Constants!A2</f>
        <v>Start date:</v>
      </c>
      <c r="B2" s="3">
        <f>Constants!B2</f>
        <v>36526</v>
      </c>
      <c r="C2" s="3" t="str">
        <f>Constants!C2</f>
        <v xml:space="preserve"> </v>
      </c>
      <c r="D2" s="3" t="str">
        <f>Constants!D2</f>
        <v>Grades:</v>
      </c>
      <c r="E2" s="3" t="str">
        <f>Constants!E2</f>
        <v>AA</v>
      </c>
      <c r="F2" s="3">
        <f>Constants!F2</f>
        <v>1</v>
      </c>
      <c r="G2" s="3">
        <f>Constants!G2</f>
        <v>0</v>
      </c>
      <c r="H2" s="3">
        <f ca="1">Constants!H2</f>
        <v>43517</v>
      </c>
      <c r="I2" s="3">
        <f>Constants!I2</f>
        <v>0</v>
      </c>
    </row>
    <row r="3" spans="1:9" ht="11.1" hidden="1" customHeight="1">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1" hidden="1" customHeight="1">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1" hidden="1" customHeight="1">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1" hidden="1" customHeight="1">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1" hidden="1" customHeight="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1" hidden="1" customHeight="1">
      <c r="A8" s="3" t="str">
        <f>Constants!A8</f>
        <v xml:space="preserve"> </v>
      </c>
      <c r="B8" s="3" t="str">
        <f>Constants!B8</f>
        <v>Construction</v>
      </c>
      <c r="C8" s="3" t="str">
        <f>Constants!C8</f>
        <v xml:space="preserve"> </v>
      </c>
      <c r="D8" s="3" t="str">
        <f>Constants!D8</f>
        <v xml:space="preserve"> </v>
      </c>
      <c r="E8" s="3" t="str">
        <f>Constants!E8</f>
        <v>CD</v>
      </c>
      <c r="F8" s="3">
        <f>Constants!F8</f>
        <v>0.7</v>
      </c>
      <c r="G8" s="3">
        <f ca="1">Constants!G8</f>
        <v>43508</v>
      </c>
      <c r="H8" s="3">
        <f>Constants!H9</f>
        <v>1</v>
      </c>
      <c r="I8" s="3">
        <f>Constants!I8</f>
        <v>0</v>
      </c>
    </row>
    <row r="9" spans="1:9" ht="11.1" hidden="1" customHeight="1">
      <c r="A9" s="3" t="str">
        <f>Constants!A9</f>
        <v xml:space="preserve"> </v>
      </c>
      <c r="B9" s="3" t="str">
        <f>Constants!B9</f>
        <v>Refactoring</v>
      </c>
      <c r="C9" s="3" t="str">
        <f>Constants!C9</f>
        <v xml:space="preserve"> </v>
      </c>
      <c r="D9" s="3" t="str">
        <f>Constants!D9</f>
        <v xml:space="preserve"> </v>
      </c>
      <c r="E9" s="3" t="str">
        <f>Constants!E9</f>
        <v>D</v>
      </c>
      <c r="F9" s="3">
        <f>Constants!F9</f>
        <v>0.65</v>
      </c>
      <c r="G9" s="3">
        <f ca="1">Constants!G9</f>
        <v>43509</v>
      </c>
      <c r="H9" s="3">
        <f>Constants!H10</f>
        <v>2</v>
      </c>
      <c r="I9" s="3">
        <f>Constants!I9</f>
        <v>5</v>
      </c>
    </row>
    <row r="10" spans="1:9" ht="11.1" hidden="1" customHeight="1">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 ca="1">Constants!G10</f>
        <v>43510</v>
      </c>
      <c r="H10" s="3">
        <f>Constants!H11</f>
        <v>3</v>
      </c>
      <c r="I10" s="3">
        <f>Constants!I10</f>
        <v>10</v>
      </c>
    </row>
    <row r="11" spans="1:9" ht="11.1" hidden="1" customHeight="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 ca="1">Constants!G11</f>
        <v>43511</v>
      </c>
      <c r="H11" s="3">
        <f>Constants!H12</f>
        <v>4</v>
      </c>
      <c r="I11" s="3">
        <f>Constants!I11</f>
        <v>15</v>
      </c>
    </row>
    <row r="12" spans="1:9" ht="11.1" hidden="1" customHeight="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 ca="1">Constants!G12</f>
        <v>43512</v>
      </c>
      <c r="H12" s="3">
        <f>Constants!H13</f>
        <v>5</v>
      </c>
      <c r="I12" s="3">
        <f>Constants!I12</f>
        <v>20</v>
      </c>
    </row>
    <row r="13" spans="1:9" ht="11.1" hidden="1" customHeight="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 ca="1">Constants!G13</f>
        <v>43513</v>
      </c>
      <c r="H13" s="3">
        <f>Constants!H14</f>
        <v>6</v>
      </c>
      <c r="I13" s="3">
        <f>Constants!I13</f>
        <v>25</v>
      </c>
    </row>
    <row r="14" spans="1:9" ht="11.1" hidden="1" customHeight="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 ca="1">Constants!G14</f>
        <v>43514</v>
      </c>
      <c r="H14" s="3">
        <f>Constants!H15</f>
        <v>7</v>
      </c>
      <c r="I14" s="3">
        <f>Constants!I14</f>
        <v>30</v>
      </c>
    </row>
    <row r="15" spans="1:9" ht="11.1" hidden="1" customHeight="1">
      <c r="A15" s="3" t="str">
        <f>Constants!A15</f>
        <v xml:space="preserve"> </v>
      </c>
      <c r="B15" s="3" t="s">
        <v>528</v>
      </c>
      <c r="C15" s="3" t="str">
        <f>Constants!C15</f>
        <v xml:space="preserve"> </v>
      </c>
      <c r="D15" s="3" t="str">
        <f>Constants!D15</f>
        <v xml:space="preserve"> </v>
      </c>
      <c r="E15" s="3" t="str">
        <f>Constants!E15</f>
        <v xml:space="preserve"> </v>
      </c>
      <c r="F15" s="3" t="str">
        <f>Constants!F15</f>
        <v xml:space="preserve"> </v>
      </c>
      <c r="G15" s="3">
        <f ca="1">Constants!G15</f>
        <v>43515</v>
      </c>
      <c r="H15" s="3">
        <f>Constants!H16</f>
        <v>8</v>
      </c>
      <c r="I15" s="3">
        <f>Constants!I15</f>
        <v>35</v>
      </c>
    </row>
    <row r="16" spans="1:9" ht="1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Constants!G16</f>
        <v>43516</v>
      </c>
      <c r="H16" s="3">
        <f>Constants!H17</f>
        <v>9</v>
      </c>
      <c r="I16" s="3">
        <f>Constants!I16</f>
        <v>40</v>
      </c>
    </row>
    <row r="17" spans="1:9" ht="1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Constants!G17</f>
        <v>43517</v>
      </c>
      <c r="H17" s="3">
        <f>Constants!H18</f>
        <v>10</v>
      </c>
      <c r="I17" s="3">
        <f>Constants!I17</f>
        <v>45</v>
      </c>
    </row>
    <row r="18" spans="1:9" ht="1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Constants!G18</f>
        <v>43518</v>
      </c>
      <c r="H18" s="3">
        <f>Constants!H19</f>
        <v>11</v>
      </c>
      <c r="I18" s="3">
        <f>Constants!I18</f>
        <v>50</v>
      </c>
    </row>
    <row r="19" spans="1:9" ht="1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Constants!G19</f>
        <v>43519</v>
      </c>
      <c r="H19" s="3">
        <f>Constants!H20</f>
        <v>12</v>
      </c>
      <c r="I19" s="3">
        <f>Constants!I19</f>
        <v>55</v>
      </c>
    </row>
    <row r="20" spans="1:9" ht="1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Constants!G20</f>
        <v>43520</v>
      </c>
      <c r="H20" s="3">
        <f>Constants!H21</f>
        <v>13</v>
      </c>
      <c r="I20" s="3">
        <f>Constants!I20</f>
        <v>0</v>
      </c>
    </row>
    <row r="21" spans="1:9" ht="1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Constants!G21</f>
        <v>43521</v>
      </c>
      <c r="H21" s="3">
        <f>Constants!H22</f>
        <v>14</v>
      </c>
      <c r="I21" s="3">
        <f>Constants!I21</f>
        <v>0</v>
      </c>
    </row>
    <row r="22" spans="1:9" ht="1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Constants!G22</f>
        <v>43522</v>
      </c>
      <c r="H22" s="3">
        <f>Constants!H23</f>
        <v>15</v>
      </c>
      <c r="I22" s="3">
        <f>Constants!I22</f>
        <v>0</v>
      </c>
    </row>
    <row r="23" spans="1:9" ht="1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Constants!G23</f>
        <v>43523</v>
      </c>
      <c r="H23" s="3">
        <f>Constants!H24</f>
        <v>16</v>
      </c>
      <c r="I23" s="3">
        <f>Constants!I23</f>
        <v>0</v>
      </c>
    </row>
    <row r="24" spans="1:9" ht="1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Constants!G24</f>
        <v>43524</v>
      </c>
      <c r="H24" s="3">
        <f>Constants!H25</f>
        <v>17</v>
      </c>
      <c r="I24" s="3">
        <f>Constants!I24</f>
        <v>0</v>
      </c>
    </row>
    <row r="25" spans="1:9" ht="1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Constants!G25</f>
        <v>43525</v>
      </c>
      <c r="H25" s="3">
        <f>Constants!H26</f>
        <v>18</v>
      </c>
      <c r="I25" s="3">
        <f>Constants!I25</f>
        <v>0</v>
      </c>
    </row>
    <row r="26" spans="1:9" ht="1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Constants!G26</f>
        <v>43526</v>
      </c>
      <c r="H26" s="3">
        <f>Constants!H27</f>
        <v>19</v>
      </c>
      <c r="I26" s="3">
        <f>Constants!I26</f>
        <v>0</v>
      </c>
    </row>
    <row r="27" spans="1:9" ht="1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Constants!G27</f>
        <v>43527</v>
      </c>
      <c r="H27" s="3">
        <f>Constants!H28</f>
        <v>20</v>
      </c>
      <c r="I27" s="3">
        <f>Constants!I27</f>
        <v>0</v>
      </c>
    </row>
    <row r="28" spans="1:9" ht="1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Constants!G28</f>
        <v>43528</v>
      </c>
      <c r="H28" s="3">
        <f>Constants!H29</f>
        <v>21</v>
      </c>
      <c r="I28" s="3">
        <f>Constants!I28</f>
        <v>0</v>
      </c>
    </row>
    <row r="29" spans="1:9" ht="1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Constants!G29</f>
        <v>43529</v>
      </c>
      <c r="H29" s="3">
        <f>Constants!H30</f>
        <v>22</v>
      </c>
      <c r="I29" s="3">
        <f>Constants!I29</f>
        <v>0</v>
      </c>
    </row>
    <row r="30" spans="1:9" ht="1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Constants!G30</f>
        <v>43530</v>
      </c>
      <c r="H30" s="3">
        <f>Constants!H31</f>
        <v>23</v>
      </c>
      <c r="I30" s="3">
        <f>Constants!I30</f>
        <v>0</v>
      </c>
    </row>
    <row r="31" spans="1:9" s="19" customFormat="1" ht="1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Constants!G31</f>
        <v>43531</v>
      </c>
      <c r="H31" s="3">
        <f>Constants!H32</f>
        <v>0</v>
      </c>
      <c r="I31" s="3">
        <f>Constants!I31</f>
        <v>0</v>
      </c>
    </row>
    <row r="32" spans="1:9" ht="1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Constants!G32</f>
        <v>43532</v>
      </c>
      <c r="H32" s="3">
        <f>Constants!H33</f>
        <v>0</v>
      </c>
      <c r="I32" s="3">
        <f>Constants!I32</f>
        <v>0</v>
      </c>
    </row>
    <row r="33" spans="1:11" ht="1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Constants!G33</f>
        <v>43533</v>
      </c>
      <c r="H33" s="3">
        <f>Constants!H34</f>
        <v>0</v>
      </c>
      <c r="I33" s="3">
        <f>Constants!I33</f>
        <v>0</v>
      </c>
    </row>
    <row r="34" spans="1:11" ht="1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Constants!G34</f>
        <v>43534</v>
      </c>
      <c r="H34" s="3">
        <f>Constants!H35</f>
        <v>0</v>
      </c>
      <c r="I34" s="3">
        <f>Constants!I34</f>
        <v>0</v>
      </c>
    </row>
    <row r="35" spans="1:11" ht="1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Constants!G35</f>
        <v>43535</v>
      </c>
      <c r="H35" s="3">
        <f>Constants!H36</f>
        <v>0</v>
      </c>
      <c r="I35" s="3">
        <f>Constants!I35</f>
        <v>0</v>
      </c>
    </row>
    <row r="36" spans="1:11" ht="1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Constants!G36</f>
        <v>43536</v>
      </c>
      <c r="H36" s="3">
        <f>Constants!H37</f>
        <v>0</v>
      </c>
      <c r="I36" s="3">
        <f>Constants!I36</f>
        <v>0</v>
      </c>
    </row>
    <row r="37" spans="1:11" ht="1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Constants!G37</f>
        <v>43537</v>
      </c>
      <c r="H37" s="3">
        <f>Constants!H38</f>
        <v>0</v>
      </c>
      <c r="I37" s="3">
        <f>Constants!I37</f>
        <v>0</v>
      </c>
    </row>
    <row r="38" spans="1:11" ht="1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25">
      <c r="A45" s="509" t="s">
        <v>133</v>
      </c>
      <c r="B45" s="509"/>
      <c r="C45" s="509"/>
    </row>
    <row r="46" spans="1:11" ht="24.95" customHeight="1">
      <c r="A46" s="539" t="s">
        <v>447</v>
      </c>
      <c r="B46" s="539"/>
      <c r="C46" s="539"/>
      <c r="D46" s="539"/>
      <c r="E46" s="539"/>
      <c r="F46" s="539"/>
      <c r="G46" s="539"/>
      <c r="H46" s="539"/>
      <c r="I46" s="539"/>
      <c r="J46" s="539"/>
    </row>
    <row r="47" spans="1:11" ht="12.95" customHeight="1">
      <c r="A47" s="226"/>
      <c r="B47" s="254"/>
      <c r="C47" s="255" t="s">
        <v>456</v>
      </c>
      <c r="D47" s="563" t="s">
        <v>89</v>
      </c>
      <c r="E47" s="563"/>
      <c r="F47" s="563"/>
      <c r="G47" s="563"/>
      <c r="H47" s="563"/>
      <c r="I47" s="563"/>
      <c r="J47" s="563"/>
    </row>
    <row r="48" spans="1:11" ht="12" customHeight="1">
      <c r="A48" s="226"/>
      <c r="B48" s="249"/>
      <c r="C48" s="249" t="str">
        <f>B19</f>
        <v>Requirements Change</v>
      </c>
      <c r="D48" s="539" t="str">
        <f>C19</f>
        <v>Changes to requirements</v>
      </c>
      <c r="E48" s="539"/>
      <c r="F48" s="539"/>
      <c r="G48" s="539"/>
      <c r="H48" s="539"/>
      <c r="I48" s="539"/>
      <c r="J48" s="539"/>
    </row>
    <row r="49" spans="1:13" ht="11.1" customHeight="1">
      <c r="B49" s="249"/>
      <c r="C49" s="249" t="str">
        <f t="shared" ref="C49:C58" si="0">B20</f>
        <v>Requirements Clarification</v>
      </c>
      <c r="D49" s="539" t="str">
        <f t="shared" ref="D49:D58" si="1">C20</f>
        <v>Clarifications to requirements</v>
      </c>
      <c r="E49" s="539"/>
      <c r="F49" s="539"/>
      <c r="G49" s="539"/>
      <c r="H49" s="539"/>
      <c r="I49" s="539"/>
      <c r="J49" s="539"/>
    </row>
    <row r="50" spans="1:13" ht="11.1" customHeight="1">
      <c r="B50" s="249"/>
      <c r="C50" s="249" t="str">
        <f t="shared" si="0"/>
        <v>Product syntax</v>
      </c>
      <c r="D50" s="539" t="str">
        <f t="shared" si="1"/>
        <v>Syntax flaws in the deliverable product</v>
      </c>
      <c r="E50" s="539"/>
      <c r="F50" s="539"/>
      <c r="G50" s="539"/>
      <c r="H50" s="539"/>
      <c r="I50" s="539"/>
      <c r="J50" s="539"/>
    </row>
    <row r="51" spans="1:13" ht="11.1" customHeight="1">
      <c r="B51" s="249"/>
      <c r="C51" s="249" t="str">
        <f t="shared" si="0"/>
        <v>Product logic</v>
      </c>
      <c r="D51" s="539" t="str">
        <f t="shared" si="1"/>
        <v>Logic flaws in the deliverable product</v>
      </c>
      <c r="E51" s="539"/>
      <c r="F51" s="539"/>
      <c r="G51" s="539"/>
      <c r="H51" s="539"/>
      <c r="I51" s="539"/>
      <c r="J51" s="539"/>
    </row>
    <row r="52" spans="1:13" ht="11.1" customHeight="1">
      <c r="B52" s="249"/>
      <c r="C52" s="249" t="str">
        <f t="shared" si="0"/>
        <v>Product interface</v>
      </c>
      <c r="D52" s="539" t="str">
        <f t="shared" si="1"/>
        <v>Flaws in the interface of a component of the deliverable product</v>
      </c>
      <c r="E52" s="539"/>
      <c r="F52" s="539"/>
      <c r="G52" s="539"/>
      <c r="H52" s="539"/>
      <c r="I52" s="539"/>
      <c r="J52" s="539"/>
    </row>
    <row r="53" spans="1:13" ht="11.1" customHeight="1">
      <c r="B53" s="249"/>
      <c r="C53" s="249" t="str">
        <f t="shared" si="0"/>
        <v>Product checking</v>
      </c>
      <c r="D53" s="539" t="str">
        <f t="shared" si="1"/>
        <v>Flaws with boundary/type checking within a component of the deliverable product</v>
      </c>
      <c r="E53" s="539"/>
      <c r="F53" s="539"/>
      <c r="G53" s="539"/>
      <c r="H53" s="539"/>
      <c r="I53" s="539"/>
      <c r="J53" s="539"/>
    </row>
    <row r="54" spans="1:13" ht="11.1" customHeight="1">
      <c r="B54" s="249"/>
      <c r="C54" s="249" t="str">
        <f t="shared" si="0"/>
        <v>Test syntax</v>
      </c>
      <c r="D54" s="539" t="str">
        <f t="shared" si="1"/>
        <v xml:space="preserve">Syntax flaws in the test code </v>
      </c>
      <c r="E54" s="539"/>
      <c r="F54" s="539"/>
      <c r="G54" s="539"/>
      <c r="H54" s="539"/>
      <c r="I54" s="539"/>
      <c r="J54" s="539"/>
    </row>
    <row r="55" spans="1:13" ht="11.1" customHeight="1">
      <c r="B55" s="249"/>
      <c r="C55" s="249" t="str">
        <f t="shared" si="0"/>
        <v>Test logic</v>
      </c>
      <c r="D55" s="539" t="str">
        <f t="shared" si="1"/>
        <v>Logic flaws in the test code</v>
      </c>
      <c r="E55" s="539"/>
      <c r="F55" s="539"/>
      <c r="G55" s="539"/>
      <c r="H55" s="539"/>
      <c r="I55" s="539"/>
      <c r="J55" s="539"/>
    </row>
    <row r="56" spans="1:13" ht="11.1" customHeight="1">
      <c r="B56" s="249"/>
      <c r="C56" s="249" t="str">
        <f t="shared" si="0"/>
        <v>Test interface</v>
      </c>
      <c r="D56" s="539" t="str">
        <f t="shared" si="1"/>
        <v>Flaws in the interface of a component of the test code</v>
      </c>
      <c r="E56" s="539"/>
      <c r="F56" s="539"/>
      <c r="G56" s="539"/>
      <c r="H56" s="539"/>
      <c r="I56" s="539"/>
      <c r="J56" s="539"/>
    </row>
    <row r="57" spans="1:13" ht="11.1" customHeight="1">
      <c r="B57" s="249"/>
      <c r="C57" s="249" t="str">
        <f t="shared" si="0"/>
        <v>Test checking</v>
      </c>
      <c r="D57" s="539" t="str">
        <f t="shared" si="1"/>
        <v>Flaws with boundary/type checking within a component of the test code</v>
      </c>
      <c r="E57" s="539"/>
      <c r="F57" s="539"/>
      <c r="G57" s="539"/>
      <c r="H57" s="539"/>
      <c r="I57" s="539"/>
      <c r="J57" s="539"/>
    </row>
    <row r="58" spans="1:13" ht="11.1" customHeight="1">
      <c r="B58" s="249"/>
      <c r="C58" s="249" t="str">
        <f t="shared" si="0"/>
        <v>Bad Smell</v>
      </c>
      <c r="D58" s="539" t="str">
        <f t="shared" si="1"/>
        <v>Refactoring changes (please note the bad smell in the defect description)</v>
      </c>
      <c r="E58" s="539"/>
      <c r="F58" s="539"/>
      <c r="G58" s="539"/>
      <c r="H58" s="539"/>
      <c r="I58" s="539"/>
      <c r="J58" s="539"/>
    </row>
    <row r="59" spans="1:13" ht="11.1" customHeight="1">
      <c r="B59" s="249"/>
      <c r="C59" s="249"/>
      <c r="D59" s="226"/>
      <c r="E59" s="226"/>
      <c r="F59" s="226"/>
      <c r="G59" s="226"/>
      <c r="H59" s="226"/>
      <c r="I59" s="226"/>
      <c r="J59" s="226"/>
    </row>
    <row r="60" spans="1:13" s="4" customFormat="1" ht="32.1" customHeight="1">
      <c r="A60" s="292" t="s">
        <v>625</v>
      </c>
      <c r="B60" s="292" t="s">
        <v>643</v>
      </c>
      <c r="C60" s="292" t="s">
        <v>624</v>
      </c>
      <c r="D60" s="292" t="s">
        <v>620</v>
      </c>
      <c r="E60" s="293" t="s">
        <v>621</v>
      </c>
      <c r="F60" s="293" t="s">
        <v>622</v>
      </c>
      <c r="G60" s="293" t="s">
        <v>623</v>
      </c>
      <c r="H60" s="293" t="s">
        <v>88</v>
      </c>
      <c r="I60" s="293" t="s">
        <v>642</v>
      </c>
      <c r="J60" s="293" t="s">
        <v>89</v>
      </c>
      <c r="K60" s="6"/>
      <c r="L60" s="6"/>
      <c r="M60" s="6"/>
    </row>
    <row r="61" spans="1:13" s="4" customFormat="1" ht="26.1" customHeight="1">
      <c r="A61" s="37">
        <f>1</f>
        <v>1</v>
      </c>
      <c r="B61" s="10">
        <v>43516</v>
      </c>
      <c r="C61" s="5" t="s">
        <v>139</v>
      </c>
      <c r="D61" s="5" t="s">
        <v>121</v>
      </c>
      <c r="E61" s="5">
        <v>1</v>
      </c>
      <c r="F61" s="5"/>
      <c r="G61" s="5"/>
      <c r="H61" s="7">
        <v>2</v>
      </c>
      <c r="I61" s="7"/>
      <c r="J61" s="162" t="s">
        <v>838</v>
      </c>
      <c r="K61" s="28" t="str">
        <f ca="1">IF(ISBLANK(I61),"",IF(I61=A61,"&lt;-- Circular reference",IF(ISBLANK(OFFSET($C$60,I61,0)),"&lt;-- Invalid reference","")))</f>
        <v/>
      </c>
      <c r="L61" s="28"/>
      <c r="M61" s="28"/>
    </row>
    <row r="62" spans="1:13" s="4" customFormat="1" ht="26.1" customHeight="1">
      <c r="A62" s="37">
        <f t="shared" ref="A62:A93" si="2">A61+1</f>
        <v>2</v>
      </c>
      <c r="B62" s="10">
        <v>43516</v>
      </c>
      <c r="C62" s="325" t="s">
        <v>139</v>
      </c>
      <c r="D62" s="325" t="s">
        <v>121</v>
      </c>
      <c r="E62" s="5">
        <v>1</v>
      </c>
      <c r="F62" s="5"/>
      <c r="G62" s="5"/>
      <c r="H62" s="7">
        <v>5</v>
      </c>
      <c r="I62" s="7"/>
      <c r="J62" s="162" t="s">
        <v>839</v>
      </c>
      <c r="K62" s="28" t="str">
        <f t="shared" ref="K62:K110" ca="1" si="3">IF(ISBLANK(I62),"",IF(I62=A62,"&lt;-- Circular reference",IF(ISBLANK(OFFSET($C$60,I62,0)),"&lt;-- Invalid reference","")))</f>
        <v/>
      </c>
      <c r="L62" s="28"/>
      <c r="M62" s="28"/>
    </row>
    <row r="63" spans="1:13" s="4" customFormat="1" ht="26.1" customHeight="1">
      <c r="A63" s="37">
        <f t="shared" si="2"/>
        <v>3</v>
      </c>
      <c r="B63" s="10">
        <v>43516</v>
      </c>
      <c r="C63" s="5" t="s">
        <v>178</v>
      </c>
      <c r="D63" s="5" t="s">
        <v>121</v>
      </c>
      <c r="E63" s="5">
        <v>1</v>
      </c>
      <c r="F63" s="5"/>
      <c r="G63" s="5"/>
      <c r="H63" s="7">
        <v>3</v>
      </c>
      <c r="I63" s="7"/>
      <c r="J63" s="162" t="s">
        <v>840</v>
      </c>
      <c r="K63" s="28" t="str">
        <f t="shared" ca="1" si="3"/>
        <v/>
      </c>
      <c r="L63" s="28"/>
      <c r="M63" s="28"/>
    </row>
    <row r="64" spans="1:13" s="4" customFormat="1" ht="26.1" customHeight="1">
      <c r="A64" s="37">
        <f t="shared" si="2"/>
        <v>4</v>
      </c>
      <c r="B64" s="10">
        <v>43516</v>
      </c>
      <c r="C64" s="5" t="s">
        <v>443</v>
      </c>
      <c r="D64" s="5" t="s">
        <v>121</v>
      </c>
      <c r="E64" s="5">
        <v>1</v>
      </c>
      <c r="F64" s="5"/>
      <c r="G64" s="5"/>
      <c r="H64" s="7">
        <v>1</v>
      </c>
      <c r="I64" s="7"/>
      <c r="J64" s="162" t="s">
        <v>841</v>
      </c>
      <c r="K64" s="28" t="str">
        <f t="shared" ca="1" si="3"/>
        <v/>
      </c>
      <c r="L64" s="28"/>
      <c r="M64" s="28"/>
    </row>
    <row r="65" spans="1:13" s="4" customFormat="1" ht="26.1" customHeight="1">
      <c r="A65" s="37">
        <f t="shared" si="2"/>
        <v>5</v>
      </c>
      <c r="B65" s="10"/>
      <c r="C65" s="5"/>
      <c r="D65" s="5"/>
      <c r="E65" s="5"/>
      <c r="F65" s="5"/>
      <c r="G65" s="5"/>
      <c r="H65" s="7"/>
      <c r="I65" s="7"/>
      <c r="J65" s="162"/>
      <c r="K65" s="28" t="str">
        <f t="shared" ca="1" si="3"/>
        <v/>
      </c>
      <c r="L65" s="28"/>
      <c r="M65" s="28"/>
    </row>
    <row r="66" spans="1:13" s="4" customFormat="1" ht="26.1" customHeight="1">
      <c r="A66" s="37">
        <f t="shared" si="2"/>
        <v>6</v>
      </c>
      <c r="B66" s="10"/>
      <c r="C66" s="5"/>
      <c r="D66" s="5"/>
      <c r="E66" s="5"/>
      <c r="F66" s="5"/>
      <c r="G66" s="5"/>
      <c r="H66" s="7"/>
      <c r="I66" s="7"/>
      <c r="J66" s="162"/>
      <c r="K66" s="28" t="str">
        <f t="shared" ca="1" si="3"/>
        <v/>
      </c>
      <c r="L66" s="28"/>
      <c r="M66" s="28"/>
    </row>
    <row r="67" spans="1:13" s="4" customFormat="1" ht="26.1" customHeight="1">
      <c r="A67" s="37">
        <f t="shared" si="2"/>
        <v>7</v>
      </c>
      <c r="B67" s="10"/>
      <c r="C67" s="5"/>
      <c r="D67" s="5"/>
      <c r="E67" s="5"/>
      <c r="F67" s="5"/>
      <c r="G67" s="5"/>
      <c r="H67" s="7"/>
      <c r="I67" s="7"/>
      <c r="J67" s="162"/>
      <c r="K67" s="28" t="str">
        <f t="shared" ca="1" si="3"/>
        <v/>
      </c>
      <c r="L67" s="28"/>
      <c r="M67" s="28"/>
    </row>
    <row r="68" spans="1:13" s="4" customFormat="1" ht="26.1" customHeight="1">
      <c r="A68" s="37">
        <f t="shared" si="2"/>
        <v>8</v>
      </c>
      <c r="B68" s="10"/>
      <c r="C68" s="5"/>
      <c r="D68" s="5"/>
      <c r="E68" s="5"/>
      <c r="F68" s="5"/>
      <c r="G68" s="5"/>
      <c r="H68" s="7"/>
      <c r="I68" s="7"/>
      <c r="J68" s="162"/>
      <c r="K68" s="28" t="str">
        <f t="shared" ca="1" si="3"/>
        <v/>
      </c>
      <c r="L68" s="28"/>
      <c r="M68" s="28"/>
    </row>
    <row r="69" spans="1:13" s="4" customFormat="1" ht="26.1" customHeight="1">
      <c r="A69" s="37">
        <f t="shared" si="2"/>
        <v>9</v>
      </c>
      <c r="B69" s="10"/>
      <c r="C69" s="5"/>
      <c r="D69" s="5"/>
      <c r="E69" s="5"/>
      <c r="F69" s="5"/>
      <c r="G69" s="5"/>
      <c r="H69" s="7"/>
      <c r="I69" s="7"/>
      <c r="J69" s="162"/>
      <c r="K69" s="28" t="str">
        <f t="shared" ca="1" si="3"/>
        <v/>
      </c>
      <c r="L69" s="28"/>
      <c r="M69" s="28"/>
    </row>
    <row r="70" spans="1:13" s="4" customFormat="1" ht="26.1" customHeight="1">
      <c r="A70" s="37">
        <f t="shared" si="2"/>
        <v>10</v>
      </c>
      <c r="B70" s="10"/>
      <c r="C70" s="5"/>
      <c r="D70" s="5"/>
      <c r="E70" s="5"/>
      <c r="F70" s="5"/>
      <c r="G70" s="5"/>
      <c r="H70" s="7"/>
      <c r="I70" s="7"/>
      <c r="J70" s="162"/>
      <c r="K70" s="28" t="str">
        <f t="shared" ca="1" si="3"/>
        <v/>
      </c>
      <c r="L70" s="28"/>
      <c r="M70" s="28"/>
    </row>
    <row r="71" spans="1:13" s="4" customFormat="1" ht="26.1" customHeight="1">
      <c r="A71" s="37">
        <f t="shared" si="2"/>
        <v>11</v>
      </c>
      <c r="B71" s="10"/>
      <c r="C71" s="5"/>
      <c r="D71" s="5"/>
      <c r="E71" s="5"/>
      <c r="F71" s="5"/>
      <c r="G71" s="5"/>
      <c r="H71" s="7"/>
      <c r="I71" s="7"/>
      <c r="J71" s="162"/>
      <c r="K71" s="28" t="str">
        <f t="shared" ca="1" si="3"/>
        <v/>
      </c>
      <c r="L71" s="28"/>
      <c r="M71" s="28"/>
    </row>
    <row r="72" spans="1:13" s="4" customFormat="1" ht="26.1" customHeight="1">
      <c r="A72" s="37">
        <f t="shared" si="2"/>
        <v>12</v>
      </c>
      <c r="B72" s="10"/>
      <c r="C72" s="5"/>
      <c r="D72" s="5"/>
      <c r="E72" s="5"/>
      <c r="F72" s="5"/>
      <c r="G72" s="5"/>
      <c r="H72" s="7"/>
      <c r="I72" s="7"/>
      <c r="J72" s="162"/>
      <c r="K72" s="28" t="str">
        <f t="shared" ca="1" si="3"/>
        <v/>
      </c>
      <c r="L72" s="28"/>
      <c r="M72" s="28"/>
    </row>
    <row r="73" spans="1:13" s="4" customFormat="1" ht="26.1" customHeight="1">
      <c r="A73" s="37">
        <f t="shared" si="2"/>
        <v>13</v>
      </c>
      <c r="B73" s="10"/>
      <c r="C73" s="5"/>
      <c r="D73" s="5"/>
      <c r="E73" s="5"/>
      <c r="F73" s="5"/>
      <c r="G73" s="5"/>
      <c r="H73" s="7"/>
      <c r="I73" s="7"/>
      <c r="J73" s="162"/>
      <c r="K73" s="28" t="str">
        <f t="shared" ca="1" si="3"/>
        <v/>
      </c>
      <c r="L73" s="28"/>
      <c r="M73" s="28"/>
    </row>
    <row r="74" spans="1:13" s="4" customFormat="1" ht="26.1" customHeight="1">
      <c r="A74" s="37">
        <f t="shared" si="2"/>
        <v>14</v>
      </c>
      <c r="B74" s="10"/>
      <c r="C74" s="5"/>
      <c r="D74" s="5"/>
      <c r="E74" s="5"/>
      <c r="F74" s="5"/>
      <c r="G74" s="5"/>
      <c r="H74" s="7"/>
      <c r="I74" s="7"/>
      <c r="J74" s="162"/>
      <c r="K74" s="28" t="str">
        <f t="shared" ca="1" si="3"/>
        <v/>
      </c>
      <c r="L74" s="28"/>
      <c r="M74" s="28"/>
    </row>
    <row r="75" spans="1:13" s="4" customFormat="1" ht="26.1" customHeight="1">
      <c r="A75" s="37">
        <f t="shared" si="2"/>
        <v>15</v>
      </c>
      <c r="B75" s="10"/>
      <c r="C75" s="5"/>
      <c r="D75" s="5"/>
      <c r="E75" s="5"/>
      <c r="F75" s="5"/>
      <c r="G75" s="5"/>
      <c r="H75" s="7"/>
      <c r="I75" s="7"/>
      <c r="J75" s="162"/>
      <c r="K75" s="28" t="str">
        <f t="shared" ca="1" si="3"/>
        <v/>
      </c>
      <c r="L75" s="28"/>
      <c r="M75" s="28"/>
    </row>
    <row r="76" spans="1:13" s="4" customFormat="1" ht="26.1" customHeight="1">
      <c r="A76" s="37">
        <f t="shared" si="2"/>
        <v>16</v>
      </c>
      <c r="B76" s="10"/>
      <c r="C76" s="5"/>
      <c r="D76" s="5"/>
      <c r="E76" s="5"/>
      <c r="F76" s="5"/>
      <c r="G76" s="5"/>
      <c r="H76" s="7"/>
      <c r="I76" s="7"/>
      <c r="J76" s="162"/>
      <c r="K76" s="28" t="str">
        <f t="shared" ca="1" si="3"/>
        <v/>
      </c>
      <c r="L76" s="28"/>
      <c r="M76" s="28"/>
    </row>
    <row r="77" spans="1:13" s="4" customFormat="1" ht="26.1" customHeight="1">
      <c r="A77" s="37">
        <f t="shared" si="2"/>
        <v>17</v>
      </c>
      <c r="B77" s="10"/>
      <c r="C77" s="5"/>
      <c r="D77" s="5"/>
      <c r="E77" s="5"/>
      <c r="F77" s="5"/>
      <c r="G77" s="5"/>
      <c r="H77" s="7"/>
      <c r="I77" s="7"/>
      <c r="J77" s="162"/>
      <c r="K77" s="28" t="str">
        <f t="shared" ca="1" si="3"/>
        <v/>
      </c>
      <c r="L77" s="28"/>
      <c r="M77" s="28"/>
    </row>
    <row r="78" spans="1:13" s="4" customFormat="1" ht="26.1" customHeight="1">
      <c r="A78" s="37">
        <f t="shared" si="2"/>
        <v>18</v>
      </c>
      <c r="B78" s="10"/>
      <c r="C78" s="5"/>
      <c r="D78" s="5"/>
      <c r="E78" s="5"/>
      <c r="F78" s="5"/>
      <c r="G78" s="5"/>
      <c r="H78" s="7"/>
      <c r="I78" s="7"/>
      <c r="J78" s="162"/>
      <c r="K78" s="28" t="str">
        <f t="shared" ca="1" si="3"/>
        <v/>
      </c>
      <c r="L78" s="28"/>
      <c r="M78" s="28"/>
    </row>
    <row r="79" spans="1:13" s="4" customFormat="1" ht="26.1" customHeight="1">
      <c r="A79" s="37">
        <f t="shared" si="2"/>
        <v>19</v>
      </c>
      <c r="B79" s="10"/>
      <c r="C79" s="5"/>
      <c r="D79" s="5"/>
      <c r="E79" s="5"/>
      <c r="F79" s="5"/>
      <c r="G79" s="5"/>
      <c r="H79" s="7"/>
      <c r="I79" s="7"/>
      <c r="J79" s="162"/>
      <c r="K79" s="28" t="str">
        <f t="shared" ca="1" si="3"/>
        <v/>
      </c>
      <c r="L79" s="28"/>
      <c r="M79" s="28"/>
    </row>
    <row r="80" spans="1:13" s="4" customFormat="1" ht="26.1" customHeight="1">
      <c r="A80" s="37">
        <f t="shared" si="2"/>
        <v>20</v>
      </c>
      <c r="B80" s="10"/>
      <c r="C80" s="5"/>
      <c r="D80" s="5"/>
      <c r="E80" s="5"/>
      <c r="F80" s="5"/>
      <c r="G80" s="5"/>
      <c r="H80" s="7"/>
      <c r="I80" s="7"/>
      <c r="J80" s="162"/>
      <c r="K80" s="28" t="str">
        <f t="shared" ca="1" si="3"/>
        <v/>
      </c>
      <c r="L80" s="28"/>
      <c r="M80" s="28"/>
    </row>
    <row r="81" spans="1:13" s="4" customFormat="1" ht="26.1" customHeight="1">
      <c r="A81" s="37">
        <f t="shared" si="2"/>
        <v>21</v>
      </c>
      <c r="B81" s="10"/>
      <c r="C81" s="5"/>
      <c r="D81" s="5"/>
      <c r="E81" s="5"/>
      <c r="F81" s="5"/>
      <c r="G81" s="5"/>
      <c r="H81" s="7"/>
      <c r="I81" s="7"/>
      <c r="J81" s="162"/>
      <c r="K81" s="28" t="str">
        <f t="shared" ca="1" si="3"/>
        <v/>
      </c>
      <c r="L81" s="28"/>
      <c r="M81" s="28"/>
    </row>
    <row r="82" spans="1:13" s="4" customFormat="1" ht="26.1" customHeight="1">
      <c r="A82" s="37">
        <f t="shared" si="2"/>
        <v>22</v>
      </c>
      <c r="B82" s="10"/>
      <c r="C82" s="5"/>
      <c r="D82" s="5"/>
      <c r="E82" s="5"/>
      <c r="F82" s="5"/>
      <c r="G82" s="5"/>
      <c r="H82" s="7"/>
      <c r="I82" s="7"/>
      <c r="J82" s="162"/>
      <c r="K82" s="28" t="str">
        <f t="shared" ca="1" si="3"/>
        <v/>
      </c>
      <c r="L82" s="28"/>
      <c r="M82" s="28"/>
    </row>
    <row r="83" spans="1:13" s="4" customFormat="1" ht="26.1" customHeight="1">
      <c r="A83" s="37">
        <f t="shared" si="2"/>
        <v>23</v>
      </c>
      <c r="B83" s="10"/>
      <c r="C83" s="5"/>
      <c r="D83" s="5"/>
      <c r="E83" s="5"/>
      <c r="F83" s="5"/>
      <c r="G83" s="5"/>
      <c r="H83" s="7"/>
      <c r="I83" s="7"/>
      <c r="J83" s="162"/>
      <c r="K83" s="28" t="str">
        <f t="shared" ca="1" si="3"/>
        <v/>
      </c>
      <c r="L83" s="28"/>
      <c r="M83" s="28"/>
    </row>
    <row r="84" spans="1:13" s="4" customFormat="1" ht="26.1" customHeight="1">
      <c r="A84" s="37">
        <f t="shared" si="2"/>
        <v>24</v>
      </c>
      <c r="B84" s="10"/>
      <c r="C84" s="5"/>
      <c r="D84" s="5"/>
      <c r="E84" s="5"/>
      <c r="F84" s="5"/>
      <c r="G84" s="5"/>
      <c r="H84" s="7"/>
      <c r="I84" s="7"/>
      <c r="J84" s="162"/>
      <c r="K84" s="28" t="str">
        <f t="shared" ca="1" si="3"/>
        <v/>
      </c>
      <c r="L84" s="28"/>
      <c r="M84" s="28"/>
    </row>
    <row r="85" spans="1:13" s="4" customFormat="1" ht="26.1" customHeight="1">
      <c r="A85" s="37">
        <f t="shared" si="2"/>
        <v>25</v>
      </c>
      <c r="B85" s="10"/>
      <c r="C85" s="5"/>
      <c r="D85" s="5"/>
      <c r="E85" s="5"/>
      <c r="F85" s="5"/>
      <c r="G85" s="5"/>
      <c r="H85" s="7"/>
      <c r="I85" s="7"/>
      <c r="J85" s="162"/>
      <c r="K85" s="28" t="str">
        <f t="shared" ca="1" si="3"/>
        <v/>
      </c>
      <c r="L85" s="28"/>
      <c r="M85" s="28"/>
    </row>
    <row r="86" spans="1:13" s="4" customFormat="1" ht="26.1" customHeight="1">
      <c r="A86" s="37">
        <f t="shared" si="2"/>
        <v>26</v>
      </c>
      <c r="B86" s="10"/>
      <c r="C86" s="5"/>
      <c r="D86" s="5"/>
      <c r="E86" s="5"/>
      <c r="F86" s="5"/>
      <c r="G86" s="5"/>
      <c r="H86" s="7"/>
      <c r="I86" s="7"/>
      <c r="J86" s="162"/>
      <c r="K86" s="28" t="str">
        <f t="shared" ca="1" si="3"/>
        <v/>
      </c>
      <c r="L86" s="28"/>
      <c r="M86" s="28"/>
    </row>
    <row r="87" spans="1:13" s="4" customFormat="1" ht="26.1" customHeight="1">
      <c r="A87" s="37">
        <f t="shared" si="2"/>
        <v>27</v>
      </c>
      <c r="B87" s="10"/>
      <c r="C87" s="5"/>
      <c r="D87" s="5"/>
      <c r="E87" s="5"/>
      <c r="F87" s="5"/>
      <c r="G87" s="5"/>
      <c r="H87" s="7"/>
      <c r="I87" s="7"/>
      <c r="J87" s="162"/>
      <c r="K87" s="28" t="str">
        <f t="shared" ca="1" si="3"/>
        <v/>
      </c>
      <c r="L87" s="28"/>
      <c r="M87" s="28"/>
    </row>
    <row r="88" spans="1:13" s="4" customFormat="1" ht="26.1" customHeight="1">
      <c r="A88" s="37">
        <f t="shared" si="2"/>
        <v>28</v>
      </c>
      <c r="B88" s="10"/>
      <c r="C88" s="5"/>
      <c r="D88" s="5"/>
      <c r="E88" s="5"/>
      <c r="F88" s="5"/>
      <c r="G88" s="5"/>
      <c r="H88" s="7"/>
      <c r="I88" s="7"/>
      <c r="J88" s="162"/>
      <c r="K88" s="28" t="str">
        <f t="shared" ca="1" si="3"/>
        <v/>
      </c>
      <c r="L88" s="28"/>
      <c r="M88" s="28"/>
    </row>
    <row r="89" spans="1:13" s="4" customFormat="1" ht="26.1" customHeight="1">
      <c r="A89" s="37">
        <f t="shared" si="2"/>
        <v>29</v>
      </c>
      <c r="B89" s="10"/>
      <c r="C89" s="5"/>
      <c r="D89" s="5"/>
      <c r="E89" s="5"/>
      <c r="F89" s="5"/>
      <c r="G89" s="5"/>
      <c r="H89" s="7"/>
      <c r="I89" s="7"/>
      <c r="J89" s="162"/>
      <c r="K89" s="28" t="str">
        <f t="shared" ca="1" si="3"/>
        <v/>
      </c>
      <c r="L89" s="28"/>
      <c r="M89" s="28"/>
    </row>
    <row r="90" spans="1:13" s="4" customFormat="1" ht="26.1" customHeight="1">
      <c r="A90" s="37">
        <f t="shared" si="2"/>
        <v>30</v>
      </c>
      <c r="B90" s="10"/>
      <c r="C90" s="5"/>
      <c r="D90" s="5"/>
      <c r="E90" s="5"/>
      <c r="F90" s="5"/>
      <c r="G90" s="5"/>
      <c r="H90" s="7"/>
      <c r="I90" s="7"/>
      <c r="J90" s="162"/>
      <c r="K90" s="28" t="str">
        <f t="shared" ca="1" si="3"/>
        <v/>
      </c>
      <c r="L90" s="28"/>
      <c r="M90" s="28"/>
    </row>
    <row r="91" spans="1:13" s="4" customFormat="1" ht="26.1" customHeight="1">
      <c r="A91" s="37">
        <f t="shared" si="2"/>
        <v>31</v>
      </c>
      <c r="B91" s="10"/>
      <c r="C91" s="5"/>
      <c r="D91" s="5"/>
      <c r="E91" s="5"/>
      <c r="F91" s="5"/>
      <c r="G91" s="5"/>
      <c r="H91" s="7"/>
      <c r="I91" s="7"/>
      <c r="J91" s="162"/>
      <c r="K91" s="28" t="str">
        <f t="shared" ca="1" si="3"/>
        <v/>
      </c>
      <c r="L91" s="28"/>
      <c r="M91" s="28"/>
    </row>
    <row r="92" spans="1:13" s="4" customFormat="1" ht="26.1" customHeight="1">
      <c r="A92" s="37">
        <f t="shared" si="2"/>
        <v>32</v>
      </c>
      <c r="B92" s="10"/>
      <c r="C92" s="5"/>
      <c r="D92" s="5"/>
      <c r="E92" s="5"/>
      <c r="F92" s="5"/>
      <c r="G92" s="5"/>
      <c r="H92" s="7"/>
      <c r="I92" s="7"/>
      <c r="J92" s="162"/>
      <c r="K92" s="28" t="str">
        <f t="shared" ca="1" si="3"/>
        <v/>
      </c>
      <c r="L92" s="28"/>
      <c r="M92" s="28"/>
    </row>
    <row r="93" spans="1:13" s="4" customFormat="1" ht="26.1" customHeight="1">
      <c r="A93" s="37">
        <f t="shared" si="2"/>
        <v>33</v>
      </c>
      <c r="B93" s="10"/>
      <c r="C93" s="5"/>
      <c r="D93" s="5"/>
      <c r="E93" s="5"/>
      <c r="F93" s="5"/>
      <c r="G93" s="5"/>
      <c r="H93" s="7"/>
      <c r="I93" s="7"/>
      <c r="J93" s="162"/>
      <c r="K93" s="28" t="str">
        <f t="shared" ca="1" si="3"/>
        <v/>
      </c>
      <c r="L93" s="28"/>
      <c r="M93" s="28"/>
    </row>
    <row r="94" spans="1:13" s="4" customFormat="1" ht="26.1" customHeight="1">
      <c r="A94" s="37">
        <f t="shared" ref="A94:A125" si="4">A93+1</f>
        <v>34</v>
      </c>
      <c r="B94" s="10"/>
      <c r="C94" s="5"/>
      <c r="D94" s="5"/>
      <c r="E94" s="5"/>
      <c r="F94" s="5"/>
      <c r="G94" s="5"/>
      <c r="H94" s="7"/>
      <c r="I94" s="7"/>
      <c r="J94" s="162"/>
      <c r="K94" s="28" t="str">
        <f t="shared" ca="1" si="3"/>
        <v/>
      </c>
      <c r="L94" s="28"/>
      <c r="M94" s="28"/>
    </row>
    <row r="95" spans="1:13" s="4" customFormat="1" ht="26.1" customHeight="1">
      <c r="A95" s="37">
        <f t="shared" si="4"/>
        <v>35</v>
      </c>
      <c r="B95" s="10"/>
      <c r="C95" s="5"/>
      <c r="D95" s="5"/>
      <c r="E95" s="5"/>
      <c r="F95" s="5"/>
      <c r="G95" s="5"/>
      <c r="H95" s="7"/>
      <c r="I95" s="7"/>
      <c r="J95" s="162"/>
      <c r="K95" s="28" t="str">
        <f t="shared" ca="1" si="3"/>
        <v/>
      </c>
      <c r="L95" s="28"/>
      <c r="M95" s="28"/>
    </row>
    <row r="96" spans="1:13" s="4" customFormat="1" ht="26.1" customHeight="1">
      <c r="A96" s="37">
        <f t="shared" si="4"/>
        <v>36</v>
      </c>
      <c r="B96" s="10"/>
      <c r="C96" s="5"/>
      <c r="D96" s="5"/>
      <c r="E96" s="5"/>
      <c r="F96" s="5"/>
      <c r="G96" s="5"/>
      <c r="H96" s="7"/>
      <c r="I96" s="7"/>
      <c r="J96" s="162"/>
      <c r="K96" s="28" t="str">
        <f t="shared" ca="1" si="3"/>
        <v/>
      </c>
      <c r="L96" s="28"/>
      <c r="M96" s="28"/>
    </row>
    <row r="97" spans="1:13" s="4" customFormat="1" ht="26.1" customHeight="1">
      <c r="A97" s="37">
        <f t="shared" si="4"/>
        <v>37</v>
      </c>
      <c r="B97" s="10"/>
      <c r="C97" s="5"/>
      <c r="D97" s="5"/>
      <c r="E97" s="5"/>
      <c r="F97" s="5"/>
      <c r="G97" s="5"/>
      <c r="H97" s="7"/>
      <c r="I97" s="7"/>
      <c r="J97" s="162"/>
      <c r="K97" s="28" t="str">
        <f t="shared" ca="1" si="3"/>
        <v/>
      </c>
      <c r="L97" s="28"/>
      <c r="M97" s="28"/>
    </row>
    <row r="98" spans="1:13" s="4" customFormat="1" ht="26.1" customHeight="1">
      <c r="A98" s="37">
        <f t="shared" si="4"/>
        <v>38</v>
      </c>
      <c r="B98" s="10"/>
      <c r="C98" s="5"/>
      <c r="D98" s="5"/>
      <c r="E98" s="5"/>
      <c r="F98" s="5"/>
      <c r="G98" s="5"/>
      <c r="H98" s="7"/>
      <c r="I98" s="7"/>
      <c r="J98" s="162"/>
      <c r="K98" s="28" t="str">
        <f t="shared" ca="1" si="3"/>
        <v/>
      </c>
      <c r="L98" s="28"/>
      <c r="M98" s="28"/>
    </row>
    <row r="99" spans="1:13" s="4" customFormat="1" ht="26.1" customHeight="1">
      <c r="A99" s="37">
        <f t="shared" si="4"/>
        <v>39</v>
      </c>
      <c r="B99" s="10"/>
      <c r="C99" s="5"/>
      <c r="D99" s="5"/>
      <c r="E99" s="5"/>
      <c r="F99" s="5"/>
      <c r="G99" s="5"/>
      <c r="H99" s="7"/>
      <c r="I99" s="7"/>
      <c r="J99" s="162"/>
      <c r="K99" s="28" t="str">
        <f t="shared" ca="1" si="3"/>
        <v/>
      </c>
      <c r="L99" s="28"/>
      <c r="M99" s="28"/>
    </row>
    <row r="100" spans="1:13" s="4" customFormat="1" ht="26.1" customHeight="1">
      <c r="A100" s="37">
        <f t="shared" si="4"/>
        <v>40</v>
      </c>
      <c r="B100" s="10"/>
      <c r="C100" s="5"/>
      <c r="D100" s="5"/>
      <c r="E100" s="5"/>
      <c r="F100" s="5"/>
      <c r="G100" s="5"/>
      <c r="H100" s="7"/>
      <c r="I100" s="7"/>
      <c r="J100" s="162"/>
      <c r="K100" s="28" t="str">
        <f t="shared" ca="1" si="3"/>
        <v/>
      </c>
      <c r="L100" s="28"/>
      <c r="M100" s="28"/>
    </row>
    <row r="101" spans="1:13" s="4" customFormat="1" ht="26.1" customHeight="1">
      <c r="A101" s="37">
        <f t="shared" si="4"/>
        <v>41</v>
      </c>
      <c r="B101" s="10"/>
      <c r="C101" s="5"/>
      <c r="D101" s="5"/>
      <c r="E101" s="5"/>
      <c r="F101" s="5"/>
      <c r="G101" s="5"/>
      <c r="H101" s="7"/>
      <c r="I101" s="7"/>
      <c r="J101" s="162"/>
      <c r="K101" s="28" t="str">
        <f t="shared" ca="1" si="3"/>
        <v/>
      </c>
      <c r="L101" s="28"/>
      <c r="M101" s="28"/>
    </row>
    <row r="102" spans="1:13" s="4" customFormat="1" ht="26.1" customHeight="1">
      <c r="A102" s="37">
        <f t="shared" si="4"/>
        <v>42</v>
      </c>
      <c r="B102" s="10"/>
      <c r="C102" s="5"/>
      <c r="D102" s="5"/>
      <c r="E102" s="5"/>
      <c r="F102" s="5"/>
      <c r="G102" s="5"/>
      <c r="H102" s="7"/>
      <c r="I102" s="7"/>
      <c r="J102" s="162"/>
      <c r="K102" s="28" t="str">
        <f t="shared" ca="1" si="3"/>
        <v/>
      </c>
      <c r="L102" s="28"/>
      <c r="M102" s="28"/>
    </row>
    <row r="103" spans="1:13" s="4" customFormat="1" ht="26.1" customHeight="1">
      <c r="A103" s="37">
        <f t="shared" si="4"/>
        <v>43</v>
      </c>
      <c r="B103" s="10"/>
      <c r="C103" s="5"/>
      <c r="D103" s="5"/>
      <c r="E103" s="5"/>
      <c r="F103" s="5"/>
      <c r="G103" s="5"/>
      <c r="H103" s="7"/>
      <c r="I103" s="7"/>
      <c r="J103" s="162"/>
      <c r="K103" s="28" t="str">
        <f t="shared" ca="1" si="3"/>
        <v/>
      </c>
      <c r="L103" s="28"/>
      <c r="M103" s="28"/>
    </row>
    <row r="104" spans="1:13" s="4" customFormat="1" ht="26.1" customHeight="1">
      <c r="A104" s="37">
        <f t="shared" si="4"/>
        <v>44</v>
      </c>
      <c r="B104" s="10"/>
      <c r="C104" s="5"/>
      <c r="D104" s="5"/>
      <c r="E104" s="5"/>
      <c r="F104" s="5"/>
      <c r="G104" s="5"/>
      <c r="H104" s="7"/>
      <c r="I104" s="7"/>
      <c r="J104" s="162"/>
      <c r="K104" s="28" t="str">
        <f t="shared" ca="1" si="3"/>
        <v/>
      </c>
      <c r="L104" s="28"/>
      <c r="M104" s="28"/>
    </row>
    <row r="105" spans="1:13" s="4" customFormat="1" ht="26.1" customHeight="1">
      <c r="A105" s="37">
        <f t="shared" si="4"/>
        <v>45</v>
      </c>
      <c r="B105" s="10"/>
      <c r="C105" s="5"/>
      <c r="D105" s="5"/>
      <c r="E105" s="5"/>
      <c r="F105" s="5"/>
      <c r="G105" s="5"/>
      <c r="H105" s="7"/>
      <c r="I105" s="7"/>
      <c r="J105" s="162"/>
      <c r="K105" s="28" t="str">
        <f t="shared" ca="1" si="3"/>
        <v/>
      </c>
      <c r="L105" s="28"/>
      <c r="M105" s="28"/>
    </row>
    <row r="106" spans="1:13" s="4" customFormat="1" ht="26.1" customHeight="1">
      <c r="A106" s="37">
        <f t="shared" si="4"/>
        <v>46</v>
      </c>
      <c r="B106" s="10"/>
      <c r="C106" s="5"/>
      <c r="D106" s="5"/>
      <c r="E106" s="5"/>
      <c r="F106" s="5"/>
      <c r="G106" s="5"/>
      <c r="H106" s="7"/>
      <c r="I106" s="7"/>
      <c r="J106" s="162"/>
      <c r="K106" s="28" t="str">
        <f t="shared" ca="1" si="3"/>
        <v/>
      </c>
      <c r="L106" s="28"/>
      <c r="M106" s="28"/>
    </row>
    <row r="107" spans="1:13" s="4" customFormat="1" ht="26.1" customHeight="1">
      <c r="A107" s="37">
        <f t="shared" si="4"/>
        <v>47</v>
      </c>
      <c r="B107" s="10"/>
      <c r="C107" s="5"/>
      <c r="D107" s="5"/>
      <c r="E107" s="5"/>
      <c r="F107" s="5"/>
      <c r="G107" s="5"/>
      <c r="H107" s="7"/>
      <c r="I107" s="7"/>
      <c r="J107" s="162"/>
      <c r="K107" s="28" t="str">
        <f t="shared" ca="1" si="3"/>
        <v/>
      </c>
      <c r="L107" s="28"/>
      <c r="M107" s="28"/>
    </row>
    <row r="108" spans="1:13" s="4" customFormat="1" ht="26.1" customHeight="1">
      <c r="A108" s="37">
        <f t="shared" si="4"/>
        <v>48</v>
      </c>
      <c r="B108" s="10"/>
      <c r="C108" s="5"/>
      <c r="D108" s="5"/>
      <c r="E108" s="5"/>
      <c r="F108" s="5"/>
      <c r="G108" s="5"/>
      <c r="H108" s="7"/>
      <c r="I108" s="7"/>
      <c r="J108" s="162"/>
      <c r="K108" s="28" t="str">
        <f t="shared" ca="1" si="3"/>
        <v/>
      </c>
      <c r="L108" s="28"/>
      <c r="M108" s="28"/>
    </row>
    <row r="109" spans="1:13" s="4" customFormat="1" ht="26.1" customHeight="1">
      <c r="A109" s="37">
        <f t="shared" si="4"/>
        <v>49</v>
      </c>
      <c r="B109" s="10"/>
      <c r="C109" s="5"/>
      <c r="D109" s="5"/>
      <c r="E109" s="5"/>
      <c r="F109" s="5"/>
      <c r="G109" s="5"/>
      <c r="H109" s="7"/>
      <c r="I109" s="7"/>
      <c r="J109" s="162"/>
      <c r="K109" s="28" t="str">
        <f t="shared" ca="1" si="3"/>
        <v/>
      </c>
      <c r="L109" s="28"/>
      <c r="M109" s="28"/>
    </row>
    <row r="110" spans="1:13" s="4" customFormat="1" ht="26.1" customHeight="1">
      <c r="A110" s="37">
        <f t="shared" si="4"/>
        <v>50</v>
      </c>
      <c r="B110" s="10"/>
      <c r="C110" s="5"/>
      <c r="D110" s="5"/>
      <c r="E110" s="5"/>
      <c r="F110" s="5"/>
      <c r="G110" s="5"/>
      <c r="H110" s="7"/>
      <c r="I110" s="7"/>
      <c r="J110" s="162"/>
      <c r="K110" s="28" t="str">
        <f t="shared" ca="1" si="3"/>
        <v/>
      </c>
      <c r="L110" s="28"/>
      <c r="M110" s="28"/>
    </row>
    <row r="111" spans="1:13" s="4" customFormat="1" ht="26.1"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1" customHeight="1">
      <c r="A112" s="37">
        <f t="shared" si="4"/>
        <v>52</v>
      </c>
      <c r="B112" s="10"/>
      <c r="C112" s="5"/>
      <c r="D112" s="5"/>
      <c r="E112" s="5"/>
      <c r="F112" s="5"/>
      <c r="G112" s="5"/>
      <c r="H112" s="7"/>
      <c r="I112" s="7"/>
      <c r="J112" s="162"/>
      <c r="K112" s="28" t="str">
        <f t="shared" ca="1" si="5"/>
        <v/>
      </c>
      <c r="L112" s="28"/>
      <c r="M112" s="28"/>
    </row>
    <row r="113" spans="1:13" s="4" customFormat="1" ht="26.1" customHeight="1">
      <c r="A113" s="37">
        <f t="shared" si="4"/>
        <v>53</v>
      </c>
      <c r="B113" s="10"/>
      <c r="C113" s="5"/>
      <c r="D113" s="5"/>
      <c r="E113" s="5"/>
      <c r="F113" s="5"/>
      <c r="G113" s="5"/>
      <c r="H113" s="7"/>
      <c r="I113" s="7"/>
      <c r="J113" s="162"/>
      <c r="K113" s="28" t="str">
        <f t="shared" ca="1" si="5"/>
        <v/>
      </c>
      <c r="L113" s="28"/>
      <c r="M113" s="28"/>
    </row>
    <row r="114" spans="1:13" s="4" customFormat="1" ht="26.1" customHeight="1">
      <c r="A114" s="37">
        <f t="shared" si="4"/>
        <v>54</v>
      </c>
      <c r="B114" s="10"/>
      <c r="C114" s="5"/>
      <c r="D114" s="5"/>
      <c r="E114" s="5"/>
      <c r="F114" s="5"/>
      <c r="G114" s="5"/>
      <c r="H114" s="7"/>
      <c r="I114" s="7"/>
      <c r="J114" s="162"/>
      <c r="K114" s="28" t="str">
        <f t="shared" ca="1" si="5"/>
        <v/>
      </c>
      <c r="L114" s="28"/>
      <c r="M114" s="28"/>
    </row>
    <row r="115" spans="1:13" s="4" customFormat="1" ht="26.1" customHeight="1">
      <c r="A115" s="37">
        <f t="shared" si="4"/>
        <v>55</v>
      </c>
      <c r="B115" s="10"/>
      <c r="C115" s="5"/>
      <c r="D115" s="5"/>
      <c r="E115" s="5"/>
      <c r="F115" s="5"/>
      <c r="G115" s="5"/>
      <c r="H115" s="7"/>
      <c r="I115" s="7"/>
      <c r="J115" s="162"/>
      <c r="K115" s="28" t="str">
        <f t="shared" ca="1" si="5"/>
        <v/>
      </c>
      <c r="L115" s="28"/>
      <c r="M115" s="28"/>
    </row>
    <row r="116" spans="1:13" s="4" customFormat="1" ht="26.1" customHeight="1">
      <c r="A116" s="37">
        <f t="shared" si="4"/>
        <v>56</v>
      </c>
      <c r="B116" s="10"/>
      <c r="C116" s="5"/>
      <c r="D116" s="5"/>
      <c r="E116" s="5"/>
      <c r="F116" s="5"/>
      <c r="G116" s="5"/>
      <c r="H116" s="7"/>
      <c r="I116" s="7"/>
      <c r="J116" s="162"/>
      <c r="K116" s="28" t="str">
        <f t="shared" ca="1" si="5"/>
        <v/>
      </c>
      <c r="L116" s="28"/>
      <c r="M116" s="28"/>
    </row>
    <row r="117" spans="1:13" s="4" customFormat="1" ht="26.1" customHeight="1">
      <c r="A117" s="37">
        <f t="shared" si="4"/>
        <v>57</v>
      </c>
      <c r="B117" s="10"/>
      <c r="C117" s="5"/>
      <c r="D117" s="5"/>
      <c r="E117" s="5"/>
      <c r="F117" s="5"/>
      <c r="G117" s="5"/>
      <c r="H117" s="7"/>
      <c r="I117" s="7"/>
      <c r="J117" s="162"/>
      <c r="K117" s="28" t="str">
        <f t="shared" ca="1" si="5"/>
        <v/>
      </c>
      <c r="L117" s="28"/>
      <c r="M117" s="28"/>
    </row>
    <row r="118" spans="1:13" s="4" customFormat="1" ht="26.1" customHeight="1">
      <c r="A118" s="37">
        <f t="shared" si="4"/>
        <v>58</v>
      </c>
      <c r="B118" s="10"/>
      <c r="C118" s="5"/>
      <c r="D118" s="5"/>
      <c r="E118" s="5"/>
      <c r="F118" s="5"/>
      <c r="G118" s="5"/>
      <c r="H118" s="7"/>
      <c r="I118" s="7"/>
      <c r="J118" s="162"/>
      <c r="K118" s="28" t="str">
        <f t="shared" ca="1" si="5"/>
        <v/>
      </c>
      <c r="L118" s="28"/>
      <c r="M118" s="28"/>
    </row>
    <row r="119" spans="1:13" s="4" customFormat="1" ht="26.1" customHeight="1">
      <c r="A119" s="37">
        <f t="shared" si="4"/>
        <v>59</v>
      </c>
      <c r="B119" s="10"/>
      <c r="C119" s="5"/>
      <c r="D119" s="5"/>
      <c r="E119" s="5"/>
      <c r="F119" s="5"/>
      <c r="G119" s="5"/>
      <c r="H119" s="7"/>
      <c r="I119" s="7"/>
      <c r="J119" s="162"/>
      <c r="K119" s="28" t="str">
        <f t="shared" ca="1" si="5"/>
        <v/>
      </c>
      <c r="L119" s="28"/>
      <c r="M119" s="28"/>
    </row>
    <row r="120" spans="1:13" s="4" customFormat="1" ht="26.1" customHeight="1">
      <c r="A120" s="37">
        <f t="shared" si="4"/>
        <v>60</v>
      </c>
      <c r="B120" s="10"/>
      <c r="C120" s="5"/>
      <c r="D120" s="5"/>
      <c r="E120" s="5"/>
      <c r="F120" s="5"/>
      <c r="G120" s="5"/>
      <c r="H120" s="7"/>
      <c r="I120" s="7"/>
      <c r="J120" s="162"/>
      <c r="K120" s="28" t="str">
        <f t="shared" ca="1" si="5"/>
        <v/>
      </c>
      <c r="L120" s="28"/>
      <c r="M120" s="28"/>
    </row>
    <row r="121" spans="1:13" s="4" customFormat="1" ht="26.1" customHeight="1">
      <c r="A121" s="37">
        <f t="shared" si="4"/>
        <v>61</v>
      </c>
      <c r="B121" s="10"/>
      <c r="C121" s="5"/>
      <c r="D121" s="5"/>
      <c r="E121" s="5"/>
      <c r="F121" s="5"/>
      <c r="G121" s="5"/>
      <c r="H121" s="7"/>
      <c r="I121" s="7"/>
      <c r="J121" s="162"/>
      <c r="K121" s="28" t="str">
        <f t="shared" ca="1" si="5"/>
        <v/>
      </c>
      <c r="L121" s="28"/>
      <c r="M121" s="28"/>
    </row>
    <row r="122" spans="1:13" s="4" customFormat="1" ht="26.1" customHeight="1">
      <c r="A122" s="37">
        <f t="shared" si="4"/>
        <v>62</v>
      </c>
      <c r="B122" s="10"/>
      <c r="C122" s="5"/>
      <c r="D122" s="5"/>
      <c r="E122" s="5"/>
      <c r="F122" s="5"/>
      <c r="G122" s="5"/>
      <c r="H122" s="7"/>
      <c r="I122" s="7"/>
      <c r="J122" s="162"/>
      <c r="K122" s="28" t="str">
        <f t="shared" ca="1" si="5"/>
        <v/>
      </c>
      <c r="L122" s="28"/>
      <c r="M122" s="28"/>
    </row>
    <row r="123" spans="1:13" s="4" customFormat="1" ht="26.1" customHeight="1">
      <c r="A123" s="37">
        <f t="shared" si="4"/>
        <v>63</v>
      </c>
      <c r="B123" s="10"/>
      <c r="C123" s="5"/>
      <c r="D123" s="5"/>
      <c r="E123" s="5"/>
      <c r="F123" s="5"/>
      <c r="G123" s="5"/>
      <c r="H123" s="7"/>
      <c r="I123" s="7"/>
      <c r="J123" s="162"/>
      <c r="K123" s="28" t="str">
        <f t="shared" ca="1" si="5"/>
        <v/>
      </c>
      <c r="L123" s="28"/>
      <c r="M123" s="28"/>
    </row>
    <row r="124" spans="1:13" s="4" customFormat="1" ht="26.1" customHeight="1">
      <c r="A124" s="37">
        <f t="shared" si="4"/>
        <v>64</v>
      </c>
      <c r="B124" s="10"/>
      <c r="C124" s="5"/>
      <c r="D124" s="5"/>
      <c r="E124" s="5"/>
      <c r="F124" s="5"/>
      <c r="G124" s="5"/>
      <c r="H124" s="7"/>
      <c r="I124" s="7"/>
      <c r="J124" s="162"/>
      <c r="K124" s="28" t="str">
        <f t="shared" ca="1" si="5"/>
        <v/>
      </c>
      <c r="L124" s="28"/>
      <c r="M124" s="28"/>
    </row>
    <row r="125" spans="1:13" s="4" customFormat="1" ht="26.1" customHeight="1">
      <c r="A125" s="37">
        <f t="shared" si="4"/>
        <v>65</v>
      </c>
      <c r="B125" s="10"/>
      <c r="C125" s="5"/>
      <c r="D125" s="5"/>
      <c r="E125" s="5"/>
      <c r="F125" s="5"/>
      <c r="G125" s="5"/>
      <c r="H125" s="7"/>
      <c r="I125" s="7"/>
      <c r="J125" s="162"/>
      <c r="K125" s="28" t="str">
        <f t="shared" ca="1" si="5"/>
        <v/>
      </c>
      <c r="L125" s="28"/>
      <c r="M125" s="28"/>
    </row>
    <row r="126" spans="1:13" s="4" customFormat="1" ht="26.1" customHeight="1">
      <c r="A126" s="37">
        <f t="shared" ref="A126:A135" si="6">A125+1</f>
        <v>66</v>
      </c>
      <c r="B126" s="10"/>
      <c r="C126" s="5"/>
      <c r="D126" s="5"/>
      <c r="E126" s="5"/>
      <c r="F126" s="5"/>
      <c r="G126" s="5"/>
      <c r="H126" s="7"/>
      <c r="I126" s="7"/>
      <c r="J126" s="162"/>
      <c r="K126" s="28" t="str">
        <f t="shared" ca="1" si="5"/>
        <v/>
      </c>
      <c r="L126" s="28"/>
      <c r="M126" s="28"/>
    </row>
    <row r="127" spans="1:13" s="4" customFormat="1" ht="26.1" customHeight="1">
      <c r="A127" s="37">
        <f t="shared" si="6"/>
        <v>67</v>
      </c>
      <c r="B127" s="10"/>
      <c r="C127" s="5"/>
      <c r="D127" s="5"/>
      <c r="E127" s="5"/>
      <c r="F127" s="5"/>
      <c r="G127" s="5"/>
      <c r="H127" s="7"/>
      <c r="I127" s="7"/>
      <c r="J127" s="162"/>
      <c r="K127" s="28" t="str">
        <f t="shared" ca="1" si="5"/>
        <v/>
      </c>
      <c r="L127" s="28"/>
      <c r="M127" s="28"/>
    </row>
    <row r="128" spans="1:13" s="4" customFormat="1" ht="26.1" customHeight="1">
      <c r="A128" s="37">
        <f t="shared" si="6"/>
        <v>68</v>
      </c>
      <c r="B128" s="10"/>
      <c r="C128" s="5"/>
      <c r="D128" s="5"/>
      <c r="E128" s="5"/>
      <c r="F128" s="5"/>
      <c r="G128" s="5"/>
      <c r="H128" s="7"/>
      <c r="I128" s="7"/>
      <c r="J128" s="162"/>
      <c r="K128" s="28" t="str">
        <f t="shared" ca="1" si="5"/>
        <v/>
      </c>
      <c r="L128" s="28"/>
      <c r="M128" s="28"/>
    </row>
    <row r="129" spans="1:13" s="4" customFormat="1" ht="26.1" customHeight="1">
      <c r="A129" s="37">
        <f t="shared" si="6"/>
        <v>69</v>
      </c>
      <c r="B129" s="10"/>
      <c r="C129" s="5"/>
      <c r="D129" s="5"/>
      <c r="E129" s="5"/>
      <c r="F129" s="5"/>
      <c r="G129" s="5"/>
      <c r="H129" s="7"/>
      <c r="I129" s="7"/>
      <c r="J129" s="162"/>
      <c r="K129" s="28" t="str">
        <f t="shared" ca="1" si="5"/>
        <v/>
      </c>
      <c r="L129" s="28"/>
      <c r="M129" s="28"/>
    </row>
    <row r="130" spans="1:13" s="4" customFormat="1" ht="26.1" customHeight="1">
      <c r="A130" s="37">
        <f t="shared" si="6"/>
        <v>70</v>
      </c>
      <c r="B130" s="10"/>
      <c r="C130" s="5"/>
      <c r="D130" s="5"/>
      <c r="E130" s="5"/>
      <c r="F130" s="5"/>
      <c r="G130" s="5"/>
      <c r="H130" s="7"/>
      <c r="I130" s="7"/>
      <c r="J130" s="162"/>
      <c r="K130" s="28" t="str">
        <f t="shared" ca="1" si="5"/>
        <v/>
      </c>
      <c r="L130" s="28"/>
      <c r="M130" s="28"/>
    </row>
    <row r="131" spans="1:13" s="4" customFormat="1" ht="26.1" customHeight="1">
      <c r="A131" s="37">
        <f t="shared" si="6"/>
        <v>71</v>
      </c>
      <c r="B131" s="10"/>
      <c r="C131" s="5"/>
      <c r="D131" s="5"/>
      <c r="E131" s="5"/>
      <c r="F131" s="5"/>
      <c r="G131" s="5"/>
      <c r="H131" s="7"/>
      <c r="I131" s="7"/>
      <c r="J131" s="162"/>
      <c r="K131" s="28" t="str">
        <f t="shared" ca="1" si="5"/>
        <v/>
      </c>
      <c r="L131" s="28"/>
      <c r="M131" s="28"/>
    </row>
    <row r="132" spans="1:13" s="4" customFormat="1" ht="26.1" customHeight="1">
      <c r="A132" s="37">
        <f t="shared" si="6"/>
        <v>72</v>
      </c>
      <c r="B132" s="10"/>
      <c r="C132" s="5"/>
      <c r="D132" s="5"/>
      <c r="E132" s="5"/>
      <c r="F132" s="5"/>
      <c r="G132" s="5"/>
      <c r="H132" s="7"/>
      <c r="I132" s="7"/>
      <c r="J132" s="162"/>
      <c r="K132" s="28" t="str">
        <f t="shared" ca="1" si="5"/>
        <v/>
      </c>
      <c r="L132" s="28"/>
      <c r="M132" s="28"/>
    </row>
    <row r="133" spans="1:13" s="4" customFormat="1" ht="26.1" customHeight="1">
      <c r="A133" s="37">
        <f t="shared" si="6"/>
        <v>73</v>
      </c>
      <c r="B133" s="10"/>
      <c r="C133" s="5"/>
      <c r="D133" s="5"/>
      <c r="E133" s="5"/>
      <c r="F133" s="5"/>
      <c r="G133" s="5"/>
      <c r="H133" s="7"/>
      <c r="I133" s="7"/>
      <c r="J133" s="162"/>
      <c r="K133" s="28" t="str">
        <f t="shared" ca="1" si="5"/>
        <v/>
      </c>
      <c r="L133" s="28"/>
      <c r="M133" s="28"/>
    </row>
    <row r="134" spans="1:13" s="4" customFormat="1" ht="26.1" customHeight="1">
      <c r="A134" s="37">
        <f t="shared" si="6"/>
        <v>74</v>
      </c>
      <c r="B134" s="10"/>
      <c r="C134" s="5"/>
      <c r="D134" s="5"/>
      <c r="E134" s="5"/>
      <c r="F134" s="5"/>
      <c r="G134" s="5"/>
      <c r="H134" s="7"/>
      <c r="I134" s="7"/>
      <c r="J134" s="162"/>
      <c r="K134" s="28" t="str">
        <f t="shared" ca="1" si="5"/>
        <v/>
      </c>
      <c r="L134" s="28"/>
      <c r="M134" s="28"/>
    </row>
    <row r="135" spans="1:13" s="4" customFormat="1" ht="26.1"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Constants!$G$8:$G$37</xm:f>
          </x14:formula1>
          <xm:sqref>B61:B135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59" zoomScaleNormal="100" workbookViewId="0">
      <selection activeCell="P67" sqref="P67"/>
    </sheetView>
  </sheetViews>
  <sheetFormatPr defaultColWidth="6.28515625" defaultRowHeight="12.75"/>
  <cols>
    <col min="1" max="1" width="10" style="3" customWidth="1"/>
    <col min="2" max="2" width="6.28515625" style="3" customWidth="1"/>
    <col min="3" max="3" width="7" style="3" customWidth="1"/>
    <col min="4" max="4" width="6.28515625" style="3" customWidth="1"/>
    <col min="5" max="5" width="7" style="3" customWidth="1"/>
    <col min="6" max="6" width="10" style="3" customWidth="1"/>
    <col min="7" max="7" width="8.7109375" style="3" customWidth="1"/>
    <col min="8" max="8" width="16.85546875" style="3" customWidth="1"/>
    <col min="9" max="9" width="9.85546875" style="3" customWidth="1"/>
    <col min="10" max="10" width="48.42578125" style="3" customWidth="1"/>
    <col min="11" max="11" width="13.42578125" style="3" customWidth="1"/>
    <col min="12" max="16384" width="6.28515625" style="3"/>
  </cols>
  <sheetData>
    <row r="1" spans="1:10" hidden="1">
      <c r="A1" s="60" t="str">
        <f>Constants!A1</f>
        <v>Constants</v>
      </c>
      <c r="B1" s="60" t="str">
        <f>Constants!B1</f>
        <v xml:space="preserve"> </v>
      </c>
      <c r="C1" s="60"/>
      <c r="D1" s="60" t="str">
        <f>Constants!E1</f>
        <v xml:space="preserve"> </v>
      </c>
      <c r="E1" s="60"/>
      <c r="F1" s="60" t="str">
        <f>Constants!D1</f>
        <v xml:space="preserve"> </v>
      </c>
      <c r="G1" s="60" t="str">
        <f>Constants!E1</f>
        <v xml:space="preserve"> </v>
      </c>
      <c r="H1" s="60" t="str">
        <f>Constants!F1</f>
        <v>Start of spreadsheets</v>
      </c>
      <c r="I1" s="29"/>
      <c r="J1" s="29"/>
    </row>
    <row r="2" spans="1:10" hidden="1">
      <c r="A2" s="60" t="str">
        <f>Constants!A2</f>
        <v>Start date:</v>
      </c>
      <c r="B2" s="60">
        <f>Constants!B2</f>
        <v>36526</v>
      </c>
      <c r="C2" s="60"/>
      <c r="D2" s="60" t="str">
        <f>Constants!E2</f>
        <v>AA</v>
      </c>
      <c r="E2" s="60"/>
      <c r="F2" s="60" t="str">
        <f>Constants!D2</f>
        <v>Grades:</v>
      </c>
      <c r="G2" s="60" t="str">
        <f>Constants!E2</f>
        <v>AA</v>
      </c>
      <c r="H2" s="60">
        <f>Constants!F2</f>
        <v>1</v>
      </c>
      <c r="I2" s="29"/>
      <c r="J2" s="29"/>
    </row>
    <row r="3" spans="1:10" hidden="1">
      <c r="A3" s="60" t="str">
        <f>Constants!A3</f>
        <v>End date:</v>
      </c>
      <c r="B3" s="60">
        <f>Constants!B3</f>
        <v>73051</v>
      </c>
      <c r="C3" s="60"/>
      <c r="D3" s="60" t="str">
        <f>Constants!E3</f>
        <v>A</v>
      </c>
      <c r="E3" s="60"/>
      <c r="F3" s="60" t="str">
        <f>Constants!D3</f>
        <v xml:space="preserve"> </v>
      </c>
      <c r="G3" s="60" t="str">
        <f>Constants!E3</f>
        <v>A</v>
      </c>
      <c r="H3" s="60">
        <f>Constants!F3</f>
        <v>0.95</v>
      </c>
      <c r="I3" s="29"/>
      <c r="J3" s="29"/>
    </row>
    <row r="4" spans="1:10" hidden="1">
      <c r="A4" s="60" t="str">
        <f>Constants!A4</f>
        <v>Phases:</v>
      </c>
      <c r="B4" s="60" t="str">
        <f>Constants!B4</f>
        <v>Analysis</v>
      </c>
      <c r="C4" s="60"/>
      <c r="D4" s="60" t="str">
        <f>Constants!E4</f>
        <v>AB</v>
      </c>
      <c r="E4" s="60"/>
      <c r="F4" s="60" t="str">
        <f>Constants!D4</f>
        <v xml:space="preserve"> </v>
      </c>
      <c r="G4" s="60" t="str">
        <f>Constants!E4</f>
        <v>AB</v>
      </c>
      <c r="H4" s="60">
        <f>Constants!F4</f>
        <v>0.9</v>
      </c>
      <c r="I4" s="29"/>
      <c r="J4" s="29"/>
    </row>
    <row r="5" spans="1:10" hidden="1">
      <c r="A5" s="60" t="str">
        <f>Constants!A5</f>
        <v xml:space="preserve"> </v>
      </c>
      <c r="B5" s="60" t="str">
        <f>Constants!B5</f>
        <v>Architecture</v>
      </c>
      <c r="C5" s="60"/>
      <c r="D5" s="60" t="str">
        <f>Constants!E5</f>
        <v>B</v>
      </c>
      <c r="E5" s="60"/>
      <c r="F5" s="60" t="str">
        <f>Constants!D5</f>
        <v xml:space="preserve"> </v>
      </c>
      <c r="G5" s="60" t="str">
        <f>Constants!E5</f>
        <v>B</v>
      </c>
      <c r="H5" s="60">
        <f>Constants!F5</f>
        <v>0.85</v>
      </c>
      <c r="I5" s="29"/>
      <c r="J5" s="29"/>
    </row>
    <row r="6" spans="1:10" hidden="1">
      <c r="A6" s="60" t="str">
        <f>Constants!A6</f>
        <v xml:space="preserve"> </v>
      </c>
      <c r="B6" s="60" t="str">
        <f>Constants!B6</f>
        <v>Project planning</v>
      </c>
      <c r="C6" s="60"/>
      <c r="D6" s="60" t="str">
        <f>Constants!E6</f>
        <v>BC</v>
      </c>
      <c r="E6" s="60"/>
      <c r="F6" s="60" t="str">
        <f>Constants!D6</f>
        <v xml:space="preserve"> </v>
      </c>
      <c r="G6" s="60" t="str">
        <f>Constants!E6</f>
        <v>BC</v>
      </c>
      <c r="H6" s="60">
        <f>Constants!F6</f>
        <v>0.8</v>
      </c>
      <c r="I6" s="29"/>
      <c r="J6" s="29"/>
    </row>
    <row r="7" spans="1:10" hidden="1">
      <c r="A7" s="60" t="str">
        <f>Constants!A7</f>
        <v xml:space="preserve"> </v>
      </c>
      <c r="B7" s="60" t="str">
        <f>Constants!B7</f>
        <v>Interation planning</v>
      </c>
      <c r="C7" s="60"/>
      <c r="D7" s="60" t="str">
        <f>Constants!E7</f>
        <v>C</v>
      </c>
      <c r="E7" s="60"/>
      <c r="F7" s="60" t="str">
        <f>Constants!D7</f>
        <v xml:space="preserve"> </v>
      </c>
      <c r="G7" s="60" t="str">
        <f>Constants!E7</f>
        <v>C</v>
      </c>
      <c r="H7" s="60">
        <f>Constants!F7</f>
        <v>0.75</v>
      </c>
      <c r="I7" s="29"/>
      <c r="J7" s="29"/>
    </row>
    <row r="8" spans="1:10" hidden="1">
      <c r="A8" s="60" t="str">
        <f>Constants!A8</f>
        <v xml:space="preserve"> </v>
      </c>
      <c r="B8" s="60" t="str">
        <f>Constants!B8</f>
        <v>Construction</v>
      </c>
      <c r="C8" s="60"/>
      <c r="D8" s="60" t="str">
        <f>Constants!E8</f>
        <v>CD</v>
      </c>
      <c r="E8" s="60"/>
      <c r="F8" s="60" t="str">
        <f>Constants!D8</f>
        <v xml:space="preserve"> </v>
      </c>
      <c r="G8" s="60" t="str">
        <f>Constants!E8</f>
        <v>CD</v>
      </c>
      <c r="H8" s="60">
        <f>Constants!F8</f>
        <v>0.7</v>
      </c>
      <c r="I8" s="29"/>
      <c r="J8" s="29"/>
    </row>
    <row r="9" spans="1:10" hidden="1">
      <c r="A9" s="60" t="str">
        <f>Constants!A9</f>
        <v xml:space="preserve"> </v>
      </c>
      <c r="B9" s="60" t="str">
        <f>Constants!B9</f>
        <v>Refactoring</v>
      </c>
      <c r="C9" s="60"/>
      <c r="D9" s="60" t="str">
        <f>Constants!E9</f>
        <v>D</v>
      </c>
      <c r="E9" s="60"/>
      <c r="F9" s="60" t="str">
        <f>Constants!D9</f>
        <v xml:space="preserve"> </v>
      </c>
      <c r="G9" s="60" t="str">
        <f>Constants!E9</f>
        <v>D</v>
      </c>
      <c r="H9" s="60">
        <f>Constants!F9</f>
        <v>0.65</v>
      </c>
      <c r="I9" s="29"/>
      <c r="J9" s="29"/>
    </row>
    <row r="10" spans="1:10" hidden="1">
      <c r="A10" s="60" t="str">
        <f>Constants!A10</f>
        <v xml:space="preserve"> </v>
      </c>
      <c r="B10" s="60" t="str">
        <f>Constants!B10</f>
        <v>Review</v>
      </c>
      <c r="C10" s="60"/>
      <c r="D10" s="60" t="str">
        <f>Constants!E10</f>
        <v>F</v>
      </c>
      <c r="E10" s="60"/>
      <c r="F10" s="60" t="str">
        <f>Constants!D10</f>
        <v xml:space="preserve"> </v>
      </c>
      <c r="G10" s="60" t="str">
        <f>Constants!E10</f>
        <v>F</v>
      </c>
      <c r="H10" s="60">
        <f>Constants!F10</f>
        <v>0.5</v>
      </c>
      <c r="I10" s="29"/>
      <c r="J10" s="29"/>
    </row>
    <row r="11" spans="1:10" hidden="1">
      <c r="A11" s="60" t="str">
        <f>Constants!A11</f>
        <v xml:space="preserve"> </v>
      </c>
      <c r="B11" s="60" t="str">
        <f>Constants!B11</f>
        <v>Integration test</v>
      </c>
      <c r="C11" s="60"/>
      <c r="D11" s="60" t="str">
        <f>Constants!E11</f>
        <v xml:space="preserve"> </v>
      </c>
      <c r="E11" s="60"/>
      <c r="F11" s="60" t="str">
        <f>Constants!D11</f>
        <v xml:space="preserve"> </v>
      </c>
      <c r="G11" s="60" t="str">
        <f>Constants!E11</f>
        <v xml:space="preserve"> </v>
      </c>
      <c r="H11" s="60" t="str">
        <f>Constants!F11</f>
        <v xml:space="preserve"> </v>
      </c>
      <c r="I11" s="29"/>
      <c r="J11" s="29"/>
    </row>
    <row r="12" spans="1:10" hidden="1">
      <c r="A12" s="60" t="str">
        <f>Constants!A12</f>
        <v xml:space="preserve"> </v>
      </c>
      <c r="B12" s="60" t="str">
        <f>Constants!B12</f>
        <v>Repatterning</v>
      </c>
      <c r="C12" s="60"/>
      <c r="D12" s="60" t="str">
        <f>Constants!E12</f>
        <v xml:space="preserve"> </v>
      </c>
      <c r="E12" s="60"/>
      <c r="F12" s="60" t="str">
        <f>Constants!D12</f>
        <v xml:space="preserve"> </v>
      </c>
      <c r="G12" s="60" t="str">
        <f>Constants!E12</f>
        <v xml:space="preserve"> </v>
      </c>
      <c r="H12" s="60" t="str">
        <f>Constants!F12</f>
        <v xml:space="preserve"> </v>
      </c>
      <c r="I12" s="29"/>
      <c r="J12" s="29"/>
    </row>
    <row r="13" spans="1:10" hidden="1">
      <c r="A13" s="60" t="str">
        <f>Constants!A13</f>
        <v xml:space="preserve"> </v>
      </c>
      <c r="B13" s="60" t="str">
        <f>Constants!B13</f>
        <v>Postmortem</v>
      </c>
      <c r="C13" s="60"/>
      <c r="D13" s="60" t="str">
        <f>Constants!E13</f>
        <v xml:space="preserve"> </v>
      </c>
      <c r="E13" s="60"/>
      <c r="F13" s="60" t="str">
        <f>Constants!D13</f>
        <v xml:space="preserve"> </v>
      </c>
      <c r="G13" s="60" t="str">
        <f>Constants!E13</f>
        <v xml:space="preserve"> </v>
      </c>
      <c r="H13" s="60" t="str">
        <f>Constants!F13</f>
        <v xml:space="preserve"> </v>
      </c>
      <c r="I13" s="29"/>
      <c r="J13" s="29"/>
    </row>
    <row r="14" spans="1:10" hidden="1">
      <c r="A14" s="60" t="str">
        <f>Constants!A14</f>
        <v xml:space="preserve"> </v>
      </c>
      <c r="B14" s="60" t="str">
        <f>Constants!B14</f>
        <v>Sandbox</v>
      </c>
      <c r="C14" s="60"/>
      <c r="D14" s="60" t="str">
        <f>Constants!E14</f>
        <v xml:space="preserve"> </v>
      </c>
      <c r="E14" s="60"/>
      <c r="F14" s="60" t="str">
        <f>Constants!D14</f>
        <v xml:space="preserve"> </v>
      </c>
      <c r="G14" s="60" t="str">
        <f>Constants!E14</f>
        <v xml:space="preserve"> </v>
      </c>
      <c r="H14" s="60" t="str">
        <f>Constants!F14</f>
        <v xml:space="preserve"> </v>
      </c>
      <c r="I14" s="29"/>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idden="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idden="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idden="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25">
      <c r="A45" s="509" t="s">
        <v>145</v>
      </c>
      <c r="B45" s="509"/>
      <c r="C45" s="509"/>
      <c r="D45" s="509"/>
      <c r="E45" s="509"/>
      <c r="F45" s="1"/>
      <c r="G45" s="1"/>
      <c r="H45" s="1"/>
      <c r="I45" s="1"/>
      <c r="J45" s="35"/>
    </row>
    <row r="46" spans="1:13">
      <c r="A46" s="539" t="s">
        <v>449</v>
      </c>
      <c r="B46" s="539"/>
      <c r="C46" s="539"/>
      <c r="D46" s="539"/>
      <c r="E46" s="539"/>
      <c r="F46" s="539"/>
      <c r="G46" s="539"/>
      <c r="H46" s="539"/>
      <c r="I46" s="539"/>
      <c r="J46" s="539"/>
      <c r="K46" s="249"/>
      <c r="L46" s="249"/>
    </row>
    <row r="47" spans="1:13">
      <c r="A47" s="226"/>
      <c r="B47" s="226"/>
      <c r="C47" s="226"/>
      <c r="D47" s="226"/>
      <c r="E47" s="226"/>
      <c r="F47" s="226"/>
      <c r="G47" s="226"/>
      <c r="H47" s="226"/>
      <c r="I47" s="226"/>
      <c r="J47" s="226"/>
      <c r="K47" s="249"/>
      <c r="L47" s="249"/>
    </row>
    <row r="48" spans="1:13" ht="25.5">
      <c r="A48" s="226"/>
      <c r="B48" s="226"/>
      <c r="C48" s="276" t="s">
        <v>636</v>
      </c>
      <c r="D48" s="226"/>
      <c r="E48" s="226"/>
      <c r="F48" s="249"/>
      <c r="G48" s="249"/>
    </row>
    <row r="49" spans="1:15">
      <c r="A49" s="226"/>
      <c r="B49" s="226"/>
      <c r="C49" s="297" t="str">
        <f>B4</f>
        <v>Analysis</v>
      </c>
      <c r="D49" s="226"/>
      <c r="E49" s="226"/>
      <c r="F49" s="249"/>
      <c r="G49" s="249"/>
      <c r="I49" s="298"/>
    </row>
    <row r="50" spans="1:15">
      <c r="A50" s="226"/>
      <c r="B50" s="226"/>
      <c r="C50" s="297" t="str">
        <f t="shared" ref="C50:C59" si="0">B5</f>
        <v>Architecture</v>
      </c>
      <c r="D50" s="226"/>
      <c r="E50" s="226"/>
      <c r="F50" s="249"/>
      <c r="G50" s="249"/>
      <c r="I50" s="298"/>
    </row>
    <row r="51" spans="1:15">
      <c r="A51" s="226"/>
      <c r="B51" s="226"/>
      <c r="C51" s="297" t="str">
        <f t="shared" si="0"/>
        <v>Project planning</v>
      </c>
      <c r="D51" s="226"/>
      <c r="E51" s="226"/>
      <c r="F51" s="249"/>
      <c r="G51" s="249"/>
    </row>
    <row r="52" spans="1:15">
      <c r="A52" s="226"/>
      <c r="B52" s="226"/>
      <c r="C52" s="297" t="str">
        <f t="shared" si="0"/>
        <v>Interation planning</v>
      </c>
      <c r="D52" s="226"/>
      <c r="E52" s="226"/>
      <c r="F52" s="249"/>
      <c r="G52" s="249"/>
    </row>
    <row r="53" spans="1:15">
      <c r="A53" s="226"/>
      <c r="B53" s="226"/>
      <c r="C53" s="297" t="str">
        <f t="shared" si="0"/>
        <v>Construction</v>
      </c>
      <c r="D53" s="226"/>
      <c r="E53" s="226"/>
      <c r="F53" s="249"/>
      <c r="G53" s="249"/>
    </row>
    <row r="54" spans="1:15">
      <c r="A54" s="226"/>
      <c r="B54" s="226"/>
      <c r="C54" s="297" t="str">
        <f t="shared" si="0"/>
        <v>Refactoring</v>
      </c>
      <c r="D54" s="226"/>
      <c r="E54" s="226"/>
      <c r="F54" s="249"/>
      <c r="G54" s="249"/>
    </row>
    <row r="55" spans="1:15">
      <c r="A55" s="226"/>
      <c r="B55" s="226"/>
      <c r="C55" s="297" t="str">
        <f t="shared" si="0"/>
        <v>Review</v>
      </c>
      <c r="D55" s="226"/>
      <c r="E55" s="226"/>
      <c r="F55" s="249"/>
      <c r="G55" s="249"/>
    </row>
    <row r="56" spans="1:15">
      <c r="A56" s="226"/>
      <c r="B56" s="226"/>
      <c r="C56" s="297" t="str">
        <f t="shared" si="0"/>
        <v>Integration test</v>
      </c>
      <c r="D56" s="226"/>
      <c r="E56" s="226"/>
      <c r="F56" s="249"/>
      <c r="G56" s="249"/>
    </row>
    <row r="57" spans="1:15">
      <c r="A57" s="226"/>
      <c r="B57" s="226"/>
      <c r="C57" s="297" t="str">
        <f t="shared" si="0"/>
        <v>Repatterning</v>
      </c>
      <c r="D57" s="226"/>
      <c r="E57" s="226"/>
      <c r="F57" s="249"/>
      <c r="G57" s="249"/>
    </row>
    <row r="58" spans="1:15">
      <c r="A58" s="226"/>
      <c r="B58" s="226"/>
      <c r="C58" s="297" t="str">
        <f t="shared" si="0"/>
        <v>Postmortem</v>
      </c>
      <c r="D58" s="226"/>
      <c r="E58" s="226"/>
      <c r="F58" s="249"/>
      <c r="G58" s="249"/>
      <c r="K58" s="4"/>
    </row>
    <row r="59" spans="1:15">
      <c r="A59" s="226"/>
      <c r="B59" s="226"/>
      <c r="C59" s="297" t="str">
        <f t="shared" si="0"/>
        <v>Sandbox</v>
      </c>
      <c r="D59" s="226"/>
      <c r="E59" s="226"/>
      <c r="F59" s="249"/>
      <c r="G59" s="249"/>
    </row>
    <row r="60" spans="1:15" ht="18.95" customHeight="1">
      <c r="A60" s="226"/>
      <c r="B60" s="226"/>
      <c r="C60" s="297"/>
      <c r="D60" s="226"/>
      <c r="E60" s="226"/>
      <c r="F60" s="249"/>
      <c r="G60" s="249"/>
    </row>
    <row r="61" spans="1:15">
      <c r="A61" s="226"/>
      <c r="B61" s="564" t="s">
        <v>154</v>
      </c>
      <c r="C61" s="564"/>
      <c r="D61" s="564" t="s">
        <v>155</v>
      </c>
      <c r="E61" s="564"/>
      <c r="F61" s="226"/>
      <c r="G61" s="226"/>
      <c r="H61" s="226"/>
      <c r="I61" s="226"/>
      <c r="J61" s="226"/>
      <c r="K61" s="249"/>
      <c r="L61" s="249"/>
    </row>
    <row r="62" spans="1:15">
      <c r="A62" s="45" t="s">
        <v>146</v>
      </c>
      <c r="B62" s="45" t="s">
        <v>638</v>
      </c>
      <c r="C62" s="45" t="s">
        <v>637</v>
      </c>
      <c r="D62" s="45" t="s">
        <v>638</v>
      </c>
      <c r="E62" s="45" t="s">
        <v>637</v>
      </c>
      <c r="F62" s="45" t="s">
        <v>147</v>
      </c>
      <c r="G62" s="45" t="s">
        <v>148</v>
      </c>
      <c r="H62" s="45" t="s">
        <v>42</v>
      </c>
      <c r="I62" s="45" t="s">
        <v>70</v>
      </c>
      <c r="J62" s="2" t="s">
        <v>113</v>
      </c>
      <c r="M62" s="4"/>
      <c r="N62" s="4"/>
      <c r="O62" s="4"/>
    </row>
    <row r="63" spans="1:15" ht="25.5">
      <c r="A63" s="10">
        <v>43515</v>
      </c>
      <c r="B63" s="7">
        <v>6</v>
      </c>
      <c r="C63" s="7">
        <v>0</v>
      </c>
      <c r="D63" s="7">
        <v>7</v>
      </c>
      <c r="E63" s="7">
        <v>15</v>
      </c>
      <c r="F63" s="7"/>
      <c r="G63" s="37">
        <f>IF(OR(ISBLANK(B63),ISBLANK(C63),ISBLANK(D63),ISBLANK(E63)),"",((TIME(D63,E63,0)-TIME(B63,C63,0))*1440-F63))</f>
        <v>74.999999999999972</v>
      </c>
      <c r="H63" s="9" t="s">
        <v>832</v>
      </c>
      <c r="I63" s="9">
        <v>1</v>
      </c>
      <c r="J63" s="36" t="s">
        <v>833</v>
      </c>
      <c r="K63" s="3" t="str">
        <f>IF(G63&lt;0,"&lt;-- Invalid stop time","")</f>
        <v/>
      </c>
    </row>
    <row r="64" spans="1:15" ht="25.5">
      <c r="A64" s="10">
        <v>43515</v>
      </c>
      <c r="B64" s="7">
        <v>9</v>
      </c>
      <c r="C64" s="7">
        <v>0</v>
      </c>
      <c r="D64" s="7">
        <v>9</v>
      </c>
      <c r="E64" s="7">
        <v>45</v>
      </c>
      <c r="F64" s="7"/>
      <c r="G64" s="37">
        <f t="shared" ref="G64:G127" si="1">IF(OR(ISBLANK(B64),ISBLANK(C64),ISBLANK(D64),ISBLANK(E64)),"",((TIME(D64,E64,0)-TIME(B64,C64,0))*1440-F64))</f>
        <v>45</v>
      </c>
      <c r="H64" s="9" t="s">
        <v>160</v>
      </c>
      <c r="I64" s="9">
        <v>1</v>
      </c>
      <c r="J64" s="36" t="s">
        <v>834</v>
      </c>
      <c r="K64" s="3" t="str">
        <f t="shared" ref="K64:K94" si="2">IF(G64&lt;0,"&lt;-- Invalid stop time","")</f>
        <v/>
      </c>
    </row>
    <row r="65" spans="1:11" ht="25.5">
      <c r="A65" s="10">
        <v>43516</v>
      </c>
      <c r="B65" s="7">
        <v>1</v>
      </c>
      <c r="C65" s="7">
        <v>30</v>
      </c>
      <c r="D65" s="7">
        <v>2</v>
      </c>
      <c r="E65" s="7">
        <v>15</v>
      </c>
      <c r="F65" s="7"/>
      <c r="G65" s="37">
        <f t="shared" si="1"/>
        <v>45</v>
      </c>
      <c r="H65" s="9" t="s">
        <v>326</v>
      </c>
      <c r="I65" s="9">
        <v>1</v>
      </c>
      <c r="J65" s="36" t="s">
        <v>835</v>
      </c>
      <c r="K65" s="3" t="str">
        <f t="shared" si="2"/>
        <v/>
      </c>
    </row>
    <row r="66" spans="1:11" ht="63.75">
      <c r="A66" s="10">
        <v>43516</v>
      </c>
      <c r="B66" s="7">
        <v>2</v>
      </c>
      <c r="C66" s="7">
        <v>15</v>
      </c>
      <c r="D66" s="7">
        <v>2</v>
      </c>
      <c r="E66" s="7">
        <v>45</v>
      </c>
      <c r="F66" s="7"/>
      <c r="G66" s="37">
        <f t="shared" si="1"/>
        <v>29.999999999999993</v>
      </c>
      <c r="H66" s="9" t="s">
        <v>328</v>
      </c>
      <c r="I66" s="9"/>
      <c r="J66" s="36" t="s">
        <v>836</v>
      </c>
      <c r="K66" s="3" t="str">
        <f t="shared" si="2"/>
        <v/>
      </c>
    </row>
    <row r="67" spans="1:11" ht="25.5">
      <c r="A67" s="10">
        <v>43516</v>
      </c>
      <c r="B67" s="7">
        <v>3</v>
      </c>
      <c r="C67" s="7">
        <v>0</v>
      </c>
      <c r="D67" s="7">
        <v>5</v>
      </c>
      <c r="E67" s="7">
        <v>30</v>
      </c>
      <c r="F67" s="7"/>
      <c r="G67" s="37">
        <f t="shared" si="1"/>
        <v>150</v>
      </c>
      <c r="H67" s="9" t="s">
        <v>121</v>
      </c>
      <c r="I67" s="9"/>
      <c r="J67" s="36" t="s">
        <v>837</v>
      </c>
      <c r="K67" s="3" t="str">
        <f t="shared" si="2"/>
        <v/>
      </c>
    </row>
    <row r="68" spans="1:11">
      <c r="A68" s="10">
        <v>43516</v>
      </c>
      <c r="B68" s="7">
        <v>7</v>
      </c>
      <c r="C68" s="7">
        <v>0</v>
      </c>
      <c r="D68" s="7">
        <v>11</v>
      </c>
      <c r="E68" s="7">
        <v>30</v>
      </c>
      <c r="F68" s="7"/>
      <c r="G68" s="37">
        <f t="shared" si="1"/>
        <v>270</v>
      </c>
      <c r="H68" s="9" t="s">
        <v>121</v>
      </c>
      <c r="I68" s="9">
        <v>1</v>
      </c>
      <c r="J68" s="36" t="s">
        <v>857</v>
      </c>
      <c r="K68" s="3" t="str">
        <f t="shared" si="2"/>
        <v/>
      </c>
    </row>
    <row r="69" spans="1:11">
      <c r="A69" s="10">
        <v>43517</v>
      </c>
      <c r="B69" s="7">
        <v>3</v>
      </c>
      <c r="C69" s="7">
        <v>0</v>
      </c>
      <c r="D69" s="7">
        <v>10</v>
      </c>
      <c r="E69" s="7">
        <v>0</v>
      </c>
      <c r="F69" s="7"/>
      <c r="G69" s="37">
        <f t="shared" si="1"/>
        <v>420</v>
      </c>
      <c r="H69" s="9" t="s">
        <v>121</v>
      </c>
      <c r="I69" s="9">
        <v>1</v>
      </c>
      <c r="J69" s="36" t="s">
        <v>857</v>
      </c>
      <c r="K69" s="3" t="str">
        <f t="shared" si="2"/>
        <v/>
      </c>
    </row>
    <row r="70" spans="1:11">
      <c r="A70" s="10"/>
      <c r="B70" s="7"/>
      <c r="C70" s="7"/>
      <c r="D70" s="7"/>
      <c r="E70" s="7"/>
      <c r="F70" s="7"/>
      <c r="G70" s="37" t="str">
        <f t="shared" si="1"/>
        <v/>
      </c>
      <c r="H70" s="9"/>
      <c r="I70" s="9"/>
      <c r="J70" s="36"/>
      <c r="K70" s="3" t="str">
        <f t="shared" si="2"/>
        <v/>
      </c>
    </row>
    <row r="71" spans="1:11">
      <c r="A71" s="10"/>
      <c r="B71" s="7"/>
      <c r="C71" s="7"/>
      <c r="D71" s="7"/>
      <c r="E71" s="7"/>
      <c r="F71" s="7"/>
      <c r="G71" s="37" t="str">
        <f t="shared" si="1"/>
        <v/>
      </c>
      <c r="H71" s="9"/>
      <c r="I71" s="9"/>
      <c r="J71" s="36"/>
      <c r="K71" s="3" t="str">
        <f t="shared" si="2"/>
        <v/>
      </c>
    </row>
    <row r="72" spans="1:11">
      <c r="A72" s="10"/>
      <c r="B72" s="7"/>
      <c r="C72" s="7"/>
      <c r="D72" s="7"/>
      <c r="E72" s="7"/>
      <c r="F72" s="7"/>
      <c r="G72" s="37" t="str">
        <f t="shared" si="1"/>
        <v/>
      </c>
      <c r="H72" s="9"/>
      <c r="I72" s="9"/>
      <c r="J72" s="36"/>
      <c r="K72" s="3" t="str">
        <f t="shared" si="2"/>
        <v/>
      </c>
    </row>
    <row r="73" spans="1:11">
      <c r="A73" s="10"/>
      <c r="B73" s="7"/>
      <c r="C73" s="7"/>
      <c r="D73" s="7"/>
      <c r="E73" s="7"/>
      <c r="F73" s="7"/>
      <c r="G73" s="37" t="str">
        <f t="shared" si="1"/>
        <v/>
      </c>
      <c r="H73" s="9"/>
      <c r="I73" s="9"/>
      <c r="J73" s="36"/>
      <c r="K73" s="3" t="str">
        <f t="shared" si="2"/>
        <v/>
      </c>
    </row>
    <row r="74" spans="1:11">
      <c r="A74" s="10"/>
      <c r="B74" s="7"/>
      <c r="C74" s="7"/>
      <c r="D74" s="7"/>
      <c r="E74" s="7"/>
      <c r="F74" s="7"/>
      <c r="G74" s="37" t="str">
        <f t="shared" si="1"/>
        <v/>
      </c>
      <c r="H74" s="9"/>
      <c r="I74" s="9"/>
      <c r="J74" s="36"/>
      <c r="K74" s="3" t="str">
        <f t="shared" si="2"/>
        <v/>
      </c>
    </row>
    <row r="75" spans="1:11">
      <c r="A75" s="10"/>
      <c r="B75" s="7"/>
      <c r="C75" s="7"/>
      <c r="D75" s="7"/>
      <c r="E75" s="7"/>
      <c r="F75" s="7"/>
      <c r="G75" s="37" t="str">
        <f t="shared" si="1"/>
        <v/>
      </c>
      <c r="H75" s="9"/>
      <c r="I75" s="9"/>
      <c r="J75" s="36"/>
      <c r="K75" s="3" t="str">
        <f t="shared" si="2"/>
        <v/>
      </c>
    </row>
    <row r="76" spans="1:11">
      <c r="A76" s="10"/>
      <c r="B76" s="7"/>
      <c r="C76" s="7"/>
      <c r="D76" s="7"/>
      <c r="E76" s="7"/>
      <c r="F76" s="7"/>
      <c r="G76" s="37" t="str">
        <f t="shared" si="1"/>
        <v/>
      </c>
      <c r="H76" s="9"/>
      <c r="I76" s="9"/>
      <c r="J76" s="36"/>
      <c r="K76" s="3" t="str">
        <f t="shared" si="2"/>
        <v/>
      </c>
    </row>
    <row r="77" spans="1:11">
      <c r="A77" s="10"/>
      <c r="B77" s="7"/>
      <c r="C77" s="7"/>
      <c r="D77" s="7"/>
      <c r="E77" s="7"/>
      <c r="F77" s="7"/>
      <c r="G77" s="37" t="str">
        <f t="shared" si="1"/>
        <v/>
      </c>
      <c r="H77" s="9"/>
      <c r="I77" s="9"/>
      <c r="J77" s="36"/>
      <c r="K77" s="3" t="str">
        <f t="shared" si="2"/>
        <v/>
      </c>
    </row>
    <row r="78" spans="1:11">
      <c r="A78" s="10"/>
      <c r="B78" s="7"/>
      <c r="C78" s="7"/>
      <c r="D78" s="7"/>
      <c r="E78" s="7"/>
      <c r="F78" s="7"/>
      <c r="G78" s="37" t="str">
        <f t="shared" si="1"/>
        <v/>
      </c>
      <c r="H78" s="9"/>
      <c r="I78" s="9"/>
      <c r="J78" s="36"/>
      <c r="K78" s="3" t="str">
        <f t="shared" si="2"/>
        <v/>
      </c>
    </row>
    <row r="79" spans="1:11">
      <c r="A79" s="10"/>
      <c r="B79" s="7"/>
      <c r="C79" s="7"/>
      <c r="D79" s="7"/>
      <c r="E79" s="7"/>
      <c r="F79" s="7"/>
      <c r="G79" s="37" t="str">
        <f t="shared" si="1"/>
        <v/>
      </c>
      <c r="H79" s="9"/>
      <c r="I79" s="9"/>
      <c r="J79" s="36"/>
      <c r="K79" s="3" t="str">
        <f t="shared" si="2"/>
        <v/>
      </c>
    </row>
    <row r="80" spans="1:11">
      <c r="A80" s="10"/>
      <c r="B80" s="7"/>
      <c r="C80" s="7"/>
      <c r="D80" s="7"/>
      <c r="E80" s="7"/>
      <c r="F80" s="7"/>
      <c r="G80" s="37" t="str">
        <f t="shared" si="1"/>
        <v/>
      </c>
      <c r="H80" s="9"/>
      <c r="I80" s="9"/>
      <c r="J80" s="36"/>
      <c r="K80" s="3" t="str">
        <f t="shared" si="2"/>
        <v/>
      </c>
    </row>
    <row r="81" spans="1:11">
      <c r="A81" s="10"/>
      <c r="B81" s="7"/>
      <c r="C81" s="7"/>
      <c r="D81" s="7"/>
      <c r="E81" s="7"/>
      <c r="F81" s="7"/>
      <c r="G81" s="37" t="str">
        <f t="shared" si="1"/>
        <v/>
      </c>
      <c r="H81" s="9"/>
      <c r="I81" s="9"/>
      <c r="J81" s="36"/>
      <c r="K81" s="3" t="str">
        <f t="shared" si="2"/>
        <v/>
      </c>
    </row>
    <row r="82" spans="1:11">
      <c r="A82" s="10"/>
      <c r="B82" s="7"/>
      <c r="C82" s="7"/>
      <c r="D82" s="7"/>
      <c r="E82" s="7"/>
      <c r="F82" s="7"/>
      <c r="G82" s="37" t="str">
        <f t="shared" si="1"/>
        <v/>
      </c>
      <c r="H82" s="9"/>
      <c r="I82" s="9"/>
      <c r="J82" s="36"/>
      <c r="K82" s="3" t="str">
        <f t="shared" si="2"/>
        <v/>
      </c>
    </row>
    <row r="83" spans="1:11">
      <c r="A83" s="10"/>
      <c r="B83" s="7"/>
      <c r="C83" s="7"/>
      <c r="D83" s="7"/>
      <c r="E83" s="7"/>
      <c r="F83" s="7"/>
      <c r="G83" s="37" t="str">
        <f t="shared" si="1"/>
        <v/>
      </c>
      <c r="H83" s="9"/>
      <c r="I83" s="9"/>
      <c r="J83" s="36"/>
      <c r="K83" s="3" t="str">
        <f t="shared" si="2"/>
        <v/>
      </c>
    </row>
    <row r="84" spans="1:11">
      <c r="A84" s="10"/>
      <c r="B84" s="7"/>
      <c r="C84" s="7"/>
      <c r="D84" s="7"/>
      <c r="E84" s="7"/>
      <c r="F84" s="7"/>
      <c r="G84" s="37" t="str">
        <f t="shared" si="1"/>
        <v/>
      </c>
      <c r="H84" s="9"/>
      <c r="I84" s="9"/>
      <c r="J84" s="36"/>
      <c r="K84" s="3" t="str">
        <f t="shared" si="2"/>
        <v/>
      </c>
    </row>
    <row r="85" spans="1:11">
      <c r="A85" s="10"/>
      <c r="B85" s="7"/>
      <c r="C85" s="7"/>
      <c r="D85" s="7"/>
      <c r="E85" s="7"/>
      <c r="F85" s="7"/>
      <c r="G85" s="37" t="str">
        <f t="shared" si="1"/>
        <v/>
      </c>
      <c r="H85" s="9"/>
      <c r="I85" s="9"/>
      <c r="J85" s="36"/>
      <c r="K85" s="3" t="str">
        <f t="shared" si="2"/>
        <v/>
      </c>
    </row>
    <row r="86" spans="1:11">
      <c r="A86" s="10"/>
      <c r="B86" s="7"/>
      <c r="C86" s="7"/>
      <c r="D86" s="7"/>
      <c r="E86" s="7"/>
      <c r="F86" s="7"/>
      <c r="G86" s="37" t="str">
        <f t="shared" si="1"/>
        <v/>
      </c>
      <c r="H86" s="9"/>
      <c r="I86" s="9"/>
      <c r="J86" s="36"/>
      <c r="K86" s="3" t="str">
        <f t="shared" si="2"/>
        <v/>
      </c>
    </row>
    <row r="87" spans="1:11">
      <c r="A87" s="10"/>
      <c r="B87" s="7"/>
      <c r="C87" s="7"/>
      <c r="D87" s="7"/>
      <c r="E87" s="7"/>
      <c r="F87" s="7"/>
      <c r="G87" s="37" t="str">
        <f t="shared" si="1"/>
        <v/>
      </c>
      <c r="H87" s="9"/>
      <c r="I87" s="9"/>
      <c r="J87" s="36"/>
      <c r="K87" s="3" t="str">
        <f t="shared" si="2"/>
        <v/>
      </c>
    </row>
    <row r="88" spans="1:11">
      <c r="A88" s="10"/>
      <c r="B88" s="7"/>
      <c r="C88" s="7"/>
      <c r="D88" s="7"/>
      <c r="E88" s="7"/>
      <c r="F88" s="7"/>
      <c r="G88" s="37" t="str">
        <f t="shared" si="1"/>
        <v/>
      </c>
      <c r="H88" s="9"/>
      <c r="I88" s="9"/>
      <c r="J88" s="36"/>
      <c r="K88" s="3" t="str">
        <f t="shared" si="2"/>
        <v/>
      </c>
    </row>
    <row r="89" spans="1:11">
      <c r="A89" s="10"/>
      <c r="B89" s="7"/>
      <c r="C89" s="7"/>
      <c r="D89" s="7"/>
      <c r="E89" s="7"/>
      <c r="F89" s="7"/>
      <c r="G89" s="37" t="str">
        <f t="shared" si="1"/>
        <v/>
      </c>
      <c r="H89" s="9"/>
      <c r="I89" s="9"/>
      <c r="J89" s="36"/>
      <c r="K89" s="3" t="str">
        <f t="shared" si="2"/>
        <v/>
      </c>
    </row>
    <row r="90" spans="1:11">
      <c r="A90" s="10"/>
      <c r="B90" s="7"/>
      <c r="C90" s="7"/>
      <c r="D90" s="7"/>
      <c r="E90" s="7"/>
      <c r="F90" s="7"/>
      <c r="G90" s="37" t="str">
        <f t="shared" si="1"/>
        <v/>
      </c>
      <c r="H90" s="9"/>
      <c r="I90" s="9"/>
      <c r="J90" s="36"/>
      <c r="K90" s="3" t="str">
        <f t="shared" si="2"/>
        <v/>
      </c>
    </row>
    <row r="91" spans="1:11">
      <c r="A91" s="10"/>
      <c r="B91" s="7"/>
      <c r="C91" s="7"/>
      <c r="D91" s="7"/>
      <c r="E91" s="7"/>
      <c r="F91" s="7"/>
      <c r="G91" s="37" t="str">
        <f t="shared" si="1"/>
        <v/>
      </c>
      <c r="H91" s="9"/>
      <c r="I91" s="9"/>
      <c r="J91" s="36"/>
      <c r="K91" s="3" t="str">
        <f t="shared" si="2"/>
        <v/>
      </c>
    </row>
    <row r="92" spans="1:11">
      <c r="A92" s="10"/>
      <c r="B92" s="7"/>
      <c r="C92" s="7"/>
      <c r="D92" s="7"/>
      <c r="E92" s="7"/>
      <c r="F92" s="7"/>
      <c r="G92" s="37" t="str">
        <f t="shared" si="1"/>
        <v/>
      </c>
      <c r="H92" s="9"/>
      <c r="I92" s="9"/>
      <c r="J92" s="36"/>
      <c r="K92" s="3" t="str">
        <f t="shared" si="2"/>
        <v/>
      </c>
    </row>
    <row r="93" spans="1:11">
      <c r="A93" s="10"/>
      <c r="B93" s="7"/>
      <c r="C93" s="7"/>
      <c r="D93" s="7"/>
      <c r="E93" s="7"/>
      <c r="F93" s="7"/>
      <c r="G93" s="37" t="str">
        <f t="shared" si="1"/>
        <v/>
      </c>
      <c r="H93" s="9"/>
      <c r="I93" s="9"/>
      <c r="J93" s="36"/>
      <c r="K93" s="3" t="str">
        <f t="shared" si="2"/>
        <v/>
      </c>
    </row>
    <row r="94" spans="1:11">
      <c r="A94" s="10"/>
      <c r="B94" s="7"/>
      <c r="C94" s="7"/>
      <c r="D94" s="7"/>
      <c r="E94" s="7"/>
      <c r="F94" s="7"/>
      <c r="G94" s="37" t="str">
        <f t="shared" si="1"/>
        <v/>
      </c>
      <c r="H94" s="9"/>
      <c r="I94" s="9"/>
      <c r="J94" s="36"/>
      <c r="K94" s="3" t="str">
        <f t="shared" si="2"/>
        <v/>
      </c>
    </row>
    <row r="95" spans="1:11">
      <c r="A95" s="10"/>
      <c r="B95" s="7"/>
      <c r="C95" s="7"/>
      <c r="D95" s="7"/>
      <c r="E95" s="7"/>
      <c r="F95" s="7"/>
      <c r="G95" s="37" t="str">
        <f t="shared" si="1"/>
        <v/>
      </c>
      <c r="H95" s="9"/>
      <c r="I95" s="9"/>
      <c r="J95" s="36"/>
      <c r="K95" s="3" t="str">
        <f t="shared" ref="K95:K126" si="3">IF(G95&lt;0,"&lt;-- Invalid stop time","")</f>
        <v/>
      </c>
    </row>
    <row r="96" spans="1:11">
      <c r="A96" s="10"/>
      <c r="B96" s="7"/>
      <c r="C96" s="7"/>
      <c r="D96" s="7"/>
      <c r="E96" s="7"/>
      <c r="F96" s="7"/>
      <c r="G96" s="37" t="str">
        <f t="shared" si="1"/>
        <v/>
      </c>
      <c r="H96" s="9"/>
      <c r="I96" s="9"/>
      <c r="J96" s="36"/>
      <c r="K96" s="3" t="str">
        <f t="shared" si="3"/>
        <v/>
      </c>
    </row>
    <row r="97" spans="1:11">
      <c r="A97" s="10"/>
      <c r="B97" s="7"/>
      <c r="C97" s="7"/>
      <c r="D97" s="7"/>
      <c r="E97" s="7"/>
      <c r="F97" s="7"/>
      <c r="G97" s="37" t="str">
        <f t="shared" si="1"/>
        <v/>
      </c>
      <c r="H97" s="9"/>
      <c r="I97" s="9"/>
      <c r="J97" s="36"/>
      <c r="K97" s="3" t="str">
        <f t="shared" si="3"/>
        <v/>
      </c>
    </row>
    <row r="98" spans="1:11">
      <c r="A98" s="10"/>
      <c r="B98" s="7"/>
      <c r="C98" s="7"/>
      <c r="D98" s="7"/>
      <c r="E98" s="7"/>
      <c r="F98" s="7"/>
      <c r="G98" s="37" t="str">
        <f t="shared" si="1"/>
        <v/>
      </c>
      <c r="H98" s="9"/>
      <c r="I98" s="9"/>
      <c r="J98" s="36"/>
      <c r="K98" s="3" t="str">
        <f t="shared" si="3"/>
        <v/>
      </c>
    </row>
    <row r="99" spans="1:11">
      <c r="A99" s="10"/>
      <c r="B99" s="7"/>
      <c r="C99" s="7"/>
      <c r="D99" s="7"/>
      <c r="E99" s="7"/>
      <c r="F99" s="7"/>
      <c r="G99" s="37" t="str">
        <f t="shared" si="1"/>
        <v/>
      </c>
      <c r="H99" s="9"/>
      <c r="I99" s="9"/>
      <c r="J99" s="36"/>
      <c r="K99" s="3" t="str">
        <f t="shared" si="3"/>
        <v/>
      </c>
    </row>
    <row r="100" spans="1:11">
      <c r="A100" s="10"/>
      <c r="B100" s="7"/>
      <c r="C100" s="7"/>
      <c r="D100" s="7"/>
      <c r="E100" s="7"/>
      <c r="F100" s="7"/>
      <c r="G100" s="37" t="str">
        <f t="shared" si="1"/>
        <v/>
      </c>
      <c r="H100" s="9"/>
      <c r="I100" s="9"/>
      <c r="J100" s="36"/>
      <c r="K100" s="3" t="str">
        <f t="shared" si="3"/>
        <v/>
      </c>
    </row>
    <row r="101" spans="1:11">
      <c r="A101" s="10"/>
      <c r="B101" s="7"/>
      <c r="C101" s="7"/>
      <c r="D101" s="7"/>
      <c r="E101" s="7"/>
      <c r="F101" s="7"/>
      <c r="G101" s="37" t="str">
        <f t="shared" si="1"/>
        <v/>
      </c>
      <c r="H101" s="9"/>
      <c r="I101" s="9"/>
      <c r="J101" s="36"/>
      <c r="K101" s="3" t="str">
        <f t="shared" si="3"/>
        <v/>
      </c>
    </row>
    <row r="102" spans="1:11">
      <c r="A102" s="10"/>
      <c r="B102" s="7"/>
      <c r="C102" s="7"/>
      <c r="D102" s="7"/>
      <c r="E102" s="7"/>
      <c r="F102" s="7"/>
      <c r="G102" s="37" t="str">
        <f t="shared" si="1"/>
        <v/>
      </c>
      <c r="H102" s="9"/>
      <c r="I102" s="9"/>
      <c r="J102" s="36"/>
      <c r="K102" s="3" t="str">
        <f t="shared" si="3"/>
        <v/>
      </c>
    </row>
    <row r="103" spans="1:11">
      <c r="A103" s="10"/>
      <c r="B103" s="7"/>
      <c r="C103" s="7"/>
      <c r="D103" s="7"/>
      <c r="E103" s="7"/>
      <c r="F103" s="7"/>
      <c r="G103" s="37" t="str">
        <f t="shared" si="1"/>
        <v/>
      </c>
      <c r="H103" s="9"/>
      <c r="I103" s="9"/>
      <c r="J103" s="36"/>
      <c r="K103" s="3" t="str">
        <f t="shared" si="3"/>
        <v/>
      </c>
    </row>
    <row r="104" spans="1:11">
      <c r="A104" s="10"/>
      <c r="B104" s="7"/>
      <c r="C104" s="7"/>
      <c r="D104" s="7"/>
      <c r="E104" s="7"/>
      <c r="F104" s="7"/>
      <c r="G104" s="37" t="str">
        <f t="shared" si="1"/>
        <v/>
      </c>
      <c r="H104" s="9"/>
      <c r="I104" s="9"/>
      <c r="J104" s="36"/>
      <c r="K104" s="3" t="str">
        <f t="shared" si="3"/>
        <v/>
      </c>
    </row>
    <row r="105" spans="1:11">
      <c r="A105" s="10"/>
      <c r="B105" s="7"/>
      <c r="C105" s="7"/>
      <c r="D105" s="7"/>
      <c r="E105" s="7"/>
      <c r="F105" s="7"/>
      <c r="G105" s="37" t="str">
        <f t="shared" si="1"/>
        <v/>
      </c>
      <c r="H105" s="9"/>
      <c r="I105" s="9"/>
      <c r="J105" s="36"/>
      <c r="K105" s="3" t="str">
        <f t="shared" si="3"/>
        <v/>
      </c>
    </row>
    <row r="106" spans="1:11">
      <c r="A106" s="10"/>
      <c r="B106" s="7"/>
      <c r="C106" s="7"/>
      <c r="D106" s="7"/>
      <c r="E106" s="7"/>
      <c r="F106" s="7"/>
      <c r="G106" s="37" t="str">
        <f t="shared" si="1"/>
        <v/>
      </c>
      <c r="H106" s="9"/>
      <c r="I106" s="9"/>
      <c r="J106" s="36"/>
      <c r="K106" s="3" t="str">
        <f t="shared" si="3"/>
        <v/>
      </c>
    </row>
    <row r="107" spans="1:11">
      <c r="A107" s="10"/>
      <c r="B107" s="7"/>
      <c r="C107" s="7"/>
      <c r="D107" s="7"/>
      <c r="E107" s="7"/>
      <c r="F107" s="7"/>
      <c r="G107" s="37" t="str">
        <f t="shared" si="1"/>
        <v/>
      </c>
      <c r="H107" s="9"/>
      <c r="I107" s="9"/>
      <c r="J107" s="36"/>
      <c r="K107" s="3" t="str">
        <f t="shared" si="3"/>
        <v/>
      </c>
    </row>
    <row r="108" spans="1:11">
      <c r="A108" s="10"/>
      <c r="B108" s="7"/>
      <c r="C108" s="7"/>
      <c r="D108" s="7"/>
      <c r="E108" s="7"/>
      <c r="F108" s="7"/>
      <c r="G108" s="37" t="str">
        <f t="shared" si="1"/>
        <v/>
      </c>
      <c r="H108" s="9"/>
      <c r="I108" s="9"/>
      <c r="J108" s="36"/>
      <c r="K108" s="3" t="str">
        <f t="shared" si="3"/>
        <v/>
      </c>
    </row>
    <row r="109" spans="1:11">
      <c r="A109" s="10"/>
      <c r="B109" s="7"/>
      <c r="C109" s="7"/>
      <c r="D109" s="7"/>
      <c r="E109" s="7"/>
      <c r="F109" s="7"/>
      <c r="G109" s="37" t="str">
        <f t="shared" si="1"/>
        <v/>
      </c>
      <c r="H109" s="9"/>
      <c r="I109" s="9"/>
      <c r="J109" s="36"/>
      <c r="K109" s="3" t="str">
        <f t="shared" si="3"/>
        <v/>
      </c>
    </row>
    <row r="110" spans="1:11">
      <c r="A110" s="10"/>
      <c r="B110" s="7"/>
      <c r="C110" s="7"/>
      <c r="D110" s="7"/>
      <c r="E110" s="7"/>
      <c r="F110" s="7"/>
      <c r="G110" s="37" t="str">
        <f t="shared" si="1"/>
        <v/>
      </c>
      <c r="H110" s="9"/>
      <c r="I110" s="9"/>
      <c r="J110" s="36"/>
      <c r="K110" s="3" t="str">
        <f t="shared" si="3"/>
        <v/>
      </c>
    </row>
    <row r="111" spans="1:11">
      <c r="A111" s="10"/>
      <c r="B111" s="7"/>
      <c r="C111" s="7"/>
      <c r="D111" s="7"/>
      <c r="E111" s="7"/>
      <c r="F111" s="7"/>
      <c r="G111" s="37" t="str">
        <f t="shared" si="1"/>
        <v/>
      </c>
      <c r="H111" s="9"/>
      <c r="I111" s="9"/>
      <c r="J111" s="36"/>
      <c r="K111" s="3" t="str">
        <f t="shared" si="3"/>
        <v/>
      </c>
    </row>
    <row r="112" spans="1:11">
      <c r="A112" s="10"/>
      <c r="B112" s="7"/>
      <c r="C112" s="7"/>
      <c r="D112" s="7"/>
      <c r="E112" s="7"/>
      <c r="F112" s="7"/>
      <c r="G112" s="37" t="str">
        <f t="shared" si="1"/>
        <v/>
      </c>
      <c r="H112" s="9"/>
      <c r="I112" s="9"/>
      <c r="J112" s="36"/>
      <c r="K112" s="3" t="str">
        <f t="shared" si="3"/>
        <v/>
      </c>
    </row>
    <row r="113" spans="1:11">
      <c r="A113" s="10"/>
      <c r="B113" s="7"/>
      <c r="C113" s="7"/>
      <c r="D113" s="7"/>
      <c r="E113" s="7"/>
      <c r="F113" s="7"/>
      <c r="G113" s="37" t="str">
        <f t="shared" si="1"/>
        <v/>
      </c>
      <c r="H113" s="9"/>
      <c r="I113" s="9"/>
      <c r="J113" s="36"/>
      <c r="K113" s="3" t="str">
        <f t="shared" si="3"/>
        <v/>
      </c>
    </row>
    <row r="114" spans="1:11">
      <c r="A114" s="10"/>
      <c r="B114" s="7"/>
      <c r="C114" s="7"/>
      <c r="D114" s="7"/>
      <c r="E114" s="7"/>
      <c r="F114" s="7"/>
      <c r="G114" s="37" t="str">
        <f t="shared" si="1"/>
        <v/>
      </c>
      <c r="H114" s="9"/>
      <c r="I114" s="9"/>
      <c r="J114" s="36"/>
      <c r="K114" s="3" t="str">
        <f t="shared" si="3"/>
        <v/>
      </c>
    </row>
    <row r="115" spans="1:11">
      <c r="A115" s="10"/>
      <c r="B115" s="7"/>
      <c r="C115" s="7"/>
      <c r="D115" s="7"/>
      <c r="E115" s="7"/>
      <c r="F115" s="7"/>
      <c r="G115" s="37" t="str">
        <f t="shared" si="1"/>
        <v/>
      </c>
      <c r="H115" s="9"/>
      <c r="I115" s="9"/>
      <c r="J115" s="36"/>
      <c r="K115" s="3" t="str">
        <f t="shared" si="3"/>
        <v/>
      </c>
    </row>
    <row r="116" spans="1:11">
      <c r="A116" s="10"/>
      <c r="B116" s="7"/>
      <c r="C116" s="7"/>
      <c r="D116" s="7"/>
      <c r="E116" s="7"/>
      <c r="F116" s="7"/>
      <c r="G116" s="37" t="str">
        <f t="shared" si="1"/>
        <v/>
      </c>
      <c r="H116" s="9"/>
      <c r="I116" s="9"/>
      <c r="J116" s="36"/>
      <c r="K116" s="3" t="str">
        <f t="shared" si="3"/>
        <v/>
      </c>
    </row>
    <row r="117" spans="1:11">
      <c r="A117" s="10"/>
      <c r="B117" s="7"/>
      <c r="C117" s="7"/>
      <c r="D117" s="7"/>
      <c r="E117" s="7"/>
      <c r="F117" s="7"/>
      <c r="G117" s="37" t="str">
        <f t="shared" si="1"/>
        <v/>
      </c>
      <c r="H117" s="9"/>
      <c r="I117" s="9"/>
      <c r="J117" s="36"/>
      <c r="K117" s="3" t="str">
        <f t="shared" si="3"/>
        <v/>
      </c>
    </row>
    <row r="118" spans="1:11">
      <c r="A118" s="10"/>
      <c r="B118" s="7"/>
      <c r="C118" s="7"/>
      <c r="D118" s="7"/>
      <c r="E118" s="7"/>
      <c r="F118" s="7"/>
      <c r="G118" s="37" t="str">
        <f t="shared" si="1"/>
        <v/>
      </c>
      <c r="H118" s="9"/>
      <c r="I118" s="9"/>
      <c r="J118" s="36"/>
      <c r="K118" s="3" t="str">
        <f t="shared" si="3"/>
        <v/>
      </c>
    </row>
    <row r="119" spans="1:11">
      <c r="A119" s="10"/>
      <c r="B119" s="7"/>
      <c r="C119" s="7"/>
      <c r="D119" s="7"/>
      <c r="E119" s="7"/>
      <c r="F119" s="7"/>
      <c r="G119" s="37" t="str">
        <f t="shared" si="1"/>
        <v/>
      </c>
      <c r="H119" s="9"/>
      <c r="I119" s="9"/>
      <c r="J119" s="36"/>
      <c r="K119" s="3" t="str">
        <f t="shared" si="3"/>
        <v/>
      </c>
    </row>
    <row r="120" spans="1:11">
      <c r="A120" s="10"/>
      <c r="B120" s="7"/>
      <c r="C120" s="7"/>
      <c r="D120" s="7"/>
      <c r="E120" s="7"/>
      <c r="F120" s="7"/>
      <c r="G120" s="37" t="str">
        <f t="shared" si="1"/>
        <v/>
      </c>
      <c r="H120" s="9"/>
      <c r="I120" s="9"/>
      <c r="J120" s="36"/>
      <c r="K120" s="3" t="str">
        <f t="shared" si="3"/>
        <v/>
      </c>
    </row>
    <row r="121" spans="1:11">
      <c r="A121" s="10"/>
      <c r="B121" s="7"/>
      <c r="C121" s="7"/>
      <c r="D121" s="7"/>
      <c r="E121" s="7"/>
      <c r="F121" s="7"/>
      <c r="G121" s="37" t="str">
        <f t="shared" si="1"/>
        <v/>
      </c>
      <c r="H121" s="9"/>
      <c r="I121" s="9"/>
      <c r="J121" s="36"/>
      <c r="K121" s="3" t="str">
        <f t="shared" si="3"/>
        <v/>
      </c>
    </row>
    <row r="122" spans="1:11">
      <c r="A122" s="10"/>
      <c r="B122" s="7"/>
      <c r="C122" s="7"/>
      <c r="D122" s="7"/>
      <c r="E122" s="7"/>
      <c r="F122" s="7"/>
      <c r="G122" s="37" t="str">
        <f t="shared" si="1"/>
        <v/>
      </c>
      <c r="H122" s="9"/>
      <c r="I122" s="9"/>
      <c r="J122" s="36"/>
      <c r="K122" s="3" t="str">
        <f t="shared" si="3"/>
        <v/>
      </c>
    </row>
    <row r="123" spans="1:11">
      <c r="A123" s="10"/>
      <c r="B123" s="7"/>
      <c r="C123" s="7"/>
      <c r="D123" s="7"/>
      <c r="E123" s="7"/>
      <c r="F123" s="7"/>
      <c r="G123" s="37" t="str">
        <f t="shared" si="1"/>
        <v/>
      </c>
      <c r="H123" s="9"/>
      <c r="I123" s="9"/>
      <c r="J123" s="36"/>
      <c r="K123" s="3" t="str">
        <f t="shared" si="3"/>
        <v/>
      </c>
    </row>
    <row r="124" spans="1:11">
      <c r="A124" s="10"/>
      <c r="B124" s="7"/>
      <c r="C124" s="7"/>
      <c r="D124" s="7"/>
      <c r="E124" s="7"/>
      <c r="F124" s="7"/>
      <c r="G124" s="37" t="str">
        <f t="shared" si="1"/>
        <v/>
      </c>
      <c r="H124" s="9"/>
      <c r="I124" s="9"/>
      <c r="J124" s="36"/>
      <c r="K124" s="3" t="str">
        <f t="shared" si="3"/>
        <v/>
      </c>
    </row>
    <row r="125" spans="1:11">
      <c r="A125" s="10"/>
      <c r="B125" s="7"/>
      <c r="C125" s="7"/>
      <c r="D125" s="7"/>
      <c r="E125" s="7"/>
      <c r="F125" s="7"/>
      <c r="G125" s="37" t="str">
        <f t="shared" si="1"/>
        <v/>
      </c>
      <c r="H125" s="9"/>
      <c r="I125" s="9"/>
      <c r="J125" s="36"/>
      <c r="K125" s="3" t="str">
        <f t="shared" si="3"/>
        <v/>
      </c>
    </row>
    <row r="126" spans="1:11">
      <c r="A126" s="10"/>
      <c r="B126" s="7"/>
      <c r="C126" s="7"/>
      <c r="D126" s="7"/>
      <c r="E126" s="7"/>
      <c r="F126" s="7"/>
      <c r="G126" s="37" t="str">
        <f t="shared" si="1"/>
        <v/>
      </c>
      <c r="H126" s="9"/>
      <c r="I126" s="9"/>
      <c r="J126" s="36"/>
      <c r="K126" s="3" t="str">
        <f t="shared" si="3"/>
        <v/>
      </c>
    </row>
    <row r="127" spans="1:11">
      <c r="A127" s="10"/>
      <c r="B127" s="7"/>
      <c r="C127" s="7"/>
      <c r="D127" s="7"/>
      <c r="E127" s="7"/>
      <c r="F127" s="7"/>
      <c r="G127" s="37" t="str">
        <f t="shared" si="1"/>
        <v/>
      </c>
      <c r="H127" s="9"/>
      <c r="I127" s="9"/>
      <c r="J127" s="36"/>
      <c r="K127" s="3" t="str">
        <f t="shared" ref="K127:K152" si="4">IF(G127&lt;0,"&lt;-- Invalid stop time","")</f>
        <v/>
      </c>
    </row>
    <row r="128" spans="1:11">
      <c r="A128" s="10"/>
      <c r="B128" s="7"/>
      <c r="C128" s="7"/>
      <c r="D128" s="7"/>
      <c r="E128" s="7"/>
      <c r="F128" s="7"/>
      <c r="G128" s="37" t="str">
        <f t="shared" ref="G128:G152" si="5">IF(OR(ISBLANK(B128),ISBLANK(C128),ISBLANK(D128),ISBLANK(E128)),"",((TIME(D128,E128,0)-TIME(B128,C128,0))*1440-F128))</f>
        <v/>
      </c>
      <c r="H128" s="9"/>
      <c r="I128" s="9"/>
      <c r="J128" s="36"/>
      <c r="K128" s="3" t="str">
        <f t="shared" si="4"/>
        <v/>
      </c>
    </row>
    <row r="129" spans="1:11">
      <c r="A129" s="10"/>
      <c r="B129" s="7"/>
      <c r="C129" s="7"/>
      <c r="D129" s="7"/>
      <c r="E129" s="7"/>
      <c r="F129" s="7"/>
      <c r="G129" s="37" t="str">
        <f t="shared" si="5"/>
        <v/>
      </c>
      <c r="H129" s="9"/>
      <c r="I129" s="9"/>
      <c r="J129" s="36"/>
      <c r="K129" s="3" t="str">
        <f t="shared" si="4"/>
        <v/>
      </c>
    </row>
    <row r="130" spans="1:11">
      <c r="A130" s="10"/>
      <c r="B130" s="7"/>
      <c r="C130" s="7"/>
      <c r="D130" s="7"/>
      <c r="E130" s="7"/>
      <c r="F130" s="7"/>
      <c r="G130" s="37" t="str">
        <f t="shared" si="5"/>
        <v/>
      </c>
      <c r="H130" s="9"/>
      <c r="I130" s="9"/>
      <c r="J130" s="36"/>
      <c r="K130" s="3" t="str">
        <f t="shared" si="4"/>
        <v/>
      </c>
    </row>
    <row r="131" spans="1:11">
      <c r="A131" s="10"/>
      <c r="B131" s="7"/>
      <c r="C131" s="7"/>
      <c r="D131" s="7"/>
      <c r="E131" s="7"/>
      <c r="F131" s="7"/>
      <c r="G131" s="37" t="str">
        <f t="shared" si="5"/>
        <v/>
      </c>
      <c r="H131" s="9"/>
      <c r="I131" s="9"/>
      <c r="J131" s="36"/>
      <c r="K131" s="3" t="str">
        <f t="shared" si="4"/>
        <v/>
      </c>
    </row>
    <row r="132" spans="1:11">
      <c r="A132" s="10"/>
      <c r="B132" s="7"/>
      <c r="C132" s="7"/>
      <c r="D132" s="7"/>
      <c r="E132" s="7"/>
      <c r="F132" s="7"/>
      <c r="G132" s="37" t="str">
        <f t="shared" si="5"/>
        <v/>
      </c>
      <c r="H132" s="9"/>
      <c r="I132" s="9"/>
      <c r="J132" s="36"/>
      <c r="K132" s="3" t="str">
        <f t="shared" si="4"/>
        <v/>
      </c>
    </row>
    <row r="133" spans="1:11">
      <c r="A133" s="10"/>
      <c r="B133" s="7"/>
      <c r="C133" s="7"/>
      <c r="D133" s="7"/>
      <c r="E133" s="7"/>
      <c r="F133" s="7"/>
      <c r="G133" s="37" t="str">
        <f t="shared" si="5"/>
        <v/>
      </c>
      <c r="H133" s="9"/>
      <c r="I133" s="9"/>
      <c r="J133" s="36"/>
      <c r="K133" s="3" t="str">
        <f t="shared" si="4"/>
        <v/>
      </c>
    </row>
    <row r="134" spans="1:11">
      <c r="A134" s="10"/>
      <c r="B134" s="7"/>
      <c r="C134" s="7"/>
      <c r="D134" s="7"/>
      <c r="E134" s="7"/>
      <c r="F134" s="7"/>
      <c r="G134" s="37" t="str">
        <f t="shared" si="5"/>
        <v/>
      </c>
      <c r="H134" s="9"/>
      <c r="I134" s="9"/>
      <c r="J134" s="36"/>
      <c r="K134" s="3" t="str">
        <f t="shared" si="4"/>
        <v/>
      </c>
    </row>
    <row r="135" spans="1:11">
      <c r="A135" s="10"/>
      <c r="B135" s="7"/>
      <c r="C135" s="7"/>
      <c r="D135" s="7"/>
      <c r="E135" s="7"/>
      <c r="F135" s="7"/>
      <c r="G135" s="37" t="str">
        <f t="shared" si="5"/>
        <v/>
      </c>
      <c r="H135" s="9"/>
      <c r="I135" s="9"/>
      <c r="J135" s="36"/>
      <c r="K135" s="3" t="str">
        <f t="shared" si="4"/>
        <v/>
      </c>
    </row>
    <row r="136" spans="1:11">
      <c r="A136" s="10"/>
      <c r="B136" s="7"/>
      <c r="C136" s="7"/>
      <c r="D136" s="7"/>
      <c r="E136" s="7"/>
      <c r="F136" s="7"/>
      <c r="G136" s="37" t="str">
        <f t="shared" si="5"/>
        <v/>
      </c>
      <c r="H136" s="9"/>
      <c r="I136" s="9"/>
      <c r="J136" s="36"/>
      <c r="K136" s="3" t="str">
        <f t="shared" si="4"/>
        <v/>
      </c>
    </row>
    <row r="137" spans="1:11">
      <c r="A137" s="10"/>
      <c r="B137" s="7"/>
      <c r="C137" s="7"/>
      <c r="D137" s="7"/>
      <c r="E137" s="7"/>
      <c r="F137" s="7"/>
      <c r="G137" s="37" t="str">
        <f t="shared" si="5"/>
        <v/>
      </c>
      <c r="H137" s="9"/>
      <c r="I137" s="9"/>
      <c r="J137" s="36"/>
      <c r="K137" s="3" t="str">
        <f t="shared" si="4"/>
        <v/>
      </c>
    </row>
    <row r="138" spans="1:11">
      <c r="A138" s="10"/>
      <c r="B138" s="7"/>
      <c r="C138" s="7"/>
      <c r="D138" s="7"/>
      <c r="E138" s="7"/>
      <c r="F138" s="7"/>
      <c r="G138" s="37" t="str">
        <f t="shared" si="5"/>
        <v/>
      </c>
      <c r="H138" s="9"/>
      <c r="I138" s="9"/>
      <c r="J138" s="36"/>
      <c r="K138" s="3" t="str">
        <f t="shared" si="4"/>
        <v/>
      </c>
    </row>
    <row r="139" spans="1:11">
      <c r="A139" s="10"/>
      <c r="B139" s="7"/>
      <c r="C139" s="7"/>
      <c r="D139" s="7"/>
      <c r="E139" s="7"/>
      <c r="F139" s="7"/>
      <c r="G139" s="37" t="str">
        <f t="shared" si="5"/>
        <v/>
      </c>
      <c r="H139" s="9"/>
      <c r="I139" s="9"/>
      <c r="J139" s="36"/>
      <c r="K139" s="3" t="str">
        <f t="shared" si="4"/>
        <v/>
      </c>
    </row>
    <row r="140" spans="1:11">
      <c r="A140" s="10"/>
      <c r="B140" s="7"/>
      <c r="C140" s="7"/>
      <c r="D140" s="7"/>
      <c r="E140" s="7"/>
      <c r="F140" s="7"/>
      <c r="G140" s="37" t="str">
        <f t="shared" si="5"/>
        <v/>
      </c>
      <c r="H140" s="9"/>
      <c r="I140" s="9"/>
      <c r="J140" s="36"/>
      <c r="K140" s="3" t="str">
        <f t="shared" si="4"/>
        <v/>
      </c>
    </row>
    <row r="141" spans="1:11">
      <c r="A141" s="10"/>
      <c r="B141" s="7"/>
      <c r="C141" s="7"/>
      <c r="D141" s="7"/>
      <c r="E141" s="7"/>
      <c r="F141" s="7"/>
      <c r="G141" s="37" t="str">
        <f t="shared" si="5"/>
        <v/>
      </c>
      <c r="H141" s="9"/>
      <c r="I141" s="9"/>
      <c r="J141" s="36"/>
      <c r="K141" s="3" t="str">
        <f t="shared" si="4"/>
        <v/>
      </c>
    </row>
    <row r="142" spans="1:11">
      <c r="A142" s="10"/>
      <c r="B142" s="7"/>
      <c r="C142" s="7"/>
      <c r="D142" s="7"/>
      <c r="E142" s="7"/>
      <c r="F142" s="7"/>
      <c r="G142" s="37" t="str">
        <f t="shared" si="5"/>
        <v/>
      </c>
      <c r="H142" s="9"/>
      <c r="I142" s="9"/>
      <c r="J142" s="36"/>
      <c r="K142" s="3" t="str">
        <f t="shared" si="4"/>
        <v/>
      </c>
    </row>
    <row r="143" spans="1:11">
      <c r="A143" s="10"/>
      <c r="B143" s="7"/>
      <c r="C143" s="7"/>
      <c r="D143" s="7"/>
      <c r="E143" s="7"/>
      <c r="F143" s="7"/>
      <c r="G143" s="37" t="str">
        <f t="shared" si="5"/>
        <v/>
      </c>
      <c r="H143" s="9"/>
      <c r="I143" s="9"/>
      <c r="J143" s="36"/>
      <c r="K143" s="3" t="str">
        <f t="shared" si="4"/>
        <v/>
      </c>
    </row>
    <row r="144" spans="1:11">
      <c r="A144" s="10"/>
      <c r="B144" s="7"/>
      <c r="C144" s="7"/>
      <c r="D144" s="7"/>
      <c r="E144" s="7"/>
      <c r="F144" s="7"/>
      <c r="G144" s="37" t="str">
        <f t="shared" si="5"/>
        <v/>
      </c>
      <c r="H144" s="9"/>
      <c r="I144" s="9"/>
      <c r="J144" s="36"/>
      <c r="K144" s="3" t="str">
        <f t="shared" si="4"/>
        <v/>
      </c>
    </row>
    <row r="145" spans="1:11">
      <c r="A145" s="10"/>
      <c r="B145" s="7"/>
      <c r="C145" s="7"/>
      <c r="D145" s="7"/>
      <c r="E145" s="7"/>
      <c r="F145" s="7"/>
      <c r="G145" s="37" t="str">
        <f t="shared" si="5"/>
        <v/>
      </c>
      <c r="H145" s="9"/>
      <c r="I145" s="9"/>
      <c r="J145" s="36"/>
      <c r="K145" s="3" t="str">
        <f t="shared" si="4"/>
        <v/>
      </c>
    </row>
    <row r="146" spans="1:11">
      <c r="A146" s="10"/>
      <c r="B146" s="7"/>
      <c r="C146" s="7"/>
      <c r="D146" s="7"/>
      <c r="E146" s="7"/>
      <c r="F146" s="7"/>
      <c r="G146" s="37" t="str">
        <f t="shared" si="5"/>
        <v/>
      </c>
      <c r="H146" s="9"/>
      <c r="I146" s="9"/>
      <c r="J146" s="36"/>
      <c r="K146" s="3" t="str">
        <f t="shared" si="4"/>
        <v/>
      </c>
    </row>
    <row r="147" spans="1:11">
      <c r="A147" s="10"/>
      <c r="B147" s="7"/>
      <c r="C147" s="7"/>
      <c r="D147" s="7"/>
      <c r="E147" s="7"/>
      <c r="F147" s="7"/>
      <c r="G147" s="37" t="str">
        <f t="shared" si="5"/>
        <v/>
      </c>
      <c r="H147" s="9"/>
      <c r="I147" s="9"/>
      <c r="J147" s="36"/>
      <c r="K147" s="3" t="str">
        <f t="shared" si="4"/>
        <v/>
      </c>
    </row>
    <row r="148" spans="1:11">
      <c r="A148" s="10"/>
      <c r="B148" s="7"/>
      <c r="C148" s="7"/>
      <c r="D148" s="7"/>
      <c r="E148" s="7"/>
      <c r="F148" s="7"/>
      <c r="G148" s="37" t="str">
        <f t="shared" si="5"/>
        <v/>
      </c>
      <c r="H148" s="9"/>
      <c r="I148" s="9"/>
      <c r="J148" s="36"/>
      <c r="K148" s="3" t="str">
        <f t="shared" si="4"/>
        <v/>
      </c>
    </row>
    <row r="149" spans="1:11">
      <c r="A149" s="10"/>
      <c r="B149" s="7"/>
      <c r="C149" s="7"/>
      <c r="D149" s="7"/>
      <c r="E149" s="7"/>
      <c r="F149" s="7"/>
      <c r="G149" s="37" t="str">
        <f t="shared" si="5"/>
        <v/>
      </c>
      <c r="H149" s="9"/>
      <c r="I149" s="9"/>
      <c r="J149" s="36"/>
      <c r="K149" s="3" t="str">
        <f t="shared" si="4"/>
        <v/>
      </c>
    </row>
    <row r="150" spans="1:11">
      <c r="A150" s="10"/>
      <c r="B150" s="7"/>
      <c r="C150" s="7"/>
      <c r="D150" s="7"/>
      <c r="E150" s="7"/>
      <c r="F150" s="7"/>
      <c r="G150" s="37" t="str">
        <f t="shared" si="5"/>
        <v/>
      </c>
      <c r="H150" s="9"/>
      <c r="I150" s="9"/>
      <c r="J150" s="36"/>
      <c r="K150" s="3" t="str">
        <f t="shared" si="4"/>
        <v/>
      </c>
    </row>
    <row r="151" spans="1:11">
      <c r="A151" s="10"/>
      <c r="B151" s="7"/>
      <c r="C151" s="7"/>
      <c r="D151" s="7"/>
      <c r="E151" s="7"/>
      <c r="F151" s="7"/>
      <c r="G151" s="37" t="str">
        <f t="shared" si="5"/>
        <v/>
      </c>
      <c r="H151" s="9"/>
      <c r="I151" s="9"/>
      <c r="J151" s="36"/>
      <c r="K151" s="3" t="str">
        <f t="shared" si="4"/>
        <v/>
      </c>
    </row>
    <row r="152" spans="1:11">
      <c r="A152" s="10"/>
      <c r="B152" s="7"/>
      <c r="C152" s="7"/>
      <c r="D152" s="7"/>
      <c r="E152" s="7"/>
      <c r="F152" s="7"/>
      <c r="G152" s="37" t="str">
        <f t="shared" si="5"/>
        <v/>
      </c>
      <c r="H152" s="9"/>
      <c r="I152" s="9"/>
      <c r="J152" s="36"/>
      <c r="K152" s="3" t="str">
        <f t="shared" si="4"/>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Constants!$G$8:$G$37</xm:f>
          </x14:formula1>
          <xm:sqref>A63:A152</xm:sqref>
        </x14:dataValidation>
        <x14:dataValidation type="list" allowBlank="1" showInputMessage="1" showErrorMessage="1" xr:uid="{E3F4A052-4AD9-234E-BB2A-54A4D3777AFC}">
          <x14:formula1>
            <xm:f>Constants!$I$8:$I$19</xm:f>
          </x14:formula1>
          <xm:sqref>E63:E152 C63:C152</xm:sqref>
        </x14:dataValidation>
        <x14:dataValidation type="list" allowBlank="1" showInputMessage="1" showErrorMessage="1" xr:uid="{3B35D951-648D-BA4B-93D2-A4F867A9E952}">
          <x14:formula1>
            <xm:f>Constants!$H$8:$H$31</xm:f>
          </x14:formula1>
          <xm:sqref>B63:B152 D63:D152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defaultColWidth="6.28515625" defaultRowHeight="12.75"/>
  <cols>
    <col min="1" max="1" width="8.7109375" style="3" customWidth="1"/>
    <col min="2" max="2" width="140.140625" style="3" customWidth="1"/>
    <col min="3" max="16384" width="6.28515625" style="3"/>
  </cols>
  <sheetData>
    <row r="1" spans="1:3" s="4" customFormat="1" ht="20.25">
      <c r="A1" s="509" t="s">
        <v>81</v>
      </c>
      <c r="B1" s="509"/>
      <c r="C1" s="509"/>
    </row>
    <row r="2" spans="1:3" s="4" customFormat="1" ht="20.25">
      <c r="A2" s="31"/>
      <c r="B2" s="31"/>
    </row>
    <row r="3" spans="1:3" s="4" customFormat="1">
      <c r="A3" s="32" t="s">
        <v>35</v>
      </c>
      <c r="B3" s="2"/>
    </row>
    <row r="4" spans="1:3" s="4" customFormat="1" ht="44.1" customHeight="1">
      <c r="A4" s="33">
        <v>1</v>
      </c>
      <c r="B4" s="30"/>
    </row>
    <row r="5" spans="1:3" s="4" customFormat="1" ht="44.1" customHeight="1">
      <c r="A5" s="33">
        <v>2</v>
      </c>
      <c r="B5" s="30"/>
    </row>
    <row r="6" spans="1:3" s="4" customFormat="1" ht="44.1" customHeight="1">
      <c r="A6" s="33">
        <v>3</v>
      </c>
      <c r="B6" s="30"/>
    </row>
    <row r="7" spans="1:3" s="4" customFormat="1" ht="44.1" customHeight="1">
      <c r="A7" s="33">
        <v>4</v>
      </c>
      <c r="B7" s="30"/>
    </row>
    <row r="8" spans="1:3" s="4" customFormat="1" ht="44.1" customHeight="1">
      <c r="A8" s="33">
        <v>5</v>
      </c>
      <c r="B8" s="30"/>
    </row>
    <row r="9" spans="1:3" s="4" customFormat="1" ht="20.25" customHeight="1">
      <c r="A9" s="32" t="s">
        <v>33</v>
      </c>
      <c r="B9" s="2"/>
    </row>
    <row r="10" spans="1:3" s="4" customFormat="1" ht="44.1" customHeight="1">
      <c r="A10" s="33">
        <v>1</v>
      </c>
      <c r="B10" s="30"/>
    </row>
    <row r="11" spans="1:3" s="4" customFormat="1" ht="44.1" customHeight="1">
      <c r="A11" s="33">
        <v>2</v>
      </c>
      <c r="B11" s="30"/>
    </row>
    <row r="12" spans="1:3" s="4" customFormat="1" ht="44.1" customHeight="1">
      <c r="A12" s="33">
        <v>3</v>
      </c>
      <c r="B12" s="30"/>
    </row>
    <row r="13" spans="1:3" s="4" customFormat="1" ht="44.1" customHeight="1">
      <c r="A13" s="33">
        <v>4</v>
      </c>
      <c r="B13" s="30"/>
    </row>
    <row r="14" spans="1:3" s="4" customFormat="1" ht="44.1" customHeight="1">
      <c r="A14" s="33">
        <v>5</v>
      </c>
      <c r="B14" s="30"/>
    </row>
    <row r="15" spans="1:3" s="4" customFormat="1" ht="20.25" customHeight="1">
      <c r="A15" s="32" t="s">
        <v>34</v>
      </c>
      <c r="B15" s="2"/>
    </row>
    <row r="16" spans="1:3" s="4" customFormat="1" ht="44.1" customHeight="1">
      <c r="A16" s="33">
        <v>1</v>
      </c>
      <c r="B16" s="30"/>
    </row>
    <row r="17" spans="1:2" s="4" customFormat="1" ht="44.1" customHeight="1">
      <c r="A17" s="33">
        <v>2</v>
      </c>
      <c r="B17" s="30"/>
    </row>
    <row r="18" spans="1:2" s="4" customFormat="1" ht="44.1" customHeight="1">
      <c r="A18" s="33">
        <v>3</v>
      </c>
      <c r="B18" s="30"/>
    </row>
    <row r="19" spans="1:2" s="4" customFormat="1" ht="44.1" customHeight="1">
      <c r="A19" s="33">
        <v>4</v>
      </c>
      <c r="B19" s="30"/>
    </row>
    <row r="20" spans="1:2" s="4" customFormat="1" ht="44.1"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63" zoomScale="114" zoomScaleNormal="114" workbookViewId="0">
      <selection activeCell="A45" sqref="A45:C45"/>
    </sheetView>
  </sheetViews>
  <sheetFormatPr defaultColWidth="8.85546875" defaultRowHeight="12.75"/>
  <cols>
    <col min="1" max="1" width="5.85546875" customWidth="1"/>
    <col min="2" max="2" width="11.7109375" customWidth="1"/>
    <col min="3" max="3" width="31.85546875" customWidth="1"/>
    <col min="4" max="4" width="3.7109375" customWidth="1"/>
    <col min="5" max="5" width="14.140625" customWidth="1"/>
    <col min="6" max="6" width="74.28515625" customWidth="1"/>
    <col min="7" max="7" width="1.140625" customWidth="1"/>
    <col min="8" max="8" width="37.140625" customWidth="1"/>
    <col min="9" max="9" width="14.7109375" customWidth="1"/>
    <col min="10" max="10" width="58.28515625" customWidth="1"/>
    <col min="11" max="11" width="17.7109375" customWidth="1"/>
  </cols>
  <sheetData>
    <row r="1" spans="1:7" s="3" customFormat="1" hidden="1">
      <c r="A1" s="196" t="str">
        <f>Constants!A1</f>
        <v>Constants</v>
      </c>
      <c r="B1" s="196" t="str">
        <f>Constants!B1</f>
        <v xml:space="preserve"> </v>
      </c>
      <c r="C1" s="196" t="str">
        <f>Constants!C1</f>
        <v xml:space="preserve"> </v>
      </c>
      <c r="D1" s="196" t="str">
        <f>Constants!D1</f>
        <v xml:space="preserve"> </v>
      </c>
      <c r="E1" s="196" t="str">
        <f>Constants!F1</f>
        <v>Start of spreadsheets</v>
      </c>
      <c r="F1" s="29"/>
      <c r="G1" s="29"/>
    </row>
    <row r="2" spans="1:7" s="3" customFormat="1" hidden="1">
      <c r="A2" s="196" t="str">
        <f>Constants!A2</f>
        <v>Start date:</v>
      </c>
      <c r="B2" s="196">
        <f>Constants!B2</f>
        <v>36526</v>
      </c>
      <c r="C2" s="196" t="str">
        <f>Constants!C2</f>
        <v xml:space="preserve"> </v>
      </c>
      <c r="D2" s="196" t="str">
        <f>Constants!D2</f>
        <v>Grades:</v>
      </c>
      <c r="E2" s="196">
        <f>Constants!F2</f>
        <v>1</v>
      </c>
      <c r="F2" s="29"/>
      <c r="G2" s="29"/>
    </row>
    <row r="3" spans="1:7" s="3" customFormat="1" hidden="1">
      <c r="A3" s="196" t="str">
        <f>Constants!A3</f>
        <v>End date:</v>
      </c>
      <c r="B3" s="196">
        <f>Constants!B3</f>
        <v>73051</v>
      </c>
      <c r="C3" s="196" t="str">
        <f>Constants!C3</f>
        <v xml:space="preserve"> </v>
      </c>
      <c r="D3" s="196" t="str">
        <f>Constants!D3</f>
        <v xml:space="preserve"> </v>
      </c>
      <c r="E3" s="196">
        <f>Constants!F3</f>
        <v>0.95</v>
      </c>
      <c r="F3" s="29"/>
      <c r="G3" s="29"/>
    </row>
    <row r="4" spans="1:7" s="3" customFormat="1" hidden="1">
      <c r="A4" s="196" t="str">
        <f>Constants!A4</f>
        <v>Phases:</v>
      </c>
      <c r="B4" s="196" t="str">
        <f>Constants!B4</f>
        <v>Analysis</v>
      </c>
      <c r="C4" s="196" t="str">
        <f>Constants!C4</f>
        <v xml:space="preserve"> </v>
      </c>
      <c r="D4" s="196" t="str">
        <f>Constants!D4</f>
        <v xml:space="preserve"> </v>
      </c>
      <c r="E4" s="196">
        <f>Constants!F4</f>
        <v>0.9</v>
      </c>
      <c r="F4" s="29"/>
      <c r="G4" s="29"/>
    </row>
    <row r="5" spans="1:7" s="3" customFormat="1" hidden="1">
      <c r="A5" s="196" t="str">
        <f>Constants!A5</f>
        <v xml:space="preserve"> </v>
      </c>
      <c r="B5" s="196" t="str">
        <f>Constants!B5</f>
        <v>Architecture</v>
      </c>
      <c r="C5" s="196" t="str">
        <f>Constants!C5</f>
        <v xml:space="preserve"> </v>
      </c>
      <c r="D5" s="196" t="str">
        <f>Constants!D5</f>
        <v xml:space="preserve"> </v>
      </c>
      <c r="E5" s="196">
        <f>Constants!F5</f>
        <v>0.85</v>
      </c>
      <c r="F5" s="29"/>
      <c r="G5" s="29"/>
    </row>
    <row r="6" spans="1:7" s="3" customFormat="1" hidden="1">
      <c r="A6" s="196" t="str">
        <f>Constants!A6</f>
        <v xml:space="preserve"> </v>
      </c>
      <c r="B6" s="196" t="str">
        <f>Constants!B6</f>
        <v>Project planning</v>
      </c>
      <c r="C6" s="196" t="str">
        <f>Constants!C6</f>
        <v xml:space="preserve"> </v>
      </c>
      <c r="D6" s="196" t="str">
        <f>Constants!D6</f>
        <v xml:space="preserve"> </v>
      </c>
      <c r="E6" s="196">
        <f>Constants!F6</f>
        <v>0.8</v>
      </c>
      <c r="F6" s="29"/>
      <c r="G6" s="29"/>
    </row>
    <row r="7" spans="1:7" s="3" customFormat="1" hidden="1">
      <c r="A7" s="196" t="str">
        <f>Constants!A7</f>
        <v xml:space="preserve"> </v>
      </c>
      <c r="B7" s="196" t="str">
        <f>Constants!B7</f>
        <v>Interation planning</v>
      </c>
      <c r="C7" s="196" t="str">
        <f>Constants!C7</f>
        <v xml:space="preserve"> </v>
      </c>
      <c r="D7" s="196" t="str">
        <f>Constants!D7</f>
        <v xml:space="preserve"> </v>
      </c>
      <c r="E7" s="196">
        <f>Constants!F7</f>
        <v>0.75</v>
      </c>
      <c r="F7" s="29"/>
      <c r="G7" s="29"/>
    </row>
    <row r="8" spans="1:7" s="3" customFormat="1" hidden="1">
      <c r="A8" s="196" t="str">
        <f>Constants!A8</f>
        <v xml:space="preserve"> </v>
      </c>
      <c r="B8" s="196" t="str">
        <f>Constants!B8</f>
        <v>Construction</v>
      </c>
      <c r="C8" s="196" t="str">
        <f>Constants!C8</f>
        <v xml:space="preserve"> </v>
      </c>
      <c r="D8" s="196" t="str">
        <f>Constants!D8</f>
        <v xml:space="preserve"> </v>
      </c>
      <c r="E8" s="196">
        <f>Constants!F8</f>
        <v>0.7</v>
      </c>
      <c r="F8" s="29"/>
      <c r="G8" s="29"/>
    </row>
    <row r="9" spans="1:7" s="3" customFormat="1" hidden="1">
      <c r="A9" s="196" t="str">
        <f>Constants!A9</f>
        <v xml:space="preserve"> </v>
      </c>
      <c r="B9" s="196" t="str">
        <f>Constants!B9</f>
        <v>Refactoring</v>
      </c>
      <c r="C9" s="196" t="str">
        <f>Constants!C9</f>
        <v xml:space="preserve"> </v>
      </c>
      <c r="D9" s="196" t="str">
        <f>Constants!D9</f>
        <v xml:space="preserve"> </v>
      </c>
      <c r="E9" s="196">
        <f>Constants!F9</f>
        <v>0.65</v>
      </c>
      <c r="F9" s="29"/>
      <c r="G9" s="29"/>
    </row>
    <row r="10" spans="1:7" s="3" customFormat="1" hidden="1">
      <c r="A10" s="196" t="str">
        <f>Constants!A10</f>
        <v xml:space="preserve"> </v>
      </c>
      <c r="B10" s="196" t="str">
        <f>Constants!B10</f>
        <v>Review</v>
      </c>
      <c r="C10" s="196" t="str">
        <f>Constants!C10</f>
        <v xml:space="preserve"> </v>
      </c>
      <c r="D10" s="196" t="str">
        <f>Constants!D10</f>
        <v xml:space="preserve"> </v>
      </c>
      <c r="E10" s="196">
        <f>Constants!F10</f>
        <v>0.5</v>
      </c>
      <c r="F10" s="29"/>
      <c r="G10" s="29"/>
    </row>
    <row r="11" spans="1:7" s="3" customFormat="1" hidden="1">
      <c r="A11" s="196" t="str">
        <f>Constants!A11</f>
        <v xml:space="preserve"> </v>
      </c>
      <c r="B11" s="196" t="str">
        <f>Constants!B11</f>
        <v>Integration test</v>
      </c>
      <c r="C11" s="196" t="str">
        <f>Constants!C11</f>
        <v xml:space="preserve"> </v>
      </c>
      <c r="D11" s="196" t="str">
        <f>Constants!D11</f>
        <v xml:space="preserve"> </v>
      </c>
      <c r="E11" s="196" t="str">
        <f>Constants!F11</f>
        <v xml:space="preserve"> </v>
      </c>
      <c r="F11" s="29"/>
      <c r="G11" s="29"/>
    </row>
    <row r="12" spans="1:7" s="3" customFormat="1" hidden="1">
      <c r="A12" s="196" t="str">
        <f>Constants!A12</f>
        <v xml:space="preserve"> </v>
      </c>
      <c r="B12" s="196" t="str">
        <f>Constants!B12</f>
        <v>Repatterning</v>
      </c>
      <c r="C12" s="196" t="str">
        <f>Constants!C12</f>
        <v xml:space="preserve"> </v>
      </c>
      <c r="D12" s="196" t="str">
        <f>Constants!D12</f>
        <v xml:space="preserve"> </v>
      </c>
      <c r="E12" s="196" t="str">
        <f>Constants!F12</f>
        <v xml:space="preserve"> </v>
      </c>
      <c r="F12" s="29"/>
      <c r="G12" s="29"/>
    </row>
    <row r="13" spans="1:7" s="3" customFormat="1" hidden="1">
      <c r="A13" s="196" t="str">
        <f>Constants!A13</f>
        <v xml:space="preserve"> </v>
      </c>
      <c r="B13" s="196" t="str">
        <f>Constants!B13</f>
        <v>Postmortem</v>
      </c>
      <c r="C13" s="196" t="str">
        <f>Constants!C13</f>
        <v xml:space="preserve"> </v>
      </c>
      <c r="D13" s="196" t="str">
        <f>Constants!D13</f>
        <v xml:space="preserve"> </v>
      </c>
      <c r="E13" s="196" t="str">
        <f>Constants!F13</f>
        <v xml:space="preserve"> </v>
      </c>
      <c r="F13" s="29"/>
      <c r="G13" s="29"/>
    </row>
    <row r="14" spans="1:7" s="3" customFormat="1" hidden="1">
      <c r="A14" s="196" t="str">
        <f>Constants!A14</f>
        <v xml:space="preserve"> </v>
      </c>
      <c r="B14" s="196" t="str">
        <f>Constants!B14</f>
        <v>Sandbox</v>
      </c>
      <c r="C14" s="196" t="str">
        <f>Constants!C14</f>
        <v xml:space="preserve"> </v>
      </c>
      <c r="D14" s="196" t="str">
        <f>Constants!D14</f>
        <v xml:space="preserve"> </v>
      </c>
      <c r="E14" s="196" t="str">
        <f>Constants!F14</f>
        <v xml:space="preserve"> </v>
      </c>
      <c r="F14" s="29"/>
      <c r="G14" s="29"/>
    </row>
    <row r="15" spans="1:7" s="3" customFormat="1" hidden="1">
      <c r="A15" s="196" t="str">
        <f>Constants!A15</f>
        <v xml:space="preserve"> </v>
      </c>
      <c r="B15" s="196" t="str">
        <f>Constants!B15</f>
        <v xml:space="preserve"> </v>
      </c>
      <c r="C15" s="196" t="str">
        <f>Constants!C15</f>
        <v xml:space="preserve"> </v>
      </c>
      <c r="D15" s="196" t="str">
        <f>Constants!D15</f>
        <v xml:space="preserve"> </v>
      </c>
      <c r="E15" s="196" t="str">
        <f>Constants!F15</f>
        <v xml:space="preserve"> </v>
      </c>
      <c r="F15" s="29"/>
      <c r="G15" s="29"/>
    </row>
    <row r="16" spans="1:7" s="3" customFormat="1" hidden="1">
      <c r="A16" s="196" t="str">
        <f>Constants!A16</f>
        <v xml:space="preserve"> </v>
      </c>
      <c r="B16" s="196" t="str">
        <f>Constants!B16</f>
        <v xml:space="preserve"> </v>
      </c>
      <c r="C16" s="196" t="str">
        <f>Constants!C16</f>
        <v xml:space="preserve"> </v>
      </c>
      <c r="D16" s="196" t="str">
        <f>Constants!D16</f>
        <v xml:space="preserve"> </v>
      </c>
      <c r="E16" s="196" t="str">
        <f>Constants!F16</f>
        <v xml:space="preserve"> </v>
      </c>
      <c r="F16" s="29"/>
      <c r="G16" s="29"/>
    </row>
    <row r="17" spans="1:7" s="3" customFormat="1" hidden="1">
      <c r="A17" s="196" t="str">
        <f>Constants!A17</f>
        <v xml:space="preserve"> </v>
      </c>
      <c r="B17" s="196" t="str">
        <f>Constants!B17</f>
        <v xml:space="preserve"> </v>
      </c>
      <c r="C17" s="196" t="str">
        <f>Constants!C17</f>
        <v xml:space="preserve"> </v>
      </c>
      <c r="D17" s="196" t="str">
        <f>Constants!D17</f>
        <v xml:space="preserve"> </v>
      </c>
      <c r="E17" s="196" t="str">
        <f>Constants!F17</f>
        <v xml:space="preserve"> </v>
      </c>
      <c r="F17" s="29"/>
      <c r="G17" s="29"/>
    </row>
    <row r="18" spans="1:7" s="3" customFormat="1" hidden="1">
      <c r="A18" s="196" t="str">
        <f>Constants!A18</f>
        <v xml:space="preserve"> </v>
      </c>
      <c r="B18" s="196" t="str">
        <f>Constants!B18</f>
        <v xml:space="preserve"> </v>
      </c>
      <c r="C18" s="196" t="str">
        <f>Constants!C18</f>
        <v xml:space="preserve"> </v>
      </c>
      <c r="D18" s="196" t="str">
        <f>Constants!D18</f>
        <v xml:space="preserve"> </v>
      </c>
      <c r="E18" s="196" t="str">
        <f>Constants!F18</f>
        <v xml:space="preserve"> </v>
      </c>
      <c r="F18" s="29"/>
      <c r="G18" s="29"/>
    </row>
    <row r="19" spans="1:7" s="3" customFormat="1" hidden="1">
      <c r="A19" s="196" t="str">
        <f>Constants!A19</f>
        <v>Defect Types:</v>
      </c>
      <c r="B19" s="196" t="str">
        <f>Constants!B19</f>
        <v>Requirements Change</v>
      </c>
      <c r="C19" s="196" t="str">
        <f>Constants!C19</f>
        <v>Changes to requirements</v>
      </c>
      <c r="D19" s="196" t="str">
        <f>Constants!D19</f>
        <v>Iteration</v>
      </c>
      <c r="E19" s="196" t="str">
        <f>Constants!F19</f>
        <v xml:space="preserve">did not follow </v>
      </c>
      <c r="F19" s="29"/>
      <c r="G19" s="29"/>
    </row>
    <row r="20" spans="1:7" s="3" customFormat="1" hidden="1">
      <c r="A20" s="196" t="str">
        <f>Constants!A20</f>
        <v xml:space="preserve"> </v>
      </c>
      <c r="B20" s="196" t="str">
        <f>Constants!B20</f>
        <v>Requirements Clarification</v>
      </c>
      <c r="C20" s="196" t="str">
        <f>Constants!C20</f>
        <v>Clarifications to requirements</v>
      </c>
      <c r="D20" s="196" t="str">
        <f>Constants!D20</f>
        <v xml:space="preserve"> </v>
      </c>
      <c r="E20" s="196" t="str">
        <f>Constants!F20</f>
        <v>very painful</v>
      </c>
      <c r="F20" s="29"/>
      <c r="G20" s="29"/>
    </row>
    <row r="21" spans="1:7" s="3" customFormat="1" hidden="1">
      <c r="A21" s="196" t="str">
        <f>Constants!A21</f>
        <v xml:space="preserve"> </v>
      </c>
      <c r="B21" s="196" t="str">
        <f>Constants!B21</f>
        <v>Product syntax</v>
      </c>
      <c r="C21" s="196" t="str">
        <f>Constants!C21</f>
        <v>Syntax flaws in the deliverable product</v>
      </c>
      <c r="D21" s="196" t="str">
        <f>Constants!D21</f>
        <v xml:space="preserve"> </v>
      </c>
      <c r="E21" s="196" t="str">
        <f>Constants!F21</f>
        <v>painful</v>
      </c>
      <c r="F21" s="29"/>
      <c r="G21" s="29"/>
    </row>
    <row r="22" spans="1:7" s="3" customFormat="1" hidden="1">
      <c r="A22" s="196" t="str">
        <f>Constants!A22</f>
        <v xml:space="preserve"> </v>
      </c>
      <c r="B22" s="196" t="str">
        <f>Constants!B22</f>
        <v>Product logic</v>
      </c>
      <c r="C22" s="196" t="str">
        <f>Constants!C22</f>
        <v>Logic flaws in the deliverable product</v>
      </c>
      <c r="D22" s="196" t="str">
        <f>Constants!D22</f>
        <v xml:space="preserve"> </v>
      </c>
      <c r="E22" s="196" t="str">
        <f>Constants!F22</f>
        <v>neutral</v>
      </c>
      <c r="F22" s="29"/>
      <c r="G22" s="29"/>
    </row>
    <row r="23" spans="1:7" s="3" customFormat="1" hidden="1">
      <c r="A23" s="196" t="str">
        <f>Constants!A23</f>
        <v xml:space="preserve"> </v>
      </c>
      <c r="B23" s="196" t="str">
        <f>Constants!B23</f>
        <v>Product interface</v>
      </c>
      <c r="C23" s="196" t="str">
        <f>Constants!C23</f>
        <v>Flaws in the interface of a component of the deliverable product</v>
      </c>
      <c r="D23" s="196" t="str">
        <f>Constants!D23</f>
        <v xml:space="preserve"> </v>
      </c>
      <c r="E23" s="196" t="str">
        <f>Constants!F23</f>
        <v>helpful</v>
      </c>
      <c r="F23" s="29"/>
      <c r="G23" s="29"/>
    </row>
    <row r="24" spans="1:7" s="3" customFormat="1" hidden="1">
      <c r="A24" s="196" t="str">
        <f>Constants!A24</f>
        <v xml:space="preserve"> </v>
      </c>
      <c r="B24" s="196" t="str">
        <f>Constants!B24</f>
        <v>Product checking</v>
      </c>
      <c r="C24" s="196" t="str">
        <f>Constants!C24</f>
        <v>Flaws with boundary/type checking within a component of the deliverable product</v>
      </c>
      <c r="D24" s="196" t="str">
        <f>Constants!D24</f>
        <v xml:space="preserve"> </v>
      </c>
      <c r="E24" s="196" t="str">
        <f>Constants!F24</f>
        <v>very helpful</v>
      </c>
      <c r="F24" s="29"/>
      <c r="G24" s="29"/>
    </row>
    <row r="25" spans="1:7" s="3" customFormat="1" hidden="1">
      <c r="A25" s="196" t="str">
        <f>Constants!A25</f>
        <v xml:space="preserve"> </v>
      </c>
      <c r="B25" s="196" t="str">
        <f>Constants!B25</f>
        <v>Test syntax</v>
      </c>
      <c r="C25" s="196" t="str">
        <f>Constants!C25</f>
        <v xml:space="preserve">Syntax flaws in the test code </v>
      </c>
      <c r="D25" s="196" t="str">
        <f>Constants!D25</f>
        <v xml:space="preserve"> </v>
      </c>
      <c r="E25" s="196" t="str">
        <f>Constants!F25</f>
        <v xml:space="preserve"> </v>
      </c>
      <c r="F25" s="29"/>
      <c r="G25" s="29"/>
    </row>
    <row r="26" spans="1:7" s="3" customFormat="1" hidden="1">
      <c r="A26" s="196" t="str">
        <f>Constants!A26</f>
        <v xml:space="preserve"> </v>
      </c>
      <c r="B26" s="196" t="str">
        <f>Constants!B26</f>
        <v>Test logic</v>
      </c>
      <c r="C26" s="196" t="str">
        <f>Constants!C26</f>
        <v>Logic flaws in the test code</v>
      </c>
      <c r="D26" s="196" t="str">
        <f>Constants!D26</f>
        <v xml:space="preserve"> </v>
      </c>
      <c r="E26" s="196" t="str">
        <f>Constants!F26</f>
        <v xml:space="preserve"> </v>
      </c>
      <c r="F26" s="29"/>
      <c r="G26" s="29"/>
    </row>
    <row r="27" spans="1:7" s="3" customFormat="1" hidden="1">
      <c r="A27" s="196" t="str">
        <f>Constants!A27</f>
        <v xml:space="preserve"> </v>
      </c>
      <c r="B27" s="196" t="str">
        <f>Constants!B27</f>
        <v>Test interface</v>
      </c>
      <c r="C27" s="196" t="str">
        <f>Constants!C27</f>
        <v>Flaws in the interface of a component of the test code</v>
      </c>
      <c r="D27" s="196" t="str">
        <f>Constants!D27</f>
        <v xml:space="preserve"> </v>
      </c>
      <c r="E27" s="196" t="str">
        <f>Constants!F27</f>
        <v xml:space="preserve"> </v>
      </c>
      <c r="F27" s="29"/>
      <c r="G27" s="29"/>
    </row>
    <row r="28" spans="1:7" s="3" customFormat="1" hidden="1">
      <c r="A28" s="196" t="str">
        <f>Constants!A28</f>
        <v xml:space="preserve"> </v>
      </c>
      <c r="B28" s="196" t="str">
        <f>Constants!B28</f>
        <v>Test checking</v>
      </c>
      <c r="C28" s="196" t="str">
        <f>Constants!C28</f>
        <v>Flaws with boundary/type checking within a component of the test code</v>
      </c>
      <c r="D28" s="196" t="str">
        <f>Constants!D28</f>
        <v xml:space="preserve"> </v>
      </c>
      <c r="E28" s="196" t="str">
        <f>Constants!F28</f>
        <v xml:space="preserve"> </v>
      </c>
      <c r="F28" s="29"/>
      <c r="G28" s="29"/>
    </row>
    <row r="29" spans="1:7" s="3" customFormat="1" hidden="1">
      <c r="A29" s="196" t="str">
        <f>Constants!A29</f>
        <v xml:space="preserve"> </v>
      </c>
      <c r="B29" s="196" t="str">
        <f>Constants!B29</f>
        <v>Bad Smell</v>
      </c>
      <c r="C29" s="196" t="str">
        <f>Constants!C29</f>
        <v>Refactoring changes (please note the bad smell in the defect description)</v>
      </c>
      <c r="D29" s="196" t="str">
        <f>Constants!D29</f>
        <v xml:space="preserve"> </v>
      </c>
      <c r="E29" s="196">
        <f>Constants!F29</f>
        <v>0</v>
      </c>
      <c r="F29" s="29"/>
      <c r="G29" s="29"/>
    </row>
    <row r="30" spans="1:7" s="3" customFormat="1" hidden="1">
      <c r="A30" s="196" t="str">
        <f>Constants!A30</f>
        <v>Y/N:</v>
      </c>
      <c r="B30" s="196" t="str">
        <f>Constants!B30</f>
        <v>Yes</v>
      </c>
      <c r="C30" s="196" t="str">
        <f>Constants!C30</f>
        <v xml:space="preserve"> </v>
      </c>
      <c r="D30" s="196" t="str">
        <f>Constants!D30</f>
        <v xml:space="preserve"> </v>
      </c>
      <c r="E30" s="196">
        <f>Constants!F30</f>
        <v>0</v>
      </c>
      <c r="F30" s="29"/>
      <c r="G30" s="29"/>
    </row>
    <row r="31" spans="1:7" s="19" customFormat="1" hidden="1">
      <c r="A31" s="196" t="str">
        <f>Constants!A31</f>
        <v xml:space="preserve"> </v>
      </c>
      <c r="B31" s="196" t="str">
        <f>Constants!B31</f>
        <v>No</v>
      </c>
      <c r="C31" s="196" t="str">
        <f>Constants!C31</f>
        <v xml:space="preserve"> </v>
      </c>
      <c r="D31" s="196" t="str">
        <f>Constants!D31</f>
        <v xml:space="preserve"> </v>
      </c>
      <c r="E31" s="196">
        <f>Constants!F31</f>
        <v>0</v>
      </c>
      <c r="F31" s="8"/>
      <c r="G31" s="8"/>
    </row>
    <row r="32" spans="1:7" s="3" customFormat="1" hidden="1">
      <c r="A32" s="196" t="str">
        <f>Constants!A32</f>
        <v>Proxy Types:</v>
      </c>
      <c r="B32" s="196" t="str">
        <f>Constants!B32</f>
        <v>-</v>
      </c>
      <c r="C32" s="196" t="str">
        <f>Constants!C32</f>
        <v xml:space="preserve"> </v>
      </c>
      <c r="D32" s="196" t="str">
        <f>Constants!D32</f>
        <v xml:space="preserve"> </v>
      </c>
      <c r="E32" s="196" t="str">
        <f>Constants!F32</f>
        <v>Base</v>
      </c>
      <c r="F32" s="8"/>
      <c r="G32" s="29"/>
    </row>
    <row r="33" spans="1:9" s="3" customFormat="1" hidden="1">
      <c r="A33" s="196" t="str">
        <f>Constants!A33</f>
        <v xml:space="preserve"> </v>
      </c>
      <c r="B33" s="196" t="str">
        <f>Constants!B33</f>
        <v>Calculation</v>
      </c>
      <c r="C33" s="196" t="str">
        <f>Constants!C33</f>
        <v xml:space="preserve"> </v>
      </c>
      <c r="D33" s="196" t="str">
        <f>Constants!D33</f>
        <v xml:space="preserve"> </v>
      </c>
      <c r="E33" s="196" t="str">
        <f>Constants!F33</f>
        <v>New</v>
      </c>
      <c r="F33" s="8"/>
      <c r="G33" s="29"/>
    </row>
    <row r="34" spans="1:9" s="3" customFormat="1" hidden="1">
      <c r="A34" s="196" t="str">
        <f>Constants!A34</f>
        <v xml:space="preserve"> </v>
      </c>
      <c r="B34" s="196" t="str">
        <f>Constants!B34</f>
        <v>Data</v>
      </c>
      <c r="C34" s="196" t="str">
        <f>Constants!C34</f>
        <v xml:space="preserve"> </v>
      </c>
      <c r="D34" s="196" t="str">
        <f>Constants!D34</f>
        <v xml:space="preserve"> </v>
      </c>
      <c r="E34" s="196" t="str">
        <f>Constants!F34</f>
        <v>Reusable</v>
      </c>
      <c r="F34" s="8"/>
      <c r="G34" s="29"/>
    </row>
    <row r="35" spans="1:9" s="3" customFormat="1" hidden="1">
      <c r="A35" s="196" t="str">
        <f>Constants!A35</f>
        <v xml:space="preserve"> </v>
      </c>
      <c r="B35" s="196" t="str">
        <f>Constants!B35</f>
        <v>I/O</v>
      </c>
      <c r="C35" s="196" t="str">
        <f>Constants!C35</f>
        <v xml:space="preserve"> </v>
      </c>
      <c r="D35" s="196" t="str">
        <f>Constants!D35</f>
        <v xml:space="preserve"> </v>
      </c>
      <c r="E35" s="196" t="str">
        <f>Constants!F35</f>
        <v xml:space="preserve"> </v>
      </c>
      <c r="F35" s="8"/>
      <c r="G35" s="29"/>
    </row>
    <row r="36" spans="1:9" s="3" customFormat="1" hidden="1">
      <c r="A36" s="196" t="str">
        <f>Constants!A36</f>
        <v xml:space="preserve"> </v>
      </c>
      <c r="B36" s="196" t="str">
        <f>Constants!B36</f>
        <v>Logic</v>
      </c>
      <c r="C36" s="196" t="str">
        <f>Constants!C36</f>
        <v xml:space="preserve"> </v>
      </c>
      <c r="D36" s="196" t="str">
        <f>Constants!D36</f>
        <v xml:space="preserve"> </v>
      </c>
      <c r="E36" s="196" t="str">
        <f>Constants!F36</f>
        <v xml:space="preserve"> </v>
      </c>
      <c r="F36" s="8"/>
      <c r="G36" s="29"/>
    </row>
    <row r="37" spans="1:9" s="3" customFormat="1" hidden="1">
      <c r="A37" s="196" t="str">
        <f>Constants!A37</f>
        <v xml:space="preserve"> </v>
      </c>
      <c r="B37" s="196" t="str">
        <f>Constants!B37</f>
        <v xml:space="preserve"> </v>
      </c>
      <c r="C37" s="196" t="str">
        <f>Constants!C37</f>
        <v xml:space="preserve"> </v>
      </c>
      <c r="D37" s="196" t="str">
        <f>Constants!D37</f>
        <v xml:space="preserve"> </v>
      </c>
      <c r="E37" s="196" t="str">
        <f>Constants!F37</f>
        <v xml:space="preserve"> </v>
      </c>
      <c r="F37" s="8"/>
      <c r="G37" s="29"/>
    </row>
    <row r="38" spans="1:9" s="3" customFormat="1" hidden="1">
      <c r="A38" s="196" t="str">
        <f>Constants!A38</f>
        <v>Sizes:</v>
      </c>
      <c r="B38" s="196" t="str">
        <f>Constants!B38</f>
        <v>VS</v>
      </c>
      <c r="C38" s="196" t="str">
        <f>Constants!C38</f>
        <v>S</v>
      </c>
      <c r="D38" s="196" t="str">
        <f>Constants!D38</f>
        <v>M</v>
      </c>
      <c r="E38" s="196" t="str">
        <f>Constants!F38</f>
        <v>VL</v>
      </c>
      <c r="F38" s="8"/>
      <c r="G38" s="29"/>
    </row>
    <row r="39" spans="1:9" s="3" customFormat="1" hidden="1">
      <c r="A39" s="196" t="str">
        <f>Constants!A39</f>
        <v>upper</v>
      </c>
      <c r="B39" s="196">
        <f>Constants!B39</f>
        <v>-1.5</v>
      </c>
      <c r="C39" s="196">
        <f>Constants!C39</f>
        <v>-0.5</v>
      </c>
      <c r="D39" s="196">
        <f>Constants!D39</f>
        <v>0.5</v>
      </c>
      <c r="E39" s="196">
        <f>Constants!F39</f>
        <v>99999</v>
      </c>
      <c r="F39" s="8"/>
      <c r="G39" s="29"/>
    </row>
    <row r="40" spans="1:9" s="3" customFormat="1" hidden="1">
      <c r="A40" s="196" t="str">
        <f>Constants!A40</f>
        <v>mid</v>
      </c>
      <c r="B40" s="196">
        <f>Constants!B40</f>
        <v>-2</v>
      </c>
      <c r="C40" s="196">
        <f>Constants!C40</f>
        <v>-1</v>
      </c>
      <c r="D40" s="196">
        <f>Constants!D40</f>
        <v>0</v>
      </c>
      <c r="E40" s="196">
        <f>Constants!F40</f>
        <v>2</v>
      </c>
      <c r="F40" s="8"/>
      <c r="G40" s="29"/>
    </row>
    <row r="41" spans="1:9" s="3" customFormat="1" hidden="1">
      <c r="A41" s="196" t="str">
        <f>Constants!A41</f>
        <v>lower</v>
      </c>
      <c r="B41" s="196">
        <f>Constants!B41</f>
        <v>0</v>
      </c>
      <c r="C41" s="196">
        <f>Constants!C41</f>
        <v>-1.5</v>
      </c>
      <c r="D41" s="196">
        <f>Constants!D41</f>
        <v>-0.5</v>
      </c>
      <c r="E41" s="196">
        <f>Constants!F41</f>
        <v>1.5</v>
      </c>
      <c r="F41" s="8"/>
      <c r="G41" s="29"/>
    </row>
    <row r="42" spans="1:9" s="3" customFormat="1" hidden="1">
      <c r="A42" s="196" t="str">
        <f>Constants!A42</f>
        <v xml:space="preserve"> </v>
      </c>
      <c r="B42" s="196">
        <f>Constants!B42</f>
        <v>0</v>
      </c>
      <c r="C42" s="196">
        <f>Constants!C42</f>
        <v>0</v>
      </c>
      <c r="D42" s="196">
        <f>Constants!D42</f>
        <v>0</v>
      </c>
      <c r="E42" s="196" t="str">
        <f>Constants!F42</f>
        <v xml:space="preserve"> </v>
      </c>
      <c r="F42" s="8"/>
      <c r="G42" s="29"/>
    </row>
    <row r="43" spans="1:9" hidden="1">
      <c r="A43" s="196" t="str">
        <f>Constants!A43</f>
        <v xml:space="preserve"> </v>
      </c>
      <c r="B43" s="196" t="str">
        <f>Constants!B43</f>
        <v xml:space="preserve"> </v>
      </c>
      <c r="C43" s="196" t="str">
        <f>Constants!C43</f>
        <v xml:space="preserve"> </v>
      </c>
      <c r="D43" s="196" t="str">
        <f>Constants!D43</f>
        <v xml:space="preserve"> </v>
      </c>
      <c r="E43" s="196" t="str">
        <f>Constants!F43</f>
        <v xml:space="preserve"> </v>
      </c>
      <c r="F43" s="42"/>
      <c r="G43" s="42"/>
    </row>
    <row r="44" spans="1:9" s="14" customFormat="1" hidden="1">
      <c r="A44" s="196" t="str">
        <f>Constants!A44</f>
        <v>&lt;-- Mandatory</v>
      </c>
      <c r="B44" s="196" t="str">
        <f>Constants!B44</f>
        <v xml:space="preserve"> </v>
      </c>
      <c r="C44" s="196" t="str">
        <f>Constants!C44</f>
        <v>✔</v>
      </c>
      <c r="D44" s="196" t="str">
        <f>Constants!D44</f>
        <v xml:space="preserve"> </v>
      </c>
      <c r="E44" s="196" t="str">
        <f>Constants!F44</f>
        <v xml:space="preserve"> </v>
      </c>
      <c r="F44" s="24"/>
      <c r="G44" s="24"/>
      <c r="H44" s="24"/>
      <c r="I44" s="24"/>
    </row>
    <row r="45" spans="1:9" ht="20.25">
      <c r="A45" s="450" t="s">
        <v>116</v>
      </c>
      <c r="B45" s="450"/>
      <c r="C45" s="450"/>
    </row>
    <row r="47" spans="1:9" ht="18" hidden="1">
      <c r="A47" s="239" t="s">
        <v>417</v>
      </c>
      <c r="D47" s="239"/>
      <c r="E47" s="240" t="s">
        <v>427</v>
      </c>
    </row>
    <row r="48" spans="1:9" ht="15.75" hidden="1" thickBot="1">
      <c r="B48" t="s">
        <v>418</v>
      </c>
      <c r="C48" t="s">
        <v>419</v>
      </c>
      <c r="F48" s="242" t="s">
        <v>428</v>
      </c>
    </row>
    <row r="49" spans="1:8" ht="15" hidden="1">
      <c r="B49" s="227" t="s">
        <v>420</v>
      </c>
      <c r="C49" s="228" t="s">
        <v>421</v>
      </c>
      <c r="F49" s="241" t="s">
        <v>429</v>
      </c>
      <c r="G49" s="243"/>
    </row>
    <row r="50" spans="1:8" ht="15" hidden="1">
      <c r="B50" s="229" t="s">
        <v>422</v>
      </c>
      <c r="C50" s="231" t="s">
        <v>423</v>
      </c>
      <c r="F50" s="244" t="s">
        <v>430</v>
      </c>
      <c r="G50" s="232"/>
    </row>
    <row r="51" spans="1:8" ht="30" hidden="1">
      <c r="B51" s="229" t="s">
        <v>424</v>
      </c>
      <c r="C51" s="230"/>
      <c r="F51" s="241" t="s">
        <v>431</v>
      </c>
      <c r="G51" s="233"/>
    </row>
    <row r="52" spans="1:8" ht="15" hidden="1">
      <c r="B52" s="252" t="s">
        <v>425</v>
      </c>
      <c r="C52" s="230"/>
      <c r="F52" s="244" t="s">
        <v>160</v>
      </c>
      <c r="G52" s="232"/>
    </row>
    <row r="53" spans="1:8" ht="15" hidden="1">
      <c r="B53" s="253" t="s">
        <v>453</v>
      </c>
      <c r="C53" s="230" t="s">
        <v>421</v>
      </c>
      <c r="F53" s="241" t="s">
        <v>432</v>
      </c>
      <c r="G53" s="233"/>
    </row>
    <row r="54" spans="1:8" ht="15" hidden="1">
      <c r="B54" s="253" t="s">
        <v>454</v>
      </c>
      <c r="C54" s="231" t="s">
        <v>455</v>
      </c>
      <c r="F54" s="244" t="s">
        <v>300</v>
      </c>
      <c r="G54" s="232"/>
    </row>
    <row r="55" spans="1:8" ht="15" hidden="1">
      <c r="B55" s="252" t="s">
        <v>426</v>
      </c>
      <c r="C55" s="231" t="s">
        <v>473</v>
      </c>
      <c r="F55" s="241" t="s">
        <v>433</v>
      </c>
      <c r="G55" s="233"/>
    </row>
    <row r="56" spans="1:8" ht="15" hidden="1">
      <c r="F56" s="244" t="s">
        <v>159</v>
      </c>
      <c r="G56" s="232"/>
    </row>
    <row r="57" spans="1:8" ht="18" hidden="1">
      <c r="A57" s="240"/>
      <c r="F57" s="242" t="s">
        <v>434</v>
      </c>
      <c r="G57" s="233"/>
    </row>
    <row r="58" spans="1:8" ht="15" hidden="1">
      <c r="F58" s="241" t="s">
        <v>82</v>
      </c>
    </row>
    <row r="59" spans="1:8" ht="15" hidden="1">
      <c r="B59" s="242"/>
      <c r="C59" s="243"/>
      <c r="F59" s="244" t="s">
        <v>435</v>
      </c>
      <c r="G59" s="232"/>
    </row>
    <row r="60" spans="1:8" ht="15" hidden="1">
      <c r="B60" s="241"/>
      <c r="C60" s="232"/>
      <c r="D60" s="232"/>
      <c r="F60" s="241" t="s">
        <v>436</v>
      </c>
      <c r="G60" s="233"/>
    </row>
    <row r="61" spans="1:8" ht="15" hidden="1">
      <c r="B61" s="244"/>
      <c r="C61" s="233"/>
      <c r="F61" s="241" t="s">
        <v>299</v>
      </c>
      <c r="G61" s="232"/>
    </row>
    <row r="62" spans="1:8" ht="15" hidden="1">
      <c r="B62" s="241"/>
      <c r="C62" s="232"/>
      <c r="D62" s="232"/>
      <c r="F62" s="235" t="s">
        <v>437</v>
      </c>
      <c r="G62" s="232"/>
    </row>
    <row r="63" spans="1:8" ht="18">
      <c r="A63" s="239" t="s">
        <v>438</v>
      </c>
      <c r="E63" s="256" t="s">
        <v>441</v>
      </c>
      <c r="F63" s="256"/>
      <c r="G63" s="310"/>
      <c r="H63" s="310"/>
    </row>
    <row r="64" spans="1:8" ht="26.25" thickBot="1">
      <c r="B64" s="234"/>
      <c r="E64" s="390" t="s">
        <v>439</v>
      </c>
      <c r="F64" s="390" t="s">
        <v>440</v>
      </c>
      <c r="G64" s="310"/>
      <c r="H64" s="391" t="s">
        <v>701</v>
      </c>
    </row>
    <row r="65" spans="2:9">
      <c r="B65" s="234"/>
      <c r="E65" s="392" t="s">
        <v>697</v>
      </c>
      <c r="F65" s="393" t="s">
        <v>699</v>
      </c>
      <c r="G65" s="310"/>
      <c r="H65" s="394"/>
      <c r="I65" s="301"/>
    </row>
    <row r="66" spans="2:9">
      <c r="B66" s="234"/>
      <c r="E66" s="395"/>
      <c r="F66" s="396" t="s">
        <v>698</v>
      </c>
      <c r="G66" s="310"/>
      <c r="H66" s="310"/>
    </row>
    <row r="67" spans="2:9" ht="13.5" thickBot="1">
      <c r="B67" s="235"/>
      <c r="E67" s="395"/>
      <c r="F67" s="397" t="s">
        <v>700</v>
      </c>
      <c r="G67" s="310"/>
      <c r="H67" s="398"/>
      <c r="I67" s="301"/>
    </row>
    <row r="68" spans="2:9" ht="13.5" thickBot="1">
      <c r="B68" s="236"/>
      <c r="E68" s="399" t="s">
        <v>430</v>
      </c>
      <c r="F68" s="397" t="s">
        <v>519</v>
      </c>
      <c r="G68" s="310"/>
      <c r="H68" s="400" t="s">
        <v>331</v>
      </c>
    </row>
    <row r="69" spans="2:9">
      <c r="B69" s="237"/>
      <c r="E69" s="399" t="s">
        <v>518</v>
      </c>
      <c r="F69" s="401" t="s">
        <v>696</v>
      </c>
      <c r="G69" s="310"/>
      <c r="H69" s="400" t="s">
        <v>82</v>
      </c>
    </row>
    <row r="70" spans="2:9" ht="13.5" thickBot="1">
      <c r="B70" s="237"/>
      <c r="E70" s="395"/>
      <c r="F70" s="397" t="s">
        <v>695</v>
      </c>
      <c r="G70" s="310"/>
      <c r="H70" s="398" t="s">
        <v>82</v>
      </c>
    </row>
    <row r="71" spans="2:9">
      <c r="B71" s="238"/>
      <c r="E71" s="399" t="s">
        <v>121</v>
      </c>
      <c r="F71" s="393" t="s">
        <v>704</v>
      </c>
      <c r="G71" s="310"/>
      <c r="H71" s="402"/>
    </row>
    <row r="72" spans="2:9">
      <c r="B72" s="238"/>
      <c r="E72" s="403"/>
      <c r="F72" s="404" t="s">
        <v>705</v>
      </c>
      <c r="G72" s="310"/>
      <c r="H72" s="410"/>
    </row>
    <row r="73" spans="2:9">
      <c r="E73" s="403"/>
      <c r="F73" s="404" t="s">
        <v>703</v>
      </c>
      <c r="G73" s="310"/>
      <c r="H73" s="414" t="s">
        <v>702</v>
      </c>
    </row>
    <row r="74" spans="2:9">
      <c r="E74" s="395"/>
      <c r="F74" s="404" t="s">
        <v>706</v>
      </c>
      <c r="G74" s="310"/>
      <c r="H74" s="310"/>
    </row>
    <row r="75" spans="2:9">
      <c r="E75" s="395"/>
      <c r="F75" s="405" t="s">
        <v>707</v>
      </c>
      <c r="G75" s="310"/>
      <c r="H75" s="310"/>
    </row>
    <row r="76" spans="2:9">
      <c r="E76" s="395"/>
      <c r="F76" s="405" t="s">
        <v>708</v>
      </c>
      <c r="G76" s="310"/>
      <c r="H76" s="310"/>
    </row>
    <row r="77" spans="2:9">
      <c r="E77" s="395"/>
      <c r="F77" s="406" t="s">
        <v>709</v>
      </c>
      <c r="G77" s="310"/>
      <c r="H77" s="394" t="s">
        <v>215</v>
      </c>
    </row>
    <row r="78" spans="2:9">
      <c r="E78" s="395"/>
      <c r="F78" s="406" t="s">
        <v>710</v>
      </c>
      <c r="G78" s="310"/>
      <c r="H78" s="394"/>
    </row>
    <row r="79" spans="2:9">
      <c r="E79" s="395"/>
      <c r="F79" s="405" t="s">
        <v>711</v>
      </c>
      <c r="G79" s="310"/>
      <c r="H79" s="394"/>
    </row>
    <row r="80" spans="2:9">
      <c r="E80" s="395"/>
      <c r="F80" s="406" t="s">
        <v>712</v>
      </c>
      <c r="G80" s="310"/>
      <c r="H80" s="394"/>
    </row>
    <row r="81" spans="5:8">
      <c r="E81" s="395"/>
      <c r="F81" s="404" t="s">
        <v>713</v>
      </c>
      <c r="G81" s="310"/>
      <c r="H81" s="394"/>
    </row>
    <row r="82" spans="5:8">
      <c r="E82" s="395"/>
      <c r="F82" s="404" t="s">
        <v>714</v>
      </c>
      <c r="G82" s="310"/>
      <c r="H82" s="394"/>
    </row>
    <row r="83" spans="5:8">
      <c r="E83" s="395"/>
      <c r="F83" s="404" t="s">
        <v>715</v>
      </c>
      <c r="G83" s="310"/>
      <c r="H83" s="394"/>
    </row>
    <row r="84" spans="5:8">
      <c r="E84" s="395"/>
      <c r="F84" s="407" t="s">
        <v>716</v>
      </c>
      <c r="G84" s="310"/>
      <c r="H84" s="394" t="s">
        <v>215</v>
      </c>
    </row>
    <row r="85" spans="5:8">
      <c r="E85" s="395"/>
      <c r="F85" s="407" t="s">
        <v>717</v>
      </c>
      <c r="G85" s="310"/>
      <c r="H85" s="394"/>
    </row>
    <row r="86" spans="5:8">
      <c r="E86" s="395"/>
      <c r="F86" s="404" t="s">
        <v>718</v>
      </c>
      <c r="G86" s="310"/>
      <c r="H86" s="310"/>
    </row>
    <row r="87" spans="5:8">
      <c r="E87" s="395"/>
      <c r="F87" s="408" t="s">
        <v>719</v>
      </c>
      <c r="G87" s="310"/>
      <c r="H87" s="310"/>
    </row>
    <row r="88" spans="5:8" ht="13.5" thickBot="1">
      <c r="E88" s="395"/>
      <c r="F88" s="408" t="s">
        <v>529</v>
      </c>
      <c r="G88" s="310"/>
      <c r="H88" s="310"/>
    </row>
    <row r="89" spans="5:8">
      <c r="E89" s="399" t="s">
        <v>299</v>
      </c>
      <c r="F89" s="409" t="s">
        <v>520</v>
      </c>
      <c r="G89" s="310"/>
      <c r="H89" s="400" t="s">
        <v>331</v>
      </c>
    </row>
    <row r="90" spans="5:8">
      <c r="E90" s="403"/>
      <c r="F90" s="396" t="s">
        <v>521</v>
      </c>
      <c r="G90" s="310"/>
      <c r="H90" s="394" t="s">
        <v>82</v>
      </c>
    </row>
    <row r="91" spans="5:8" ht="13.5" thickBot="1">
      <c r="E91" s="395"/>
      <c r="F91" s="396" t="s">
        <v>533</v>
      </c>
      <c r="G91" s="310"/>
      <c r="H91" s="394" t="s">
        <v>534</v>
      </c>
    </row>
    <row r="92" spans="5:8">
      <c r="E92" s="399" t="s">
        <v>437</v>
      </c>
      <c r="F92" s="409" t="s">
        <v>529</v>
      </c>
      <c r="G92" s="310"/>
      <c r="H92" s="402"/>
    </row>
    <row r="93" spans="5:8">
      <c r="E93" s="403"/>
      <c r="F93" s="396" t="s">
        <v>522</v>
      </c>
      <c r="G93" s="310"/>
      <c r="H93" s="410"/>
    </row>
    <row r="94" spans="5:8">
      <c r="E94" s="395"/>
      <c r="F94" s="396" t="s">
        <v>652</v>
      </c>
      <c r="G94" s="310"/>
      <c r="H94" s="310"/>
    </row>
    <row r="95" spans="5:8" ht="13.5" thickBot="1">
      <c r="E95" s="411"/>
      <c r="F95" s="412"/>
      <c r="G95" s="310"/>
      <c r="H95" s="310"/>
    </row>
    <row r="96" spans="5:8">
      <c r="E96" s="399" t="s">
        <v>523</v>
      </c>
      <c r="F96" s="409" t="s">
        <v>480</v>
      </c>
      <c r="G96" s="310"/>
      <c r="H96" s="400" t="s">
        <v>472</v>
      </c>
    </row>
    <row r="97" spans="1:8" ht="18">
      <c r="A97" s="239" t="s">
        <v>417</v>
      </c>
      <c r="E97" s="395"/>
      <c r="F97" s="396" t="s">
        <v>524</v>
      </c>
      <c r="G97" s="310"/>
      <c r="H97" s="413" t="s">
        <v>215</v>
      </c>
    </row>
    <row r="98" spans="1:8" ht="14.25">
      <c r="A98" t="s">
        <v>420</v>
      </c>
      <c r="C98" t="s">
        <v>483</v>
      </c>
      <c r="E98" s="389"/>
      <c r="F98" s="389"/>
      <c r="G98" s="389"/>
      <c r="H98" s="389"/>
    </row>
    <row r="99" spans="1:8">
      <c r="A99" t="s">
        <v>422</v>
      </c>
      <c r="C99" t="s">
        <v>484</v>
      </c>
    </row>
    <row r="100" spans="1:8">
      <c r="A100" t="s">
        <v>424</v>
      </c>
    </row>
    <row r="101" spans="1:8">
      <c r="B101" t="s">
        <v>425</v>
      </c>
    </row>
    <row r="102" spans="1:8">
      <c r="B102" s="234" t="s">
        <v>453</v>
      </c>
      <c r="C102" t="s">
        <v>485</v>
      </c>
    </row>
    <row r="103" spans="1:8">
      <c r="B103" s="234" t="s">
        <v>454</v>
      </c>
      <c r="C103" t="s">
        <v>486</v>
      </c>
    </row>
    <row r="104" spans="1:8">
      <c r="B104" t="s">
        <v>426</v>
      </c>
      <c r="C104" t="s">
        <v>487</v>
      </c>
    </row>
    <row r="109" spans="1:8" ht="15.95" customHeight="1"/>
    <row r="110" spans="1:8" ht="12.95"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workbookViewId="0">
      <selection sqref="A1:D1"/>
    </sheetView>
  </sheetViews>
  <sheetFormatPr defaultColWidth="10.85546875" defaultRowHeight="12.75"/>
  <cols>
    <col min="1" max="1" width="5.140625" style="212" customWidth="1"/>
    <col min="2" max="2" width="3.85546875" style="273" customWidth="1"/>
    <col min="3" max="3" width="33.28515625" style="273" customWidth="1"/>
    <col min="4" max="4" width="87.85546875" style="273" customWidth="1"/>
    <col min="5" max="16384" width="10.85546875" style="273"/>
  </cols>
  <sheetData>
    <row r="1" spans="1:6" s="4" customFormat="1" ht="20.25">
      <c r="A1" s="509" t="s">
        <v>590</v>
      </c>
      <c r="B1" s="509"/>
      <c r="C1" s="509"/>
      <c r="D1" s="509"/>
      <c r="E1" s="32"/>
      <c r="F1" s="32"/>
    </row>
    <row r="2" spans="1:6">
      <c r="A2" s="273" t="s">
        <v>539</v>
      </c>
    </row>
    <row r="3" spans="1:6" ht="21" customHeight="1">
      <c r="A3" s="273"/>
    </row>
    <row r="4" spans="1:6">
      <c r="A4" s="278" t="s">
        <v>581</v>
      </c>
      <c r="B4" s="277"/>
      <c r="C4" s="277"/>
      <c r="D4" s="277"/>
    </row>
    <row r="5" spans="1:6" s="279" customFormat="1" ht="53.1" customHeight="1">
      <c r="A5" s="283"/>
      <c r="B5" s="567" t="s">
        <v>540</v>
      </c>
      <c r="C5" s="567"/>
      <c r="D5" s="567"/>
    </row>
    <row r="6" spans="1:6" s="279" customFormat="1" ht="13.5" thickBot="1">
      <c r="A6" s="283"/>
      <c r="B6" s="281"/>
      <c r="C6" s="284" t="s">
        <v>541</v>
      </c>
    </row>
    <row r="7" spans="1:6" s="279" customFormat="1">
      <c r="A7" s="283"/>
      <c r="B7" s="567"/>
      <c r="C7" s="281" t="s">
        <v>542</v>
      </c>
    </row>
    <row r="8" spans="1:6" s="279" customFormat="1">
      <c r="A8" s="283"/>
      <c r="B8" s="567"/>
      <c r="C8" s="437" t="s">
        <v>827</v>
      </c>
    </row>
    <row r="9" spans="1:6" s="279" customFormat="1">
      <c r="A9" s="283"/>
      <c r="B9" s="567"/>
      <c r="C9" s="281"/>
    </row>
    <row r="10" spans="1:6" s="279" customFormat="1">
      <c r="A10" s="283"/>
      <c r="B10" s="567"/>
      <c r="C10" s="281" t="s">
        <v>543</v>
      </c>
    </row>
    <row r="11" spans="1:6" s="279" customFormat="1" ht="13.5" thickBot="1">
      <c r="A11" s="283"/>
      <c r="B11" s="567"/>
      <c r="C11" s="284" t="s">
        <v>542</v>
      </c>
    </row>
    <row r="12" spans="1:6" s="279" customFormat="1">
      <c r="A12" s="283"/>
      <c r="B12" s="567"/>
      <c r="C12" s="567"/>
      <c r="D12" s="567"/>
    </row>
    <row r="13" spans="1:6" s="279" customFormat="1" ht="21.95" customHeight="1">
      <c r="A13" s="283"/>
      <c r="B13" s="567" t="s">
        <v>544</v>
      </c>
      <c r="C13" s="567"/>
      <c r="D13" s="567"/>
    </row>
    <row r="14" spans="1:6">
      <c r="A14" s="278" t="s">
        <v>113</v>
      </c>
      <c r="B14" s="277"/>
      <c r="C14" s="277"/>
      <c r="D14" s="277"/>
    </row>
    <row r="15" spans="1:6" s="279" customFormat="1">
      <c r="A15" s="283"/>
      <c r="B15" s="567" t="s">
        <v>545</v>
      </c>
      <c r="C15" s="567"/>
      <c r="D15" s="567"/>
    </row>
    <row r="16" spans="1:6" s="279" customFormat="1" ht="13.5" thickBot="1">
      <c r="A16" s="285"/>
      <c r="B16" s="281"/>
      <c r="C16" s="284" t="s">
        <v>541</v>
      </c>
    </row>
    <row r="17" spans="1:4" s="279" customFormat="1">
      <c r="A17" s="285"/>
      <c r="B17" s="567"/>
      <c r="C17" s="281" t="s">
        <v>546</v>
      </c>
    </row>
    <row r="18" spans="1:4" s="279" customFormat="1">
      <c r="A18" s="285"/>
      <c r="B18" s="567"/>
      <c r="C18" s="281" t="s">
        <v>547</v>
      </c>
    </row>
    <row r="19" spans="1:4" s="279" customFormat="1">
      <c r="A19" s="285"/>
      <c r="B19" s="281"/>
      <c r="C19" s="281"/>
    </row>
    <row r="20" spans="1:4" ht="38.1" customHeight="1">
      <c r="A20" s="283"/>
      <c r="B20" s="445" t="s">
        <v>579</v>
      </c>
      <c r="C20" s="445"/>
      <c r="D20" s="445"/>
    </row>
    <row r="21" spans="1:4">
      <c r="A21" s="278" t="s">
        <v>582</v>
      </c>
      <c r="B21" s="277"/>
      <c r="C21" s="277"/>
      <c r="D21" s="277"/>
    </row>
    <row r="22" spans="1:4" ht="33" customHeight="1">
      <c r="A22" s="286"/>
      <c r="B22" s="566" t="s">
        <v>548</v>
      </c>
      <c r="C22" s="566"/>
      <c r="D22" s="566"/>
    </row>
    <row r="23" spans="1:4" ht="13.5" thickBot="1">
      <c r="A23" s="286"/>
      <c r="B23" s="287"/>
      <c r="C23" s="288" t="s">
        <v>549</v>
      </c>
      <c r="D23" s="289" t="s">
        <v>550</v>
      </c>
    </row>
    <row r="24" spans="1:4">
      <c r="A24" s="286"/>
      <c r="B24" s="566"/>
      <c r="C24" s="290" t="s">
        <v>551</v>
      </c>
      <c r="D24" s="287" t="s">
        <v>553</v>
      </c>
    </row>
    <row r="25" spans="1:4">
      <c r="A25" s="286"/>
      <c r="B25" s="566"/>
      <c r="C25" s="290"/>
      <c r="D25" s="287" t="s">
        <v>554</v>
      </c>
    </row>
    <row r="26" spans="1:4">
      <c r="A26" s="286"/>
      <c r="B26" s="566"/>
      <c r="C26" s="290"/>
      <c r="D26" s="287"/>
    </row>
    <row r="27" spans="1:4">
      <c r="A27" s="286"/>
      <c r="B27" s="566"/>
      <c r="C27" s="290" t="s">
        <v>552</v>
      </c>
      <c r="D27" s="287" t="s">
        <v>555</v>
      </c>
    </row>
    <row r="28" spans="1:4">
      <c r="A28" s="286"/>
      <c r="B28" s="566"/>
      <c r="C28" s="280"/>
      <c r="D28" s="287" t="s">
        <v>556</v>
      </c>
    </row>
    <row r="29" spans="1:4">
      <c r="A29" s="278" t="s">
        <v>583</v>
      </c>
      <c r="B29" s="277"/>
      <c r="C29" s="277"/>
      <c r="D29" s="277"/>
    </row>
    <row r="30" spans="1:4" ht="32.1" customHeight="1">
      <c r="A30" s="286"/>
      <c r="B30" s="566" t="s">
        <v>557</v>
      </c>
      <c r="C30" s="566"/>
      <c r="D30" s="566"/>
    </row>
    <row r="31" spans="1:4">
      <c r="A31" s="286"/>
      <c r="B31" s="566"/>
      <c r="C31" s="566"/>
      <c r="D31" s="566"/>
    </row>
    <row r="32" spans="1:4" ht="33.950000000000003" customHeight="1">
      <c r="A32" s="286"/>
      <c r="B32" s="566" t="s">
        <v>558</v>
      </c>
      <c r="C32" s="566"/>
      <c r="D32" s="566"/>
    </row>
    <row r="33" spans="1:4" ht="13.5" thickBot="1">
      <c r="A33" s="286"/>
      <c r="B33" s="287"/>
      <c r="C33" s="288" t="s">
        <v>549</v>
      </c>
      <c r="D33" s="289" t="s">
        <v>550</v>
      </c>
    </row>
    <row r="34" spans="1:4">
      <c r="A34" s="286"/>
      <c r="B34" s="566"/>
      <c r="C34" s="290" t="s">
        <v>559</v>
      </c>
      <c r="D34" s="287" t="s">
        <v>559</v>
      </c>
    </row>
    <row r="35" spans="1:4">
      <c r="A35" s="286"/>
      <c r="B35" s="566"/>
      <c r="C35" s="290" t="s">
        <v>560</v>
      </c>
      <c r="D35" s="287" t="s">
        <v>563</v>
      </c>
    </row>
    <row r="36" spans="1:4">
      <c r="A36" s="286"/>
      <c r="B36" s="566"/>
      <c r="C36" s="290"/>
      <c r="D36" s="287"/>
    </row>
    <row r="37" spans="1:4">
      <c r="A37" s="286"/>
      <c r="B37" s="566"/>
      <c r="C37" s="290" t="s">
        <v>561</v>
      </c>
      <c r="D37" s="287" t="s">
        <v>564</v>
      </c>
    </row>
    <row r="38" spans="1:4">
      <c r="A38" s="286"/>
      <c r="B38" s="566"/>
      <c r="C38" s="290" t="s">
        <v>562</v>
      </c>
      <c r="D38" s="287" t="s">
        <v>565</v>
      </c>
    </row>
    <row r="39" spans="1:4">
      <c r="A39" s="286"/>
      <c r="B39" s="566"/>
      <c r="C39" s="290"/>
      <c r="D39" s="281"/>
    </row>
    <row r="40" spans="1:4">
      <c r="A40" s="278" t="s">
        <v>584</v>
      </c>
      <c r="B40" s="277"/>
      <c r="C40" s="277"/>
      <c r="D40" s="277"/>
    </row>
    <row r="41" spans="1:4" ht="30.95" customHeight="1">
      <c r="A41" s="286"/>
      <c r="B41" s="566" t="s">
        <v>566</v>
      </c>
      <c r="C41" s="566"/>
      <c r="D41" s="566"/>
    </row>
    <row r="42" spans="1:4">
      <c r="A42" s="278" t="s">
        <v>585</v>
      </c>
      <c r="B42" s="277"/>
      <c r="C42" s="277"/>
      <c r="D42" s="277"/>
    </row>
    <row r="43" spans="1:4">
      <c r="A43" s="286"/>
      <c r="B43" s="566" t="s">
        <v>567</v>
      </c>
      <c r="C43" s="566"/>
      <c r="D43" s="566"/>
    </row>
    <row r="44" spans="1:4">
      <c r="A44" s="286"/>
      <c r="B44" s="568" t="s">
        <v>594</v>
      </c>
      <c r="C44" s="568"/>
      <c r="D44" s="568"/>
    </row>
    <row r="45" spans="1:4" ht="30.95" customHeight="1">
      <c r="A45" s="286"/>
      <c r="B45" s="568" t="s">
        <v>595</v>
      </c>
      <c r="C45" s="568"/>
      <c r="D45" s="568"/>
    </row>
    <row r="46" spans="1:4" ht="30" customHeight="1">
      <c r="A46" s="286"/>
      <c r="B46" s="568" t="s">
        <v>596</v>
      </c>
      <c r="C46" s="568"/>
      <c r="D46" s="568"/>
    </row>
    <row r="47" spans="1:4" ht="30.95" customHeight="1">
      <c r="A47" s="286"/>
      <c r="B47" s="568" t="s">
        <v>597</v>
      </c>
      <c r="C47" s="568"/>
      <c r="D47" s="568"/>
    </row>
    <row r="48" spans="1:4">
      <c r="A48" s="286"/>
      <c r="B48" s="566" t="s">
        <v>568</v>
      </c>
      <c r="C48" s="566"/>
      <c r="D48" s="566"/>
    </row>
    <row r="49" spans="1:4">
      <c r="A49" s="278" t="s">
        <v>586</v>
      </c>
      <c r="B49" s="277"/>
      <c r="C49" s="277"/>
      <c r="D49" s="277"/>
    </row>
    <row r="50" spans="1:4" ht="36" customHeight="1">
      <c r="A50" s="286"/>
      <c r="B50" s="566" t="s">
        <v>569</v>
      </c>
      <c r="C50" s="566"/>
      <c r="D50" s="566"/>
    </row>
    <row r="51" spans="1:4">
      <c r="A51" s="286"/>
      <c r="B51" s="566"/>
      <c r="C51" s="566"/>
      <c r="D51" s="566"/>
    </row>
    <row r="52" spans="1:4">
      <c r="A52" s="286"/>
      <c r="B52" s="566" t="s">
        <v>570</v>
      </c>
      <c r="C52" s="566"/>
      <c r="D52" s="566"/>
    </row>
    <row r="53" spans="1:4" ht="13.5" thickBot="1">
      <c r="A53" s="286"/>
      <c r="B53" s="287"/>
      <c r="C53" s="289" t="s">
        <v>541</v>
      </c>
    </row>
    <row r="54" spans="1:4">
      <c r="A54" s="286"/>
      <c r="B54" s="287"/>
      <c r="C54" s="287" t="s">
        <v>571</v>
      </c>
    </row>
    <row r="55" spans="1:4">
      <c r="A55" s="286"/>
      <c r="B55" s="566"/>
      <c r="C55" s="566"/>
      <c r="D55" s="566"/>
    </row>
    <row r="56" spans="1:4" ht="33" customHeight="1">
      <c r="A56" s="286"/>
      <c r="B56" s="566" t="s">
        <v>572</v>
      </c>
      <c r="C56" s="566"/>
      <c r="D56" s="566"/>
    </row>
    <row r="57" spans="1:4" ht="13.5" thickBot="1">
      <c r="A57" s="286"/>
      <c r="B57" s="287"/>
      <c r="C57" s="289" t="s">
        <v>541</v>
      </c>
    </row>
    <row r="58" spans="1:4">
      <c r="A58" s="286"/>
      <c r="B58" s="566"/>
      <c r="C58" s="287" t="s">
        <v>573</v>
      </c>
    </row>
    <row r="59" spans="1:4">
      <c r="A59" s="286"/>
      <c r="B59" s="566"/>
      <c r="C59" s="287" t="s">
        <v>580</v>
      </c>
    </row>
    <row r="60" spans="1:4">
      <c r="A60" s="286"/>
      <c r="B60" s="566"/>
      <c r="C60" s="566"/>
      <c r="D60" s="566"/>
    </row>
    <row r="61" spans="1:4">
      <c r="A61" s="286"/>
      <c r="B61" s="566" t="s">
        <v>598</v>
      </c>
      <c r="C61" s="566"/>
      <c r="D61" s="566"/>
    </row>
    <row r="62" spans="1:4" ht="13.5" thickBot="1">
      <c r="A62" s="286"/>
      <c r="B62" s="287"/>
      <c r="C62" s="289" t="s">
        <v>541</v>
      </c>
    </row>
    <row r="63" spans="1:4">
      <c r="A63" s="286"/>
      <c r="B63" s="287"/>
      <c r="C63" s="287" t="s">
        <v>574</v>
      </c>
    </row>
    <row r="64" spans="1:4">
      <c r="A64" s="286"/>
      <c r="B64" s="566"/>
      <c r="C64" s="566"/>
      <c r="D64" s="566"/>
    </row>
    <row r="65" spans="1:4" ht="33.950000000000003" customHeight="1">
      <c r="A65" s="286"/>
      <c r="B65" s="566" t="s">
        <v>575</v>
      </c>
      <c r="C65" s="566"/>
      <c r="D65" s="566"/>
    </row>
    <row r="66" spans="1:4">
      <c r="A66" s="278" t="s">
        <v>587</v>
      </c>
      <c r="B66" s="277"/>
      <c r="C66" s="277"/>
      <c r="D66" s="277"/>
    </row>
    <row r="67" spans="1:4">
      <c r="A67" s="286"/>
      <c r="B67" s="566" t="s">
        <v>576</v>
      </c>
      <c r="C67" s="566"/>
      <c r="D67" s="566"/>
    </row>
    <row r="68" spans="1:4">
      <c r="A68" s="278" t="s">
        <v>589</v>
      </c>
      <c r="B68" s="277"/>
      <c r="C68" s="277"/>
      <c r="D68" s="277"/>
    </row>
    <row r="69" spans="1:4" ht="33.950000000000003" customHeight="1">
      <c r="A69" s="286"/>
      <c r="B69" s="566" t="s">
        <v>577</v>
      </c>
      <c r="C69" s="566"/>
      <c r="D69" s="566"/>
    </row>
    <row r="70" spans="1:4">
      <c r="A70" s="286"/>
      <c r="B70" s="566"/>
      <c r="C70" s="566"/>
      <c r="D70" s="566"/>
    </row>
    <row r="71" spans="1:4" ht="42" customHeight="1">
      <c r="A71" s="286"/>
      <c r="B71" s="566" t="s">
        <v>578</v>
      </c>
      <c r="C71" s="566"/>
      <c r="D71" s="566"/>
    </row>
    <row r="72" spans="1:4" s="387" customFormat="1">
      <c r="A72" s="278" t="s">
        <v>588</v>
      </c>
      <c r="B72" s="277"/>
      <c r="C72" s="277"/>
      <c r="D72" s="277"/>
    </row>
    <row r="73" spans="1:4" s="387" customFormat="1" ht="48" customHeight="1">
      <c r="A73" s="286"/>
      <c r="B73" s="565" t="s">
        <v>824</v>
      </c>
      <c r="C73" s="566"/>
      <c r="D73" s="566"/>
    </row>
  </sheetData>
  <sheetProtection sheet="1" objects="1" scenarios="1"/>
  <mergeCells count="36">
    <mergeCell ref="A1:D1"/>
    <mergeCell ref="B65:D65"/>
    <mergeCell ref="B67:D67"/>
    <mergeCell ref="B50:D50"/>
    <mergeCell ref="B51:D51"/>
    <mergeCell ref="B52:D52"/>
    <mergeCell ref="B55:D55"/>
    <mergeCell ref="B56:D56"/>
    <mergeCell ref="B60:D60"/>
    <mergeCell ref="B61:D61"/>
    <mergeCell ref="B47:D47"/>
    <mergeCell ref="B48:D48"/>
    <mergeCell ref="B69:D69"/>
    <mergeCell ref="B70:D70"/>
    <mergeCell ref="B71:D71"/>
    <mergeCell ref="B5:D5"/>
    <mergeCell ref="B12:D12"/>
    <mergeCell ref="B13:D13"/>
    <mergeCell ref="B15:D15"/>
    <mergeCell ref="B7:B11"/>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defaultColWidth="10.85546875" defaultRowHeight="12.75"/>
  <cols>
    <col min="1" max="1" width="5.140625" style="212" customWidth="1"/>
    <col min="2" max="2" width="3.85546875" style="273" customWidth="1"/>
    <col min="3" max="3" width="46.42578125" style="273" customWidth="1"/>
    <col min="4" max="4" width="87.85546875" style="273" customWidth="1"/>
    <col min="5" max="16384" width="10.85546875" style="273"/>
  </cols>
  <sheetData>
    <row r="1" spans="1:6" s="282" customFormat="1" ht="20.25">
      <c r="A1" s="509" t="s">
        <v>591</v>
      </c>
      <c r="B1" s="509"/>
      <c r="C1" s="509"/>
      <c r="D1" s="509"/>
      <c r="E1" s="1"/>
      <c r="F1" s="1"/>
    </row>
    <row r="2" spans="1:6">
      <c r="A2" s="273" t="s">
        <v>592</v>
      </c>
    </row>
    <row r="3" spans="1:6">
      <c r="A3" s="273"/>
    </row>
    <row r="4" spans="1:6">
      <c r="A4" s="212" t="s">
        <v>593</v>
      </c>
    </row>
    <row r="7" spans="1:6" ht="13.5" thickBot="1">
      <c r="C7" s="569" t="s">
        <v>616</v>
      </c>
      <c r="D7" s="569"/>
    </row>
    <row r="8" spans="1:6">
      <c r="C8" s="287" t="s">
        <v>542</v>
      </c>
      <c r="D8" s="287" t="s">
        <v>611</v>
      </c>
    </row>
    <row r="9" spans="1:6">
      <c r="C9" s="287" t="s">
        <v>599</v>
      </c>
      <c r="D9" s="287" t="s">
        <v>611</v>
      </c>
    </row>
    <row r="10" spans="1:6">
      <c r="C10" s="438" t="s">
        <v>825</v>
      </c>
      <c r="D10" s="287" t="s">
        <v>611</v>
      </c>
    </row>
    <row r="11" spans="1:6">
      <c r="C11" s="438" t="s">
        <v>826</v>
      </c>
      <c r="D11" s="287" t="s">
        <v>611</v>
      </c>
    </row>
    <row r="12" spans="1:6">
      <c r="C12" s="287" t="s">
        <v>600</v>
      </c>
      <c r="D12" s="287" t="s">
        <v>611</v>
      </c>
    </row>
    <row r="13" spans="1:6">
      <c r="C13" s="287" t="s">
        <v>542</v>
      </c>
      <c r="D13" s="287" t="s">
        <v>611</v>
      </c>
    </row>
    <row r="14" spans="1:6">
      <c r="C14" s="287" t="s">
        <v>601</v>
      </c>
      <c r="D14" s="287" t="s">
        <v>612</v>
      </c>
    </row>
    <row r="15" spans="1:6">
      <c r="C15" s="287"/>
      <c r="D15" s="287" t="s">
        <v>613</v>
      </c>
    </row>
    <row r="16" spans="1:6">
      <c r="C16" s="287" t="s">
        <v>602</v>
      </c>
      <c r="D16" s="287" t="s">
        <v>612</v>
      </c>
    </row>
    <row r="17" spans="3:4">
      <c r="C17" s="287" t="s">
        <v>603</v>
      </c>
      <c r="D17" s="287" t="s">
        <v>611</v>
      </c>
    </row>
    <row r="18" spans="3:4">
      <c r="C18" s="287" t="s">
        <v>604</v>
      </c>
      <c r="D18" s="287" t="s">
        <v>612</v>
      </c>
    </row>
    <row r="19" spans="3:4">
      <c r="C19" s="287" t="s">
        <v>605</v>
      </c>
      <c r="D19" s="287" t="s">
        <v>612</v>
      </c>
    </row>
    <row r="20" spans="3:4">
      <c r="C20" s="287"/>
      <c r="D20" s="287" t="s">
        <v>613</v>
      </c>
    </row>
    <row r="21" spans="3:4">
      <c r="C21" s="287" t="s">
        <v>606</v>
      </c>
      <c r="D21" s="287" t="s">
        <v>612</v>
      </c>
    </row>
    <row r="22" spans="3:4">
      <c r="C22" s="287" t="s">
        <v>607</v>
      </c>
      <c r="D22" s="287" t="s">
        <v>612</v>
      </c>
    </row>
    <row r="23" spans="3:4">
      <c r="C23" s="287" t="s">
        <v>608</v>
      </c>
      <c r="D23" s="287" t="s">
        <v>612</v>
      </c>
    </row>
    <row r="24" spans="3:4">
      <c r="C24" s="287" t="s">
        <v>609</v>
      </c>
      <c r="D24" s="287" t="s">
        <v>612</v>
      </c>
    </row>
    <row r="25" spans="3:4" ht="13.5" thickBot="1">
      <c r="C25" s="569" t="s">
        <v>610</v>
      </c>
      <c r="D25" s="569" t="s">
        <v>612</v>
      </c>
    </row>
    <row r="26" spans="3:4">
      <c r="C26" s="281"/>
      <c r="D26" s="287"/>
    </row>
    <row r="27" spans="3:4">
      <c r="C27" s="281"/>
      <c r="D27" s="287" t="s">
        <v>617</v>
      </c>
    </row>
    <row r="28" spans="3:4">
      <c r="C28" s="281"/>
      <c r="D28" s="287"/>
    </row>
    <row r="29" spans="3:4">
      <c r="C29" s="281"/>
      <c r="D29" s="287" t="s">
        <v>614</v>
      </c>
    </row>
    <row r="30" spans="3:4">
      <c r="C30" s="281"/>
      <c r="D30" s="287" t="s">
        <v>615</v>
      </c>
    </row>
    <row r="31" spans="3:4">
      <c r="C31" s="281"/>
      <c r="D31" s="287" t="s">
        <v>619</v>
      </c>
    </row>
    <row r="32" spans="3:4">
      <c r="C32" s="281"/>
      <c r="D32" s="287" t="s">
        <v>618</v>
      </c>
    </row>
    <row r="33" spans="3:4" ht="15">
      <c r="C33" s="281"/>
      <c r="D33" s="291"/>
    </row>
  </sheetData>
  <sheetProtection sheet="1" objects="1" scenarios="1"/>
  <mergeCells count="3">
    <mergeCell ref="C7:D7"/>
    <mergeCell ref="C25:D25"/>
    <mergeCell ref="A1:D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28515625" defaultRowHeight="12.75"/>
  <cols>
    <col min="1" max="5" width="8.7109375" style="11" customWidth="1"/>
    <col min="6" max="6" width="9.85546875" style="11" customWidth="1"/>
    <col min="7" max="8" width="8.7109375" style="11" customWidth="1"/>
    <col min="9" max="16384" width="6.28515625" style="11"/>
  </cols>
  <sheetData>
    <row r="1" spans="1:8" s="3" customFormat="1" ht="20.25">
      <c r="A1" s="509" t="s">
        <v>125</v>
      </c>
      <c r="B1" s="509"/>
      <c r="C1" s="509"/>
    </row>
    <row r="2" spans="1:8" s="3" customFormat="1" ht="42" customHeight="1">
      <c r="A2" s="570" t="s">
        <v>280</v>
      </c>
      <c r="B2" s="570"/>
      <c r="C2" s="570"/>
      <c r="D2" s="570"/>
      <c r="E2" s="570"/>
      <c r="F2" s="570"/>
      <c r="G2" s="570"/>
      <c r="H2" s="570"/>
    </row>
    <row r="3" spans="1:8">
      <c r="A3" s="12" t="s">
        <v>50</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F2" sqref="F2"/>
    </sheetView>
  </sheetViews>
  <sheetFormatPr defaultColWidth="11.42578125" defaultRowHeight="12.75"/>
  <cols>
    <col min="1" max="1" width="9.28515625" customWidth="1"/>
    <col min="2" max="2" width="10.28515625" bestFit="1" customWidth="1"/>
    <col min="3" max="3" width="7.7109375" customWidth="1"/>
    <col min="4" max="4" width="5.140625" bestFit="1" customWidth="1"/>
    <col min="5" max="5" width="10.7109375" bestFit="1" customWidth="1"/>
    <col min="6" max="6" width="14.42578125" customWidth="1"/>
    <col min="8" max="8" width="12.140625" bestFit="1" customWidth="1"/>
  </cols>
  <sheetData>
    <row r="1" spans="1:10" s="3" customFormat="1" ht="20.25">
      <c r="A1" s="195" t="s">
        <v>332</v>
      </c>
      <c r="B1" s="195" t="s">
        <v>333</v>
      </c>
      <c r="C1" s="60" t="s">
        <v>333</v>
      </c>
      <c r="D1" s="60" t="s">
        <v>333</v>
      </c>
      <c r="E1" s="60" t="s">
        <v>333</v>
      </c>
      <c r="F1" s="29" t="str">
        <f>Description!I3</f>
        <v>Start of spreadsheets</v>
      </c>
      <c r="G1" s="29" t="s">
        <v>333</v>
      </c>
      <c r="H1" s="29" t="s">
        <v>333</v>
      </c>
      <c r="I1" s="29" t="s">
        <v>333</v>
      </c>
    </row>
    <row r="2" spans="1:10" s="3" customFormat="1">
      <c r="A2" s="60" t="s">
        <v>85</v>
      </c>
      <c r="B2" s="172">
        <v>36526</v>
      </c>
      <c r="C2" s="60" t="s">
        <v>333</v>
      </c>
      <c r="D2" s="60" t="s">
        <v>156</v>
      </c>
      <c r="E2" s="60" t="s">
        <v>149</v>
      </c>
      <c r="F2" s="193">
        <v>1</v>
      </c>
      <c r="G2" s="29"/>
      <c r="H2" s="294">
        <f ca="1">TODAY()</f>
        <v>43517</v>
      </c>
    </row>
    <row r="3" spans="1:10" s="3" customFormat="1">
      <c r="A3" s="60" t="s">
        <v>114</v>
      </c>
      <c r="B3" s="172">
        <v>73051</v>
      </c>
      <c r="C3" s="60" t="s">
        <v>333</v>
      </c>
      <c r="D3" s="60" t="s">
        <v>333</v>
      </c>
      <c r="E3" s="60" t="s">
        <v>157</v>
      </c>
      <c r="F3" s="193">
        <v>0.95</v>
      </c>
      <c r="G3" s="29"/>
      <c r="H3" s="29"/>
    </row>
    <row r="4" spans="1:10" s="3" customFormat="1">
      <c r="A4" s="60" t="s">
        <v>86</v>
      </c>
      <c r="B4" s="60" t="s">
        <v>100</v>
      </c>
      <c r="C4" s="60" t="s">
        <v>333</v>
      </c>
      <c r="D4" s="60" t="s">
        <v>333</v>
      </c>
      <c r="E4" s="60" t="s">
        <v>111</v>
      </c>
      <c r="F4" s="193">
        <v>0.9</v>
      </c>
      <c r="G4" s="29"/>
      <c r="H4" s="29"/>
    </row>
    <row r="5" spans="1:10" s="3" customFormat="1">
      <c r="A5" s="60" t="s">
        <v>333</v>
      </c>
      <c r="B5" s="60" t="s">
        <v>160</v>
      </c>
      <c r="C5" s="60" t="s">
        <v>333</v>
      </c>
      <c r="D5" s="60" t="s">
        <v>333</v>
      </c>
      <c r="E5" s="60" t="s">
        <v>112</v>
      </c>
      <c r="F5" s="193">
        <v>0.85</v>
      </c>
      <c r="G5" s="29"/>
      <c r="H5" s="29"/>
    </row>
    <row r="6" spans="1:10" s="3" customFormat="1">
      <c r="A6" s="60" t="s">
        <v>333</v>
      </c>
      <c r="B6" s="60" t="s">
        <v>326</v>
      </c>
      <c r="C6" s="60" t="s">
        <v>333</v>
      </c>
      <c r="D6" s="60" t="s">
        <v>333</v>
      </c>
      <c r="E6" s="60" t="s">
        <v>43</v>
      </c>
      <c r="F6" s="193">
        <v>0.8</v>
      </c>
      <c r="G6" s="29"/>
      <c r="H6" s="29"/>
    </row>
    <row r="7" spans="1:10" s="3" customFormat="1">
      <c r="A7" s="60" t="s">
        <v>333</v>
      </c>
      <c r="B7" s="60" t="s">
        <v>328</v>
      </c>
      <c r="C7" s="60" t="s">
        <v>333</v>
      </c>
      <c r="D7" s="60" t="s">
        <v>333</v>
      </c>
      <c r="E7" s="60" t="s">
        <v>44</v>
      </c>
      <c r="F7" s="193">
        <v>0.75</v>
      </c>
      <c r="G7" s="29"/>
      <c r="H7" s="29"/>
    </row>
    <row r="8" spans="1:10" s="3" customFormat="1">
      <c r="A8" s="60" t="s">
        <v>333</v>
      </c>
      <c r="B8" s="60" t="s">
        <v>121</v>
      </c>
      <c r="C8" s="60" t="s">
        <v>333</v>
      </c>
      <c r="D8" s="60" t="s">
        <v>333</v>
      </c>
      <c r="E8" s="60" t="s">
        <v>45</v>
      </c>
      <c r="F8" s="193">
        <v>0.7</v>
      </c>
      <c r="G8" s="295">
        <f t="shared" ref="G8:G16" ca="1" si="0">G9-1</f>
        <v>43508</v>
      </c>
      <c r="H8" s="29">
        <v>0</v>
      </c>
      <c r="I8" s="3">
        <v>0</v>
      </c>
      <c r="J8" s="4" t="s">
        <v>639</v>
      </c>
    </row>
    <row r="9" spans="1:10" s="3" customFormat="1">
      <c r="A9" s="60" t="s">
        <v>333</v>
      </c>
      <c r="B9" s="60" t="s">
        <v>158</v>
      </c>
      <c r="C9" s="60" t="s">
        <v>333</v>
      </c>
      <c r="D9" s="60" t="s">
        <v>333</v>
      </c>
      <c r="E9" s="60" t="s">
        <v>46</v>
      </c>
      <c r="F9" s="193">
        <v>0.65</v>
      </c>
      <c r="G9" s="295">
        <f t="shared" ca="1" si="0"/>
        <v>43509</v>
      </c>
      <c r="H9" s="29">
        <v>1</v>
      </c>
      <c r="I9" s="3">
        <f>I8+5</f>
        <v>5</v>
      </c>
      <c r="J9" s="4" t="s">
        <v>640</v>
      </c>
    </row>
    <row r="10" spans="1:10" s="3" customFormat="1">
      <c r="A10" s="60" t="s">
        <v>333</v>
      </c>
      <c r="B10" s="60" t="s">
        <v>117</v>
      </c>
      <c r="C10" s="60" t="s">
        <v>333</v>
      </c>
      <c r="D10" s="60" t="s">
        <v>333</v>
      </c>
      <c r="E10" s="60" t="s">
        <v>115</v>
      </c>
      <c r="F10" s="193">
        <v>0.5</v>
      </c>
      <c r="G10" s="295">
        <f t="shared" ca="1" si="0"/>
        <v>43510</v>
      </c>
      <c r="H10" s="29">
        <f>H9+1</f>
        <v>2</v>
      </c>
      <c r="I10" s="3">
        <f t="shared" ref="I10:I19" si="1">I9+5</f>
        <v>10</v>
      </c>
    </row>
    <row r="11" spans="1:10" s="3" customFormat="1">
      <c r="A11" s="60" t="s">
        <v>333</v>
      </c>
      <c r="B11" s="60" t="s">
        <v>327</v>
      </c>
      <c r="C11" s="60" t="s">
        <v>333</v>
      </c>
      <c r="D11" s="60" t="s">
        <v>333</v>
      </c>
      <c r="E11" s="60" t="s">
        <v>333</v>
      </c>
      <c r="F11" s="193" t="s">
        <v>333</v>
      </c>
      <c r="G11" s="295">
        <f t="shared" ca="1" si="0"/>
        <v>43511</v>
      </c>
      <c r="H11" s="29">
        <f t="shared" ref="H11:H31" si="2">H10+1</f>
        <v>3</v>
      </c>
      <c r="I11" s="3">
        <f t="shared" si="1"/>
        <v>15</v>
      </c>
    </row>
    <row r="12" spans="1:10" s="3" customFormat="1">
      <c r="A12" s="60" t="s">
        <v>333</v>
      </c>
      <c r="B12" s="60" t="s">
        <v>281</v>
      </c>
      <c r="C12" s="60" t="s">
        <v>333</v>
      </c>
      <c r="D12" s="60" t="s">
        <v>333</v>
      </c>
      <c r="E12" s="60" t="s">
        <v>333</v>
      </c>
      <c r="F12" s="29" t="s">
        <v>333</v>
      </c>
      <c r="G12" s="295">
        <f t="shared" ca="1" si="0"/>
        <v>43512</v>
      </c>
      <c r="H12" s="29">
        <f t="shared" si="2"/>
        <v>4</v>
      </c>
      <c r="I12" s="3">
        <f t="shared" si="1"/>
        <v>20</v>
      </c>
    </row>
    <row r="13" spans="1:10" s="3" customFormat="1">
      <c r="A13" s="60" t="s">
        <v>333</v>
      </c>
      <c r="B13" s="60" t="s">
        <v>184</v>
      </c>
      <c r="C13" s="60" t="s">
        <v>333</v>
      </c>
      <c r="D13" s="60" t="s">
        <v>333</v>
      </c>
      <c r="E13" s="60" t="s">
        <v>333</v>
      </c>
      <c r="F13" s="29" t="s">
        <v>333</v>
      </c>
      <c r="G13" s="295">
        <f t="shared" ca="1" si="0"/>
        <v>43513</v>
      </c>
      <c r="H13" s="29">
        <f t="shared" si="2"/>
        <v>5</v>
      </c>
      <c r="I13" s="3">
        <f t="shared" si="1"/>
        <v>25</v>
      </c>
    </row>
    <row r="14" spans="1:10" s="3" customFormat="1">
      <c r="A14" s="60" t="s">
        <v>333</v>
      </c>
      <c r="B14" s="60" t="s">
        <v>118</v>
      </c>
      <c r="C14" s="60" t="s">
        <v>333</v>
      </c>
      <c r="D14" s="60" t="s">
        <v>333</v>
      </c>
      <c r="E14" s="60" t="s">
        <v>333</v>
      </c>
      <c r="F14" s="193" t="s">
        <v>333</v>
      </c>
      <c r="G14" s="295">
        <f t="shared" ca="1" si="0"/>
        <v>43514</v>
      </c>
      <c r="H14" s="29">
        <f t="shared" si="2"/>
        <v>6</v>
      </c>
      <c r="I14" s="3">
        <f t="shared" si="1"/>
        <v>30</v>
      </c>
    </row>
    <row r="15" spans="1:10" s="3" customFormat="1">
      <c r="A15" s="60" t="s">
        <v>333</v>
      </c>
      <c r="B15" s="60" t="s">
        <v>333</v>
      </c>
      <c r="C15" s="60" t="s">
        <v>333</v>
      </c>
      <c r="D15" s="60" t="s">
        <v>333</v>
      </c>
      <c r="E15" s="60" t="s">
        <v>333</v>
      </c>
      <c r="F15" s="193" t="s">
        <v>333</v>
      </c>
      <c r="G15" s="295">
        <f t="shared" ca="1" si="0"/>
        <v>43515</v>
      </c>
      <c r="H15" s="29">
        <f t="shared" si="2"/>
        <v>7</v>
      </c>
      <c r="I15" s="3">
        <f t="shared" si="1"/>
        <v>35</v>
      </c>
    </row>
    <row r="16" spans="1:10" s="3" customFormat="1">
      <c r="A16" s="60" t="s">
        <v>333</v>
      </c>
      <c r="B16" s="60" t="s">
        <v>333</v>
      </c>
      <c r="C16" s="60" t="s">
        <v>333</v>
      </c>
      <c r="D16" s="60" t="s">
        <v>333</v>
      </c>
      <c r="E16" s="60" t="s">
        <v>333</v>
      </c>
      <c r="F16" s="193" t="s">
        <v>333</v>
      </c>
      <c r="G16" s="295">
        <f t="shared" ca="1" si="0"/>
        <v>43516</v>
      </c>
      <c r="H16" s="29">
        <f t="shared" si="2"/>
        <v>8</v>
      </c>
      <c r="I16" s="3">
        <f t="shared" si="1"/>
        <v>40</v>
      </c>
    </row>
    <row r="17" spans="1:9" s="3" customFormat="1">
      <c r="A17" s="60" t="s">
        <v>333</v>
      </c>
      <c r="B17" s="60" t="s">
        <v>333</v>
      </c>
      <c r="C17" s="60" t="s">
        <v>333</v>
      </c>
      <c r="D17" s="60" t="s">
        <v>333</v>
      </c>
      <c r="E17" s="60" t="s">
        <v>333</v>
      </c>
      <c r="F17" s="193" t="s">
        <v>333</v>
      </c>
      <c r="G17" s="296">
        <f ca="1">TODAY()</f>
        <v>43517</v>
      </c>
      <c r="H17" s="29">
        <f t="shared" si="2"/>
        <v>9</v>
      </c>
      <c r="I17" s="3">
        <f t="shared" si="1"/>
        <v>45</v>
      </c>
    </row>
    <row r="18" spans="1:9" s="3" customFormat="1">
      <c r="A18" s="60" t="s">
        <v>333</v>
      </c>
      <c r="B18" s="60" t="s">
        <v>333</v>
      </c>
      <c r="C18" s="60" t="s">
        <v>333</v>
      </c>
      <c r="D18" s="60" t="s">
        <v>333</v>
      </c>
      <c r="E18" s="60" t="s">
        <v>333</v>
      </c>
      <c r="F18" s="193" t="s">
        <v>333</v>
      </c>
      <c r="G18" s="295">
        <f ca="1">G17+1</f>
        <v>43518</v>
      </c>
      <c r="H18" s="29">
        <f t="shared" si="2"/>
        <v>10</v>
      </c>
      <c r="I18" s="3">
        <f t="shared" si="1"/>
        <v>50</v>
      </c>
    </row>
    <row r="19" spans="1:9" s="3" customFormat="1">
      <c r="A19" s="60" t="s">
        <v>90</v>
      </c>
      <c r="B19" s="60" t="s">
        <v>443</v>
      </c>
      <c r="C19" s="248" t="s">
        <v>445</v>
      </c>
      <c r="D19" s="60" t="s">
        <v>70</v>
      </c>
      <c r="E19" s="60" t="s">
        <v>71</v>
      </c>
      <c r="F19" s="193" t="s">
        <v>474</v>
      </c>
      <c r="G19" s="295">
        <f t="shared" ref="G19:G37" ca="1" si="3">G18+1</f>
        <v>43519</v>
      </c>
      <c r="H19" s="29">
        <f t="shared" si="2"/>
        <v>11</v>
      </c>
      <c r="I19" s="3">
        <f t="shared" si="1"/>
        <v>55</v>
      </c>
    </row>
    <row r="20" spans="1:9" s="3" customFormat="1">
      <c r="A20" s="60" t="s">
        <v>333</v>
      </c>
      <c r="B20" s="60" t="s">
        <v>444</v>
      </c>
      <c r="C20" s="248" t="s">
        <v>446</v>
      </c>
      <c r="D20" s="60" t="s">
        <v>333</v>
      </c>
      <c r="E20" s="60">
        <v>1</v>
      </c>
      <c r="F20" s="193" t="s">
        <v>475</v>
      </c>
      <c r="G20" s="295">
        <f t="shared" ca="1" si="3"/>
        <v>43520</v>
      </c>
      <c r="H20" s="29">
        <f t="shared" si="2"/>
        <v>12</v>
      </c>
    </row>
    <row r="21" spans="1:9" s="3" customFormat="1">
      <c r="A21" s="60" t="s">
        <v>333</v>
      </c>
      <c r="B21" s="60" t="s">
        <v>138</v>
      </c>
      <c r="C21" s="248" t="s">
        <v>103</v>
      </c>
      <c r="D21" s="60" t="s">
        <v>333</v>
      </c>
      <c r="E21" s="60">
        <v>2</v>
      </c>
      <c r="F21" s="193" t="s">
        <v>476</v>
      </c>
      <c r="G21" s="295">
        <f t="shared" ca="1" si="3"/>
        <v>43521</v>
      </c>
      <c r="H21" s="29">
        <f t="shared" si="2"/>
        <v>13</v>
      </c>
    </row>
    <row r="22" spans="1:9" s="3" customFormat="1">
      <c r="A22" s="60" t="s">
        <v>333</v>
      </c>
      <c r="B22" s="60" t="s">
        <v>139</v>
      </c>
      <c r="C22" s="248" t="s">
        <v>163</v>
      </c>
      <c r="D22" s="60" t="s">
        <v>333</v>
      </c>
      <c r="E22" s="60">
        <v>3</v>
      </c>
      <c r="F22" s="193" t="s">
        <v>477</v>
      </c>
      <c r="G22" s="295">
        <f t="shared" ca="1" si="3"/>
        <v>43522</v>
      </c>
      <c r="H22" s="29">
        <f t="shared" si="2"/>
        <v>14</v>
      </c>
    </row>
    <row r="23" spans="1:9" s="3" customFormat="1">
      <c r="A23" s="60" t="s">
        <v>333</v>
      </c>
      <c r="B23" s="60" t="s">
        <v>177</v>
      </c>
      <c r="C23" s="248" t="s">
        <v>24</v>
      </c>
      <c r="D23" s="60" t="s">
        <v>333</v>
      </c>
      <c r="E23" s="60">
        <v>4</v>
      </c>
      <c r="F23" s="193" t="s">
        <v>478</v>
      </c>
      <c r="G23" s="295">
        <f t="shared" ca="1" si="3"/>
        <v>43523</v>
      </c>
      <c r="H23" s="29">
        <f t="shared" si="2"/>
        <v>15</v>
      </c>
    </row>
    <row r="24" spans="1:9" s="3" customFormat="1">
      <c r="A24" s="60" t="s">
        <v>333</v>
      </c>
      <c r="B24" s="60" t="s">
        <v>93</v>
      </c>
      <c r="C24" s="248" t="s">
        <v>164</v>
      </c>
      <c r="D24" s="60" t="s">
        <v>333</v>
      </c>
      <c r="E24" s="60">
        <v>5</v>
      </c>
      <c r="F24" s="193" t="s">
        <v>479</v>
      </c>
      <c r="G24" s="295">
        <f t="shared" ca="1" si="3"/>
        <v>43524</v>
      </c>
      <c r="H24" s="29">
        <f t="shared" si="2"/>
        <v>16</v>
      </c>
    </row>
    <row r="25" spans="1:9" s="3" customFormat="1">
      <c r="A25" s="60" t="s">
        <v>333</v>
      </c>
      <c r="B25" s="60" t="s">
        <v>28</v>
      </c>
      <c r="C25" s="248" t="s">
        <v>140</v>
      </c>
      <c r="D25" s="60" t="s">
        <v>333</v>
      </c>
      <c r="E25" s="60">
        <v>6</v>
      </c>
      <c r="F25" s="193" t="s">
        <v>333</v>
      </c>
      <c r="G25" s="295">
        <f t="shared" ca="1" si="3"/>
        <v>43525</v>
      </c>
      <c r="H25" s="29">
        <f t="shared" si="2"/>
        <v>17</v>
      </c>
    </row>
    <row r="26" spans="1:9" s="3" customFormat="1">
      <c r="A26" s="60" t="s">
        <v>333</v>
      </c>
      <c r="B26" s="60" t="s">
        <v>178</v>
      </c>
      <c r="C26" s="248" t="s">
        <v>141</v>
      </c>
      <c r="D26" s="60" t="s">
        <v>333</v>
      </c>
      <c r="E26" s="60">
        <v>7</v>
      </c>
      <c r="F26" s="193" t="s">
        <v>333</v>
      </c>
      <c r="G26" s="295">
        <f t="shared" ca="1" si="3"/>
        <v>43526</v>
      </c>
      <c r="H26" s="29">
        <f t="shared" si="2"/>
        <v>18</v>
      </c>
    </row>
    <row r="27" spans="1:9" s="3" customFormat="1">
      <c r="A27" s="60" t="s">
        <v>333</v>
      </c>
      <c r="B27" s="60" t="s">
        <v>179</v>
      </c>
      <c r="C27" s="248" t="s">
        <v>142</v>
      </c>
      <c r="D27" s="60" t="s">
        <v>333</v>
      </c>
      <c r="E27" s="60">
        <v>8</v>
      </c>
      <c r="F27" s="193" t="s">
        <v>333</v>
      </c>
      <c r="G27" s="295">
        <f t="shared" ca="1" si="3"/>
        <v>43527</v>
      </c>
      <c r="H27" s="29">
        <f t="shared" si="2"/>
        <v>19</v>
      </c>
    </row>
    <row r="28" spans="1:9" s="3" customFormat="1">
      <c r="A28" s="60" t="s">
        <v>333</v>
      </c>
      <c r="B28" s="60" t="s">
        <v>180</v>
      </c>
      <c r="C28" s="248" t="s">
        <v>143</v>
      </c>
      <c r="D28" s="60" t="s">
        <v>333</v>
      </c>
      <c r="E28" s="60">
        <v>9</v>
      </c>
      <c r="F28" s="193" t="s">
        <v>333</v>
      </c>
      <c r="G28" s="295">
        <f t="shared" ca="1" si="3"/>
        <v>43528</v>
      </c>
      <c r="H28" s="29">
        <f t="shared" si="2"/>
        <v>20</v>
      </c>
    </row>
    <row r="29" spans="1:9" s="3" customFormat="1">
      <c r="A29" s="60" t="s">
        <v>333</v>
      </c>
      <c r="B29" s="60" t="s">
        <v>98</v>
      </c>
      <c r="C29" s="85" t="s">
        <v>99</v>
      </c>
      <c r="D29" s="60" t="s">
        <v>333</v>
      </c>
      <c r="E29" s="60">
        <v>10</v>
      </c>
      <c r="F29" s="193"/>
      <c r="G29" s="295">
        <f t="shared" ca="1" si="3"/>
        <v>43529</v>
      </c>
      <c r="H29" s="29">
        <f t="shared" si="2"/>
        <v>21</v>
      </c>
    </row>
    <row r="30" spans="1:9" s="3" customFormat="1">
      <c r="A30" s="60" t="s">
        <v>52</v>
      </c>
      <c r="B30" s="60" t="s">
        <v>53</v>
      </c>
      <c r="C30" s="60" t="s">
        <v>333</v>
      </c>
      <c r="D30" s="60" t="s">
        <v>333</v>
      </c>
      <c r="E30" s="60" t="s">
        <v>134</v>
      </c>
      <c r="F30" s="193"/>
      <c r="G30" s="295">
        <f t="shared" ca="1" si="3"/>
        <v>43530</v>
      </c>
      <c r="H30" s="29">
        <f t="shared" si="2"/>
        <v>22</v>
      </c>
    </row>
    <row r="31" spans="1:9" s="19" customFormat="1">
      <c r="A31" s="60" t="s">
        <v>333</v>
      </c>
      <c r="B31" s="29" t="s">
        <v>54</v>
      </c>
      <c r="C31" s="60" t="s">
        <v>333</v>
      </c>
      <c r="D31" s="60" t="s">
        <v>333</v>
      </c>
      <c r="E31" s="60" t="s">
        <v>324</v>
      </c>
      <c r="F31" s="197"/>
      <c r="G31" s="295">
        <f t="shared" ca="1" si="3"/>
        <v>43531</v>
      </c>
      <c r="H31" s="29">
        <f t="shared" si="2"/>
        <v>23</v>
      </c>
      <c r="I31" s="3"/>
    </row>
    <row r="32" spans="1:9" s="3" customFormat="1">
      <c r="A32" s="60" t="s">
        <v>55</v>
      </c>
      <c r="B32" s="60" t="s">
        <v>354</v>
      </c>
      <c r="C32" s="60" t="s">
        <v>333</v>
      </c>
      <c r="D32" s="60" t="s">
        <v>333</v>
      </c>
      <c r="E32" s="60" t="s">
        <v>72</v>
      </c>
      <c r="F32" s="364" t="s">
        <v>689</v>
      </c>
      <c r="G32" s="295">
        <f t="shared" ca="1" si="3"/>
        <v>43532</v>
      </c>
      <c r="H32" s="29"/>
    </row>
    <row r="33" spans="1:18" s="3" customFormat="1">
      <c r="A33" s="60" t="s">
        <v>333</v>
      </c>
      <c r="B33" s="60" t="s">
        <v>56</v>
      </c>
      <c r="C33" s="60" t="s">
        <v>333</v>
      </c>
      <c r="D33" s="60" t="s">
        <v>333</v>
      </c>
      <c r="E33" s="60" t="s">
        <v>73</v>
      </c>
      <c r="F33" s="364" t="s">
        <v>690</v>
      </c>
      <c r="G33" s="295">
        <f t="shared" ca="1" si="3"/>
        <v>43533</v>
      </c>
      <c r="H33" s="29"/>
    </row>
    <row r="34" spans="1:18" s="3" customFormat="1">
      <c r="A34" s="60" t="s">
        <v>333</v>
      </c>
      <c r="B34" s="60" t="s">
        <v>92</v>
      </c>
      <c r="C34" s="60" t="s">
        <v>333</v>
      </c>
      <c r="D34" s="60" t="s">
        <v>333</v>
      </c>
      <c r="E34" s="60" t="s">
        <v>325</v>
      </c>
      <c r="F34" s="364" t="s">
        <v>691</v>
      </c>
      <c r="G34" s="295">
        <f t="shared" ca="1" si="3"/>
        <v>43534</v>
      </c>
      <c r="H34" s="29"/>
    </row>
    <row r="35" spans="1:18" s="3" customFormat="1">
      <c r="A35" s="60" t="s">
        <v>333</v>
      </c>
      <c r="B35" s="60" t="s">
        <v>58</v>
      </c>
      <c r="C35" s="60" t="s">
        <v>333</v>
      </c>
      <c r="D35" s="60" t="s">
        <v>333</v>
      </c>
      <c r="E35" s="60" t="s">
        <v>333</v>
      </c>
      <c r="F35" s="197" t="s">
        <v>333</v>
      </c>
      <c r="G35" s="295">
        <f t="shared" ca="1" si="3"/>
        <v>43535</v>
      </c>
      <c r="H35" s="29"/>
    </row>
    <row r="36" spans="1:18" s="3" customFormat="1">
      <c r="A36" s="60" t="s">
        <v>333</v>
      </c>
      <c r="B36" s="60" t="s">
        <v>57</v>
      </c>
      <c r="C36" s="60" t="s">
        <v>333</v>
      </c>
      <c r="D36" s="60" t="s">
        <v>333</v>
      </c>
      <c r="E36" s="60" t="s">
        <v>333</v>
      </c>
      <c r="F36" s="197" t="s">
        <v>333</v>
      </c>
      <c r="G36" s="295">
        <f t="shared" ca="1" si="3"/>
        <v>43536</v>
      </c>
      <c r="H36" s="29"/>
    </row>
    <row r="37" spans="1:18" s="3" customFormat="1">
      <c r="A37" s="60" t="s">
        <v>333</v>
      </c>
      <c r="B37" s="60" t="s">
        <v>333</v>
      </c>
      <c r="C37" s="60" t="s">
        <v>333</v>
      </c>
      <c r="D37" s="60" t="s">
        <v>333</v>
      </c>
      <c r="E37" s="60" t="s">
        <v>333</v>
      </c>
      <c r="F37" s="197" t="s">
        <v>333</v>
      </c>
      <c r="G37" s="295">
        <f t="shared" ca="1" si="3"/>
        <v>43537</v>
      </c>
      <c r="H37" s="29"/>
    </row>
    <row r="38" spans="1:18" s="3" customFormat="1">
      <c r="A38" s="60" t="s">
        <v>59</v>
      </c>
      <c r="B38" s="60" t="s">
        <v>60</v>
      </c>
      <c r="C38" s="60" t="s">
        <v>61</v>
      </c>
      <c r="D38" s="60" t="s">
        <v>62</v>
      </c>
      <c r="E38" s="60" t="s">
        <v>63</v>
      </c>
      <c r="F38" s="197" t="s">
        <v>64</v>
      </c>
      <c r="G38" s="369" t="s">
        <v>60</v>
      </c>
      <c r="H38" s="29"/>
    </row>
    <row r="39" spans="1:18" s="3" customFormat="1">
      <c r="A39" s="207" t="s">
        <v>358</v>
      </c>
      <c r="B39" s="208">
        <f t="shared" ref="B39:C41" si="4">C39-1</f>
        <v>-1.5</v>
      </c>
      <c r="C39" s="208">
        <f t="shared" si="4"/>
        <v>-0.5</v>
      </c>
      <c r="D39" s="208">
        <f>E39-1</f>
        <v>0.5</v>
      </c>
      <c r="E39" s="208">
        <f>F41</f>
        <v>1.5</v>
      </c>
      <c r="F39" s="209">
        <v>99999</v>
      </c>
      <c r="G39" s="369" t="s">
        <v>61</v>
      </c>
      <c r="H39" s="29"/>
    </row>
    <row r="40" spans="1:18" s="3" customFormat="1">
      <c r="A40" s="207" t="s">
        <v>359</v>
      </c>
      <c r="B40" s="208">
        <f t="shared" si="4"/>
        <v>-2</v>
      </c>
      <c r="C40" s="208">
        <f t="shared" si="4"/>
        <v>-1</v>
      </c>
      <c r="D40" s="208">
        <f>E40-1</f>
        <v>0</v>
      </c>
      <c r="E40" s="208">
        <f>F40-1</f>
        <v>1</v>
      </c>
      <c r="F40" s="209">
        <v>2</v>
      </c>
      <c r="G40" s="369" t="s">
        <v>62</v>
      </c>
      <c r="H40" s="29"/>
      <c r="P40" s="60"/>
      <c r="Q40" s="60"/>
      <c r="R40" s="60"/>
    </row>
    <row r="41" spans="1:18" s="3" customFormat="1">
      <c r="A41" s="207" t="s">
        <v>360</v>
      </c>
      <c r="B41" s="208">
        <v>0</v>
      </c>
      <c r="C41" s="208">
        <f t="shared" si="4"/>
        <v>-1.5</v>
      </c>
      <c r="D41" s="208">
        <f>E41-1</f>
        <v>-0.5</v>
      </c>
      <c r="E41" s="208">
        <f>F41-1</f>
        <v>0.5</v>
      </c>
      <c r="F41" s="209">
        <f>F40-0.5</f>
        <v>1.5</v>
      </c>
      <c r="G41" s="370" t="s">
        <v>63</v>
      </c>
      <c r="H41" s="29"/>
      <c r="P41" s="60"/>
      <c r="Q41" s="60"/>
      <c r="R41" s="60"/>
    </row>
    <row r="42" spans="1:18" s="3" customFormat="1">
      <c r="A42" s="60" t="s">
        <v>333</v>
      </c>
      <c r="B42" s="60"/>
      <c r="C42" s="60"/>
      <c r="D42" s="60"/>
      <c r="E42" s="60"/>
      <c r="F42" s="197" t="s">
        <v>333</v>
      </c>
      <c r="G42" s="370" t="s">
        <v>64</v>
      </c>
      <c r="H42" s="29"/>
      <c r="P42" s="60"/>
      <c r="Q42" s="60"/>
      <c r="R42" s="60"/>
    </row>
    <row r="43" spans="1:18">
      <c r="A43" s="60" t="s">
        <v>333</v>
      </c>
      <c r="B43" s="60" t="s">
        <v>333</v>
      </c>
      <c r="C43" s="60" t="s">
        <v>333</v>
      </c>
      <c r="D43" s="60" t="s">
        <v>333</v>
      </c>
      <c r="E43" s="60" t="s">
        <v>333</v>
      </c>
      <c r="F43" s="197" t="s">
        <v>333</v>
      </c>
      <c r="G43" s="42"/>
      <c r="H43" s="29"/>
      <c r="P43" s="60"/>
      <c r="Q43" s="60"/>
      <c r="R43" s="60"/>
    </row>
    <row r="44" spans="1:18" s="14" customFormat="1" ht="18.75" thickBot="1">
      <c r="A44" s="198" t="s">
        <v>288</v>
      </c>
      <c r="B44" s="199" t="s">
        <v>333</v>
      </c>
      <c r="C44" s="200" t="s">
        <v>290</v>
      </c>
      <c r="D44" s="201" t="s">
        <v>333</v>
      </c>
      <c r="E44" s="201" t="s">
        <v>333</v>
      </c>
      <c r="F44" s="202" t="s">
        <v>333</v>
      </c>
      <c r="G44" s="24"/>
      <c r="H44" s="42"/>
      <c r="I44" s="24"/>
      <c r="J44" s="24"/>
      <c r="K44" s="24"/>
      <c r="P44" s="60"/>
      <c r="Q44" s="60"/>
      <c r="R44" s="60"/>
    </row>
    <row r="45" spans="1:18">
      <c r="F45" s="197" t="s">
        <v>333</v>
      </c>
      <c r="H45" s="24"/>
    </row>
    <row r="46" spans="1:18">
      <c r="F46" s="197" t="s">
        <v>333</v>
      </c>
    </row>
    <row r="47" spans="1:18">
      <c r="F47" s="197" t="s">
        <v>333</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28"/>
  <sheetViews>
    <sheetView showGridLines="0" tabSelected="1" zoomScale="106" zoomScaleNormal="106" workbookViewId="0">
      <selection activeCell="E72" sqref="E72:H72"/>
    </sheetView>
  </sheetViews>
  <sheetFormatPr defaultColWidth="11.42578125" defaultRowHeight="12.75"/>
  <cols>
    <col min="1" max="1" width="22.85546875" customWidth="1"/>
    <col min="2" max="2" width="12.7109375" customWidth="1"/>
    <col min="3" max="3" width="12.42578125" customWidth="1"/>
    <col min="4" max="4" width="26.140625" customWidth="1"/>
    <col min="5" max="5" width="20.28515625" customWidth="1"/>
    <col min="6" max="6" width="22.7109375" customWidth="1"/>
    <col min="7" max="7" width="22" customWidth="1"/>
    <col min="8" max="8" width="24.85546875" customWidth="1"/>
    <col min="9" max="9" width="1.7109375" style="308" customWidth="1"/>
    <col min="11" max="11" width="10.85546875" customWidth="1"/>
    <col min="12" max="14" width="4" customWidth="1"/>
  </cols>
  <sheetData>
    <row r="1" spans="1:10" ht="36.950000000000003" customHeight="1">
      <c r="A1" s="479" t="s">
        <v>407</v>
      </c>
      <c r="B1" s="479"/>
      <c r="C1" s="479"/>
    </row>
    <row r="2" spans="1:10" s="66" customFormat="1" ht="12.95" customHeight="1">
      <c r="A2" s="480" t="s">
        <v>497</v>
      </c>
      <c r="B2" s="480"/>
      <c r="C2" s="480"/>
      <c r="D2" s="480"/>
      <c r="E2" s="480"/>
      <c r="G2" s="485"/>
      <c r="H2" s="485"/>
      <c r="I2" s="307"/>
    </row>
    <row r="3" spans="1:10" s="66" customFormat="1" ht="12.95" customHeight="1">
      <c r="A3" s="305" t="s">
        <v>535</v>
      </c>
      <c r="B3" s="306"/>
      <c r="C3" s="306"/>
      <c r="D3" s="306"/>
      <c r="E3" s="306"/>
      <c r="G3" s="485"/>
      <c r="H3" s="485"/>
      <c r="I3" s="307"/>
    </row>
    <row r="4" spans="1:10" s="66" customFormat="1" ht="23.1" customHeight="1">
      <c r="A4" s="481" t="s">
        <v>517</v>
      </c>
      <c r="B4" s="481"/>
      <c r="C4" s="481"/>
      <c r="D4" s="481"/>
      <c r="E4" s="481"/>
      <c r="G4" s="485"/>
      <c r="H4" s="485"/>
      <c r="I4" s="307"/>
    </row>
    <row r="5" spans="1:10" s="66" customFormat="1" ht="23.1" customHeight="1">
      <c r="A5" s="306" t="s">
        <v>496</v>
      </c>
      <c r="B5" s="306"/>
      <c r="C5" s="306"/>
      <c r="D5" s="306"/>
      <c r="E5" s="306"/>
      <c r="G5" s="485"/>
      <c r="H5" s="485"/>
      <c r="I5" s="307"/>
    </row>
    <row r="6" spans="1:10" ht="21.95" customHeight="1">
      <c r="A6" s="174"/>
    </row>
    <row r="7" spans="1:10" ht="20.25">
      <c r="A7" s="442" t="s">
        <v>409</v>
      </c>
      <c r="B7" s="442"/>
      <c r="C7" s="442"/>
      <c r="D7" s="442"/>
      <c r="E7" s="442"/>
      <c r="F7" s="442"/>
      <c r="G7" s="442"/>
    </row>
    <row r="8" spans="1:10" ht="53.1" customHeight="1">
      <c r="A8" s="16" t="s">
        <v>442</v>
      </c>
      <c r="B8" s="482" t="s">
        <v>720</v>
      </c>
      <c r="C8" s="446"/>
      <c r="D8" s="446"/>
      <c r="E8" s="446"/>
      <c r="F8" s="446"/>
      <c r="G8" s="446"/>
      <c r="H8" s="446"/>
    </row>
    <row r="9" spans="1:10" ht="24" customHeight="1">
      <c r="A9" s="16" t="s">
        <v>499</v>
      </c>
      <c r="B9" s="484" t="s">
        <v>500</v>
      </c>
      <c r="C9" s="484"/>
      <c r="D9" s="245"/>
      <c r="E9" s="245"/>
      <c r="F9" s="245"/>
      <c r="G9" s="245"/>
      <c r="H9" s="245"/>
      <c r="J9" s="42"/>
    </row>
    <row r="10" spans="1:10" ht="17.100000000000001" customHeight="1">
      <c r="A10" s="250"/>
      <c r="B10" s="49"/>
      <c r="C10" s="216" t="s">
        <v>410</v>
      </c>
      <c r="D10" s="447" t="s">
        <v>721</v>
      </c>
      <c r="E10" s="444"/>
      <c r="F10" s="444"/>
      <c r="G10" s="444"/>
      <c r="H10" s="444"/>
      <c r="J10" s="42"/>
    </row>
    <row r="11" spans="1:10" ht="18" customHeight="1">
      <c r="A11" s="250"/>
      <c r="B11" s="474" t="s">
        <v>495</v>
      </c>
      <c r="C11" s="475"/>
      <c r="D11" s="476" t="s">
        <v>411</v>
      </c>
      <c r="E11" s="476"/>
      <c r="F11" s="476"/>
      <c r="G11" s="476"/>
      <c r="H11" s="476"/>
      <c r="J11" s="42"/>
    </row>
    <row r="12" spans="1:10" ht="14.1" customHeight="1">
      <c r="A12" s="266"/>
      <c r="B12" s="274"/>
      <c r="C12" s="430" t="s">
        <v>501</v>
      </c>
      <c r="D12" s="451" t="s">
        <v>741</v>
      </c>
      <c r="E12" s="452"/>
      <c r="F12" s="452"/>
      <c r="G12" s="452"/>
      <c r="H12" s="452"/>
      <c r="J12" s="42"/>
    </row>
    <row r="13" spans="1:10" ht="17.100000000000001" customHeight="1">
      <c r="A13" s="251"/>
      <c r="B13" s="93"/>
      <c r="C13" s="216"/>
      <c r="D13" s="483" t="s">
        <v>722</v>
      </c>
      <c r="E13" s="446"/>
      <c r="F13" s="446"/>
      <c r="G13" s="446"/>
      <c r="H13" s="446"/>
      <c r="J13" s="42"/>
    </row>
    <row r="14" spans="1:10" ht="210.95" customHeight="1">
      <c r="A14" s="251"/>
      <c r="B14" s="93"/>
      <c r="C14" s="216"/>
      <c r="D14" s="271" t="s">
        <v>531</v>
      </c>
      <c r="E14" s="470"/>
      <c r="F14" s="471"/>
      <c r="G14" s="471"/>
      <c r="H14" s="471"/>
      <c r="J14" s="42"/>
    </row>
    <row r="15" spans="1:10" s="386" customFormat="1" ht="17.100000000000001" customHeight="1">
      <c r="A15" s="251"/>
      <c r="B15" s="383"/>
      <c r="C15" s="216"/>
      <c r="D15" s="258" t="s">
        <v>412</v>
      </c>
      <c r="E15" s="472" t="s">
        <v>740</v>
      </c>
      <c r="F15" s="473"/>
      <c r="G15" s="473"/>
      <c r="H15" s="473"/>
    </row>
    <row r="16" spans="1:10" s="300" customFormat="1" ht="18.95" customHeight="1">
      <c r="A16" s="251"/>
      <c r="B16" s="299"/>
      <c r="C16" s="216"/>
      <c r="D16" s="258"/>
      <c r="E16" s="302" t="s">
        <v>647</v>
      </c>
      <c r="F16" s="483" t="s">
        <v>654</v>
      </c>
      <c r="G16" s="486"/>
      <c r="H16" s="486"/>
      <c r="I16" s="308"/>
      <c r="J16" s="42"/>
    </row>
    <row r="17" spans="1:10" s="300" customFormat="1" ht="15" customHeight="1">
      <c r="A17" s="251"/>
      <c r="B17" s="299"/>
      <c r="C17" s="216"/>
      <c r="D17" s="258"/>
      <c r="E17" s="303" t="s">
        <v>648</v>
      </c>
      <c r="F17" s="483" t="s">
        <v>742</v>
      </c>
      <c r="G17" s="486"/>
      <c r="H17" s="486"/>
      <c r="I17" s="308"/>
      <c r="J17" s="42"/>
    </row>
    <row r="18" spans="1:10" s="300" customFormat="1" ht="15" customHeight="1">
      <c r="A18" s="251"/>
      <c r="B18" s="299"/>
      <c r="C18" s="216"/>
      <c r="D18" s="258"/>
      <c r="E18" s="303"/>
      <c r="F18" s="487" t="s">
        <v>649</v>
      </c>
      <c r="G18" s="487"/>
      <c r="H18" s="487"/>
      <c r="I18" s="308"/>
      <c r="J18" s="42"/>
    </row>
    <row r="19" spans="1:10" s="300" customFormat="1" ht="15" customHeight="1">
      <c r="A19" s="251"/>
      <c r="B19" s="299"/>
      <c r="C19" s="216"/>
      <c r="D19" s="258"/>
      <c r="E19" s="303"/>
      <c r="F19" s="488" t="s">
        <v>655</v>
      </c>
      <c r="G19" s="486"/>
      <c r="H19" s="486"/>
      <c r="I19" s="308"/>
      <c r="J19" s="42"/>
    </row>
    <row r="20" spans="1:10" s="300" customFormat="1" ht="32.1" customHeight="1">
      <c r="A20" s="251"/>
      <c r="B20" s="299"/>
      <c r="C20" s="216"/>
      <c r="D20" s="258"/>
      <c r="E20" s="302" t="s">
        <v>647</v>
      </c>
      <c r="F20" s="486" t="s">
        <v>650</v>
      </c>
      <c r="G20" s="486"/>
      <c r="H20" s="486"/>
      <c r="I20" s="308"/>
      <c r="J20" s="42"/>
    </row>
    <row r="21" spans="1:10" s="300" customFormat="1" ht="15" customHeight="1">
      <c r="A21" s="251"/>
      <c r="B21" s="299"/>
      <c r="C21" s="216"/>
      <c r="D21" s="258"/>
      <c r="E21" s="303" t="s">
        <v>648</v>
      </c>
      <c r="F21" s="483" t="s">
        <v>805</v>
      </c>
      <c r="G21" s="486"/>
      <c r="H21" s="486"/>
      <c r="I21" s="308"/>
      <c r="J21" s="42"/>
    </row>
    <row r="22" spans="1:10" s="300" customFormat="1" ht="15" customHeight="1">
      <c r="A22" s="251"/>
      <c r="B22" s="299"/>
      <c r="C22" s="216"/>
      <c r="D22" s="258"/>
      <c r="E22" s="303"/>
      <c r="F22" s="487" t="s">
        <v>649</v>
      </c>
      <c r="G22" s="487"/>
      <c r="H22" s="487"/>
      <c r="I22" s="308"/>
      <c r="J22" s="42"/>
    </row>
    <row r="23" spans="1:10" s="300" customFormat="1" ht="15" customHeight="1">
      <c r="A23" s="251"/>
      <c r="B23" s="299"/>
      <c r="C23" s="216"/>
      <c r="D23" s="258"/>
      <c r="E23" s="304"/>
      <c r="F23" s="491" t="s">
        <v>651</v>
      </c>
      <c r="G23" s="492"/>
      <c r="H23" s="492"/>
      <c r="I23" s="308"/>
      <c r="J23" s="42"/>
    </row>
    <row r="24" spans="1:10" s="386" customFormat="1" ht="32.1" customHeight="1">
      <c r="A24" s="250"/>
      <c r="B24" s="383"/>
      <c r="C24" s="216"/>
      <c r="D24" s="258" t="s">
        <v>498</v>
      </c>
      <c r="E24" s="453" t="s">
        <v>723</v>
      </c>
      <c r="F24" s="454"/>
      <c r="G24" s="454"/>
      <c r="H24" s="454"/>
      <c r="I24" s="383"/>
    </row>
    <row r="25" spans="1:10" s="386" customFormat="1" ht="12.95" customHeight="1">
      <c r="A25" s="250"/>
      <c r="B25" s="383"/>
      <c r="C25" s="216"/>
      <c r="D25" s="247"/>
      <c r="E25" s="260" t="s">
        <v>502</v>
      </c>
      <c r="F25" s="493" t="s">
        <v>503</v>
      </c>
      <c r="G25" s="493"/>
      <c r="H25" s="493"/>
      <c r="I25" s="383"/>
    </row>
    <row r="26" spans="1:10" s="386" customFormat="1">
      <c r="A26" s="251"/>
      <c r="B26" s="218"/>
      <c r="C26" s="216"/>
      <c r="D26" s="261"/>
      <c r="E26" s="415" t="s">
        <v>724</v>
      </c>
      <c r="F26" s="262" t="s">
        <v>725</v>
      </c>
      <c r="G26" s="262"/>
      <c r="H26" s="262"/>
    </row>
    <row r="27" spans="1:10" s="386" customFormat="1">
      <c r="A27" s="251"/>
      <c r="B27" s="218"/>
      <c r="C27" s="216"/>
      <c r="D27" s="261"/>
      <c r="E27" s="415" t="s">
        <v>726</v>
      </c>
      <c r="F27" s="494" t="s">
        <v>727</v>
      </c>
      <c r="G27" s="494"/>
      <c r="H27" s="494"/>
    </row>
    <row r="28" spans="1:10" s="386" customFormat="1">
      <c r="A28" s="251"/>
      <c r="B28" s="218"/>
      <c r="C28" s="216"/>
      <c r="D28" s="261"/>
      <c r="E28" s="415" t="s">
        <v>728</v>
      </c>
      <c r="F28" s="494" t="s">
        <v>729</v>
      </c>
      <c r="G28" s="494"/>
      <c r="H28" s="494"/>
    </row>
    <row r="29" spans="1:10" s="386" customFormat="1">
      <c r="A29" s="251"/>
      <c r="B29" s="218"/>
      <c r="C29" s="216"/>
      <c r="D29" s="261"/>
      <c r="E29" s="415" t="s">
        <v>730</v>
      </c>
      <c r="F29" s="494" t="s">
        <v>731</v>
      </c>
      <c r="G29" s="494"/>
      <c r="H29" s="494"/>
    </row>
    <row r="30" spans="1:10" s="386" customFormat="1" ht="20.100000000000001" customHeight="1">
      <c r="A30" s="250"/>
      <c r="B30" s="383"/>
      <c r="C30" s="216"/>
      <c r="D30" s="258"/>
      <c r="E30" s="495" t="s">
        <v>504</v>
      </c>
      <c r="F30" s="449"/>
      <c r="G30" s="449"/>
      <c r="H30" s="449"/>
      <c r="I30" s="383"/>
    </row>
    <row r="31" spans="1:10" s="386" customFormat="1" ht="14.1" customHeight="1">
      <c r="A31" s="251"/>
      <c r="B31" s="218"/>
      <c r="C31" s="216"/>
      <c r="D31" s="258" t="s">
        <v>505</v>
      </c>
      <c r="E31" s="385" t="s">
        <v>506</v>
      </c>
      <c r="F31" s="462" t="s">
        <v>732</v>
      </c>
      <c r="G31" s="462"/>
      <c r="H31" s="462"/>
    </row>
    <row r="32" spans="1:10" s="386" customFormat="1" ht="14.1" customHeight="1">
      <c r="A32" s="251"/>
      <c r="B32" s="218"/>
      <c r="C32" s="216"/>
      <c r="D32" s="258"/>
      <c r="E32" s="385"/>
      <c r="F32" s="462" t="s">
        <v>733</v>
      </c>
      <c r="G32" s="462"/>
      <c r="H32" s="462"/>
    </row>
    <row r="33" spans="1:9" s="386" customFormat="1" ht="30.95" customHeight="1">
      <c r="A33" s="251"/>
      <c r="B33" s="218"/>
      <c r="C33" s="216"/>
      <c r="D33" s="258"/>
      <c r="E33" s="385" t="s">
        <v>507</v>
      </c>
      <c r="F33" s="462" t="s">
        <v>734</v>
      </c>
      <c r="G33" s="462"/>
      <c r="H33" s="462"/>
    </row>
    <row r="34" spans="1:9" s="386" customFormat="1" ht="24.95" customHeight="1">
      <c r="A34" s="251"/>
      <c r="B34" s="218"/>
      <c r="C34" s="216"/>
      <c r="D34" s="258"/>
      <c r="E34" s="416" t="s">
        <v>508</v>
      </c>
      <c r="F34" s="466" t="s">
        <v>509</v>
      </c>
      <c r="G34" s="466"/>
      <c r="H34" s="466"/>
    </row>
    <row r="35" spans="1:9" s="386" customFormat="1" ht="15" customHeight="1">
      <c r="A35" s="250"/>
      <c r="B35" s="383"/>
      <c r="C35" s="216"/>
      <c r="D35" s="217" t="s">
        <v>413</v>
      </c>
      <c r="E35" s="489" t="s">
        <v>493</v>
      </c>
      <c r="F35" s="490"/>
      <c r="G35" s="490"/>
      <c r="H35" s="490"/>
      <c r="I35" s="383"/>
    </row>
    <row r="36" spans="1:9" s="386" customFormat="1" ht="14.1" customHeight="1">
      <c r="A36" s="251"/>
      <c r="B36" s="246"/>
      <c r="C36" s="216"/>
      <c r="D36" s="247" t="s">
        <v>510</v>
      </c>
      <c r="E36" s="384" t="s">
        <v>735</v>
      </c>
      <c r="F36" s="460"/>
      <c r="G36" s="461"/>
      <c r="H36" s="461"/>
    </row>
    <row r="37" spans="1:9" s="386" customFormat="1" ht="14.1" customHeight="1">
      <c r="A37" s="251"/>
      <c r="B37" s="218"/>
      <c r="C37" s="216"/>
      <c r="D37" s="247"/>
      <c r="E37" s="259" t="s">
        <v>494</v>
      </c>
      <c r="F37" s="477" t="s">
        <v>745</v>
      </c>
      <c r="G37" s="477"/>
      <c r="H37" s="477"/>
    </row>
    <row r="38" spans="1:9" s="386" customFormat="1" ht="15.95" customHeight="1">
      <c r="A38" s="251"/>
      <c r="B38" s="218"/>
      <c r="C38" s="216"/>
      <c r="D38" s="247"/>
      <c r="E38" s="263" t="s">
        <v>511</v>
      </c>
      <c r="F38" s="455" t="s">
        <v>736</v>
      </c>
      <c r="G38" s="455"/>
      <c r="H38" s="455"/>
    </row>
    <row r="39" spans="1:9" s="386" customFormat="1" ht="30" customHeight="1">
      <c r="A39" s="251"/>
      <c r="B39" s="218"/>
      <c r="C39" s="216"/>
      <c r="D39" s="247"/>
      <c r="E39" s="259" t="s">
        <v>494</v>
      </c>
      <c r="F39" s="477" t="s">
        <v>747</v>
      </c>
      <c r="G39" s="477"/>
      <c r="H39" s="477"/>
    </row>
    <row r="40" spans="1:9" s="386" customFormat="1" ht="18" customHeight="1">
      <c r="A40" s="251"/>
      <c r="B40" s="218"/>
      <c r="C40" s="216"/>
      <c r="D40" s="247"/>
      <c r="E40" s="263" t="s">
        <v>511</v>
      </c>
      <c r="F40" s="455" t="s">
        <v>736</v>
      </c>
      <c r="G40" s="455"/>
      <c r="H40" s="455"/>
    </row>
    <row r="41" spans="1:9" s="386" customFormat="1" ht="14.1" customHeight="1">
      <c r="A41" s="251"/>
      <c r="B41" s="218"/>
      <c r="C41" s="216"/>
      <c r="D41" s="247"/>
      <c r="E41" s="384" t="s">
        <v>737</v>
      </c>
      <c r="F41" s="478"/>
      <c r="G41" s="462"/>
      <c r="H41" s="462"/>
    </row>
    <row r="42" spans="1:9" s="386" customFormat="1" ht="14.1" customHeight="1">
      <c r="A42" s="251"/>
      <c r="B42" s="218"/>
      <c r="C42" s="216"/>
      <c r="D42" s="247"/>
      <c r="E42" s="259" t="s">
        <v>494</v>
      </c>
      <c r="F42" s="477" t="s">
        <v>746</v>
      </c>
      <c r="G42" s="477"/>
      <c r="H42" s="477"/>
    </row>
    <row r="43" spans="1:9" s="386" customFormat="1" ht="14.1" customHeight="1">
      <c r="A43" s="251"/>
      <c r="B43" s="218"/>
      <c r="C43" s="216"/>
      <c r="D43" s="247"/>
      <c r="E43" s="263" t="s">
        <v>511</v>
      </c>
      <c r="F43" s="455" t="s">
        <v>738</v>
      </c>
      <c r="G43" s="455"/>
      <c r="H43" s="455"/>
    </row>
    <row r="44" spans="1:9" s="386" customFormat="1" ht="30" customHeight="1">
      <c r="A44" s="251"/>
      <c r="B44" s="218"/>
      <c r="C44" s="216"/>
      <c r="D44" s="247"/>
      <c r="E44" s="259" t="s">
        <v>494</v>
      </c>
      <c r="F44" s="477" t="s">
        <v>748</v>
      </c>
      <c r="G44" s="477"/>
      <c r="H44" s="477"/>
    </row>
    <row r="45" spans="1:9" s="386" customFormat="1" ht="21.95" customHeight="1">
      <c r="A45" s="251"/>
      <c r="B45" s="218"/>
      <c r="C45" s="216"/>
      <c r="D45" s="247"/>
      <c r="E45" s="263" t="s">
        <v>511</v>
      </c>
      <c r="F45" s="455" t="s">
        <v>744</v>
      </c>
      <c r="G45" s="455"/>
      <c r="H45" s="455"/>
    </row>
    <row r="46" spans="1:9" s="386" customFormat="1" ht="15" customHeight="1">
      <c r="A46" s="251"/>
      <c r="B46" s="218"/>
      <c r="C46" s="216"/>
      <c r="D46" s="247"/>
      <c r="E46" s="259" t="s">
        <v>494</v>
      </c>
      <c r="F46" s="477" t="s">
        <v>749</v>
      </c>
      <c r="G46" s="477"/>
      <c r="H46" s="477"/>
    </row>
    <row r="47" spans="1:9" s="386" customFormat="1" ht="18" customHeight="1">
      <c r="A47" s="251"/>
      <c r="B47" s="218"/>
      <c r="C47" s="216"/>
      <c r="D47" s="247"/>
      <c r="E47" s="263" t="s">
        <v>511</v>
      </c>
      <c r="F47" s="455" t="s">
        <v>739</v>
      </c>
      <c r="G47" s="455"/>
      <c r="H47" s="455"/>
    </row>
    <row r="48" spans="1:9" s="386" customFormat="1" ht="14.1" customHeight="1">
      <c r="A48" s="251"/>
      <c r="B48" s="218"/>
      <c r="C48" s="216"/>
      <c r="D48" s="247"/>
      <c r="E48" s="259" t="s">
        <v>494</v>
      </c>
      <c r="F48" s="477" t="s">
        <v>751</v>
      </c>
      <c r="G48" s="477"/>
      <c r="H48" s="477"/>
    </row>
    <row r="49" spans="1:10" s="386" customFormat="1" ht="18" customHeight="1">
      <c r="A49" s="251"/>
      <c r="B49" s="218"/>
      <c r="C49" s="216"/>
      <c r="D49" s="247"/>
      <c r="E49" s="263" t="s">
        <v>511</v>
      </c>
      <c r="F49" s="503" t="s">
        <v>750</v>
      </c>
      <c r="G49" s="503"/>
      <c r="H49" s="503"/>
    </row>
    <row r="50" spans="1:10" ht="57" customHeight="1">
      <c r="A50" s="250"/>
      <c r="B50" s="93"/>
      <c r="C50" s="216"/>
      <c r="D50" s="217" t="s">
        <v>516</v>
      </c>
      <c r="E50" s="500" t="s">
        <v>538</v>
      </c>
      <c r="F50" s="490"/>
      <c r="G50" s="490"/>
      <c r="H50" s="490"/>
      <c r="J50" s="42"/>
    </row>
    <row r="51" spans="1:10" s="386" customFormat="1" ht="18" customHeight="1">
      <c r="A51" s="250"/>
      <c r="B51" s="474" t="s">
        <v>512</v>
      </c>
      <c r="C51" s="475"/>
      <c r="D51" s="476" t="s">
        <v>513</v>
      </c>
      <c r="E51" s="476"/>
      <c r="F51" s="476"/>
      <c r="G51" s="476"/>
      <c r="H51" s="476"/>
      <c r="J51" s="42"/>
    </row>
    <row r="52" spans="1:10" s="386" customFormat="1" ht="14.1" customHeight="1">
      <c r="A52" s="250"/>
      <c r="B52" s="431"/>
      <c r="C52" s="432" t="s">
        <v>807</v>
      </c>
      <c r="D52" s="451" t="s">
        <v>806</v>
      </c>
      <c r="E52" s="452"/>
      <c r="F52" s="452"/>
      <c r="G52" s="452"/>
      <c r="H52" s="452"/>
      <c r="J52" s="42"/>
    </row>
    <row r="53" spans="1:10" s="386" customFormat="1" ht="17.100000000000001" customHeight="1">
      <c r="A53" s="251"/>
      <c r="B53" s="383"/>
      <c r="C53" s="216"/>
      <c r="D53" s="446" t="s">
        <v>752</v>
      </c>
      <c r="E53" s="446"/>
      <c r="F53" s="446"/>
      <c r="G53" s="446"/>
      <c r="H53" s="446"/>
      <c r="J53" s="42"/>
    </row>
    <row r="54" spans="1:10" s="386" customFormat="1" ht="33" customHeight="1">
      <c r="A54" s="251"/>
      <c r="B54" s="218"/>
      <c r="C54" s="216"/>
      <c r="D54" s="264" t="s">
        <v>514</v>
      </c>
      <c r="E54" s="417" t="s">
        <v>753</v>
      </c>
      <c r="F54" s="454" t="s">
        <v>754</v>
      </c>
      <c r="G54" s="454"/>
      <c r="H54" s="454"/>
      <c r="J54" s="42"/>
    </row>
    <row r="55" spans="1:10" s="386" customFormat="1" ht="23.1" customHeight="1">
      <c r="A55" s="251"/>
      <c r="B55" s="218"/>
      <c r="C55" s="216"/>
      <c r="E55" s="418"/>
      <c r="F55" s="496" t="s">
        <v>755</v>
      </c>
      <c r="G55" s="496"/>
      <c r="H55" s="496"/>
      <c r="J55" s="42"/>
    </row>
    <row r="56" spans="1:10" s="386" customFormat="1" ht="21.95" customHeight="1">
      <c r="A56" s="251"/>
      <c r="B56" s="218"/>
      <c r="C56" s="216"/>
      <c r="E56" s="418"/>
      <c r="F56" s="496" t="s">
        <v>756</v>
      </c>
      <c r="G56" s="496"/>
      <c r="H56" s="496"/>
      <c r="J56" s="42"/>
    </row>
    <row r="57" spans="1:10" s="386" customFormat="1" ht="41.1" customHeight="1">
      <c r="A57" s="251"/>
      <c r="B57" s="218"/>
      <c r="C57" s="216"/>
      <c r="E57" s="418"/>
      <c r="F57" s="501" t="s">
        <v>757</v>
      </c>
      <c r="G57" s="501"/>
      <c r="H57" s="501"/>
      <c r="J57" s="42"/>
    </row>
    <row r="58" spans="1:10" s="386" customFormat="1" ht="32.1" customHeight="1">
      <c r="A58" s="251"/>
      <c r="B58" s="218"/>
      <c r="C58" s="216"/>
      <c r="E58" s="418" t="s">
        <v>758</v>
      </c>
      <c r="F58" s="502" t="s">
        <v>759</v>
      </c>
      <c r="G58" s="497"/>
      <c r="H58" s="497"/>
      <c r="J58" s="42"/>
    </row>
    <row r="59" spans="1:10" s="386" customFormat="1" ht="32.1" customHeight="1">
      <c r="A59" s="251"/>
      <c r="B59" s="218"/>
      <c r="C59" s="216"/>
      <c r="E59" s="418" t="s">
        <v>760</v>
      </c>
      <c r="F59" s="497" t="s">
        <v>761</v>
      </c>
      <c r="G59" s="497"/>
      <c r="H59" s="497"/>
      <c r="J59" s="42"/>
    </row>
    <row r="60" spans="1:10" s="386" customFormat="1" ht="36" customHeight="1">
      <c r="A60" s="251"/>
      <c r="B60" s="218"/>
      <c r="C60" s="216"/>
      <c r="E60" s="418" t="s">
        <v>762</v>
      </c>
      <c r="F60" s="497" t="s">
        <v>763</v>
      </c>
      <c r="G60" s="497"/>
      <c r="H60" s="497"/>
      <c r="J60" s="42"/>
    </row>
    <row r="61" spans="1:10" s="386" customFormat="1" ht="48.95" customHeight="1">
      <c r="A61" s="251"/>
      <c r="B61" s="218"/>
      <c r="C61" s="216"/>
      <c r="E61" s="418" t="s">
        <v>764</v>
      </c>
      <c r="F61" s="497" t="s">
        <v>765</v>
      </c>
      <c r="G61" s="497"/>
      <c r="H61" s="497"/>
      <c r="J61" s="42"/>
    </row>
    <row r="62" spans="1:10" s="386" customFormat="1" ht="20.100000000000001" customHeight="1">
      <c r="A62" s="251"/>
      <c r="B62" s="218"/>
      <c r="C62" s="216"/>
      <c r="E62" s="498" t="s">
        <v>515</v>
      </c>
      <c r="F62" s="499"/>
      <c r="G62" s="499"/>
      <c r="H62" s="499"/>
      <c r="J62" s="42"/>
    </row>
    <row r="63" spans="1:10" s="386" customFormat="1" ht="17.100000000000001" customHeight="1">
      <c r="A63" s="251"/>
      <c r="D63" s="258" t="s">
        <v>498</v>
      </c>
      <c r="E63" s="456" t="s">
        <v>814</v>
      </c>
      <c r="F63" s="454"/>
      <c r="G63" s="454"/>
      <c r="H63" s="454"/>
      <c r="J63" s="42"/>
    </row>
    <row r="64" spans="1:10" s="386" customFormat="1" ht="17.100000000000001" customHeight="1">
      <c r="A64" s="251"/>
      <c r="D64" s="258"/>
      <c r="E64" s="434" t="s">
        <v>753</v>
      </c>
      <c r="F64" s="383" t="s">
        <v>766</v>
      </c>
      <c r="G64" s="433"/>
      <c r="H64" s="433"/>
      <c r="J64" s="42"/>
    </row>
    <row r="65" spans="1:10" s="386" customFormat="1" ht="17.100000000000001" customHeight="1">
      <c r="A65" s="251"/>
      <c r="D65" s="258"/>
      <c r="E65" s="434" t="s">
        <v>758</v>
      </c>
      <c r="F65" s="383">
        <v>33</v>
      </c>
      <c r="G65" s="433"/>
      <c r="H65" s="433"/>
      <c r="J65" s="42"/>
    </row>
    <row r="66" spans="1:10" s="386" customFormat="1" ht="17.100000000000001" customHeight="1">
      <c r="A66" s="251"/>
      <c r="D66" s="258"/>
      <c r="E66" s="434" t="s">
        <v>760</v>
      </c>
      <c r="F66" s="383">
        <v>72</v>
      </c>
      <c r="G66" s="433"/>
      <c r="H66" s="433"/>
      <c r="J66" s="42"/>
    </row>
    <row r="67" spans="1:10" s="386" customFormat="1" ht="17.100000000000001" customHeight="1">
      <c r="A67" s="251"/>
      <c r="D67" s="258"/>
      <c r="E67" s="434" t="s">
        <v>762</v>
      </c>
      <c r="F67" s="383">
        <v>1010</v>
      </c>
      <c r="G67" s="433"/>
      <c r="H67" s="433"/>
      <c r="J67" s="42"/>
    </row>
    <row r="68" spans="1:10" s="386" customFormat="1" ht="24" customHeight="1">
      <c r="A68" s="251"/>
      <c r="D68" s="258"/>
      <c r="E68" s="434" t="s">
        <v>764</v>
      </c>
      <c r="F68" s="383" t="s">
        <v>767</v>
      </c>
      <c r="G68" s="433"/>
      <c r="H68" s="433"/>
      <c r="J68" s="42"/>
    </row>
    <row r="69" spans="1:10" s="386" customFormat="1" ht="18" customHeight="1">
      <c r="A69" s="251"/>
      <c r="D69" s="258"/>
      <c r="E69" s="458" t="s">
        <v>809</v>
      </c>
      <c r="F69" s="459"/>
      <c r="G69" s="459"/>
      <c r="H69" s="459"/>
      <c r="J69" s="42"/>
    </row>
    <row r="70" spans="1:10" s="386" customFormat="1" ht="12.95" customHeight="1">
      <c r="A70" s="251"/>
      <c r="D70" s="419"/>
      <c r="E70" s="504" t="s">
        <v>768</v>
      </c>
      <c r="F70" s="505"/>
      <c r="G70" s="505"/>
      <c r="H70" s="505"/>
      <c r="J70" s="42"/>
    </row>
    <row r="71" spans="1:10" s="386" customFormat="1">
      <c r="A71" s="251"/>
      <c r="D71" s="419"/>
      <c r="E71" s="506" t="s">
        <v>769</v>
      </c>
      <c r="F71" s="507"/>
      <c r="G71" s="507"/>
      <c r="H71" s="507"/>
      <c r="J71" s="42"/>
    </row>
    <row r="72" spans="1:10" s="386" customFormat="1">
      <c r="A72" s="251"/>
      <c r="D72" s="419"/>
      <c r="E72" s="505" t="s">
        <v>770</v>
      </c>
      <c r="F72" s="505"/>
      <c r="G72" s="505"/>
      <c r="H72" s="505"/>
      <c r="J72" s="42"/>
    </row>
    <row r="73" spans="1:10" s="386" customFormat="1">
      <c r="A73" s="251"/>
      <c r="D73" s="419"/>
      <c r="E73" s="507" t="s">
        <v>771</v>
      </c>
      <c r="F73" s="507"/>
      <c r="G73" s="507"/>
      <c r="H73" s="507"/>
      <c r="J73" s="42"/>
    </row>
    <row r="74" spans="1:10" s="386" customFormat="1" ht="23.1" customHeight="1">
      <c r="A74" s="251"/>
      <c r="D74" s="419"/>
      <c r="E74" s="425" t="s">
        <v>798</v>
      </c>
      <c r="F74" s="421" t="s">
        <v>799</v>
      </c>
      <c r="G74" s="421">
        <f>(-0.97*SQRT(F65))/60</f>
        <v>-9.2870429452364789E-2</v>
      </c>
      <c r="H74" s="420"/>
      <c r="J74" s="42"/>
    </row>
    <row r="75" spans="1:10" s="386" customFormat="1" ht="18" customHeight="1">
      <c r="A75" s="251"/>
      <c r="D75" s="258"/>
      <c r="E75" s="458" t="s">
        <v>808</v>
      </c>
      <c r="F75" s="459"/>
      <c r="G75" s="459"/>
      <c r="H75" s="459"/>
      <c r="J75" s="42"/>
    </row>
    <row r="76" spans="1:10" s="386" customFormat="1" ht="21" customHeight="1">
      <c r="A76" s="251"/>
      <c r="D76" s="419"/>
      <c r="E76" s="465" t="s">
        <v>800</v>
      </c>
      <c r="F76" s="466"/>
      <c r="G76" s="466"/>
      <c r="H76" s="466"/>
      <c r="J76" s="42"/>
    </row>
    <row r="77" spans="1:10" s="386" customFormat="1" ht="20.100000000000001" customHeight="1">
      <c r="A77" s="251"/>
      <c r="D77" s="419"/>
      <c r="E77" s="425" t="s">
        <v>798</v>
      </c>
      <c r="F77" s="421" t="s">
        <v>801</v>
      </c>
      <c r="G77" s="421" t="e">
        <f>(-0.00452*F67)/(273+((F66-32)*5/9))/TAN(RADIANS(LEFT(F64,2)+RIGHT(F64,4)/60))</f>
        <v>#VALUE!</v>
      </c>
      <c r="H77" s="420"/>
      <c r="J77" s="42"/>
    </row>
    <row r="78" spans="1:10" s="386" customFormat="1" ht="18" customHeight="1">
      <c r="A78" s="251"/>
      <c r="D78" s="258"/>
      <c r="E78" s="458" t="s">
        <v>810</v>
      </c>
      <c r="F78" s="459"/>
      <c r="G78" s="459"/>
      <c r="H78" s="459"/>
      <c r="J78" s="42"/>
    </row>
    <row r="79" spans="1:10" s="386" customFormat="1" ht="12.95" customHeight="1">
      <c r="A79" s="251"/>
      <c r="D79" s="419"/>
      <c r="E79" s="504" t="s">
        <v>772</v>
      </c>
      <c r="F79" s="505"/>
      <c r="G79" s="505"/>
      <c r="H79" s="505"/>
      <c r="J79" s="42"/>
    </row>
    <row r="80" spans="1:10" s="386" customFormat="1" ht="24.95" customHeight="1">
      <c r="A80" s="251"/>
      <c r="D80" s="419"/>
      <c r="E80" s="425" t="s">
        <v>798</v>
      </c>
      <c r="F80" s="421" t="s">
        <v>773</v>
      </c>
      <c r="G80" s="421" t="e">
        <f>LEFT(F64,2)+(RIGHT(F64,4)/60)+G74+G77</f>
        <v>#VALUE!</v>
      </c>
      <c r="H80" s="428" t="s">
        <v>802</v>
      </c>
      <c r="J80" s="42"/>
    </row>
    <row r="81" spans="1:11" s="386" customFormat="1" ht="18" customHeight="1">
      <c r="A81" s="251"/>
      <c r="D81" s="258"/>
      <c r="E81" s="458" t="s">
        <v>811</v>
      </c>
      <c r="F81" s="459"/>
      <c r="G81" s="459"/>
      <c r="H81" s="459"/>
      <c r="J81" s="42"/>
    </row>
    <row r="82" spans="1:11" s="386" customFormat="1" ht="12.95" customHeight="1">
      <c r="A82" s="251"/>
      <c r="D82" s="419"/>
      <c r="E82" s="504" t="s">
        <v>774</v>
      </c>
      <c r="F82" s="505"/>
      <c r="G82" s="505"/>
      <c r="H82" s="505"/>
      <c r="J82" s="42"/>
    </row>
    <row r="83" spans="1:11" s="386" customFormat="1" ht="12.95" customHeight="1">
      <c r="A83" s="251"/>
      <c r="D83" s="419"/>
      <c r="E83" s="465" t="s">
        <v>775</v>
      </c>
      <c r="F83" s="466"/>
      <c r="G83" s="466"/>
      <c r="H83" s="466"/>
      <c r="J83" s="42"/>
    </row>
    <row r="84" spans="1:11" s="386" customFormat="1" ht="32.1" customHeight="1">
      <c r="A84" s="251"/>
      <c r="B84" s="218"/>
      <c r="C84" s="216"/>
      <c r="E84" s="467" t="s">
        <v>776</v>
      </c>
      <c r="F84" s="468"/>
      <c r="G84" s="468"/>
      <c r="H84" s="468"/>
      <c r="J84" s="42"/>
    </row>
    <row r="85" spans="1:11" s="386" customFormat="1" ht="21" customHeight="1">
      <c r="A85" s="251"/>
      <c r="B85" s="218"/>
      <c r="C85" s="216"/>
      <c r="E85" s="467" t="s">
        <v>756</v>
      </c>
      <c r="F85" s="468"/>
      <c r="G85" s="468"/>
      <c r="H85" s="468"/>
      <c r="J85" s="42"/>
    </row>
    <row r="86" spans="1:11" s="386" customFormat="1" ht="39.950000000000003" customHeight="1">
      <c r="A86" s="251"/>
      <c r="B86" s="218"/>
      <c r="C86" s="216"/>
      <c r="E86" s="467" t="s">
        <v>777</v>
      </c>
      <c r="F86" s="468"/>
      <c r="G86" s="468"/>
      <c r="H86" s="468"/>
      <c r="J86" s="42"/>
    </row>
    <row r="87" spans="1:11" s="386" customFormat="1" ht="24.95" customHeight="1">
      <c r="A87" s="251"/>
      <c r="D87" s="419"/>
      <c r="E87" s="425" t="s">
        <v>798</v>
      </c>
      <c r="F87" s="421" t="s">
        <v>773</v>
      </c>
      <c r="G87" s="421" t="e">
        <f>CONCATENATE(TRUNC(G80),"d",ROUND((G80-TRUNC(G80))*60,1))</f>
        <v>#VALUE!</v>
      </c>
      <c r="H87" s="428"/>
      <c r="J87" s="42"/>
    </row>
    <row r="88" spans="1:11" s="386" customFormat="1" ht="18" customHeight="1">
      <c r="A88" s="251"/>
      <c r="D88" s="258"/>
      <c r="E88" s="458" t="s">
        <v>812</v>
      </c>
      <c r="F88" s="459"/>
      <c r="G88" s="459"/>
      <c r="H88" s="459"/>
      <c r="J88" s="42"/>
    </row>
    <row r="89" spans="1:11" s="386" customFormat="1" ht="23.1" customHeight="1">
      <c r="A89" s="251"/>
      <c r="B89" s="246"/>
      <c r="C89" s="216"/>
      <c r="E89" s="465" t="s">
        <v>778</v>
      </c>
      <c r="F89" s="466"/>
      <c r="G89" s="466"/>
      <c r="H89" s="466"/>
      <c r="J89" s="42"/>
    </row>
    <row r="90" spans="1:11" s="386" customFormat="1" ht="17.100000000000001" customHeight="1">
      <c r="A90" s="251"/>
      <c r="D90" s="217"/>
      <c r="E90" s="424" t="s">
        <v>798</v>
      </c>
      <c r="F90" s="435" t="s">
        <v>813</v>
      </c>
      <c r="G90" s="427" t="e">
        <f>CONCATENATE("'",G87,"',")</f>
        <v>#VALUE!</v>
      </c>
      <c r="H90" s="422"/>
      <c r="I90" s="42"/>
      <c r="J90" s="42"/>
      <c r="K90" s="42"/>
    </row>
    <row r="91" spans="1:11" s="386" customFormat="1" ht="17.100000000000001" customHeight="1">
      <c r="A91" s="251"/>
      <c r="D91" s="217"/>
      <c r="E91" s="425"/>
      <c r="F91" s="426" t="str">
        <f>CONCATENATE(" '",E64,"':")</f>
        <v xml:space="preserve"> 'observation':</v>
      </c>
      <c r="G91" s="427" t="str">
        <f>CONCATENATE("'",F64,"',")</f>
        <v>'13d51.6',</v>
      </c>
      <c r="H91" s="422"/>
      <c r="I91" s="42"/>
      <c r="J91" s="42"/>
      <c r="K91" s="42"/>
    </row>
    <row r="92" spans="1:11" s="386" customFormat="1" ht="17.100000000000001" customHeight="1">
      <c r="A92" s="251"/>
      <c r="D92" s="217"/>
      <c r="E92" s="425"/>
      <c r="F92" s="426" t="str">
        <f t="shared" ref="F92:F95" si="0">CONCATENATE(" '",E65,"':")</f>
        <v xml:space="preserve"> 'height':</v>
      </c>
      <c r="G92" s="427" t="str">
        <f t="shared" ref="G92:G94" si="1">CONCATENATE("'",F65,"',")</f>
        <v>'33',</v>
      </c>
      <c r="H92" s="422"/>
      <c r="I92" s="42"/>
      <c r="J92" s="42"/>
      <c r="K92" s="42"/>
    </row>
    <row r="93" spans="1:11" s="386" customFormat="1" ht="17.100000000000001" customHeight="1">
      <c r="A93" s="251"/>
      <c r="D93" s="217"/>
      <c r="E93" s="425"/>
      <c r="F93" s="426" t="str">
        <f t="shared" si="0"/>
        <v xml:space="preserve"> 'temperature':</v>
      </c>
      <c r="G93" s="427" t="str">
        <f t="shared" si="1"/>
        <v>'72',</v>
      </c>
      <c r="H93" s="422"/>
      <c r="I93" s="42"/>
      <c r="J93" s="42"/>
      <c r="K93" s="42"/>
    </row>
    <row r="94" spans="1:11" s="386" customFormat="1" ht="17.100000000000001" customHeight="1">
      <c r="A94" s="251"/>
      <c r="D94" s="217"/>
      <c r="E94" s="425"/>
      <c r="F94" s="426" t="str">
        <f t="shared" si="0"/>
        <v xml:space="preserve"> 'pressure':</v>
      </c>
      <c r="G94" s="427" t="str">
        <f t="shared" si="1"/>
        <v>'1010',</v>
      </c>
      <c r="H94" s="422"/>
      <c r="I94" s="42"/>
      <c r="J94" s="42"/>
      <c r="K94" s="42"/>
    </row>
    <row r="95" spans="1:11" s="386" customFormat="1" ht="21" customHeight="1">
      <c r="A95" s="251"/>
      <c r="D95" s="217"/>
      <c r="E95" s="425"/>
      <c r="F95" s="426" t="str">
        <f t="shared" si="0"/>
        <v xml:space="preserve"> 'horizon':</v>
      </c>
      <c r="G95" s="427" t="str">
        <f>CONCATENATE("'",F68,"'}")</f>
        <v>'natural'}</v>
      </c>
      <c r="H95" s="422"/>
      <c r="I95" s="42"/>
      <c r="J95" s="42"/>
      <c r="K95" s="42"/>
    </row>
    <row r="96" spans="1:11" s="386" customFormat="1" ht="14.1" customHeight="1">
      <c r="A96" s="251"/>
      <c r="B96" s="218"/>
      <c r="C96" s="216"/>
      <c r="D96" s="258" t="s">
        <v>505</v>
      </c>
      <c r="E96" s="429" t="s">
        <v>506</v>
      </c>
      <c r="F96" s="469" t="s">
        <v>779</v>
      </c>
      <c r="G96" s="469"/>
      <c r="H96" s="469"/>
      <c r="J96" s="42"/>
    </row>
    <row r="97" spans="1:10" s="386" customFormat="1" ht="14.1" customHeight="1">
      <c r="A97" s="251"/>
      <c r="B97" s="218"/>
      <c r="C97" s="216"/>
      <c r="D97" s="258"/>
      <c r="E97" s="385"/>
      <c r="F97" s="462" t="s">
        <v>780</v>
      </c>
      <c r="G97" s="462"/>
      <c r="H97" s="462"/>
      <c r="J97" s="42"/>
    </row>
    <row r="98" spans="1:10" s="386" customFormat="1" ht="14.1" customHeight="1">
      <c r="A98" s="251"/>
      <c r="B98" s="218"/>
      <c r="C98" s="216"/>
      <c r="D98" s="258"/>
      <c r="E98" s="385"/>
      <c r="F98" s="462" t="s">
        <v>781</v>
      </c>
      <c r="G98" s="462"/>
      <c r="H98" s="462"/>
      <c r="J98" s="42"/>
    </row>
    <row r="99" spans="1:10" s="386" customFormat="1" ht="30.95" customHeight="1">
      <c r="A99" s="251"/>
      <c r="B99" s="218"/>
      <c r="C99" s="216"/>
      <c r="D99" s="258"/>
      <c r="E99" s="385" t="s">
        <v>507</v>
      </c>
      <c r="F99" s="462" t="s">
        <v>782</v>
      </c>
      <c r="G99" s="462"/>
      <c r="H99" s="462"/>
      <c r="J99" s="42"/>
    </row>
    <row r="100" spans="1:10" s="386" customFormat="1" ht="24.95" customHeight="1">
      <c r="A100" s="251"/>
      <c r="B100" s="218"/>
      <c r="C100" s="216"/>
      <c r="D100" s="258"/>
      <c r="E100" s="423" t="s">
        <v>508</v>
      </c>
      <c r="F100" s="464" t="s">
        <v>509</v>
      </c>
      <c r="G100" s="464"/>
      <c r="H100" s="464"/>
      <c r="J100" s="42"/>
    </row>
    <row r="101" spans="1:10" s="386" customFormat="1" ht="39" customHeight="1">
      <c r="A101" s="251"/>
      <c r="B101" s="246"/>
      <c r="C101" s="216"/>
      <c r="D101" s="353" t="s">
        <v>803</v>
      </c>
      <c r="E101" s="456" t="s">
        <v>804</v>
      </c>
      <c r="F101" s="457"/>
      <c r="G101" s="457"/>
      <c r="H101" s="457"/>
      <c r="J101" s="42"/>
    </row>
    <row r="102" spans="1:10" s="386" customFormat="1" ht="14.1" customHeight="1">
      <c r="A102" s="251"/>
      <c r="B102" s="246"/>
      <c r="C102" s="216"/>
      <c r="D102" s="353"/>
      <c r="E102" s="384" t="s">
        <v>735</v>
      </c>
      <c r="F102" s="460"/>
      <c r="G102" s="461"/>
      <c r="H102" s="461"/>
      <c r="J102" s="42"/>
    </row>
    <row r="103" spans="1:10" s="386" customFormat="1" ht="30" customHeight="1">
      <c r="A103" s="251"/>
      <c r="B103" s="218"/>
      <c r="C103" s="216"/>
      <c r="D103" s="353"/>
      <c r="E103" s="259" t="s">
        <v>494</v>
      </c>
      <c r="F103" s="462" t="s">
        <v>783</v>
      </c>
      <c r="G103" s="462"/>
      <c r="H103" s="462"/>
      <c r="J103" s="42"/>
    </row>
    <row r="104" spans="1:10" s="386" customFormat="1" ht="41.1" customHeight="1">
      <c r="A104" s="251"/>
      <c r="B104" s="218"/>
      <c r="C104" s="216"/>
      <c r="D104" s="247"/>
      <c r="E104" s="263" t="s">
        <v>511</v>
      </c>
      <c r="F104" s="455" t="s">
        <v>784</v>
      </c>
      <c r="G104" s="455"/>
      <c r="H104" s="455"/>
      <c r="J104" s="42"/>
    </row>
    <row r="105" spans="1:10" s="386" customFormat="1" ht="30" customHeight="1">
      <c r="A105" s="251"/>
      <c r="B105" s="218"/>
      <c r="C105" s="216"/>
      <c r="D105" s="247"/>
      <c r="E105" s="259" t="s">
        <v>494</v>
      </c>
      <c r="F105" s="462" t="s">
        <v>785</v>
      </c>
      <c r="G105" s="462"/>
      <c r="H105" s="462"/>
      <c r="J105" s="42"/>
    </row>
    <row r="106" spans="1:10" s="386" customFormat="1" ht="36.950000000000003" customHeight="1">
      <c r="A106" s="251"/>
      <c r="B106" s="218"/>
      <c r="C106" s="216"/>
      <c r="D106" s="247"/>
      <c r="E106" s="263" t="s">
        <v>511</v>
      </c>
      <c r="F106" s="455" t="s">
        <v>786</v>
      </c>
      <c r="G106" s="455"/>
      <c r="H106" s="455"/>
      <c r="J106" s="42"/>
    </row>
    <row r="107" spans="1:10" s="386" customFormat="1" ht="17.100000000000001" customHeight="1">
      <c r="A107" s="251"/>
      <c r="B107" s="218"/>
      <c r="C107" s="216"/>
      <c r="D107" s="247"/>
      <c r="E107" s="259" t="s">
        <v>494</v>
      </c>
      <c r="F107" s="462" t="s">
        <v>787</v>
      </c>
      <c r="G107" s="462"/>
      <c r="H107" s="462"/>
      <c r="J107" s="42"/>
    </row>
    <row r="108" spans="1:10" s="386" customFormat="1" ht="30.95" customHeight="1">
      <c r="A108" s="251"/>
      <c r="B108" s="218"/>
      <c r="C108" s="216"/>
      <c r="D108" s="247"/>
      <c r="E108" s="263" t="s">
        <v>511</v>
      </c>
      <c r="F108" s="455" t="s">
        <v>788</v>
      </c>
      <c r="G108" s="455"/>
      <c r="H108" s="455"/>
      <c r="J108" s="42"/>
    </row>
    <row r="109" spans="1:10" s="386" customFormat="1" ht="15.95" customHeight="1">
      <c r="A109" s="251"/>
      <c r="B109" s="218"/>
      <c r="C109" s="216"/>
      <c r="D109" s="247"/>
      <c r="E109" s="259" t="s">
        <v>494</v>
      </c>
      <c r="F109" s="462" t="s">
        <v>789</v>
      </c>
      <c r="G109" s="462"/>
      <c r="H109" s="462"/>
      <c r="J109" s="42"/>
    </row>
    <row r="110" spans="1:10" s="386" customFormat="1" ht="29.1" customHeight="1">
      <c r="A110" s="251"/>
      <c r="B110" s="218"/>
      <c r="C110" s="216"/>
      <c r="D110" s="247"/>
      <c r="E110" s="263" t="s">
        <v>511</v>
      </c>
      <c r="F110" s="455" t="s">
        <v>790</v>
      </c>
      <c r="G110" s="455"/>
      <c r="H110" s="455"/>
      <c r="J110" s="42"/>
    </row>
    <row r="111" spans="1:10" s="386" customFormat="1" ht="14.1" customHeight="1">
      <c r="A111" s="251"/>
      <c r="B111" s="218"/>
      <c r="C111" s="216"/>
      <c r="D111" s="247"/>
      <c r="E111" s="384" t="s">
        <v>737</v>
      </c>
      <c r="F111" s="460"/>
      <c r="G111" s="461"/>
      <c r="H111" s="461"/>
      <c r="J111" s="42"/>
    </row>
    <row r="112" spans="1:10" s="386" customFormat="1" ht="14.1" customHeight="1">
      <c r="A112" s="251"/>
      <c r="B112" s="218"/>
      <c r="C112" s="216"/>
      <c r="D112" s="247"/>
      <c r="E112" s="259" t="s">
        <v>494</v>
      </c>
      <c r="F112" s="462" t="s">
        <v>743</v>
      </c>
      <c r="G112" s="462"/>
      <c r="H112" s="462"/>
      <c r="J112" s="42"/>
    </row>
    <row r="113" spans="1:10" s="386" customFormat="1" ht="21.95" customHeight="1">
      <c r="A113" s="251"/>
      <c r="B113" s="218"/>
      <c r="C113" s="216"/>
      <c r="D113" s="247"/>
      <c r="E113" s="263" t="s">
        <v>511</v>
      </c>
      <c r="F113" s="463" t="s">
        <v>791</v>
      </c>
      <c r="G113" s="463"/>
      <c r="H113" s="463"/>
      <c r="J113" s="42"/>
    </row>
    <row r="114" spans="1:10" s="386" customFormat="1" ht="30" customHeight="1">
      <c r="A114" s="251"/>
      <c r="B114" s="218"/>
      <c r="C114" s="216"/>
      <c r="D114" s="247"/>
      <c r="E114" s="259" t="s">
        <v>494</v>
      </c>
      <c r="F114" s="462" t="s">
        <v>792</v>
      </c>
      <c r="G114" s="462"/>
      <c r="H114" s="462"/>
      <c r="J114" s="42"/>
    </row>
    <row r="115" spans="1:10" s="386" customFormat="1" ht="33" customHeight="1">
      <c r="A115" s="251"/>
      <c r="B115" s="218"/>
      <c r="C115" s="216"/>
      <c r="D115" s="247"/>
      <c r="E115" s="263" t="s">
        <v>511</v>
      </c>
      <c r="F115" s="455" t="s">
        <v>793</v>
      </c>
      <c r="G115" s="455"/>
      <c r="H115" s="455"/>
      <c r="J115" s="42"/>
    </row>
    <row r="116" spans="1:10" s="386" customFormat="1" ht="30" customHeight="1">
      <c r="A116" s="251"/>
      <c r="B116" s="218"/>
      <c r="C116" s="216"/>
      <c r="D116" s="247"/>
      <c r="E116" s="259" t="s">
        <v>494</v>
      </c>
      <c r="F116" s="462" t="s">
        <v>794</v>
      </c>
      <c r="G116" s="462"/>
      <c r="H116" s="462"/>
      <c r="J116" s="42"/>
    </row>
    <row r="117" spans="1:10" s="386" customFormat="1" ht="29.1" customHeight="1">
      <c r="A117" s="251"/>
      <c r="B117" s="218"/>
      <c r="C117" s="216"/>
      <c r="D117" s="247"/>
      <c r="E117" s="263" t="s">
        <v>511</v>
      </c>
      <c r="F117" s="455" t="s">
        <v>795</v>
      </c>
      <c r="G117" s="455"/>
      <c r="H117" s="455"/>
      <c r="J117" s="42"/>
    </row>
    <row r="118" spans="1:10" s="386" customFormat="1" ht="30.95" customHeight="1">
      <c r="A118" s="251"/>
      <c r="B118" s="218"/>
      <c r="C118" s="216"/>
      <c r="D118" s="247"/>
      <c r="E118" s="259" t="s">
        <v>494</v>
      </c>
      <c r="F118" s="462" t="s">
        <v>796</v>
      </c>
      <c r="G118" s="462"/>
      <c r="H118" s="462"/>
      <c r="J118" s="42"/>
    </row>
    <row r="119" spans="1:10" s="386" customFormat="1" ht="33.950000000000003" customHeight="1">
      <c r="A119" s="251"/>
      <c r="B119" s="218"/>
      <c r="C119" s="216"/>
      <c r="D119" s="247"/>
      <c r="E119" s="263" t="s">
        <v>511</v>
      </c>
      <c r="F119" s="455" t="s">
        <v>797</v>
      </c>
      <c r="G119" s="455"/>
      <c r="H119" s="455"/>
      <c r="J119" s="42"/>
    </row>
    <row r="120" spans="1:10" s="386" customFormat="1" ht="14.1" customHeight="1">
      <c r="A120" s="250"/>
      <c r="B120" s="436"/>
      <c r="C120" s="436" t="s">
        <v>818</v>
      </c>
      <c r="D120" s="451" t="s">
        <v>821</v>
      </c>
      <c r="E120" s="452"/>
      <c r="F120" s="452"/>
      <c r="G120" s="452"/>
      <c r="H120" s="452"/>
    </row>
    <row r="121" spans="1:10" s="386" customFormat="1" ht="17.100000000000001" customHeight="1">
      <c r="A121" s="251"/>
      <c r="B121" s="383"/>
      <c r="C121" s="216"/>
      <c r="D121" s="446" t="s">
        <v>727</v>
      </c>
      <c r="E121" s="446"/>
      <c r="F121" s="446"/>
      <c r="G121" s="446"/>
      <c r="H121" s="446"/>
    </row>
    <row r="122" spans="1:10" s="386" customFormat="1" ht="24" customHeight="1">
      <c r="A122" s="251"/>
      <c r="D122" s="258" t="s">
        <v>498</v>
      </c>
      <c r="E122" s="453" t="s">
        <v>816</v>
      </c>
      <c r="F122" s="454"/>
      <c r="G122" s="454"/>
      <c r="H122" s="454"/>
    </row>
    <row r="123" spans="1:10" s="386" customFormat="1" ht="14.1" customHeight="1">
      <c r="A123" s="250"/>
      <c r="B123" s="431"/>
      <c r="C123" s="431" t="s">
        <v>819</v>
      </c>
      <c r="D123" s="451" t="s">
        <v>822</v>
      </c>
      <c r="E123" s="452"/>
      <c r="F123" s="452"/>
      <c r="G123" s="452"/>
      <c r="H123" s="452"/>
    </row>
    <row r="124" spans="1:10" s="386" customFormat="1" ht="17.100000000000001" customHeight="1">
      <c r="A124" s="251"/>
      <c r="B124" s="383"/>
      <c r="C124" s="216"/>
      <c r="D124" s="446" t="s">
        <v>729</v>
      </c>
      <c r="E124" s="446"/>
      <c r="F124" s="446"/>
      <c r="G124" s="446"/>
      <c r="H124" s="446"/>
    </row>
    <row r="125" spans="1:10" s="386" customFormat="1" ht="27" customHeight="1">
      <c r="A125" s="251"/>
      <c r="D125" s="258" t="s">
        <v>498</v>
      </c>
      <c r="E125" s="453" t="s">
        <v>816</v>
      </c>
      <c r="F125" s="454"/>
      <c r="G125" s="454"/>
      <c r="H125" s="454"/>
    </row>
    <row r="126" spans="1:10" s="386" customFormat="1" ht="14.1" customHeight="1">
      <c r="A126" s="250"/>
      <c r="B126" s="431"/>
      <c r="C126" s="431" t="s">
        <v>820</v>
      </c>
      <c r="D126" s="451" t="s">
        <v>823</v>
      </c>
      <c r="E126" s="452"/>
      <c r="F126" s="452"/>
      <c r="G126" s="452"/>
      <c r="H126" s="452"/>
    </row>
    <row r="127" spans="1:10" s="386" customFormat="1" ht="17.100000000000001" customHeight="1">
      <c r="A127" s="251"/>
      <c r="B127" s="383"/>
      <c r="C127" s="216"/>
      <c r="D127" s="446" t="s">
        <v>817</v>
      </c>
      <c r="E127" s="446"/>
      <c r="F127" s="446"/>
      <c r="G127" s="446"/>
      <c r="H127" s="446"/>
    </row>
    <row r="128" spans="1:10" s="386" customFormat="1" ht="26.1" customHeight="1">
      <c r="A128" s="251"/>
      <c r="D128" s="258" t="s">
        <v>498</v>
      </c>
      <c r="E128" s="453" t="s">
        <v>816</v>
      </c>
      <c r="F128" s="454"/>
      <c r="G128" s="454"/>
      <c r="H128" s="454"/>
    </row>
  </sheetData>
  <sheetProtection sheet="1" objects="1" scenarios="1"/>
  <mergeCells count="112">
    <mergeCell ref="E122:H122"/>
    <mergeCell ref="E50:H50"/>
    <mergeCell ref="F56:H56"/>
    <mergeCell ref="F57:H57"/>
    <mergeCell ref="F58:H58"/>
    <mergeCell ref="E63:H63"/>
    <mergeCell ref="F34:H34"/>
    <mergeCell ref="F45:H45"/>
    <mergeCell ref="F46:H46"/>
    <mergeCell ref="F47:H47"/>
    <mergeCell ref="F48:H48"/>
    <mergeCell ref="F49:H49"/>
    <mergeCell ref="E70:H70"/>
    <mergeCell ref="E71:H71"/>
    <mergeCell ref="E72:H72"/>
    <mergeCell ref="E73:H73"/>
    <mergeCell ref="E76:H76"/>
    <mergeCell ref="E79:H79"/>
    <mergeCell ref="E82:H82"/>
    <mergeCell ref="D52:H52"/>
    <mergeCell ref="D53:H53"/>
    <mergeCell ref="F54:H54"/>
    <mergeCell ref="F102:H102"/>
    <mergeCell ref="F103:H103"/>
    <mergeCell ref="D121:H121"/>
    <mergeCell ref="F33:H33"/>
    <mergeCell ref="F23:H23"/>
    <mergeCell ref="E24:H24"/>
    <mergeCell ref="F25:H25"/>
    <mergeCell ref="F27:H27"/>
    <mergeCell ref="F28:H28"/>
    <mergeCell ref="F29:H29"/>
    <mergeCell ref="E30:H30"/>
    <mergeCell ref="F31:H31"/>
    <mergeCell ref="F32:H32"/>
    <mergeCell ref="F55:H55"/>
    <mergeCell ref="F59:H59"/>
    <mergeCell ref="F60:H60"/>
    <mergeCell ref="F61:H61"/>
    <mergeCell ref="E62:H62"/>
    <mergeCell ref="A1:C1"/>
    <mergeCell ref="A2:E2"/>
    <mergeCell ref="A4:E4"/>
    <mergeCell ref="A7:G7"/>
    <mergeCell ref="D12:H12"/>
    <mergeCell ref="B8:H8"/>
    <mergeCell ref="D13:H13"/>
    <mergeCell ref="B9:C9"/>
    <mergeCell ref="D10:H10"/>
    <mergeCell ref="B11:C11"/>
    <mergeCell ref="D11:H11"/>
    <mergeCell ref="G2:H5"/>
    <mergeCell ref="E14:H14"/>
    <mergeCell ref="E15:H15"/>
    <mergeCell ref="B51:C51"/>
    <mergeCell ref="D51:H51"/>
    <mergeCell ref="F36:H36"/>
    <mergeCell ref="F37:H37"/>
    <mergeCell ref="F38:H38"/>
    <mergeCell ref="F39:H39"/>
    <mergeCell ref="F40:H40"/>
    <mergeCell ref="F41:H41"/>
    <mergeCell ref="F42:H42"/>
    <mergeCell ref="F43:H43"/>
    <mergeCell ref="F44:H44"/>
    <mergeCell ref="F16:H16"/>
    <mergeCell ref="F17:H17"/>
    <mergeCell ref="F20:H20"/>
    <mergeCell ref="F21:H21"/>
    <mergeCell ref="F22:H22"/>
    <mergeCell ref="F18:H18"/>
    <mergeCell ref="F19:H19"/>
    <mergeCell ref="E35:H35"/>
    <mergeCell ref="F104:H104"/>
    <mergeCell ref="F105:H105"/>
    <mergeCell ref="F106:H106"/>
    <mergeCell ref="F107:H107"/>
    <mergeCell ref="F108:H108"/>
    <mergeCell ref="F109:H109"/>
    <mergeCell ref="E83:H83"/>
    <mergeCell ref="E84:H84"/>
    <mergeCell ref="E85:H85"/>
    <mergeCell ref="E86:H86"/>
    <mergeCell ref="E89:H89"/>
    <mergeCell ref="F96:H96"/>
    <mergeCell ref="F97:H97"/>
    <mergeCell ref="F98:H98"/>
    <mergeCell ref="F99:H99"/>
    <mergeCell ref="D123:H123"/>
    <mergeCell ref="D124:H124"/>
    <mergeCell ref="E125:H125"/>
    <mergeCell ref="D126:H126"/>
    <mergeCell ref="D127:H127"/>
    <mergeCell ref="E128:H128"/>
    <mergeCell ref="F119:H119"/>
    <mergeCell ref="E101:H101"/>
    <mergeCell ref="E69:H69"/>
    <mergeCell ref="E75:H75"/>
    <mergeCell ref="E78:H78"/>
    <mergeCell ref="E81:H81"/>
    <mergeCell ref="E88:H88"/>
    <mergeCell ref="D120:H120"/>
    <mergeCell ref="F110:H110"/>
    <mergeCell ref="F111:H111"/>
    <mergeCell ref="F112:H112"/>
    <mergeCell ref="F113:H113"/>
    <mergeCell ref="F114:H114"/>
    <mergeCell ref="F115:H115"/>
    <mergeCell ref="F116:H116"/>
    <mergeCell ref="F117:H117"/>
    <mergeCell ref="F118:H118"/>
    <mergeCell ref="F100:H100"/>
  </mergeCells>
  <phoneticPr fontId="9" type="noConversion"/>
  <pageMargins left="0.75" right="0.75" top="1" bottom="1" header="0.5" footer="0.5"/>
  <pageSetup scale="53" fitToHeight="3" orientation="portrait"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1.42578125" defaultRowHeight="12.75"/>
  <cols>
    <col min="2" max="2" width="13.7109375" customWidth="1"/>
    <col min="3" max="3" width="8.140625" bestFit="1" customWidth="1"/>
    <col min="4" max="4" width="8.7109375" customWidth="1"/>
    <col min="5" max="5" width="7.7109375" customWidth="1"/>
    <col min="6" max="6" width="9.28515625" customWidth="1"/>
    <col min="7" max="7" width="8.7109375" customWidth="1"/>
  </cols>
  <sheetData>
    <row r="1" spans="1:6" ht="20.25">
      <c r="A1" s="442" t="s">
        <v>319</v>
      </c>
      <c r="B1" s="442"/>
      <c r="C1" s="442"/>
      <c r="D1" s="442"/>
      <c r="E1" s="442"/>
      <c r="F1" s="442"/>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7"/>
  <sheetViews>
    <sheetView showGridLines="0" topLeftCell="A190" zoomScaleNormal="100" workbookViewId="0">
      <selection activeCell="Q59" sqref="Q59"/>
    </sheetView>
  </sheetViews>
  <sheetFormatPr defaultColWidth="6.28515625" defaultRowHeight="12.75"/>
  <cols>
    <col min="1" max="1" width="23.85546875" style="3" customWidth="1"/>
    <col min="2" max="2" width="8.28515625" style="3" customWidth="1"/>
    <col min="3" max="3" width="8.7109375" style="3" customWidth="1"/>
    <col min="4" max="4" width="41" style="3" customWidth="1"/>
    <col min="5" max="5" width="84.28515625" style="3" customWidth="1"/>
    <col min="6" max="16384" width="6.28515625" style="3"/>
  </cols>
  <sheetData>
    <row r="1" spans="1:9" hidden="1">
      <c r="A1" s="196" t="str">
        <f>Constants!A1</f>
        <v>Constants</v>
      </c>
      <c r="B1" s="196" t="str">
        <f>Constants!B1</f>
        <v xml:space="preserve"> </v>
      </c>
      <c r="C1" s="196" t="str">
        <f>Constants!C1</f>
        <v xml:space="preserve"> </v>
      </c>
      <c r="D1" s="196" t="str">
        <f>Constants!D1</f>
        <v xml:space="preserve"> </v>
      </c>
      <c r="E1" s="196" t="str">
        <f>Constants!E1</f>
        <v xml:space="preserve"> </v>
      </c>
      <c r="F1" s="196" t="str">
        <f>Constants!F1</f>
        <v>Start of spreadsheets</v>
      </c>
      <c r="G1" s="29" t="s">
        <v>333</v>
      </c>
      <c r="H1" s="29" t="s">
        <v>333</v>
      </c>
      <c r="I1" s="29" t="s">
        <v>333</v>
      </c>
    </row>
    <row r="2" spans="1:9" hidden="1">
      <c r="A2" s="196" t="str">
        <f>Constants!A2</f>
        <v>Start date:</v>
      </c>
      <c r="B2" s="196">
        <f>Constants!B2</f>
        <v>36526</v>
      </c>
      <c r="C2" s="196" t="str">
        <f>Constants!C2</f>
        <v xml:space="preserve"> </v>
      </c>
      <c r="D2" s="196" t="str">
        <f>Constants!D2</f>
        <v>Grades:</v>
      </c>
      <c r="E2" s="196" t="str">
        <f>Constants!E2</f>
        <v>AA</v>
      </c>
      <c r="F2" s="196">
        <f>Constants!F2</f>
        <v>1</v>
      </c>
      <c r="G2" s="29"/>
      <c r="H2" s="29"/>
    </row>
    <row r="3" spans="1:9" hidden="1">
      <c r="A3" s="196" t="str">
        <f>Constants!A3</f>
        <v>End date:</v>
      </c>
      <c r="B3" s="196">
        <f>Constants!B3</f>
        <v>73051</v>
      </c>
      <c r="C3" s="196" t="str">
        <f>Constants!C3</f>
        <v xml:space="preserve"> </v>
      </c>
      <c r="D3" s="196" t="str">
        <f>Constants!D3</f>
        <v xml:space="preserve"> </v>
      </c>
      <c r="E3" s="196" t="str">
        <f>Constants!E3</f>
        <v>A</v>
      </c>
      <c r="F3" s="196">
        <f>Constants!F3</f>
        <v>0.95</v>
      </c>
      <c r="G3" s="29"/>
      <c r="H3" s="29"/>
    </row>
    <row r="4" spans="1:9" hidden="1">
      <c r="A4" s="196" t="str">
        <f>Constants!A4</f>
        <v>Phases:</v>
      </c>
      <c r="B4" s="196" t="str">
        <f>Constants!B4</f>
        <v>Analysis</v>
      </c>
      <c r="C4" s="196" t="str">
        <f>Constants!C4</f>
        <v xml:space="preserve"> </v>
      </c>
      <c r="D4" s="196" t="str">
        <f>Constants!D4</f>
        <v xml:space="preserve"> </v>
      </c>
      <c r="E4" s="196" t="str">
        <f>Constants!E4</f>
        <v>AB</v>
      </c>
      <c r="F4" s="196">
        <f>Constants!F4</f>
        <v>0.9</v>
      </c>
      <c r="G4" s="29"/>
      <c r="H4" s="29"/>
    </row>
    <row r="5" spans="1:9" hidden="1">
      <c r="A5" s="196" t="str">
        <f>Constants!A5</f>
        <v xml:space="preserve"> </v>
      </c>
      <c r="B5" s="196" t="str">
        <f>Constants!B5</f>
        <v>Architecture</v>
      </c>
      <c r="C5" s="196" t="str">
        <f>Constants!C5</f>
        <v xml:space="preserve"> </v>
      </c>
      <c r="D5" s="196" t="str">
        <f>Constants!D5</f>
        <v xml:space="preserve"> </v>
      </c>
      <c r="E5" s="196" t="str">
        <f>Constants!E5</f>
        <v>B</v>
      </c>
      <c r="F5" s="196">
        <f>Constants!F5</f>
        <v>0.85</v>
      </c>
      <c r="G5" s="29"/>
      <c r="H5" s="29"/>
    </row>
    <row r="6" spans="1:9" hidden="1">
      <c r="A6" s="196" t="str">
        <f>Constants!A6</f>
        <v xml:space="preserve"> </v>
      </c>
      <c r="B6" s="196" t="str">
        <f>Constants!B6</f>
        <v>Project planning</v>
      </c>
      <c r="C6" s="196" t="str">
        <f>Constants!C6</f>
        <v xml:space="preserve"> </v>
      </c>
      <c r="D6" s="196" t="str">
        <f>Constants!D6</f>
        <v xml:space="preserve"> </v>
      </c>
      <c r="E6" s="196" t="str">
        <f>Constants!E6</f>
        <v>BC</v>
      </c>
      <c r="F6" s="196">
        <f>Constants!F6</f>
        <v>0.8</v>
      </c>
      <c r="G6" s="29"/>
      <c r="H6" s="29"/>
    </row>
    <row r="7" spans="1:9" hidden="1">
      <c r="A7" s="196" t="str">
        <f>Constants!A7</f>
        <v xml:space="preserve"> </v>
      </c>
      <c r="B7" s="196" t="str">
        <f>Constants!B7</f>
        <v>Interation planning</v>
      </c>
      <c r="C7" s="196" t="str">
        <f>Constants!C7</f>
        <v xml:space="preserve"> </v>
      </c>
      <c r="D7" s="196" t="str">
        <f>Constants!D7</f>
        <v xml:space="preserve"> </v>
      </c>
      <c r="E7" s="196" t="str">
        <f>Constants!E7</f>
        <v>C</v>
      </c>
      <c r="F7" s="196">
        <f>Constants!F7</f>
        <v>0.75</v>
      </c>
      <c r="G7" s="29"/>
      <c r="H7" s="29"/>
    </row>
    <row r="8" spans="1:9" hidden="1">
      <c r="A8" s="196" t="str">
        <f>Constants!A8</f>
        <v xml:space="preserve"> </v>
      </c>
      <c r="B8" s="196" t="str">
        <f>Constants!B8</f>
        <v>Construction</v>
      </c>
      <c r="C8" s="196" t="str">
        <f>Constants!C8</f>
        <v xml:space="preserve"> </v>
      </c>
      <c r="D8" s="196" t="str">
        <f>Constants!D8</f>
        <v xml:space="preserve"> </v>
      </c>
      <c r="E8" s="196" t="str">
        <f>Constants!E8</f>
        <v>CD</v>
      </c>
      <c r="F8" s="196">
        <f>Constants!F8</f>
        <v>0.7</v>
      </c>
      <c r="G8" s="29"/>
      <c r="H8" s="29"/>
    </row>
    <row r="9" spans="1:9" hidden="1">
      <c r="A9" s="196" t="str">
        <f>Constants!A9</f>
        <v xml:space="preserve"> </v>
      </c>
      <c r="B9" s="196" t="str">
        <f>Constants!B9</f>
        <v>Refactoring</v>
      </c>
      <c r="C9" s="196" t="str">
        <f>Constants!C9</f>
        <v xml:space="preserve"> </v>
      </c>
      <c r="D9" s="196" t="str">
        <f>Constants!D9</f>
        <v xml:space="preserve"> </v>
      </c>
      <c r="E9" s="196" t="str">
        <f>Constants!E9</f>
        <v>D</v>
      </c>
      <c r="F9" s="196">
        <f>Constants!F9</f>
        <v>0.65</v>
      </c>
      <c r="G9" s="29"/>
      <c r="H9" s="29"/>
    </row>
    <row r="10" spans="1:9" hidden="1">
      <c r="A10" s="196" t="str">
        <f>Constants!A10</f>
        <v xml:space="preserve"> </v>
      </c>
      <c r="B10" s="196" t="str">
        <f>Constants!B10</f>
        <v>Review</v>
      </c>
      <c r="C10" s="196" t="str">
        <f>Constants!C10</f>
        <v xml:space="preserve"> </v>
      </c>
      <c r="D10" s="196" t="str">
        <f>Constants!D10</f>
        <v xml:space="preserve"> </v>
      </c>
      <c r="E10" s="196" t="str">
        <f>Constants!E10</f>
        <v>F</v>
      </c>
      <c r="F10" s="196">
        <f>Constants!F10</f>
        <v>0.5</v>
      </c>
      <c r="G10" s="29"/>
      <c r="H10" s="29"/>
    </row>
    <row r="11" spans="1:9" hidden="1">
      <c r="A11" s="196" t="str">
        <f>Constants!A11</f>
        <v xml:space="preserve"> </v>
      </c>
      <c r="B11" s="196" t="str">
        <f>Constants!B11</f>
        <v>Integration test</v>
      </c>
      <c r="C11" s="196" t="str">
        <f>Constants!C11</f>
        <v xml:space="preserve"> </v>
      </c>
      <c r="D11" s="196" t="str">
        <f>Constants!D11</f>
        <v xml:space="preserve"> </v>
      </c>
      <c r="E11" s="196" t="str">
        <f>Constants!E11</f>
        <v xml:space="preserve"> </v>
      </c>
      <c r="F11" s="196" t="str">
        <f>Constants!F11</f>
        <v xml:space="preserve"> </v>
      </c>
      <c r="G11" s="29"/>
      <c r="H11" s="29"/>
    </row>
    <row r="12" spans="1:9" hidden="1">
      <c r="A12" s="196" t="str">
        <f>Constants!A12</f>
        <v xml:space="preserve"> </v>
      </c>
      <c r="B12" s="196" t="str">
        <f>Constants!B12</f>
        <v>Repatterning</v>
      </c>
      <c r="C12" s="196" t="str">
        <f>Constants!C12</f>
        <v xml:space="preserve"> </v>
      </c>
      <c r="D12" s="196" t="str">
        <f>Constants!D12</f>
        <v xml:space="preserve"> </v>
      </c>
      <c r="E12" s="196" t="str">
        <f>Constants!E12</f>
        <v xml:space="preserve"> </v>
      </c>
      <c r="F12" s="196" t="str">
        <f>Constants!F12</f>
        <v xml:space="preserve"> </v>
      </c>
      <c r="G12" s="29"/>
      <c r="H12" s="29"/>
    </row>
    <row r="13" spans="1:9" hidden="1">
      <c r="A13" s="196" t="str">
        <f>Constants!A13</f>
        <v xml:space="preserve"> </v>
      </c>
      <c r="B13" s="196" t="str">
        <f>Constants!B13</f>
        <v>Postmortem</v>
      </c>
      <c r="C13" s="196" t="str">
        <f>Constants!C13</f>
        <v xml:space="preserve"> </v>
      </c>
      <c r="D13" s="196" t="str">
        <f>Constants!D13</f>
        <v xml:space="preserve"> </v>
      </c>
      <c r="E13" s="196" t="str">
        <f>Constants!E13</f>
        <v xml:space="preserve"> </v>
      </c>
      <c r="F13" s="196" t="str">
        <f>Constants!F13</f>
        <v xml:space="preserve"> </v>
      </c>
      <c r="G13" s="29"/>
      <c r="H13" s="29"/>
    </row>
    <row r="14" spans="1:9" hidden="1">
      <c r="A14" s="196" t="str">
        <f>Constants!A14</f>
        <v xml:space="preserve"> </v>
      </c>
      <c r="B14" s="196" t="str">
        <f>Constants!B14</f>
        <v>Sandbox</v>
      </c>
      <c r="C14" s="196" t="str">
        <f>Constants!C14</f>
        <v xml:space="preserve"> </v>
      </c>
      <c r="D14" s="196" t="str">
        <f>Constants!D14</f>
        <v xml:space="preserve"> </v>
      </c>
      <c r="E14" s="196" t="str">
        <f>Constants!E14</f>
        <v xml:space="preserve"> </v>
      </c>
      <c r="F14" s="196" t="str">
        <f>Constants!F14</f>
        <v xml:space="preserve"> </v>
      </c>
      <c r="G14" s="29"/>
      <c r="H14" s="29"/>
    </row>
    <row r="15" spans="1:9" hidden="1">
      <c r="A15" s="196" t="str">
        <f>Constants!A15</f>
        <v xml:space="preserve"> </v>
      </c>
      <c r="B15" s="196" t="str">
        <f>Constants!B15</f>
        <v xml:space="preserve"> </v>
      </c>
      <c r="C15" s="196" t="str">
        <f>Constants!C15</f>
        <v xml:space="preserve"> </v>
      </c>
      <c r="D15" s="196" t="str">
        <f>Constants!D15</f>
        <v xml:space="preserve"> </v>
      </c>
      <c r="E15" s="196" t="str">
        <f>Constants!E15</f>
        <v xml:space="preserve"> </v>
      </c>
      <c r="F15" s="196" t="str">
        <f>Constants!F15</f>
        <v xml:space="preserve"> </v>
      </c>
      <c r="G15" s="29"/>
      <c r="H15" s="29"/>
    </row>
    <row r="16" spans="1:9" hidden="1">
      <c r="A16" s="196" t="str">
        <f>Constants!A16</f>
        <v xml:space="preserve"> </v>
      </c>
      <c r="B16" s="196" t="str">
        <f>Constants!B16</f>
        <v xml:space="preserve"> </v>
      </c>
      <c r="C16" s="196" t="str">
        <f>Constants!C16</f>
        <v xml:space="preserve"> </v>
      </c>
      <c r="D16" s="196" t="str">
        <f>Constants!D16</f>
        <v xml:space="preserve"> </v>
      </c>
      <c r="E16" s="196" t="str">
        <f>Constants!E16</f>
        <v xml:space="preserve"> </v>
      </c>
      <c r="F16" s="196" t="str">
        <f>Constants!F16</f>
        <v xml:space="preserve"> </v>
      </c>
      <c r="G16" s="29"/>
      <c r="H16" s="29"/>
    </row>
    <row r="17" spans="1:9" hidden="1">
      <c r="A17" s="196" t="str">
        <f>Constants!A17</f>
        <v xml:space="preserve"> </v>
      </c>
      <c r="B17" s="196" t="str">
        <f>Constants!B17</f>
        <v xml:space="preserve"> </v>
      </c>
      <c r="C17" s="196" t="str">
        <f>Constants!C17</f>
        <v xml:space="preserve"> </v>
      </c>
      <c r="D17" s="196" t="str">
        <f>Constants!D17</f>
        <v xml:space="preserve"> </v>
      </c>
      <c r="E17" s="196" t="str">
        <f>Constants!E17</f>
        <v xml:space="preserve"> </v>
      </c>
      <c r="F17" s="196" t="str">
        <f>Constants!F17</f>
        <v xml:space="preserve"> </v>
      </c>
      <c r="G17" s="29"/>
      <c r="H17" s="29"/>
    </row>
    <row r="18" spans="1:9" hidden="1">
      <c r="A18" s="196" t="str">
        <f>Constants!A18</f>
        <v xml:space="preserve"> </v>
      </c>
      <c r="B18" s="196" t="str">
        <f>Constants!B18</f>
        <v xml:space="preserve"> </v>
      </c>
      <c r="C18" s="196" t="str">
        <f>Constants!C18</f>
        <v xml:space="preserve"> </v>
      </c>
      <c r="D18" s="196" t="str">
        <f>Constants!D18</f>
        <v xml:space="preserve"> </v>
      </c>
      <c r="E18" s="196" t="str">
        <f>Constants!E18</f>
        <v xml:space="preserve"> </v>
      </c>
      <c r="F18" s="196" t="str">
        <f>Constants!F18</f>
        <v xml:space="preserve"> </v>
      </c>
      <c r="G18" s="29"/>
      <c r="H18" s="29"/>
    </row>
    <row r="19" spans="1:9" hidden="1">
      <c r="A19" s="196" t="str">
        <f>Constants!A19</f>
        <v>Defect Types:</v>
      </c>
      <c r="B19" s="196" t="str">
        <f>Constants!B19</f>
        <v>Requirements Change</v>
      </c>
      <c r="C19" s="196" t="str">
        <f>Constants!C19</f>
        <v>Changes to requirements</v>
      </c>
      <c r="D19" s="196" t="str">
        <f>Constants!D19</f>
        <v>Iteration</v>
      </c>
      <c r="E19" s="196" t="str">
        <f>Constants!E19</f>
        <v>NA</v>
      </c>
      <c r="F19" s="196" t="str">
        <f>Constants!F19</f>
        <v xml:space="preserve">did not follow </v>
      </c>
      <c r="G19" s="29"/>
      <c r="H19" s="29"/>
    </row>
    <row r="20" spans="1:9" hidden="1">
      <c r="A20" s="196" t="str">
        <f>Constants!A20</f>
        <v xml:space="preserve"> </v>
      </c>
      <c r="B20" s="196" t="str">
        <f>Constants!B20</f>
        <v>Requirements Clarification</v>
      </c>
      <c r="C20" s="196" t="str">
        <f>Constants!C20</f>
        <v>Clarifications to requirements</v>
      </c>
      <c r="D20" s="196" t="str">
        <f>Constants!D20</f>
        <v xml:space="preserve"> </v>
      </c>
      <c r="E20" s="196">
        <f>Constants!E20</f>
        <v>1</v>
      </c>
      <c r="F20" s="196" t="str">
        <f>Constants!F20</f>
        <v>very painful</v>
      </c>
      <c r="G20" s="29"/>
      <c r="H20" s="29"/>
    </row>
    <row r="21" spans="1:9" hidden="1">
      <c r="A21" s="196" t="str">
        <f>Constants!A21</f>
        <v xml:space="preserve"> </v>
      </c>
      <c r="B21" s="196" t="str">
        <f>Constants!B21</f>
        <v>Product syntax</v>
      </c>
      <c r="C21" s="196" t="str">
        <f>Constants!C21</f>
        <v>Syntax flaws in the deliverable product</v>
      </c>
      <c r="D21" s="196" t="str">
        <f>Constants!D21</f>
        <v xml:space="preserve"> </v>
      </c>
      <c r="E21" s="196">
        <f>Constants!E21</f>
        <v>2</v>
      </c>
      <c r="F21" s="196" t="str">
        <f>Constants!F21</f>
        <v>painful</v>
      </c>
      <c r="G21" s="29"/>
      <c r="H21" s="29"/>
    </row>
    <row r="22" spans="1:9" hidden="1">
      <c r="A22" s="196" t="str">
        <f>Constants!A22</f>
        <v xml:space="preserve"> </v>
      </c>
      <c r="B22" s="196" t="str">
        <f>Constants!B22</f>
        <v>Product logic</v>
      </c>
      <c r="C22" s="196" t="str">
        <f>Constants!C22</f>
        <v>Logic flaws in the deliverable product</v>
      </c>
      <c r="D22" s="196" t="str">
        <f>Constants!D22</f>
        <v xml:space="preserve"> </v>
      </c>
      <c r="E22" s="196">
        <f>Constants!E22</f>
        <v>3</v>
      </c>
      <c r="F22" s="196" t="str">
        <f>Constants!F22</f>
        <v>neutral</v>
      </c>
      <c r="G22" s="29"/>
      <c r="H22" s="29"/>
    </row>
    <row r="23" spans="1:9" hidden="1">
      <c r="A23" s="196" t="str">
        <f>Constants!A23</f>
        <v xml:space="preserve"> </v>
      </c>
      <c r="B23" s="196" t="str">
        <f>Constants!B23</f>
        <v>Product interface</v>
      </c>
      <c r="C23" s="196" t="str">
        <f>Constants!C23</f>
        <v>Flaws in the interface of a component of the deliverable product</v>
      </c>
      <c r="D23" s="196" t="str">
        <f>Constants!D23</f>
        <v xml:space="preserve"> </v>
      </c>
      <c r="E23" s="196">
        <f>Constants!E23</f>
        <v>4</v>
      </c>
      <c r="F23" s="196" t="str">
        <f>Constants!F23</f>
        <v>helpful</v>
      </c>
      <c r="G23" s="29"/>
      <c r="H23" s="29"/>
    </row>
    <row r="24" spans="1:9" hidden="1">
      <c r="A24" s="196" t="str">
        <f>Constants!A24</f>
        <v xml:space="preserve"> </v>
      </c>
      <c r="B24" s="196" t="str">
        <f>Constants!B24</f>
        <v>Product checking</v>
      </c>
      <c r="C24" s="196" t="str">
        <f>Constants!C24</f>
        <v>Flaws with boundary/type checking within a component of the deliverable product</v>
      </c>
      <c r="D24" s="196" t="str">
        <f>Constants!D24</f>
        <v xml:space="preserve"> </v>
      </c>
      <c r="E24" s="196">
        <f>Constants!E24</f>
        <v>5</v>
      </c>
      <c r="F24" s="196" t="str">
        <f>Constants!F24</f>
        <v>very helpful</v>
      </c>
      <c r="G24" s="29"/>
      <c r="H24" s="29"/>
    </row>
    <row r="25" spans="1:9" hidden="1">
      <c r="A25" s="196" t="str">
        <f>Constants!A25</f>
        <v xml:space="preserve"> </v>
      </c>
      <c r="B25" s="196" t="str">
        <f>Constants!B25</f>
        <v>Test syntax</v>
      </c>
      <c r="C25" s="196" t="str">
        <f>Constants!C25</f>
        <v xml:space="preserve">Syntax flaws in the test code </v>
      </c>
      <c r="D25" s="196" t="str">
        <f>Constants!D25</f>
        <v xml:space="preserve"> </v>
      </c>
      <c r="E25" s="196">
        <f>Constants!E25</f>
        <v>6</v>
      </c>
      <c r="F25" s="196" t="str">
        <f>Constants!F25</f>
        <v xml:space="preserve"> </v>
      </c>
      <c r="G25" s="29"/>
      <c r="H25" s="29"/>
    </row>
    <row r="26" spans="1:9" hidden="1">
      <c r="A26" s="196" t="str">
        <f>Constants!A26</f>
        <v xml:space="preserve"> </v>
      </c>
      <c r="B26" s="196" t="str">
        <f>Constants!B26</f>
        <v>Test logic</v>
      </c>
      <c r="C26" s="196" t="str">
        <f>Constants!C26</f>
        <v>Logic flaws in the test code</v>
      </c>
      <c r="D26" s="196" t="str">
        <f>Constants!D26</f>
        <v xml:space="preserve"> </v>
      </c>
      <c r="E26" s="196">
        <f>Constants!E26</f>
        <v>7</v>
      </c>
      <c r="F26" s="196" t="str">
        <f>Constants!F26</f>
        <v xml:space="preserve"> </v>
      </c>
      <c r="G26" s="29"/>
      <c r="H26" s="29"/>
    </row>
    <row r="27" spans="1:9" hidden="1">
      <c r="A27" s="196" t="str">
        <f>Constants!A27</f>
        <v xml:space="preserve"> </v>
      </c>
      <c r="B27" s="196" t="str">
        <f>Constants!B27</f>
        <v>Test interface</v>
      </c>
      <c r="C27" s="196" t="str">
        <f>Constants!C27</f>
        <v>Flaws in the interface of a component of the test code</v>
      </c>
      <c r="D27" s="196" t="str">
        <f>Constants!D27</f>
        <v xml:space="preserve"> </v>
      </c>
      <c r="E27" s="196">
        <f>Constants!E27</f>
        <v>8</v>
      </c>
      <c r="F27" s="196" t="str">
        <f>Constants!F27</f>
        <v xml:space="preserve"> </v>
      </c>
      <c r="G27" s="29"/>
      <c r="H27" s="29"/>
    </row>
    <row r="28" spans="1:9" hidden="1">
      <c r="A28" s="196" t="str">
        <f>Constants!A28</f>
        <v xml:space="preserve"> </v>
      </c>
      <c r="B28" s="196" t="str">
        <f>Constants!B28</f>
        <v>Test checking</v>
      </c>
      <c r="C28" s="196" t="str">
        <f>Constants!C28</f>
        <v>Flaws with boundary/type checking within a component of the test code</v>
      </c>
      <c r="D28" s="196" t="str">
        <f>Constants!D28</f>
        <v xml:space="preserve"> </v>
      </c>
      <c r="E28" s="196">
        <f>Constants!E28</f>
        <v>9</v>
      </c>
      <c r="F28" s="196" t="str">
        <f>Constants!F28</f>
        <v xml:space="preserve"> </v>
      </c>
      <c r="G28" s="29"/>
      <c r="H28" s="29"/>
    </row>
    <row r="29" spans="1:9" hidden="1">
      <c r="A29" s="196" t="str">
        <f>Constants!A29</f>
        <v xml:space="preserve"> </v>
      </c>
      <c r="B29" s="196" t="str">
        <f>Constants!B29</f>
        <v>Bad Smell</v>
      </c>
      <c r="C29" s="196" t="str">
        <f>Constants!C29</f>
        <v>Refactoring changes (please note the bad smell in the defect description)</v>
      </c>
      <c r="D29" s="196" t="str">
        <f>Constants!D29</f>
        <v xml:space="preserve"> </v>
      </c>
      <c r="E29" s="196">
        <f>Constants!E29</f>
        <v>10</v>
      </c>
      <c r="F29" s="196">
        <f>Constants!F29</f>
        <v>0</v>
      </c>
      <c r="G29" s="29"/>
      <c r="H29" s="29"/>
    </row>
    <row r="30" spans="1:9" hidden="1">
      <c r="A30" s="196" t="str">
        <f>Constants!A30</f>
        <v>Y/N:</v>
      </c>
      <c r="B30" s="196" t="str">
        <f>Constants!B30</f>
        <v>Yes</v>
      </c>
      <c r="C30" s="196" t="str">
        <f>Constants!C30</f>
        <v xml:space="preserve"> </v>
      </c>
      <c r="D30" s="196" t="str">
        <f>Constants!D30</f>
        <v xml:space="preserve"> </v>
      </c>
      <c r="E30" s="196" t="str">
        <f>Constants!E30</f>
        <v>Passed</v>
      </c>
      <c r="F30" s="196">
        <f>Constants!F30</f>
        <v>0</v>
      </c>
      <c r="G30" s="29"/>
      <c r="H30" s="29"/>
    </row>
    <row r="31" spans="1:9" s="19" customFormat="1" hidden="1">
      <c r="A31" s="196" t="str">
        <f>Constants!A31</f>
        <v xml:space="preserve"> </v>
      </c>
      <c r="B31" s="196" t="str">
        <f>Constants!B31</f>
        <v>No</v>
      </c>
      <c r="C31" s="196" t="str">
        <f>Constants!C31</f>
        <v xml:space="preserve"> </v>
      </c>
      <c r="D31" s="196" t="str">
        <f>Constants!D31</f>
        <v xml:space="preserve"> </v>
      </c>
      <c r="E31" s="196" t="str">
        <f>Constants!E31</f>
        <v>Passed with issues</v>
      </c>
      <c r="F31" s="196">
        <f>Constants!F31</f>
        <v>0</v>
      </c>
      <c r="G31" s="8"/>
      <c r="H31" s="8"/>
      <c r="I31" s="3"/>
    </row>
    <row r="32" spans="1:9" hidden="1">
      <c r="A32" s="196" t="str">
        <f>Constants!A32</f>
        <v>Proxy Types:</v>
      </c>
      <c r="B32" s="196" t="str">
        <f>Constants!B32</f>
        <v>-</v>
      </c>
      <c r="C32" s="196" t="str">
        <f>Constants!C32</f>
        <v xml:space="preserve"> </v>
      </c>
      <c r="D32" s="196" t="str">
        <f>Constants!D32</f>
        <v xml:space="preserve"> </v>
      </c>
      <c r="E32" s="196" t="str">
        <f>Constants!E32</f>
        <v>Failed</v>
      </c>
      <c r="F32" s="196" t="str">
        <f>Constants!F32</f>
        <v>Base</v>
      </c>
      <c r="G32" s="8"/>
      <c r="H32" s="29"/>
    </row>
    <row r="33" spans="1:11" hidden="1">
      <c r="A33" s="196" t="str">
        <f>Constants!A33</f>
        <v xml:space="preserve"> </v>
      </c>
      <c r="B33" s="196" t="str">
        <f>Constants!B33</f>
        <v>Calculation</v>
      </c>
      <c r="C33" s="196" t="str">
        <f>Constants!C33</f>
        <v xml:space="preserve"> </v>
      </c>
      <c r="D33" s="196" t="str">
        <f>Constants!D33</f>
        <v xml:space="preserve"> </v>
      </c>
      <c r="E33" s="196" t="str">
        <f>Constants!E33</f>
        <v>Not tested</v>
      </c>
      <c r="F33" s="196" t="str">
        <f>Constants!F33</f>
        <v>New</v>
      </c>
      <c r="G33" s="8"/>
      <c r="H33" s="29"/>
    </row>
    <row r="34" spans="1:11" hidden="1">
      <c r="A34" s="196" t="str">
        <f>Constants!A34</f>
        <v xml:space="preserve"> </v>
      </c>
      <c r="B34" s="196" t="str">
        <f>Constants!B34</f>
        <v>Data</v>
      </c>
      <c r="C34" s="196" t="str">
        <f>Constants!C34</f>
        <v xml:space="preserve"> </v>
      </c>
      <c r="D34" s="196" t="str">
        <f>Constants!D34</f>
        <v xml:space="preserve"> </v>
      </c>
      <c r="E34" s="196" t="str">
        <f>Constants!E34</f>
        <v>Not applicable</v>
      </c>
      <c r="F34" s="196" t="str">
        <f>Constants!F34</f>
        <v>Reusable</v>
      </c>
      <c r="G34" s="8"/>
      <c r="H34" s="29"/>
    </row>
    <row r="35" spans="1:11" hidden="1">
      <c r="A35" s="196" t="str">
        <f>Constants!A35</f>
        <v xml:space="preserve"> </v>
      </c>
      <c r="B35" s="196" t="str">
        <f>Constants!B35</f>
        <v>I/O</v>
      </c>
      <c r="C35" s="196" t="str">
        <f>Constants!C35</f>
        <v xml:space="preserve"> </v>
      </c>
      <c r="D35" s="196" t="str">
        <f>Constants!D35</f>
        <v xml:space="preserve"> </v>
      </c>
      <c r="E35" s="196" t="str">
        <f>Constants!E35</f>
        <v xml:space="preserve"> </v>
      </c>
      <c r="F35" s="196" t="str">
        <f>Constants!F35</f>
        <v xml:space="preserve"> </v>
      </c>
      <c r="G35" s="8"/>
      <c r="H35" s="29"/>
    </row>
    <row r="36" spans="1:11" hidden="1">
      <c r="A36" s="196" t="str">
        <f>Constants!A36</f>
        <v xml:space="preserve"> </v>
      </c>
      <c r="B36" s="196" t="str">
        <f>Constants!B36</f>
        <v>Logic</v>
      </c>
      <c r="C36" s="196" t="str">
        <f>Constants!C36</f>
        <v xml:space="preserve"> </v>
      </c>
      <c r="D36" s="196" t="str">
        <f>Constants!D36</f>
        <v xml:space="preserve"> </v>
      </c>
      <c r="E36" s="196" t="str">
        <f>Constants!E36</f>
        <v xml:space="preserve"> </v>
      </c>
      <c r="F36" s="196" t="str">
        <f>Constants!F36</f>
        <v xml:space="preserve"> </v>
      </c>
      <c r="G36" s="8"/>
      <c r="H36" s="29"/>
    </row>
    <row r="37" spans="1:11" hidden="1">
      <c r="A37" s="196" t="str">
        <f>Constants!A37</f>
        <v xml:space="preserve"> </v>
      </c>
      <c r="B37" s="196" t="str">
        <f>Constants!B37</f>
        <v xml:space="preserve"> </v>
      </c>
      <c r="C37" s="196" t="str">
        <f>Constants!C37</f>
        <v xml:space="preserve"> </v>
      </c>
      <c r="D37" s="196" t="str">
        <f>Constants!D37</f>
        <v xml:space="preserve"> </v>
      </c>
      <c r="E37" s="196" t="str">
        <f>Constants!E37</f>
        <v xml:space="preserve"> </v>
      </c>
      <c r="F37" s="196" t="str">
        <f>Constants!F37</f>
        <v xml:space="preserve"> </v>
      </c>
      <c r="G37" s="8"/>
      <c r="H37" s="29"/>
    </row>
    <row r="38" spans="1:11" hidden="1">
      <c r="A38" s="196" t="str">
        <f>Constants!A38</f>
        <v>Sizes:</v>
      </c>
      <c r="B38" s="196" t="str">
        <f>Constants!B38</f>
        <v>VS</v>
      </c>
      <c r="C38" s="196" t="str">
        <f>Constants!C38</f>
        <v>S</v>
      </c>
      <c r="D38" s="196" t="str">
        <f>Constants!D38</f>
        <v>M</v>
      </c>
      <c r="E38" s="196" t="str">
        <f>Constants!E38</f>
        <v>L</v>
      </c>
      <c r="F38" s="196" t="str">
        <f>Constants!F38</f>
        <v>VL</v>
      </c>
      <c r="G38" s="8"/>
      <c r="H38" s="29"/>
    </row>
    <row r="39" spans="1:11" hidden="1">
      <c r="A39" s="196" t="str">
        <f>Constants!A39</f>
        <v>upper</v>
      </c>
      <c r="B39" s="196">
        <f>Constants!B39</f>
        <v>-1.5</v>
      </c>
      <c r="C39" s="196">
        <f>Constants!C39</f>
        <v>-0.5</v>
      </c>
      <c r="D39" s="196">
        <f>Constants!D39</f>
        <v>0.5</v>
      </c>
      <c r="E39" s="196">
        <f>Constants!E39</f>
        <v>1.5</v>
      </c>
      <c r="F39" s="196">
        <f>Constants!F39</f>
        <v>99999</v>
      </c>
      <c r="G39" s="8"/>
      <c r="H39" s="29"/>
    </row>
    <row r="40" spans="1:11" hidden="1">
      <c r="A40" s="196" t="str">
        <f>Constants!A40</f>
        <v>mid</v>
      </c>
      <c r="B40" s="196">
        <f>Constants!B40</f>
        <v>-2</v>
      </c>
      <c r="C40" s="196">
        <f>Constants!C40</f>
        <v>-1</v>
      </c>
      <c r="D40" s="196">
        <f>Constants!D40</f>
        <v>0</v>
      </c>
      <c r="E40" s="196">
        <f>Constants!E40</f>
        <v>1</v>
      </c>
      <c r="F40" s="196">
        <f>Constants!F40</f>
        <v>2</v>
      </c>
      <c r="G40" s="8"/>
      <c r="H40" s="29"/>
    </row>
    <row r="41" spans="1:11" hidden="1">
      <c r="A41" s="196" t="str">
        <f>Constants!A41</f>
        <v>lower</v>
      </c>
      <c r="B41" s="196">
        <f>Constants!B41</f>
        <v>0</v>
      </c>
      <c r="C41" s="196">
        <f>Constants!C41</f>
        <v>-1.5</v>
      </c>
      <c r="D41" s="196">
        <f>Constants!D41</f>
        <v>-0.5</v>
      </c>
      <c r="E41" s="196">
        <f>Constants!E41</f>
        <v>0.5</v>
      </c>
      <c r="F41" s="196">
        <f>Constants!F41</f>
        <v>1.5</v>
      </c>
      <c r="G41" s="8"/>
      <c r="H41" s="29"/>
    </row>
    <row r="42" spans="1:11" hidden="1">
      <c r="A42" s="196" t="str">
        <f>Constants!A42</f>
        <v xml:space="preserve"> </v>
      </c>
      <c r="B42" s="196">
        <f>Constants!B42</f>
        <v>0</v>
      </c>
      <c r="C42" s="196">
        <f>Constants!C42</f>
        <v>0</v>
      </c>
      <c r="D42" s="196">
        <f>Constants!D42</f>
        <v>0</v>
      </c>
      <c r="E42" s="196">
        <f>Constants!E42</f>
        <v>0</v>
      </c>
      <c r="F42" s="196" t="str">
        <f>Constants!F42</f>
        <v xml:space="preserve"> </v>
      </c>
      <c r="G42" s="8"/>
      <c r="H42" s="29"/>
    </row>
    <row r="43" spans="1:11" customFormat="1" hidden="1">
      <c r="A43" s="196" t="str">
        <f>Constants!A43</f>
        <v xml:space="preserve"> </v>
      </c>
      <c r="B43" s="196" t="str">
        <f>Constants!B43</f>
        <v xml:space="preserve"> </v>
      </c>
      <c r="C43" s="196" t="str">
        <f>Constants!C43</f>
        <v xml:space="preserve"> </v>
      </c>
      <c r="D43" s="196" t="str">
        <f>Constants!D43</f>
        <v xml:space="preserve"> </v>
      </c>
      <c r="E43" s="196" t="str">
        <f>Constants!E43</f>
        <v xml:space="preserve"> </v>
      </c>
      <c r="F43" s="196" t="str">
        <f>Constants!F43</f>
        <v xml:space="preserve"> </v>
      </c>
      <c r="G43" s="42"/>
      <c r="H43" s="42"/>
    </row>
    <row r="44" spans="1:11" s="14" customFormat="1" hidden="1">
      <c r="A44" s="196" t="str">
        <f>Constants!A44</f>
        <v>&lt;-- Mandatory</v>
      </c>
      <c r="B44" s="196" t="str">
        <f>Constants!B44</f>
        <v xml:space="preserve"> </v>
      </c>
      <c r="C44" s="196" t="str">
        <f>Constants!C44</f>
        <v>✔</v>
      </c>
      <c r="D44" s="196" t="str">
        <f>Constants!D44</f>
        <v xml:space="preserve"> </v>
      </c>
      <c r="E44" s="196" t="str">
        <f>Constants!E44</f>
        <v xml:space="preserve"> </v>
      </c>
      <c r="F44" s="196" t="str">
        <f>Constants!F44</f>
        <v xml:space="preserve"> </v>
      </c>
      <c r="G44" s="24"/>
      <c r="H44" s="24"/>
      <c r="I44" s="24"/>
      <c r="J44" s="24"/>
      <c r="K44" s="24"/>
    </row>
    <row r="45" spans="1:11" hidden="1"/>
    <row r="46" spans="1:11" ht="20.25">
      <c r="A46" s="509" t="s">
        <v>153</v>
      </c>
      <c r="B46" s="509"/>
      <c r="C46" s="509"/>
    </row>
    <row r="47" spans="1:11" ht="18">
      <c r="A47" s="34"/>
      <c r="B47" s="34"/>
      <c r="C47" s="34"/>
    </row>
    <row r="48" spans="1:11">
      <c r="A48" s="3" t="s">
        <v>36</v>
      </c>
      <c r="B48" s="22"/>
      <c r="C48" s="512" t="s">
        <v>858</v>
      </c>
      <c r="D48" s="512"/>
      <c r="E48" s="8"/>
    </row>
    <row r="49" spans="1:7">
      <c r="A49" s="3" t="s">
        <v>408</v>
      </c>
      <c r="B49" s="22"/>
      <c r="C49" s="512" t="s">
        <v>859</v>
      </c>
      <c r="D49" s="512"/>
      <c r="E49" s="8"/>
    </row>
    <row r="50" spans="1:7">
      <c r="A50" s="3" t="s">
        <v>491</v>
      </c>
      <c r="B50" s="22"/>
      <c r="C50" s="512" t="s">
        <v>860</v>
      </c>
      <c r="D50" s="512"/>
      <c r="E50" s="8"/>
    </row>
    <row r="51" spans="1:7">
      <c r="A51" s="153" t="s">
        <v>644</v>
      </c>
      <c r="B51" s="22"/>
      <c r="C51" s="512"/>
      <c r="D51" s="512"/>
      <c r="E51" s="64" t="s">
        <v>829</v>
      </c>
    </row>
    <row r="52" spans="1:7" ht="13.5" thickBot="1">
      <c r="A52" s="13"/>
      <c r="B52" s="13"/>
      <c r="C52" s="13"/>
      <c r="D52" s="13"/>
      <c r="E52" s="13"/>
    </row>
    <row r="53" spans="1:7" ht="20.25">
      <c r="A53" s="1" t="s">
        <v>30</v>
      </c>
      <c r="B53" s="1"/>
      <c r="C53" s="1"/>
      <c r="D53" s="1"/>
      <c r="E53" s="1"/>
    </row>
    <row r="56" spans="1:7">
      <c r="A56" s="3" t="s">
        <v>462</v>
      </c>
      <c r="B56" s="38"/>
    </row>
    <row r="57" spans="1:7">
      <c r="A57" s="3" t="s">
        <v>461</v>
      </c>
      <c r="B57" s="38"/>
    </row>
    <row r="58" spans="1:7" ht="15" customHeight="1">
      <c r="A58" s="3" t="s">
        <v>67</v>
      </c>
      <c r="B58" s="272" t="str">
        <f>IF(OR(ISBLANK(B56),ISBLANK(B57)),"",MIN(VLOOKUP(B56,B62:C70,2,FALSE),VLOOKUP(B57,B72:C80,2,FALSE)))</f>
        <v/>
      </c>
      <c r="C58" s="39" t="s">
        <v>342</v>
      </c>
      <c r="D58" s="3">
        <v>100</v>
      </c>
    </row>
    <row r="59" spans="1:7" ht="18">
      <c r="B59" s="270"/>
    </row>
    <row r="61" spans="1:7">
      <c r="A61" s="3" t="s">
        <v>459</v>
      </c>
    </row>
    <row r="62" spans="1:7">
      <c r="B62" t="str">
        <f>E2</f>
        <v>AA</v>
      </c>
      <c r="C62" s="91">
        <f>$D$58*F2</f>
        <v>100</v>
      </c>
      <c r="D62" s="510" t="s">
        <v>94</v>
      </c>
      <c r="E62" s="510"/>
    </row>
    <row r="63" spans="1:7">
      <c r="B63" t="str">
        <f t="shared" ref="B63:B70" si="0">E3</f>
        <v>A</v>
      </c>
      <c r="C63" s="91">
        <f t="shared" ref="C63:C70" si="1">$D$58*F3</f>
        <v>95</v>
      </c>
      <c r="D63" s="511" t="s">
        <v>628</v>
      </c>
      <c r="E63" s="511"/>
      <c r="G63" s="4"/>
    </row>
    <row r="64" spans="1:7">
      <c r="B64" t="str">
        <f t="shared" si="0"/>
        <v>AB</v>
      </c>
      <c r="C64" s="91">
        <f t="shared" si="1"/>
        <v>90</v>
      </c>
      <c r="D64" s="511" t="s">
        <v>629</v>
      </c>
      <c r="E64" s="511"/>
    </row>
    <row r="65" spans="1:6">
      <c r="B65" t="str">
        <f t="shared" si="0"/>
        <v>B</v>
      </c>
      <c r="C65" s="91">
        <f t="shared" si="1"/>
        <v>85</v>
      </c>
      <c r="D65" s="511" t="s">
        <v>630</v>
      </c>
      <c r="E65" s="511"/>
    </row>
    <row r="66" spans="1:6">
      <c r="B66" t="str">
        <f t="shared" si="0"/>
        <v>BC</v>
      </c>
      <c r="C66" s="91">
        <f t="shared" si="1"/>
        <v>80</v>
      </c>
      <c r="D66" s="511" t="s">
        <v>631</v>
      </c>
      <c r="E66" s="510"/>
    </row>
    <row r="67" spans="1:6">
      <c r="B67" t="str">
        <f t="shared" si="0"/>
        <v>C</v>
      </c>
      <c r="C67" s="91">
        <f t="shared" si="1"/>
        <v>75</v>
      </c>
      <c r="D67" s="511" t="s">
        <v>632</v>
      </c>
      <c r="E67" s="510"/>
    </row>
    <row r="68" spans="1:6">
      <c r="B68" t="str">
        <f t="shared" si="0"/>
        <v>CD</v>
      </c>
      <c r="C68" s="91">
        <f t="shared" si="1"/>
        <v>70</v>
      </c>
      <c r="D68" s="511" t="s">
        <v>633</v>
      </c>
      <c r="E68" s="510"/>
    </row>
    <row r="69" spans="1:6">
      <c r="B69" t="str">
        <f t="shared" si="0"/>
        <v>D</v>
      </c>
      <c r="C69" s="91">
        <f t="shared" si="1"/>
        <v>65</v>
      </c>
      <c r="D69" s="517" t="s">
        <v>634</v>
      </c>
      <c r="E69" s="518"/>
      <c r="F69" s="4"/>
    </row>
    <row r="70" spans="1:6">
      <c r="B70" t="str">
        <f t="shared" si="0"/>
        <v>F</v>
      </c>
      <c r="C70" s="91">
        <f t="shared" si="1"/>
        <v>50</v>
      </c>
      <c r="D70" s="510" t="s">
        <v>464</v>
      </c>
      <c r="E70" s="510"/>
    </row>
    <row r="71" spans="1:6">
      <c r="A71" s="3" t="s">
        <v>460</v>
      </c>
    </row>
    <row r="72" spans="1:6">
      <c r="B72" t="str">
        <f>E2</f>
        <v>AA</v>
      </c>
      <c r="C72" s="91">
        <f>$D$58*F2</f>
        <v>100</v>
      </c>
      <c r="D72" s="510" t="s">
        <v>94</v>
      </c>
      <c r="E72" s="510"/>
    </row>
    <row r="73" spans="1:6">
      <c r="B73" t="str">
        <f t="shared" ref="B73:B80" si="2">E3</f>
        <v>A</v>
      </c>
      <c r="C73" s="91">
        <f t="shared" ref="C73:C80" si="3">$D$58*F3</f>
        <v>95</v>
      </c>
      <c r="D73" s="510" t="s">
        <v>463</v>
      </c>
      <c r="E73" s="510"/>
    </row>
    <row r="74" spans="1:6">
      <c r="B74" t="str">
        <f t="shared" si="2"/>
        <v>AB</v>
      </c>
      <c r="C74" s="91">
        <f t="shared" si="3"/>
        <v>90</v>
      </c>
      <c r="D74" s="510" t="s">
        <v>471</v>
      </c>
      <c r="E74" s="510"/>
    </row>
    <row r="75" spans="1:6">
      <c r="B75" t="str">
        <f t="shared" si="2"/>
        <v>B</v>
      </c>
      <c r="C75" s="91">
        <f t="shared" si="3"/>
        <v>85</v>
      </c>
      <c r="D75" s="510" t="s">
        <v>468</v>
      </c>
      <c r="E75" s="510"/>
    </row>
    <row r="76" spans="1:6">
      <c r="B76" t="str">
        <f t="shared" si="2"/>
        <v>BC</v>
      </c>
      <c r="C76" s="91">
        <f t="shared" si="3"/>
        <v>80</v>
      </c>
      <c r="D76" s="510" t="s">
        <v>466</v>
      </c>
      <c r="E76" s="510"/>
    </row>
    <row r="77" spans="1:6">
      <c r="B77" t="str">
        <f t="shared" si="2"/>
        <v>C</v>
      </c>
      <c r="C77" s="91">
        <f t="shared" si="3"/>
        <v>75</v>
      </c>
      <c r="D77" s="510" t="s">
        <v>469</v>
      </c>
      <c r="E77" s="510"/>
    </row>
    <row r="78" spans="1:6">
      <c r="B78" t="str">
        <f t="shared" si="2"/>
        <v>CD</v>
      </c>
      <c r="C78" s="91">
        <f t="shared" si="3"/>
        <v>70</v>
      </c>
      <c r="D78" s="510" t="s">
        <v>465</v>
      </c>
      <c r="E78" s="510"/>
    </row>
    <row r="79" spans="1:6">
      <c r="B79" t="str">
        <f t="shared" si="2"/>
        <v>D</v>
      </c>
      <c r="C79" s="91">
        <f t="shared" si="3"/>
        <v>65</v>
      </c>
      <c r="D79" s="510" t="s">
        <v>470</v>
      </c>
      <c r="E79" s="510"/>
    </row>
    <row r="80" spans="1:6">
      <c r="B80" t="str">
        <f t="shared" si="2"/>
        <v>F</v>
      </c>
      <c r="C80" s="91">
        <f t="shared" si="3"/>
        <v>50</v>
      </c>
      <c r="D80" s="510" t="s">
        <v>467</v>
      </c>
      <c r="E80" s="510"/>
    </row>
    <row r="83" spans="1:12" ht="20.25">
      <c r="A83" s="523" t="s">
        <v>123</v>
      </c>
      <c r="B83" s="523"/>
      <c r="C83" s="203"/>
      <c r="D83" s="316" t="s">
        <v>656</v>
      </c>
      <c r="E83" s="315"/>
    </row>
    <row r="84" spans="1:12" customFormat="1">
      <c r="A84" s="515" t="s">
        <v>68</v>
      </c>
      <c r="B84" s="515"/>
      <c r="C84" s="515"/>
      <c r="D84" s="515"/>
      <c r="E84" s="515"/>
      <c r="F84" s="515"/>
      <c r="G84" s="515"/>
      <c r="H84" s="515"/>
      <c r="I84" s="515"/>
      <c r="J84" s="515"/>
      <c r="K84" s="515"/>
      <c r="L84" s="515"/>
    </row>
    <row r="85" spans="1:12" customFormat="1">
      <c r="A85" s="14"/>
      <c r="B85" s="516" t="s">
        <v>151</v>
      </c>
      <c r="C85" s="516"/>
      <c r="D85" s="516"/>
      <c r="E85" s="516"/>
      <c r="F85" s="516"/>
      <c r="G85" s="516"/>
      <c r="H85" s="516"/>
      <c r="I85" s="516"/>
      <c r="J85" s="516"/>
      <c r="K85" s="516"/>
      <c r="L85" s="516"/>
    </row>
    <row r="86" spans="1:12" customFormat="1">
      <c r="A86" s="14"/>
      <c r="B86" s="516" t="s">
        <v>334</v>
      </c>
      <c r="C86" s="516"/>
      <c r="D86" s="516"/>
      <c r="E86" s="516"/>
      <c r="F86" s="516"/>
      <c r="G86" s="516"/>
      <c r="H86" s="516"/>
      <c r="I86" s="516"/>
      <c r="J86" s="516"/>
      <c r="K86" s="516"/>
      <c r="L86" s="516"/>
    </row>
    <row r="87" spans="1:12" customFormat="1">
      <c r="A87" s="14"/>
      <c r="B87" s="516" t="s">
        <v>335</v>
      </c>
      <c r="C87" s="516"/>
      <c r="D87" s="516"/>
      <c r="E87" s="516"/>
      <c r="F87" s="516"/>
      <c r="G87" s="516"/>
      <c r="H87" s="516"/>
      <c r="I87" s="516"/>
      <c r="J87" s="516"/>
      <c r="K87" s="516"/>
      <c r="L87" s="516"/>
    </row>
    <row r="88" spans="1:12" customFormat="1">
      <c r="A88" s="515" t="s">
        <v>124</v>
      </c>
      <c r="B88" s="515"/>
      <c r="C88" s="515"/>
      <c r="D88" s="515"/>
      <c r="E88" s="515"/>
      <c r="F88" s="515"/>
      <c r="G88" s="515"/>
      <c r="H88" s="515"/>
      <c r="I88" s="515"/>
      <c r="J88" s="515"/>
      <c r="K88" s="515"/>
      <c r="L88" s="515"/>
    </row>
    <row r="89" spans="1:12" customFormat="1">
      <c r="A89" s="14"/>
      <c r="B89" s="516" t="s">
        <v>286</v>
      </c>
      <c r="C89" s="516"/>
      <c r="D89" s="516"/>
      <c r="E89" s="516"/>
      <c r="F89" s="516"/>
      <c r="G89" s="516"/>
      <c r="H89" s="516"/>
      <c r="I89" s="516"/>
      <c r="J89" s="516"/>
      <c r="K89" s="516"/>
      <c r="L89" s="516"/>
    </row>
    <row r="90" spans="1:12" customFormat="1">
      <c r="A90" s="14"/>
      <c r="B90" s="516" t="s">
        <v>457</v>
      </c>
      <c r="C90" s="516"/>
      <c r="D90" s="516"/>
      <c r="E90" s="516"/>
      <c r="F90" s="516"/>
      <c r="G90" s="516"/>
      <c r="H90" s="516"/>
      <c r="I90" s="516"/>
      <c r="J90" s="516"/>
      <c r="K90" s="516"/>
      <c r="L90" s="516"/>
    </row>
    <row r="91" spans="1:12" s="212" customFormat="1">
      <c r="A91" s="211"/>
      <c r="B91" s="514" t="s">
        <v>345</v>
      </c>
      <c r="C91" s="514"/>
      <c r="D91" s="514"/>
      <c r="E91" s="514"/>
      <c r="F91" s="514"/>
      <c r="G91" s="514"/>
      <c r="H91" s="514"/>
      <c r="I91" s="514"/>
      <c r="J91" s="514"/>
      <c r="K91" s="514"/>
      <c r="L91" s="514"/>
    </row>
    <row r="92" spans="1:12" customFormat="1">
      <c r="A92" s="14"/>
      <c r="B92" s="516" t="s">
        <v>287</v>
      </c>
      <c r="C92" s="516"/>
      <c r="D92" s="516"/>
      <c r="E92" s="516"/>
      <c r="F92" s="516"/>
      <c r="G92" s="516"/>
      <c r="H92" s="516"/>
      <c r="I92" s="516"/>
      <c r="J92" s="516"/>
      <c r="K92" s="516"/>
      <c r="L92" s="516"/>
    </row>
    <row r="93" spans="1:12" customFormat="1">
      <c r="A93" s="515" t="s">
        <v>145</v>
      </c>
      <c r="B93" s="515"/>
      <c r="C93" s="515"/>
      <c r="D93" s="515"/>
      <c r="E93" s="515"/>
      <c r="F93" s="515"/>
      <c r="G93" s="515"/>
      <c r="H93" s="515"/>
      <c r="I93" s="515"/>
      <c r="J93" s="515"/>
      <c r="K93" s="515"/>
      <c r="L93" s="515"/>
    </row>
    <row r="94" spans="1:12" customFormat="1">
      <c r="A94" s="14"/>
      <c r="B94" s="516" t="s">
        <v>119</v>
      </c>
      <c r="C94" s="516"/>
      <c r="D94" s="516"/>
      <c r="E94" s="516"/>
      <c r="F94" s="516"/>
      <c r="G94" s="516"/>
      <c r="H94" s="516"/>
      <c r="I94" s="516"/>
      <c r="J94" s="516"/>
      <c r="K94" s="516"/>
      <c r="L94" s="516"/>
    </row>
    <row r="95" spans="1:12" customFormat="1">
      <c r="A95" s="14"/>
      <c r="B95" s="516" t="s">
        <v>120</v>
      </c>
      <c r="C95" s="516"/>
      <c r="D95" s="516"/>
      <c r="E95" s="516"/>
      <c r="F95" s="516"/>
      <c r="G95" s="516"/>
      <c r="H95" s="516"/>
      <c r="I95" s="516"/>
      <c r="J95" s="516"/>
      <c r="K95" s="516"/>
      <c r="L95" s="516"/>
    </row>
    <row r="96" spans="1:12" customFormat="1">
      <c r="A96" s="14"/>
      <c r="B96" s="516" t="s">
        <v>458</v>
      </c>
      <c r="C96" s="516"/>
      <c r="D96" s="516"/>
      <c r="E96" s="516"/>
      <c r="F96" s="516"/>
      <c r="G96" s="516"/>
      <c r="H96" s="516"/>
      <c r="I96" s="516"/>
      <c r="J96" s="516"/>
      <c r="K96" s="516"/>
      <c r="L96" s="516"/>
    </row>
    <row r="97" spans="1:12" customFormat="1">
      <c r="A97" s="14"/>
      <c r="B97" s="516" t="s">
        <v>162</v>
      </c>
      <c r="C97" s="516"/>
      <c r="D97" s="516"/>
      <c r="E97" s="516"/>
      <c r="F97" s="516"/>
      <c r="G97" s="516"/>
      <c r="H97" s="516"/>
      <c r="I97" s="516"/>
      <c r="J97" s="516"/>
      <c r="K97" s="516"/>
      <c r="L97" s="516"/>
    </row>
    <row r="98" spans="1:12" customFormat="1">
      <c r="A98" s="14"/>
      <c r="B98" s="516" t="s">
        <v>336</v>
      </c>
      <c r="C98" s="516"/>
      <c r="D98" s="516"/>
      <c r="E98" s="516"/>
      <c r="F98" s="516"/>
      <c r="G98" s="516"/>
      <c r="H98" s="516"/>
      <c r="I98" s="516"/>
      <c r="J98" s="516"/>
      <c r="K98" s="516"/>
      <c r="L98" s="516"/>
    </row>
    <row r="99" spans="1:12" customFormat="1">
      <c r="A99" s="515" t="s">
        <v>215</v>
      </c>
      <c r="B99" s="515"/>
      <c r="C99" s="24"/>
      <c r="D99" s="24"/>
      <c r="E99" s="24"/>
      <c r="F99" s="24"/>
      <c r="G99" s="24"/>
      <c r="H99" s="24"/>
      <c r="I99" s="24"/>
      <c r="J99" s="24"/>
      <c r="K99" s="24"/>
      <c r="L99" s="24"/>
    </row>
    <row r="100" spans="1:12" customFormat="1">
      <c r="A100" s="14"/>
      <c r="B100" s="516" t="s">
        <v>337</v>
      </c>
      <c r="C100" s="516"/>
      <c r="D100" s="516"/>
      <c r="E100" s="516"/>
      <c r="F100" s="516"/>
      <c r="G100" s="516"/>
      <c r="H100" s="516"/>
      <c r="I100" s="516"/>
      <c r="J100" s="516"/>
      <c r="K100" s="516"/>
      <c r="L100" s="516"/>
    </row>
    <row r="101" spans="1:12" customFormat="1">
      <c r="A101" s="14"/>
      <c r="B101" s="516" t="s">
        <v>338</v>
      </c>
      <c r="C101" s="516"/>
      <c r="D101" s="516"/>
      <c r="E101" s="516"/>
      <c r="F101" s="516"/>
      <c r="G101" s="516"/>
      <c r="H101" s="516"/>
      <c r="I101" s="516"/>
      <c r="J101" s="516"/>
      <c r="K101" s="516"/>
      <c r="L101" s="516"/>
    </row>
    <row r="102" spans="1:12" customFormat="1">
      <c r="A102" s="14"/>
      <c r="B102" s="516" t="s">
        <v>65</v>
      </c>
      <c r="C102" s="516"/>
      <c r="D102" s="516"/>
      <c r="E102" s="516"/>
      <c r="F102" s="516"/>
      <c r="G102" s="516"/>
      <c r="H102" s="516"/>
      <c r="I102" s="516"/>
      <c r="J102" s="516"/>
      <c r="K102" s="516"/>
      <c r="L102" s="516"/>
    </row>
    <row r="103" spans="1:12" customFormat="1">
      <c r="A103" s="14"/>
      <c r="B103" s="516" t="s">
        <v>481</v>
      </c>
      <c r="C103" s="516"/>
      <c r="D103" s="516"/>
      <c r="E103" s="516"/>
      <c r="F103" s="516"/>
      <c r="G103" s="516"/>
      <c r="H103" s="516"/>
      <c r="I103" s="516"/>
      <c r="J103" s="516"/>
      <c r="K103" s="516"/>
      <c r="L103" s="516"/>
    </row>
    <row r="104" spans="1:12" customFormat="1">
      <c r="A104" s="515" t="s">
        <v>339</v>
      </c>
      <c r="B104" s="515"/>
      <c r="C104" s="24"/>
      <c r="D104" s="24"/>
      <c r="E104" s="24"/>
      <c r="F104" s="24"/>
      <c r="G104" s="24"/>
      <c r="H104" s="24"/>
      <c r="I104" s="24"/>
      <c r="J104" s="24"/>
      <c r="K104" s="24"/>
      <c r="L104" s="24"/>
    </row>
    <row r="105" spans="1:12" customFormat="1">
      <c r="A105" s="14"/>
      <c r="B105" s="516" t="s">
        <v>48</v>
      </c>
      <c r="C105" s="516"/>
      <c r="D105" s="516"/>
      <c r="E105" s="516"/>
      <c r="F105" s="516"/>
      <c r="G105" s="516"/>
      <c r="H105" s="516"/>
      <c r="I105" s="516"/>
      <c r="J105" s="516"/>
      <c r="K105" s="516"/>
      <c r="L105" s="516"/>
    </row>
    <row r="106" spans="1:12" customFormat="1">
      <c r="A106" s="14"/>
      <c r="B106" s="516" t="s">
        <v>66</v>
      </c>
      <c r="C106" s="516"/>
      <c r="D106" s="516"/>
      <c r="E106" s="516"/>
      <c r="F106" s="516"/>
      <c r="G106" s="516"/>
      <c r="H106" s="516"/>
      <c r="I106" s="516"/>
      <c r="J106" s="516"/>
      <c r="K106" s="516"/>
      <c r="L106" s="516"/>
    </row>
    <row r="107" spans="1:12" customFormat="1">
      <c r="A107" s="14"/>
      <c r="B107" s="516" t="s">
        <v>29</v>
      </c>
      <c r="C107" s="516"/>
      <c r="D107" s="516"/>
      <c r="E107" s="516"/>
      <c r="F107" s="516"/>
      <c r="G107" s="516"/>
      <c r="H107" s="516"/>
      <c r="I107" s="516"/>
      <c r="J107" s="516"/>
      <c r="K107" s="516"/>
      <c r="L107" s="516"/>
    </row>
    <row r="108" spans="1:12" customFormat="1">
      <c r="A108" s="14"/>
      <c r="B108" s="516" t="s">
        <v>96</v>
      </c>
      <c r="C108" s="516"/>
      <c r="D108" s="516"/>
      <c r="E108" s="516"/>
      <c r="F108" s="516"/>
      <c r="G108" s="516"/>
      <c r="H108" s="516"/>
      <c r="I108" s="516"/>
      <c r="J108" s="516"/>
      <c r="K108" s="516"/>
      <c r="L108" s="516"/>
    </row>
    <row r="109" spans="1:12" customFormat="1">
      <c r="A109" s="14"/>
      <c r="B109" s="516" t="s">
        <v>340</v>
      </c>
      <c r="C109" s="516"/>
      <c r="D109" s="516"/>
      <c r="E109" s="516"/>
      <c r="F109" s="516"/>
      <c r="G109" s="516"/>
      <c r="H109" s="516"/>
      <c r="I109" s="516"/>
      <c r="J109" s="516"/>
      <c r="K109" s="516"/>
      <c r="L109" s="516"/>
    </row>
    <row r="110" spans="1:12" customFormat="1">
      <c r="A110" s="14"/>
      <c r="B110" s="513" t="s">
        <v>627</v>
      </c>
      <c r="C110" s="516"/>
      <c r="D110" s="516"/>
      <c r="E110" s="516"/>
      <c r="F110" s="516"/>
      <c r="G110" s="516"/>
      <c r="H110" s="516"/>
      <c r="I110" s="516"/>
      <c r="J110" s="516"/>
      <c r="K110" s="516"/>
      <c r="L110" s="516"/>
    </row>
    <row r="111" spans="1:12" customFormat="1">
      <c r="A111" s="515" t="s">
        <v>125</v>
      </c>
      <c r="B111" s="515"/>
      <c r="C111" s="24"/>
      <c r="D111" s="24"/>
      <c r="E111" s="24"/>
      <c r="F111" s="24"/>
      <c r="G111" s="24"/>
      <c r="H111" s="24"/>
      <c r="I111" s="24"/>
      <c r="J111" s="24"/>
      <c r="K111" s="24"/>
      <c r="L111" s="24"/>
    </row>
    <row r="112" spans="1:12" customFormat="1">
      <c r="A112" s="14"/>
      <c r="B112" s="516" t="s">
        <v>49</v>
      </c>
      <c r="C112" s="516"/>
      <c r="D112" s="516"/>
      <c r="E112" s="516"/>
      <c r="F112" s="516"/>
      <c r="G112" s="516"/>
      <c r="H112" s="516"/>
      <c r="I112" s="516"/>
      <c r="J112" s="516"/>
      <c r="K112" s="516"/>
      <c r="L112" s="516"/>
    </row>
    <row r="113" spans="1:12" customFormat="1">
      <c r="A113" s="14"/>
      <c r="B113" s="516" t="s">
        <v>341</v>
      </c>
      <c r="C113" s="516"/>
      <c r="D113" s="516"/>
      <c r="E113" s="516"/>
      <c r="F113" s="516"/>
      <c r="G113" s="516"/>
      <c r="H113" s="516"/>
      <c r="I113" s="516"/>
      <c r="J113" s="516"/>
      <c r="K113" s="516"/>
      <c r="L113" s="516"/>
    </row>
    <row r="114" spans="1:12" customFormat="1">
      <c r="A114" s="14"/>
      <c r="B114" s="513" t="s">
        <v>536</v>
      </c>
      <c r="C114" s="516"/>
      <c r="D114" s="516"/>
      <c r="E114" s="516"/>
      <c r="F114" s="516"/>
      <c r="G114" s="516"/>
      <c r="H114" s="516"/>
      <c r="I114" s="516"/>
      <c r="J114" s="516"/>
      <c r="K114" s="516"/>
      <c r="L114" s="516"/>
    </row>
    <row r="115" spans="1:12" customFormat="1">
      <c r="A115" s="14"/>
      <c r="B115" s="516" t="s">
        <v>122</v>
      </c>
      <c r="C115" s="516"/>
      <c r="D115" s="516"/>
      <c r="E115" s="516"/>
      <c r="F115" s="516"/>
      <c r="G115" s="516"/>
      <c r="H115" s="516"/>
      <c r="I115" s="516"/>
      <c r="J115" s="516"/>
      <c r="K115" s="516"/>
      <c r="L115" s="516"/>
    </row>
    <row r="116" spans="1:12" customFormat="1">
      <c r="A116" s="14"/>
      <c r="B116" s="516" t="s">
        <v>144</v>
      </c>
      <c r="C116" s="516"/>
      <c r="D116" s="516"/>
      <c r="E116" s="516"/>
      <c r="F116" s="516"/>
      <c r="G116" s="516"/>
      <c r="H116" s="516"/>
      <c r="I116" s="516"/>
      <c r="J116" s="516"/>
      <c r="K116" s="516"/>
      <c r="L116" s="516"/>
    </row>
    <row r="117" spans="1:12" s="164" customFormat="1">
      <c r="A117" s="159"/>
      <c r="B117" s="514" t="s">
        <v>482</v>
      </c>
      <c r="C117" s="514"/>
      <c r="D117" s="514"/>
      <c r="E117" s="514"/>
      <c r="F117" s="514"/>
      <c r="G117" s="514"/>
      <c r="H117" s="514"/>
      <c r="I117" s="514"/>
      <c r="J117" s="514"/>
      <c r="K117" s="514"/>
      <c r="L117" s="514"/>
    </row>
    <row r="118" spans="1:12" s="310" customFormat="1" hidden="1">
      <c r="A118" s="522" t="s">
        <v>38</v>
      </c>
      <c r="B118" s="522"/>
      <c r="C118" s="309"/>
      <c r="D118" s="309"/>
      <c r="E118" s="309"/>
      <c r="F118" s="309"/>
      <c r="G118" s="309"/>
      <c r="H118" s="309"/>
      <c r="I118" s="309"/>
      <c r="J118" s="309"/>
      <c r="K118" s="309"/>
      <c r="L118" s="309"/>
    </row>
    <row r="119" spans="1:12" s="310" customFormat="1" hidden="1">
      <c r="A119" s="311"/>
      <c r="B119" s="521" t="s">
        <v>39</v>
      </c>
      <c r="C119" s="521"/>
      <c r="D119" s="521"/>
      <c r="E119" s="521"/>
      <c r="F119" s="521"/>
      <c r="G119" s="521"/>
      <c r="H119" s="521"/>
      <c r="I119" s="521"/>
      <c r="J119" s="521"/>
      <c r="K119" s="521"/>
      <c r="L119" s="521"/>
    </row>
    <row r="120" spans="1:12" s="310" customFormat="1" hidden="1">
      <c r="A120" s="311"/>
      <c r="B120" s="521" t="s">
        <v>40</v>
      </c>
      <c r="C120" s="521"/>
      <c r="D120" s="521"/>
      <c r="E120" s="521"/>
      <c r="F120" s="521"/>
      <c r="G120" s="521"/>
      <c r="H120" s="521"/>
      <c r="I120" s="521"/>
      <c r="J120" s="521"/>
      <c r="K120" s="521"/>
      <c r="L120" s="521"/>
    </row>
    <row r="121" spans="1:12" s="164" customFormat="1">
      <c r="A121" s="165" t="s">
        <v>174</v>
      </c>
      <c r="B121" s="163"/>
      <c r="C121" s="163"/>
      <c r="D121" s="163"/>
      <c r="E121" s="163"/>
      <c r="F121" s="163"/>
      <c r="G121" s="163"/>
      <c r="H121" s="163"/>
      <c r="I121" s="163"/>
      <c r="J121" s="163"/>
      <c r="K121" s="163"/>
      <c r="L121" s="163"/>
    </row>
    <row r="122" spans="1:12" s="164" customFormat="1">
      <c r="A122" s="159"/>
      <c r="B122" s="519" t="s">
        <v>815</v>
      </c>
      <c r="C122" s="514"/>
      <c r="D122" s="514"/>
      <c r="E122" s="514"/>
      <c r="F122" s="514"/>
      <c r="G122" s="514"/>
      <c r="H122" s="514"/>
      <c r="I122" s="514"/>
      <c r="J122" s="514"/>
      <c r="K122" s="514"/>
      <c r="L122" s="514"/>
    </row>
    <row r="123" spans="1:12" s="164" customFormat="1">
      <c r="A123" s="159"/>
      <c r="B123" s="514" t="s">
        <v>490</v>
      </c>
      <c r="C123" s="514"/>
      <c r="D123" s="514"/>
      <c r="E123" s="514"/>
      <c r="F123" s="514"/>
      <c r="G123" s="514"/>
      <c r="H123" s="514"/>
      <c r="I123" s="514"/>
      <c r="J123" s="514"/>
      <c r="K123" s="514"/>
      <c r="L123" s="514"/>
    </row>
    <row r="124" spans="1:12" s="164" customFormat="1">
      <c r="A124" s="159"/>
      <c r="B124" s="514" t="s">
        <v>525</v>
      </c>
      <c r="C124" s="514"/>
      <c r="D124" s="514"/>
      <c r="E124" s="514"/>
      <c r="F124" s="514"/>
      <c r="G124" s="514"/>
      <c r="H124" s="514"/>
      <c r="I124" s="514"/>
      <c r="J124" s="514"/>
      <c r="K124" s="514"/>
      <c r="L124" s="514"/>
    </row>
    <row r="125" spans="1:12" s="164" customFormat="1">
      <c r="A125" s="159"/>
      <c r="B125" s="514" t="s">
        <v>175</v>
      </c>
      <c r="C125" s="514"/>
      <c r="D125" s="514"/>
      <c r="E125" s="514"/>
      <c r="F125" s="514"/>
      <c r="G125" s="514"/>
      <c r="H125" s="514"/>
      <c r="I125" s="514"/>
      <c r="J125" s="514"/>
      <c r="K125" s="514"/>
      <c r="L125" s="514"/>
    </row>
    <row r="126" spans="1:12" s="164" customFormat="1">
      <c r="A126" s="159"/>
      <c r="B126" s="513" t="s">
        <v>537</v>
      </c>
      <c r="C126" s="514"/>
      <c r="D126" s="514"/>
      <c r="E126" s="514"/>
      <c r="F126" s="514"/>
      <c r="G126" s="514"/>
      <c r="H126" s="514"/>
      <c r="I126" s="514"/>
      <c r="J126" s="514"/>
      <c r="K126" s="514"/>
      <c r="L126" s="514"/>
    </row>
    <row r="127" spans="1:12" s="164" customFormat="1">
      <c r="A127" s="159"/>
      <c r="B127" s="513" t="s">
        <v>646</v>
      </c>
      <c r="C127" s="514"/>
      <c r="D127" s="514"/>
      <c r="E127" s="514"/>
      <c r="F127" s="514"/>
      <c r="G127" s="514"/>
      <c r="H127" s="514"/>
      <c r="I127" s="514"/>
      <c r="J127" s="514"/>
      <c r="K127" s="514"/>
      <c r="L127" s="514"/>
    </row>
    <row r="128" spans="1:12" s="312" customFormat="1" hidden="1">
      <c r="A128" s="313" t="s">
        <v>136</v>
      </c>
      <c r="B128" s="314"/>
      <c r="C128" s="314"/>
      <c r="D128" s="314"/>
      <c r="E128" s="314"/>
      <c r="F128" s="314"/>
      <c r="G128" s="314"/>
      <c r="H128" s="314"/>
      <c r="I128" s="314"/>
      <c r="J128" s="314"/>
      <c r="K128" s="314"/>
      <c r="L128" s="314"/>
    </row>
    <row r="129" spans="1:12" s="312" customFormat="1" hidden="1">
      <c r="B129" s="520" t="s">
        <v>15</v>
      </c>
      <c r="C129" s="520"/>
      <c r="D129" s="520"/>
      <c r="E129" s="520"/>
      <c r="F129" s="520"/>
      <c r="G129" s="520"/>
      <c r="H129" s="520"/>
      <c r="I129" s="520"/>
      <c r="J129" s="520"/>
      <c r="K129" s="520"/>
      <c r="L129" s="520"/>
    </row>
    <row r="130" spans="1:12" s="312" customFormat="1" hidden="1">
      <c r="B130" s="520" t="s">
        <v>16</v>
      </c>
      <c r="C130" s="520"/>
      <c r="D130" s="520"/>
      <c r="E130" s="520"/>
      <c r="F130" s="520"/>
      <c r="G130" s="520"/>
      <c r="H130" s="520"/>
      <c r="I130" s="520"/>
      <c r="J130" s="520"/>
      <c r="K130" s="520"/>
      <c r="L130" s="520"/>
    </row>
    <row r="131" spans="1:12" s="312" customFormat="1" hidden="1">
      <c r="B131" s="520" t="s">
        <v>17</v>
      </c>
      <c r="C131" s="520"/>
      <c r="D131" s="520"/>
      <c r="E131" s="520"/>
      <c r="F131" s="520"/>
      <c r="G131" s="520"/>
      <c r="H131" s="520"/>
      <c r="I131" s="520"/>
      <c r="J131" s="520"/>
      <c r="K131" s="520"/>
      <c r="L131" s="520"/>
    </row>
    <row r="132" spans="1:12" s="312" customFormat="1" hidden="1">
      <c r="B132" s="520" t="s">
        <v>18</v>
      </c>
      <c r="C132" s="520"/>
      <c r="D132" s="520"/>
      <c r="E132" s="520"/>
      <c r="F132" s="520"/>
      <c r="G132" s="520"/>
      <c r="H132" s="520"/>
      <c r="I132" s="520"/>
      <c r="J132" s="520"/>
      <c r="K132" s="520"/>
      <c r="L132" s="520"/>
    </row>
    <row r="133" spans="1:12" s="312" customFormat="1" hidden="1">
      <c r="B133" s="520" t="s">
        <v>19</v>
      </c>
      <c r="C133" s="520"/>
      <c r="D133" s="520"/>
      <c r="E133" s="520"/>
      <c r="F133" s="520"/>
      <c r="G133" s="520"/>
      <c r="H133" s="520"/>
      <c r="I133" s="520"/>
      <c r="J133" s="520"/>
      <c r="K133" s="520"/>
      <c r="L133" s="520"/>
    </row>
    <row r="134" spans="1:12" s="312" customFormat="1" hidden="1">
      <c r="A134" s="313" t="s">
        <v>7</v>
      </c>
      <c r="B134" s="327"/>
      <c r="C134" s="327"/>
      <c r="D134" s="327"/>
      <c r="E134" s="327"/>
      <c r="F134" s="327"/>
      <c r="G134" s="327"/>
      <c r="H134" s="327"/>
      <c r="I134" s="327"/>
      <c r="J134" s="327"/>
      <c r="K134" s="327"/>
      <c r="L134" s="327"/>
    </row>
    <row r="135" spans="1:12" s="312" customFormat="1" hidden="1">
      <c r="A135" s="313"/>
      <c r="B135" s="520" t="s">
        <v>6</v>
      </c>
      <c r="C135" s="520"/>
      <c r="D135" s="520"/>
      <c r="E135" s="520"/>
      <c r="F135" s="520"/>
      <c r="G135" s="520"/>
      <c r="H135" s="520"/>
      <c r="I135" s="520"/>
      <c r="J135" s="520"/>
      <c r="K135" s="520"/>
      <c r="L135" s="520"/>
    </row>
    <row r="136" spans="1:12" s="312" customFormat="1" hidden="1">
      <c r="A136" s="313"/>
      <c r="B136" s="520" t="s">
        <v>295</v>
      </c>
      <c r="C136" s="520"/>
      <c r="D136" s="520"/>
      <c r="E136" s="520"/>
      <c r="F136" s="520"/>
      <c r="G136" s="520"/>
      <c r="H136" s="520"/>
      <c r="I136" s="520"/>
      <c r="J136" s="520"/>
      <c r="K136" s="520"/>
      <c r="L136" s="520"/>
    </row>
    <row r="137" spans="1:12" s="312" customFormat="1" hidden="1">
      <c r="A137" s="313" t="s">
        <v>9</v>
      </c>
      <c r="B137" s="313"/>
      <c r="C137" s="309"/>
      <c r="D137" s="309"/>
      <c r="E137" s="309"/>
      <c r="F137" s="309"/>
      <c r="G137" s="309"/>
      <c r="H137" s="309"/>
      <c r="I137" s="309"/>
      <c r="J137" s="309"/>
      <c r="K137" s="309"/>
      <c r="L137" s="309"/>
    </row>
    <row r="138" spans="1:12" s="312" customFormat="1" hidden="1">
      <c r="A138" s="313"/>
      <c r="B138" s="520" t="s">
        <v>1</v>
      </c>
      <c r="C138" s="520"/>
      <c r="D138" s="520"/>
      <c r="E138" s="520"/>
      <c r="F138" s="520"/>
      <c r="G138" s="520"/>
      <c r="H138" s="520"/>
      <c r="I138" s="520"/>
      <c r="J138" s="520"/>
      <c r="K138" s="520"/>
      <c r="L138" s="520"/>
    </row>
    <row r="139" spans="1:12" s="312" customFormat="1" hidden="1">
      <c r="A139" s="313"/>
      <c r="B139" s="520" t="s">
        <v>2</v>
      </c>
      <c r="C139" s="520"/>
      <c r="D139" s="520"/>
      <c r="E139" s="520"/>
      <c r="F139" s="520"/>
      <c r="G139" s="520"/>
      <c r="H139" s="520"/>
      <c r="I139" s="520"/>
      <c r="J139" s="520"/>
      <c r="K139" s="520"/>
      <c r="L139" s="520"/>
    </row>
    <row r="140" spans="1:12" s="312" customFormat="1" hidden="1">
      <c r="A140" s="313"/>
      <c r="B140" s="520" t="s">
        <v>3</v>
      </c>
      <c r="C140" s="520"/>
      <c r="D140" s="520"/>
      <c r="E140" s="520"/>
      <c r="F140" s="520"/>
      <c r="G140" s="520"/>
      <c r="H140" s="520"/>
      <c r="I140" s="520"/>
      <c r="J140" s="520"/>
      <c r="K140" s="520"/>
      <c r="L140" s="520"/>
    </row>
    <row r="141" spans="1:12" s="312" customFormat="1" hidden="1">
      <c r="A141" s="311"/>
      <c r="B141" s="520" t="s">
        <v>4</v>
      </c>
      <c r="C141" s="520"/>
      <c r="D141" s="520"/>
      <c r="E141" s="520"/>
      <c r="F141" s="520"/>
      <c r="G141" s="520"/>
      <c r="H141" s="520"/>
      <c r="I141" s="520"/>
      <c r="J141" s="520"/>
      <c r="K141" s="520"/>
      <c r="L141" s="520"/>
    </row>
    <row r="142" spans="1:12" s="312" customFormat="1" hidden="1">
      <c r="A142" s="311"/>
      <c r="B142" s="520" t="s">
        <v>5</v>
      </c>
      <c r="C142" s="520"/>
      <c r="D142" s="520"/>
      <c r="E142" s="520"/>
      <c r="F142" s="520"/>
      <c r="G142" s="520"/>
      <c r="H142" s="520"/>
      <c r="I142" s="520"/>
      <c r="J142" s="520"/>
      <c r="K142" s="520"/>
      <c r="L142" s="520"/>
    </row>
    <row r="143" spans="1:12" s="312" customFormat="1" hidden="1">
      <c r="A143" s="522" t="s">
        <v>160</v>
      </c>
      <c r="B143" s="522"/>
      <c r="C143" s="309"/>
      <c r="D143" s="309"/>
      <c r="E143" s="309"/>
      <c r="F143" s="309"/>
      <c r="G143" s="309"/>
      <c r="H143" s="309"/>
      <c r="I143" s="309"/>
      <c r="J143" s="309"/>
      <c r="K143" s="309"/>
      <c r="L143" s="309"/>
    </row>
    <row r="144" spans="1:12" s="312" customFormat="1" hidden="1">
      <c r="A144" s="311"/>
      <c r="B144" s="521" t="s">
        <v>212</v>
      </c>
      <c r="C144" s="521"/>
      <c r="D144" s="521"/>
      <c r="E144" s="521"/>
      <c r="F144" s="521"/>
      <c r="G144" s="521"/>
      <c r="H144" s="521"/>
      <c r="I144" s="521"/>
      <c r="J144" s="521"/>
      <c r="K144" s="521"/>
      <c r="L144" s="521"/>
    </row>
    <row r="145" spans="1:12" s="312" customFormat="1" hidden="1">
      <c r="A145" s="311"/>
      <c r="B145" s="521" t="s">
        <v>214</v>
      </c>
      <c r="C145" s="521"/>
      <c r="D145" s="521"/>
      <c r="E145" s="521"/>
      <c r="F145" s="521"/>
      <c r="G145" s="521"/>
      <c r="H145" s="521"/>
      <c r="I145" s="521"/>
      <c r="J145" s="521"/>
      <c r="K145" s="521"/>
      <c r="L145" s="521"/>
    </row>
    <row r="146" spans="1:12" s="312" customFormat="1" hidden="1">
      <c r="A146" s="311"/>
      <c r="B146" s="521" t="s">
        <v>344</v>
      </c>
      <c r="C146" s="521"/>
      <c r="D146" s="521"/>
      <c r="E146" s="521"/>
      <c r="F146" s="521"/>
      <c r="G146" s="521"/>
      <c r="H146" s="521"/>
      <c r="I146" s="521"/>
      <c r="J146" s="521"/>
      <c r="K146" s="521"/>
      <c r="L146" s="521"/>
    </row>
    <row r="147" spans="1:12" s="312" customFormat="1" hidden="1">
      <c r="A147" s="311"/>
      <c r="B147" s="521" t="s">
        <v>346</v>
      </c>
      <c r="C147" s="521"/>
      <c r="D147" s="521"/>
      <c r="E147" s="521"/>
      <c r="F147" s="521"/>
      <c r="G147" s="521"/>
      <c r="H147" s="521"/>
      <c r="I147" s="521"/>
      <c r="J147" s="521"/>
      <c r="K147" s="521"/>
      <c r="L147" s="521"/>
    </row>
    <row r="148" spans="1:12" s="312" customFormat="1" hidden="1">
      <c r="A148" s="311"/>
      <c r="B148" s="521" t="s">
        <v>347</v>
      </c>
      <c r="C148" s="521"/>
      <c r="D148" s="521"/>
      <c r="E148" s="521"/>
      <c r="F148" s="521"/>
      <c r="G148" s="521"/>
      <c r="H148" s="521"/>
      <c r="I148" s="521"/>
      <c r="J148" s="521"/>
      <c r="K148" s="521"/>
      <c r="L148" s="521"/>
    </row>
    <row r="149" spans="1:12" s="312" customFormat="1" hidden="1">
      <c r="A149" s="311"/>
      <c r="B149" s="521" t="s">
        <v>348</v>
      </c>
      <c r="C149" s="521"/>
      <c r="D149" s="521"/>
      <c r="E149" s="521"/>
      <c r="F149" s="521"/>
      <c r="G149" s="521"/>
      <c r="H149" s="521"/>
      <c r="I149" s="521"/>
      <c r="J149" s="521"/>
      <c r="K149" s="521"/>
      <c r="L149" s="521"/>
    </row>
    <row r="150" spans="1:12" s="312" customFormat="1" hidden="1">
      <c r="A150" s="311"/>
      <c r="B150" s="521" t="s">
        <v>213</v>
      </c>
      <c r="C150" s="521"/>
      <c r="D150" s="521"/>
      <c r="E150" s="521"/>
      <c r="F150" s="521"/>
      <c r="G150" s="521"/>
      <c r="H150" s="521"/>
      <c r="I150" s="521"/>
      <c r="J150" s="521"/>
      <c r="K150" s="521"/>
      <c r="L150" s="521"/>
    </row>
    <row r="151" spans="1:12" s="312" customFormat="1" hidden="1">
      <c r="A151" s="328" t="s">
        <v>265</v>
      </c>
      <c r="B151" s="328"/>
      <c r="C151" s="222"/>
      <c r="D151" s="222"/>
      <c r="E151" s="222"/>
      <c r="F151" s="222"/>
      <c r="G151" s="222"/>
      <c r="H151" s="222"/>
      <c r="I151" s="222"/>
      <c r="J151" s="222"/>
      <c r="K151" s="222"/>
    </row>
    <row r="152" spans="1:12" s="312" customFormat="1" hidden="1">
      <c r="A152" s="219"/>
      <c r="B152" s="508" t="s">
        <v>266</v>
      </c>
      <c r="C152" s="508"/>
      <c r="D152" s="508"/>
      <c r="E152" s="508"/>
      <c r="F152" s="508"/>
      <c r="G152" s="508"/>
      <c r="H152" s="508"/>
      <c r="I152" s="508"/>
      <c r="J152" s="508"/>
      <c r="K152" s="508"/>
    </row>
    <row r="153" spans="1:12" s="312" customFormat="1" hidden="1">
      <c r="A153" s="219"/>
      <c r="B153" s="508" t="s">
        <v>267</v>
      </c>
      <c r="C153" s="508"/>
      <c r="D153" s="508"/>
      <c r="E153" s="508"/>
      <c r="F153" s="508"/>
      <c r="G153" s="508"/>
      <c r="H153" s="508"/>
      <c r="I153" s="508"/>
      <c r="J153" s="508"/>
      <c r="K153" s="508"/>
    </row>
    <row r="154" spans="1:12" s="312" customFormat="1" hidden="1">
      <c r="A154" s="219"/>
      <c r="B154" s="508" t="s">
        <v>270</v>
      </c>
      <c r="C154" s="508"/>
      <c r="D154" s="508"/>
      <c r="E154" s="508"/>
      <c r="F154" s="508"/>
      <c r="G154" s="508"/>
      <c r="H154" s="508"/>
      <c r="I154" s="508"/>
      <c r="J154" s="508"/>
      <c r="K154" s="508"/>
    </row>
    <row r="155" spans="1:12" s="312" customFormat="1" hidden="1">
      <c r="A155" s="219"/>
      <c r="B155" s="508" t="s">
        <v>271</v>
      </c>
      <c r="C155" s="508"/>
      <c r="D155" s="508"/>
      <c r="E155" s="508"/>
      <c r="F155" s="508"/>
      <c r="G155" s="508"/>
      <c r="H155" s="508"/>
      <c r="I155" s="508"/>
      <c r="J155" s="508"/>
      <c r="K155" s="508"/>
    </row>
    <row r="156" spans="1:12" s="312" customFormat="1" hidden="1">
      <c r="A156" s="219"/>
      <c r="B156" s="508" t="s">
        <v>268</v>
      </c>
      <c r="C156" s="508"/>
      <c r="D156" s="508"/>
      <c r="E156" s="508"/>
      <c r="F156" s="508"/>
      <c r="G156" s="508"/>
      <c r="H156" s="508"/>
      <c r="I156" s="508"/>
      <c r="J156" s="508"/>
      <c r="K156" s="508"/>
    </row>
    <row r="157" spans="1:12" s="312" customFormat="1" hidden="1">
      <c r="A157" s="219"/>
      <c r="B157" s="508" t="s">
        <v>668</v>
      </c>
      <c r="C157" s="508"/>
      <c r="D157" s="508"/>
      <c r="E157" s="508"/>
      <c r="F157" s="508"/>
      <c r="G157" s="508"/>
      <c r="H157" s="508"/>
      <c r="I157" s="508"/>
      <c r="J157" s="508"/>
      <c r="K157" s="508"/>
    </row>
    <row r="158" spans="1:12" s="312" customFormat="1" hidden="1">
      <c r="A158" s="219"/>
      <c r="B158" s="508" t="s">
        <v>269</v>
      </c>
      <c r="C158" s="508"/>
      <c r="D158" s="508"/>
      <c r="E158" s="508"/>
      <c r="F158" s="508"/>
      <c r="G158" s="508"/>
      <c r="H158" s="508"/>
      <c r="I158" s="508"/>
      <c r="J158" s="508"/>
      <c r="K158" s="508"/>
    </row>
    <row r="159" spans="1:12" s="312" customFormat="1" hidden="1">
      <c r="A159" s="347" t="s">
        <v>318</v>
      </c>
      <c r="B159" s="329"/>
      <c r="C159" s="329"/>
      <c r="D159" s="329"/>
      <c r="E159" s="329"/>
      <c r="F159" s="329"/>
      <c r="G159" s="329"/>
      <c r="H159" s="329"/>
      <c r="I159" s="329"/>
      <c r="J159" s="329"/>
      <c r="K159" s="329"/>
      <c r="L159" s="329"/>
    </row>
    <row r="160" spans="1:12" s="312" customFormat="1" hidden="1">
      <c r="A160" s="311"/>
      <c r="B160" s="521" t="s">
        <v>406</v>
      </c>
      <c r="C160" s="521"/>
      <c r="D160" s="521"/>
      <c r="E160" s="521"/>
      <c r="F160" s="521"/>
      <c r="G160" s="521"/>
      <c r="H160" s="521"/>
      <c r="I160" s="521"/>
      <c r="J160" s="521"/>
      <c r="K160" s="521"/>
      <c r="L160" s="521"/>
    </row>
    <row r="161" spans="1:12" s="312" customFormat="1" hidden="1">
      <c r="A161" s="311"/>
      <c r="B161" s="521" t="s">
        <v>275</v>
      </c>
      <c r="C161" s="521"/>
      <c r="D161" s="521"/>
      <c r="E161" s="521"/>
      <c r="F161" s="521"/>
      <c r="G161" s="521"/>
      <c r="H161" s="521"/>
      <c r="I161" s="521"/>
      <c r="J161" s="521"/>
      <c r="K161" s="521"/>
      <c r="L161" s="521"/>
    </row>
    <row r="162" spans="1:12" s="312" customFormat="1" hidden="1">
      <c r="A162" s="311"/>
      <c r="B162" s="521" t="s">
        <v>276</v>
      </c>
      <c r="C162" s="521"/>
      <c r="D162" s="521"/>
      <c r="E162" s="521"/>
      <c r="F162" s="521"/>
      <c r="G162" s="521"/>
      <c r="H162" s="521"/>
      <c r="I162" s="521"/>
      <c r="J162" s="521"/>
      <c r="K162" s="521"/>
      <c r="L162" s="521"/>
    </row>
    <row r="163" spans="1:12" s="312" customFormat="1" hidden="1">
      <c r="A163" s="311"/>
      <c r="B163" s="521" t="s">
        <v>272</v>
      </c>
      <c r="C163" s="521"/>
      <c r="D163" s="521"/>
      <c r="E163" s="521"/>
      <c r="F163" s="521"/>
      <c r="G163" s="521"/>
      <c r="H163" s="521"/>
      <c r="I163" s="521"/>
      <c r="J163" s="521"/>
      <c r="K163" s="521"/>
      <c r="L163" s="521"/>
    </row>
    <row r="164" spans="1:12" s="312" customFormat="1" hidden="1">
      <c r="A164" s="311"/>
      <c r="B164" s="521" t="s">
        <v>273</v>
      </c>
      <c r="C164" s="521"/>
      <c r="D164" s="521"/>
      <c r="E164" s="521"/>
      <c r="F164" s="521"/>
      <c r="G164" s="521"/>
      <c r="H164" s="521"/>
      <c r="I164" s="521"/>
      <c r="J164" s="521"/>
      <c r="K164" s="521"/>
      <c r="L164" s="521"/>
    </row>
    <row r="165" spans="1:12" s="312" customFormat="1" hidden="1">
      <c r="A165" s="311"/>
      <c r="B165" s="521" t="s">
        <v>274</v>
      </c>
      <c r="C165" s="521"/>
      <c r="D165" s="521"/>
      <c r="E165" s="521"/>
      <c r="F165" s="521"/>
      <c r="G165" s="521"/>
      <c r="H165" s="521"/>
      <c r="I165" s="521"/>
      <c r="J165" s="521"/>
      <c r="K165" s="521"/>
      <c r="L165" s="521"/>
    </row>
    <row r="166" spans="1:12" s="312" customFormat="1" hidden="1">
      <c r="A166" s="311"/>
      <c r="B166" s="329"/>
      <c r="C166" s="329"/>
      <c r="D166" s="329"/>
      <c r="E166" s="329"/>
      <c r="F166" s="329"/>
      <c r="G166" s="329"/>
      <c r="H166" s="329"/>
      <c r="I166" s="329"/>
      <c r="J166" s="329"/>
      <c r="K166" s="329"/>
      <c r="L166" s="329"/>
    </row>
    <row r="167" spans="1:12" s="312" customFormat="1">
      <c r="A167" s="347" t="s">
        <v>176</v>
      </c>
      <c r="B167" s="329"/>
      <c r="C167" s="329"/>
      <c r="D167" s="329"/>
      <c r="E167" s="329"/>
      <c r="F167" s="329"/>
      <c r="G167" s="329"/>
      <c r="H167" s="329"/>
      <c r="I167" s="329"/>
      <c r="J167" s="329"/>
      <c r="K167" s="329"/>
      <c r="L167" s="329"/>
    </row>
    <row r="168" spans="1:12" s="312" customFormat="1">
      <c r="A168" s="311"/>
      <c r="B168" s="521" t="s">
        <v>292</v>
      </c>
      <c r="C168" s="521"/>
      <c r="D168" s="521"/>
      <c r="E168" s="521"/>
      <c r="F168" s="521"/>
      <c r="G168" s="521"/>
      <c r="H168" s="521"/>
      <c r="I168" s="521"/>
      <c r="J168" s="521"/>
      <c r="K168" s="521"/>
      <c r="L168" s="521"/>
    </row>
    <row r="169" spans="1:12" s="312" customFormat="1">
      <c r="A169" s="311"/>
      <c r="B169" s="521" t="s">
        <v>169</v>
      </c>
      <c r="C169" s="521"/>
      <c r="D169" s="521"/>
      <c r="E169" s="521"/>
      <c r="F169" s="521"/>
      <c r="G169" s="521"/>
      <c r="H169" s="521"/>
      <c r="I169" s="521"/>
      <c r="J169" s="521"/>
      <c r="K169" s="521"/>
      <c r="L169" s="521"/>
    </row>
    <row r="170" spans="1:12" s="212" customFormat="1">
      <c r="A170" s="159"/>
      <c r="B170" s="513" t="s">
        <v>626</v>
      </c>
      <c r="C170" s="514"/>
      <c r="D170" s="514"/>
      <c r="E170" s="514"/>
      <c r="F170" s="514"/>
      <c r="G170" s="514"/>
      <c r="H170" s="514"/>
      <c r="I170" s="514"/>
      <c r="J170" s="514"/>
      <c r="K170" s="514"/>
      <c r="L170" s="514"/>
    </row>
    <row r="171" spans="1:12" s="212" customFormat="1">
      <c r="A171" s="159"/>
      <c r="B171" s="514" t="s">
        <v>127</v>
      </c>
      <c r="C171" s="514"/>
      <c r="D171" s="514"/>
      <c r="E171" s="514"/>
      <c r="F171" s="514"/>
      <c r="G171" s="514"/>
      <c r="H171" s="514"/>
      <c r="I171" s="514"/>
      <c r="J171" s="514"/>
      <c r="K171" s="514"/>
      <c r="L171" s="514"/>
    </row>
    <row r="172" spans="1:12" s="212" customFormat="1">
      <c r="A172" s="159"/>
      <c r="B172" s="514" t="s">
        <v>128</v>
      </c>
      <c r="C172" s="514"/>
      <c r="D172" s="514"/>
      <c r="E172" s="514"/>
      <c r="F172" s="514"/>
      <c r="G172" s="514"/>
      <c r="H172" s="514"/>
      <c r="I172" s="514"/>
      <c r="J172" s="514"/>
      <c r="K172" s="514"/>
      <c r="L172" s="514"/>
    </row>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sheetData>
  <sheetProtection sheet="1" objects="1" scenarios="1"/>
  <mergeCells count="105">
    <mergeCell ref="C51:D51"/>
    <mergeCell ref="B126:L126"/>
    <mergeCell ref="B161:L161"/>
    <mergeCell ref="B162:L162"/>
    <mergeCell ref="B163:L163"/>
    <mergeCell ref="B164:L164"/>
    <mergeCell ref="B165:L165"/>
    <mergeCell ref="B156:K156"/>
    <mergeCell ref="B149:L149"/>
    <mergeCell ref="B133:L133"/>
    <mergeCell ref="B135:L135"/>
    <mergeCell ref="B136:L136"/>
    <mergeCell ref="B160:L160"/>
    <mergeCell ref="B148:L148"/>
    <mergeCell ref="B157:K157"/>
    <mergeCell ref="B147:L147"/>
    <mergeCell ref="B150:L150"/>
    <mergeCell ref="B145:L145"/>
    <mergeCell ref="A83:B83"/>
    <mergeCell ref="B116:L116"/>
    <mergeCell ref="B117:L117"/>
    <mergeCell ref="A118:B118"/>
    <mergeCell ref="B119:L119"/>
    <mergeCell ref="B120:L120"/>
    <mergeCell ref="B172:L172"/>
    <mergeCell ref="B122:L122"/>
    <mergeCell ref="B124:L124"/>
    <mergeCell ref="B138:L138"/>
    <mergeCell ref="B139:L139"/>
    <mergeCell ref="B140:L140"/>
    <mergeCell ref="B125:L125"/>
    <mergeCell ref="B169:L169"/>
    <mergeCell ref="B154:K154"/>
    <mergeCell ref="B155:K155"/>
    <mergeCell ref="B170:L170"/>
    <mergeCell ref="B171:L171"/>
    <mergeCell ref="B123:L123"/>
    <mergeCell ref="B168:L168"/>
    <mergeCell ref="B129:L129"/>
    <mergeCell ref="B130:L130"/>
    <mergeCell ref="B131:L131"/>
    <mergeCell ref="B132:L132"/>
    <mergeCell ref="B141:L141"/>
    <mergeCell ref="B142:L142"/>
    <mergeCell ref="A143:B143"/>
    <mergeCell ref="B144:L144"/>
    <mergeCell ref="B146:L146"/>
    <mergeCell ref="B152:K152"/>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8:K158"/>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defaultColWidth="6.28515625" defaultRowHeight="12.75"/>
  <cols>
    <col min="1" max="1" width="10.140625" style="3" customWidth="1"/>
    <col min="2" max="2" width="23.28515625" style="3" customWidth="1"/>
    <col min="3" max="5" width="12.140625" style="3" customWidth="1"/>
    <col min="6" max="6" width="9.85546875" style="3" customWidth="1"/>
    <col min="7" max="8" width="8.7109375" style="3" customWidth="1"/>
    <col min="9" max="9" width="6.28515625" style="3" customWidth="1"/>
    <col min="10" max="16384" width="6.28515625" style="3"/>
  </cols>
  <sheetData>
    <row r="1" spans="1:8" hidden="1">
      <c r="A1" s="60" t="str">
        <f>Constants!A1</f>
        <v>Constants</v>
      </c>
      <c r="B1" s="60" t="str">
        <f>Constants!B1</f>
        <v xml:space="preserve"> </v>
      </c>
      <c r="C1" s="60" t="str">
        <f>Constants!C1</f>
        <v xml:space="preserve"> </v>
      </c>
      <c r="D1" s="60" t="str">
        <f>Constants!D1</f>
        <v xml:space="preserve"> </v>
      </c>
      <c r="E1" s="60" t="str">
        <f>Constants!E1</f>
        <v xml:space="preserve"> </v>
      </c>
      <c r="F1" s="60" t="str">
        <f>Constants!F1</f>
        <v>Start of spreadsheets</v>
      </c>
      <c r="G1" s="29"/>
      <c r="H1" s="29"/>
    </row>
    <row r="2" spans="1:8" hidden="1">
      <c r="A2" s="60" t="str">
        <f>Constants!A2</f>
        <v>Start date:</v>
      </c>
      <c r="B2" s="60">
        <f>Constants!B2</f>
        <v>36526</v>
      </c>
      <c r="C2" s="60" t="str">
        <f>Constants!C2</f>
        <v xml:space="preserve"> </v>
      </c>
      <c r="D2" s="60" t="str">
        <f>Constants!D2</f>
        <v>Grades:</v>
      </c>
      <c r="E2" s="60" t="str">
        <f>Constants!E2</f>
        <v>AA</v>
      </c>
      <c r="F2" s="60">
        <f>Constants!F2</f>
        <v>1</v>
      </c>
      <c r="G2" s="29"/>
      <c r="H2" s="29"/>
    </row>
    <row r="3" spans="1:8" hidden="1">
      <c r="A3" s="60" t="str">
        <f>Constants!A3</f>
        <v>End date:</v>
      </c>
      <c r="B3" s="60">
        <f>Constants!B3</f>
        <v>73051</v>
      </c>
      <c r="C3" s="60" t="str">
        <f>Constants!C3</f>
        <v xml:space="preserve"> </v>
      </c>
      <c r="D3" s="60" t="str">
        <f>Constants!D3</f>
        <v xml:space="preserve"> </v>
      </c>
      <c r="E3" s="60" t="str">
        <f>Constants!E3</f>
        <v>A</v>
      </c>
      <c r="F3" s="60">
        <f>Constants!F3</f>
        <v>0.95</v>
      </c>
      <c r="G3" s="29"/>
      <c r="H3" s="29"/>
    </row>
    <row r="4" spans="1:8" hidden="1">
      <c r="A4" s="60" t="str">
        <f>Constants!A4</f>
        <v>Phases:</v>
      </c>
      <c r="B4" s="60" t="str">
        <f>Constants!B4</f>
        <v>Analysis</v>
      </c>
      <c r="C4" s="60" t="str">
        <f>Constants!C4</f>
        <v xml:space="preserve"> </v>
      </c>
      <c r="D4" s="60" t="str">
        <f>Constants!D4</f>
        <v xml:space="preserve"> </v>
      </c>
      <c r="E4" s="60" t="str">
        <f>Constants!E4</f>
        <v>AB</v>
      </c>
      <c r="F4" s="60">
        <f>Constants!F4</f>
        <v>0.9</v>
      </c>
      <c r="G4" s="29"/>
      <c r="H4" s="29"/>
    </row>
    <row r="5" spans="1:8" hidden="1">
      <c r="A5" s="60" t="str">
        <f>Constants!A5</f>
        <v xml:space="preserve"> </v>
      </c>
      <c r="B5" s="60" t="str">
        <f>Constants!B5</f>
        <v>Architecture</v>
      </c>
      <c r="C5" s="60" t="str">
        <f>Constants!C5</f>
        <v xml:space="preserve"> </v>
      </c>
      <c r="D5" s="60" t="str">
        <f>Constants!D5</f>
        <v xml:space="preserve"> </v>
      </c>
      <c r="E5" s="60" t="str">
        <f>Constants!E5</f>
        <v>B</v>
      </c>
      <c r="F5" s="60">
        <f>Constants!F5</f>
        <v>0.85</v>
      </c>
      <c r="G5" s="29"/>
      <c r="H5" s="29"/>
    </row>
    <row r="6" spans="1:8" hidden="1">
      <c r="A6" s="60" t="str">
        <f>Constants!A6</f>
        <v xml:space="preserve"> </v>
      </c>
      <c r="B6" s="60" t="str">
        <f>Constants!B6</f>
        <v>Project planning</v>
      </c>
      <c r="C6" s="60" t="str">
        <f>Constants!C6</f>
        <v xml:space="preserve"> </v>
      </c>
      <c r="D6" s="60" t="str">
        <f>Constants!D6</f>
        <v xml:space="preserve"> </v>
      </c>
      <c r="E6" s="60" t="str">
        <f>Constants!E6</f>
        <v>BC</v>
      </c>
      <c r="F6" s="60">
        <f>Constants!F6</f>
        <v>0.8</v>
      </c>
      <c r="G6" s="29"/>
      <c r="H6" s="29"/>
    </row>
    <row r="7" spans="1:8" hidden="1">
      <c r="A7" s="60" t="str">
        <f>Constants!A7</f>
        <v xml:space="preserve"> </v>
      </c>
      <c r="B7" s="60" t="str">
        <f>Constants!B7</f>
        <v>Interation planning</v>
      </c>
      <c r="C7" s="60" t="str">
        <f>Constants!C7</f>
        <v xml:space="preserve"> </v>
      </c>
      <c r="D7" s="60" t="str">
        <f>Constants!D7</f>
        <v xml:space="preserve"> </v>
      </c>
      <c r="E7" s="60" t="str">
        <f>Constants!E7</f>
        <v>C</v>
      </c>
      <c r="F7" s="60">
        <f>Constants!F7</f>
        <v>0.75</v>
      </c>
      <c r="G7" s="29"/>
      <c r="H7" s="29"/>
    </row>
    <row r="8" spans="1:8" hidden="1">
      <c r="A8" s="60" t="str">
        <f>Constants!A8</f>
        <v xml:space="preserve"> </v>
      </c>
      <c r="B8" s="60" t="str">
        <f>Constants!B8</f>
        <v>Construction</v>
      </c>
      <c r="C8" s="60" t="str">
        <f>Constants!C8</f>
        <v xml:space="preserve"> </v>
      </c>
      <c r="D8" s="60" t="str">
        <f>Constants!D8</f>
        <v xml:space="preserve"> </v>
      </c>
      <c r="E8" s="60" t="str">
        <f>Constants!E8</f>
        <v>CD</v>
      </c>
      <c r="F8" s="60">
        <f>Constants!F8</f>
        <v>0.7</v>
      </c>
      <c r="G8" s="29"/>
      <c r="H8" s="29"/>
    </row>
    <row r="9" spans="1:8" hidden="1">
      <c r="A9" s="60" t="str">
        <f>Constants!A9</f>
        <v xml:space="preserve"> </v>
      </c>
      <c r="B9" s="60" t="str">
        <f>Constants!B9</f>
        <v>Refactoring</v>
      </c>
      <c r="C9" s="60" t="str">
        <f>Constants!C9</f>
        <v xml:space="preserve"> </v>
      </c>
      <c r="D9" s="60" t="str">
        <f>Constants!D9</f>
        <v xml:space="preserve"> </v>
      </c>
      <c r="E9" s="60" t="str">
        <f>Constants!E9</f>
        <v>D</v>
      </c>
      <c r="F9" s="60">
        <f>Constants!F9</f>
        <v>0.65</v>
      </c>
      <c r="G9" s="29"/>
      <c r="H9" s="29"/>
    </row>
    <row r="10" spans="1:8" hidden="1">
      <c r="A10" s="60" t="str">
        <f>Constants!A10</f>
        <v xml:space="preserve"> </v>
      </c>
      <c r="B10" s="60" t="str">
        <f>Constants!B10</f>
        <v>Review</v>
      </c>
      <c r="C10" s="60" t="str">
        <f>Constants!C10</f>
        <v xml:space="preserve"> </v>
      </c>
      <c r="D10" s="60" t="str">
        <f>Constants!D10</f>
        <v xml:space="preserve"> </v>
      </c>
      <c r="E10" s="60" t="str">
        <f>Constants!E10</f>
        <v>F</v>
      </c>
      <c r="F10" s="60">
        <f>Constants!F10</f>
        <v>0.5</v>
      </c>
      <c r="G10" s="29"/>
      <c r="H10" s="29"/>
    </row>
    <row r="11" spans="1:8" hidden="1">
      <c r="A11" s="60" t="str">
        <f>Constants!A11</f>
        <v xml:space="preserve"> </v>
      </c>
      <c r="B11" s="60" t="str">
        <f>Constants!B11</f>
        <v>Integration test</v>
      </c>
      <c r="C11" s="60" t="str">
        <f>Constants!C11</f>
        <v xml:space="preserve"> </v>
      </c>
      <c r="D11" s="60" t="str">
        <f>Constants!D11</f>
        <v xml:space="preserve"> </v>
      </c>
      <c r="E11" s="60" t="str">
        <f>Constants!E11</f>
        <v xml:space="preserve"> </v>
      </c>
      <c r="F11" s="60" t="str">
        <f>Constants!F11</f>
        <v xml:space="preserve"> </v>
      </c>
      <c r="G11" s="29"/>
      <c r="H11" s="29"/>
    </row>
    <row r="12" spans="1:8" hidden="1">
      <c r="A12" s="60" t="str">
        <f>Constants!A12</f>
        <v xml:space="preserve"> </v>
      </c>
      <c r="B12" s="60" t="str">
        <f>Constants!B12</f>
        <v>Repatterning</v>
      </c>
      <c r="C12" s="60" t="str">
        <f>Constants!C12</f>
        <v xml:space="preserve"> </v>
      </c>
      <c r="D12" s="60" t="str">
        <f>Constants!D12</f>
        <v xml:space="preserve"> </v>
      </c>
      <c r="E12" s="60" t="str">
        <f>Constants!E12</f>
        <v xml:space="preserve"> </v>
      </c>
      <c r="F12" s="60" t="str">
        <f>Constants!F12</f>
        <v xml:space="preserve"> </v>
      </c>
      <c r="G12" s="29"/>
      <c r="H12" s="29"/>
    </row>
    <row r="13" spans="1:8" hidden="1">
      <c r="A13" s="60" t="str">
        <f>Constants!A13</f>
        <v xml:space="preserve"> </v>
      </c>
      <c r="B13" s="60" t="str">
        <f>Constants!B13</f>
        <v>Postmortem</v>
      </c>
      <c r="C13" s="60" t="str">
        <f>Constants!C13</f>
        <v xml:space="preserve"> </v>
      </c>
      <c r="D13" s="60" t="str">
        <f>Constants!D13</f>
        <v xml:space="preserve"> </v>
      </c>
      <c r="E13" s="60" t="str">
        <f>Constants!E13</f>
        <v xml:space="preserve"> </v>
      </c>
      <c r="F13" s="60" t="str">
        <f>Constants!F13</f>
        <v xml:space="preserve"> </v>
      </c>
      <c r="G13" s="29"/>
      <c r="H13" s="29"/>
    </row>
    <row r="14" spans="1:8" hidden="1">
      <c r="A14" s="60" t="str">
        <f>Constants!A14</f>
        <v xml:space="preserve"> </v>
      </c>
      <c r="B14" s="60" t="str">
        <f>Constants!B14</f>
        <v>Sandbox</v>
      </c>
      <c r="C14" s="60" t="str">
        <f>Constants!C14</f>
        <v xml:space="preserve"> </v>
      </c>
      <c r="D14" s="60" t="str">
        <f>Constants!D14</f>
        <v xml:space="preserve"> </v>
      </c>
      <c r="E14" s="60" t="str">
        <f>Constants!E14</f>
        <v xml:space="preserve"> </v>
      </c>
      <c r="F14" s="60" t="str">
        <f>Constants!F14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293</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25">
      <c r="A45" s="509" t="s">
        <v>27</v>
      </c>
      <c r="B45" s="509"/>
      <c r="C45" s="509"/>
      <c r="D45" s="1"/>
      <c r="E45" s="1"/>
      <c r="F45" s="1"/>
      <c r="G45" s="1"/>
      <c r="H45" s="1"/>
    </row>
    <row r="46" spans="1:11" ht="9.9499999999999993" customHeight="1">
      <c r="A46" s="1"/>
      <c r="B46" s="1"/>
      <c r="C46" s="1"/>
      <c r="D46" s="1"/>
      <c r="E46" s="1"/>
      <c r="F46" s="1"/>
      <c r="G46" s="1"/>
      <c r="H46" s="1"/>
    </row>
    <row r="47" spans="1:11" s="46" customFormat="1" hidden="1">
      <c r="A47" s="58" t="s">
        <v>74</v>
      </c>
      <c r="B47" s="58"/>
      <c r="C47" s="265" t="s">
        <v>526</v>
      </c>
      <c r="D47" s="58" t="str">
        <f>CONCATENATE("CA",C47,".xls")</f>
        <v>CAAssignment 6.xls</v>
      </c>
      <c r="E47" s="58"/>
      <c r="F47" s="58"/>
      <c r="G47" s="58"/>
      <c r="H47" s="58"/>
    </row>
    <row r="48" spans="1:11" s="46" customFormat="1" hidden="1">
      <c r="A48" s="58" t="s">
        <v>75</v>
      </c>
      <c r="B48" s="58"/>
      <c r="C48" s="58" t="s">
        <v>659</v>
      </c>
      <c r="D48" s="58" t="str">
        <f>CONCATENATE(C48)</f>
        <v>Assignment6</v>
      </c>
      <c r="E48" s="58"/>
      <c r="F48" s="58"/>
      <c r="G48" s="58"/>
      <c r="H48" s="58"/>
    </row>
    <row r="49" spans="1:8" ht="9.9499999999999993" hidden="1" customHeight="1">
      <c r="A49" s="1"/>
      <c r="B49" s="1"/>
      <c r="C49" s="1"/>
      <c r="D49" s="1"/>
      <c r="E49" s="1"/>
      <c r="F49" s="1"/>
      <c r="G49" s="1"/>
      <c r="H49" s="1"/>
    </row>
    <row r="50" spans="1:8" s="75" customFormat="1" ht="18">
      <c r="A50" s="527" t="s">
        <v>658</v>
      </c>
      <c r="B50" s="528"/>
      <c r="C50" s="528"/>
      <c r="D50" s="352" t="str">
        <f>D48</f>
        <v>Assignment6</v>
      </c>
      <c r="E50" s="34"/>
      <c r="F50" s="34"/>
      <c r="G50" s="34"/>
      <c r="H50" s="34"/>
    </row>
    <row r="51" spans="1:8" s="75" customFormat="1" ht="18">
      <c r="A51" s="338"/>
      <c r="B51" s="338"/>
      <c r="C51" s="332" t="str">
        <f>D50</f>
        <v>Assignment6</v>
      </c>
      <c r="D51" s="332" t="str">
        <f>D50</f>
        <v>Assignment6</v>
      </c>
      <c r="E51" s="332" t="s">
        <v>660</v>
      </c>
      <c r="F51" s="330"/>
      <c r="G51" s="330"/>
      <c r="H51" s="330"/>
    </row>
    <row r="52" spans="1:8">
      <c r="A52" s="2" t="s">
        <v>181</v>
      </c>
      <c r="C52" s="332" t="s">
        <v>665</v>
      </c>
      <c r="D52" s="332" t="s">
        <v>666</v>
      </c>
      <c r="E52" s="332" t="s">
        <v>666</v>
      </c>
    </row>
    <row r="53" spans="1:8">
      <c r="A53" s="46" t="s">
        <v>349</v>
      </c>
      <c r="B53" s="46"/>
      <c r="C53" s="47"/>
      <c r="D53" s="47"/>
      <c r="E53" s="46"/>
      <c r="G53" s="46"/>
      <c r="H53" s="46"/>
    </row>
    <row r="54" spans="1:8">
      <c r="A54" s="46" t="s">
        <v>350</v>
      </c>
      <c r="B54" s="46"/>
      <c r="C54" s="47"/>
      <c r="D54" s="47"/>
      <c r="E54" s="47"/>
      <c r="G54" s="46"/>
      <c r="H54" s="46"/>
    </row>
    <row r="55" spans="1:8">
      <c r="A55" s="46" t="s">
        <v>351</v>
      </c>
      <c r="B55" s="46"/>
      <c r="C55" s="47"/>
      <c r="D55" s="47"/>
      <c r="E55" s="47"/>
      <c r="G55" s="46"/>
      <c r="H55" s="46"/>
    </row>
    <row r="56" spans="1:8">
      <c r="A56" s="46" t="s">
        <v>352</v>
      </c>
      <c r="B56" s="46"/>
      <c r="C56" s="47"/>
      <c r="D56" s="47"/>
      <c r="E56" s="47"/>
      <c r="G56" s="46"/>
      <c r="H56" s="46"/>
    </row>
    <row r="57" spans="1:8" hidden="1">
      <c r="A57" s="153" t="s">
        <v>353</v>
      </c>
      <c r="B57" s="46"/>
      <c r="C57" s="47"/>
      <c r="D57" s="47"/>
      <c r="E57" s="47"/>
      <c r="G57" s="46"/>
      <c r="H57" s="46"/>
    </row>
    <row r="58" spans="1:8">
      <c r="A58" s="153" t="s">
        <v>527</v>
      </c>
      <c r="B58" s="46"/>
      <c r="C58" s="47"/>
      <c r="D58" s="48"/>
      <c r="E58" s="78"/>
      <c r="G58" s="46"/>
      <c r="H58" s="46"/>
    </row>
    <row r="59" spans="1:8" hidden="1">
      <c r="C59" s="2"/>
      <c r="D59" s="2"/>
      <c r="E59" s="2"/>
    </row>
    <row r="60" spans="1:8" hidden="1">
      <c r="A60" s="3" t="s">
        <v>283</v>
      </c>
      <c r="C60" s="2" t="s">
        <v>82</v>
      </c>
      <c r="D60" s="2" t="s">
        <v>83</v>
      </c>
      <c r="E60" s="2" t="s">
        <v>355</v>
      </c>
    </row>
    <row r="61" spans="1:8" hidden="1">
      <c r="A61" s="153" t="s">
        <v>284</v>
      </c>
      <c r="B61" s="46"/>
      <c r="C61" s="47"/>
      <c r="D61" s="47"/>
      <c r="E61" s="47">
        <v>0</v>
      </c>
      <c r="G61" s="46"/>
      <c r="H61" s="46"/>
    </row>
    <row r="62" spans="1:8" hidden="1">
      <c r="A62" s="153" t="s">
        <v>285</v>
      </c>
      <c r="B62" s="46"/>
      <c r="C62" s="47"/>
      <c r="D62" s="47"/>
      <c r="E62" s="47">
        <v>0</v>
      </c>
      <c r="G62" s="46"/>
      <c r="H62" s="46"/>
    </row>
    <row r="63" spans="1:8" hidden="1">
      <c r="A63" s="153" t="s">
        <v>282</v>
      </c>
      <c r="B63" s="46"/>
      <c r="C63" s="47"/>
      <c r="D63" s="48"/>
      <c r="E63" s="78">
        <v>0</v>
      </c>
      <c r="G63" s="46"/>
      <c r="H63" s="46"/>
    </row>
    <row r="64" spans="1:8">
      <c r="C64" s="44"/>
      <c r="D64" s="44"/>
      <c r="E64" s="2"/>
    </row>
    <row r="65" spans="1:14">
      <c r="C65" s="44" t="str">
        <f>D50</f>
        <v>Assignment6</v>
      </c>
      <c r="D65" s="44" t="str">
        <f>D50</f>
        <v>Assignment6</v>
      </c>
      <c r="E65" s="2" t="str">
        <f>E51</f>
        <v>All previous</v>
      </c>
    </row>
    <row r="66" spans="1:14" ht="14.25">
      <c r="A66" s="2" t="s">
        <v>183</v>
      </c>
      <c r="B66" s="2"/>
      <c r="C66" s="348" t="s">
        <v>669</v>
      </c>
      <c r="D66" s="348" t="s">
        <v>670</v>
      </c>
      <c r="E66" s="332" t="s">
        <v>670</v>
      </c>
      <c r="F66" s="332" t="s">
        <v>182</v>
      </c>
      <c r="H66" s="2"/>
      <c r="I66" s="205"/>
      <c r="J66" s="205"/>
      <c r="K66" s="205"/>
      <c r="L66" s="205"/>
      <c r="M66" s="205"/>
    </row>
    <row r="67" spans="1:14">
      <c r="A67" s="349" t="str">
        <f t="shared" ref="A67:A77" si="0">B4</f>
        <v>Analysis</v>
      </c>
      <c r="C67" s="59"/>
      <c r="D67" s="7"/>
      <c r="E67" s="7"/>
      <c r="F67" s="23">
        <v>0</v>
      </c>
      <c r="I67"/>
      <c r="J67"/>
      <c r="K67"/>
      <c r="L67"/>
      <c r="M67"/>
      <c r="N67"/>
    </row>
    <row r="68" spans="1:14" ht="14.25">
      <c r="A68" s="349" t="str">
        <f t="shared" si="0"/>
        <v>Architecture</v>
      </c>
      <c r="C68" s="59"/>
      <c r="D68" s="7"/>
      <c r="E68" s="7"/>
      <c r="F68" s="23">
        <v>0</v>
      </c>
      <c r="I68" s="220"/>
      <c r="J68" s="220"/>
      <c r="K68" s="220"/>
      <c r="L68" s="220"/>
      <c r="M68" s="220"/>
      <c r="N68"/>
    </row>
    <row r="69" spans="1:14" ht="14.25">
      <c r="A69" s="349" t="str">
        <f t="shared" si="0"/>
        <v>Project planning</v>
      </c>
      <c r="C69" s="59"/>
      <c r="D69" s="7"/>
      <c r="E69" s="7"/>
      <c r="F69" s="23">
        <v>0</v>
      </c>
      <c r="I69" s="221"/>
      <c r="J69" s="220"/>
      <c r="K69" s="220"/>
      <c r="L69" s="220"/>
      <c r="M69" s="220"/>
      <c r="N69"/>
    </row>
    <row r="70" spans="1:14" ht="14.25">
      <c r="A70" s="349" t="str">
        <f t="shared" si="0"/>
        <v>Interation planning</v>
      </c>
      <c r="C70" s="59"/>
      <c r="D70" s="7"/>
      <c r="E70" s="7"/>
      <c r="F70" s="23">
        <v>0</v>
      </c>
      <c r="I70" s="220"/>
      <c r="J70" s="220"/>
      <c r="K70" s="220"/>
      <c r="L70" s="220"/>
      <c r="M70" s="220"/>
      <c r="N70"/>
    </row>
    <row r="71" spans="1:14" ht="14.25">
      <c r="A71" s="349" t="str">
        <f t="shared" si="0"/>
        <v>Construction</v>
      </c>
      <c r="C71" s="59"/>
      <c r="D71" s="7"/>
      <c r="E71" s="7"/>
      <c r="F71" s="23">
        <v>0</v>
      </c>
      <c r="I71" s="220"/>
      <c r="J71" s="220"/>
      <c r="K71" s="220"/>
      <c r="L71" s="220"/>
      <c r="M71" s="220"/>
      <c r="N71"/>
    </row>
    <row r="72" spans="1:14" ht="14.25">
      <c r="A72" s="349" t="str">
        <f t="shared" si="0"/>
        <v>Refactoring</v>
      </c>
      <c r="C72" s="59"/>
      <c r="D72" s="7"/>
      <c r="E72" s="7"/>
      <c r="F72" s="23">
        <v>0</v>
      </c>
      <c r="I72" s="220"/>
      <c r="J72" s="220"/>
      <c r="K72" s="220"/>
      <c r="L72" s="220"/>
      <c r="M72" s="220"/>
      <c r="N72"/>
    </row>
    <row r="73" spans="1:14" ht="14.25">
      <c r="A73" s="349" t="str">
        <f t="shared" si="0"/>
        <v>Review</v>
      </c>
      <c r="C73" s="59"/>
      <c r="D73" s="7"/>
      <c r="E73" s="7"/>
      <c r="F73" s="23">
        <v>0</v>
      </c>
      <c r="I73" s="220"/>
      <c r="J73" s="220"/>
      <c r="K73" s="220"/>
      <c r="L73" s="220"/>
      <c r="M73" s="220"/>
      <c r="N73"/>
    </row>
    <row r="74" spans="1:14">
      <c r="A74" s="349" t="str">
        <f t="shared" si="0"/>
        <v>Integration test</v>
      </c>
      <c r="C74" s="59"/>
      <c r="D74" s="7"/>
      <c r="E74" s="7"/>
      <c r="F74" s="23">
        <v>0</v>
      </c>
    </row>
    <row r="75" spans="1:14">
      <c r="A75" s="349" t="str">
        <f t="shared" si="0"/>
        <v>Repatterning</v>
      </c>
      <c r="C75" s="59"/>
      <c r="D75" s="7"/>
      <c r="E75" s="7"/>
      <c r="F75" s="23">
        <v>0</v>
      </c>
    </row>
    <row r="76" spans="1:14">
      <c r="A76" s="349" t="str">
        <f t="shared" si="0"/>
        <v>Postmortem</v>
      </c>
      <c r="C76" s="59"/>
      <c r="D76" s="7"/>
      <c r="E76" s="7"/>
      <c r="F76" s="23">
        <v>0</v>
      </c>
    </row>
    <row r="77" spans="1:14">
      <c r="A77" s="349" t="str">
        <f t="shared" si="0"/>
        <v>Sandbox</v>
      </c>
      <c r="C77" s="59"/>
      <c r="D77" s="7"/>
      <c r="E77" s="7"/>
      <c r="F77" s="23">
        <v>0</v>
      </c>
    </row>
    <row r="78" spans="1:14">
      <c r="A78" s="349" t="s">
        <v>185</v>
      </c>
      <c r="C78" s="7"/>
      <c r="D78" s="7"/>
      <c r="E78" s="21">
        <f>SUM(E67:E77)</f>
        <v>0</v>
      </c>
      <c r="F78" s="23">
        <v>0</v>
      </c>
    </row>
    <row r="79" spans="1:14">
      <c r="A79" s="2"/>
      <c r="B79" s="2"/>
      <c r="C79" s="44"/>
      <c r="D79" s="44"/>
      <c r="F79" s="2"/>
      <c r="H79" s="2"/>
    </row>
    <row r="80" spans="1:14">
      <c r="A80" s="2"/>
      <c r="B80" s="2"/>
      <c r="C80" s="44"/>
      <c r="D80" s="44"/>
      <c r="E80" s="332" t="str">
        <f>E65</f>
        <v>All previous</v>
      </c>
      <c r="F80" s="2"/>
      <c r="H80" s="2"/>
    </row>
    <row r="81" spans="1:8">
      <c r="A81" s="2" t="s">
        <v>672</v>
      </c>
      <c r="C81" s="8"/>
      <c r="D81" s="204"/>
      <c r="E81" s="332" t="s">
        <v>674</v>
      </c>
      <c r="F81" s="332" t="s">
        <v>182</v>
      </c>
    </row>
    <row r="82" spans="1:8">
      <c r="A82" s="350" t="str">
        <f t="shared" ref="A82:A92" si="1">B4</f>
        <v>Analysis</v>
      </c>
      <c r="C82" s="8"/>
      <c r="D82" s="59"/>
      <c r="E82" s="7"/>
      <c r="F82" s="23">
        <f>IF(E82=0,0,E82/$E$93)</f>
        <v>0</v>
      </c>
    </row>
    <row r="83" spans="1:8">
      <c r="A83" s="350" t="str">
        <f t="shared" si="1"/>
        <v>Architecture</v>
      </c>
      <c r="C83" s="8"/>
      <c r="D83" s="59"/>
      <c r="E83" s="7"/>
      <c r="F83" s="23">
        <f t="shared" ref="F83:F93" si="2">IF(E83=0,0,E83/$E$93)</f>
        <v>0</v>
      </c>
    </row>
    <row r="84" spans="1:8">
      <c r="A84" s="350" t="str">
        <f t="shared" si="1"/>
        <v>Project planning</v>
      </c>
      <c r="B84" s="8"/>
      <c r="C84" s="8"/>
      <c r="D84" s="59"/>
      <c r="E84" s="7"/>
      <c r="F84" s="23">
        <f t="shared" si="2"/>
        <v>0</v>
      </c>
      <c r="H84" s="8"/>
    </row>
    <row r="85" spans="1:8">
      <c r="A85" s="350" t="str">
        <f t="shared" si="1"/>
        <v>Interation planning</v>
      </c>
      <c r="C85" s="8"/>
      <c r="D85" s="59"/>
      <c r="E85" s="7"/>
      <c r="F85" s="23">
        <f t="shared" si="2"/>
        <v>0</v>
      </c>
    </row>
    <row r="86" spans="1:8">
      <c r="A86" s="350" t="str">
        <f t="shared" si="1"/>
        <v>Construction</v>
      </c>
      <c r="C86" s="8"/>
      <c r="D86" s="59"/>
      <c r="E86" s="7"/>
      <c r="F86" s="23">
        <f t="shared" si="2"/>
        <v>0</v>
      </c>
    </row>
    <row r="87" spans="1:8">
      <c r="A87" s="350" t="str">
        <f t="shared" si="1"/>
        <v>Refactoring</v>
      </c>
      <c r="C87" s="8"/>
      <c r="D87" s="59"/>
      <c r="E87" s="7"/>
      <c r="F87" s="23">
        <f t="shared" si="2"/>
        <v>0</v>
      </c>
    </row>
    <row r="88" spans="1:8">
      <c r="A88" s="350" t="str">
        <f t="shared" si="1"/>
        <v>Review</v>
      </c>
      <c r="C88" s="8"/>
      <c r="D88" s="59"/>
      <c r="E88" s="7"/>
      <c r="F88" s="23">
        <f t="shared" si="2"/>
        <v>0</v>
      </c>
    </row>
    <row r="89" spans="1:8">
      <c r="A89" s="350" t="str">
        <f t="shared" si="1"/>
        <v>Integration test</v>
      </c>
      <c r="C89" s="8"/>
      <c r="D89" s="59"/>
      <c r="E89" s="7"/>
      <c r="F89" s="23">
        <f t="shared" si="2"/>
        <v>0</v>
      </c>
    </row>
    <row r="90" spans="1:8">
      <c r="A90" s="350" t="str">
        <f t="shared" si="1"/>
        <v>Repatterning</v>
      </c>
      <c r="C90" s="8"/>
      <c r="D90" s="59"/>
      <c r="E90" s="7"/>
      <c r="F90" s="23">
        <f t="shared" si="2"/>
        <v>0</v>
      </c>
    </row>
    <row r="91" spans="1:8">
      <c r="A91" s="350" t="str">
        <f t="shared" si="1"/>
        <v>Postmortem</v>
      </c>
      <c r="C91" s="8"/>
      <c r="D91" s="59"/>
      <c r="E91" s="7"/>
      <c r="F91" s="23">
        <f t="shared" si="2"/>
        <v>0</v>
      </c>
    </row>
    <row r="92" spans="1:8">
      <c r="A92" s="350" t="str">
        <f t="shared" si="1"/>
        <v>Sandbox</v>
      </c>
      <c r="C92" s="8"/>
      <c r="D92" s="8"/>
      <c r="E92" s="7"/>
      <c r="F92" s="23">
        <f t="shared" si="2"/>
        <v>0</v>
      </c>
    </row>
    <row r="93" spans="1:8">
      <c r="A93" s="351" t="s">
        <v>185</v>
      </c>
      <c r="B93" s="2"/>
      <c r="C93" s="44"/>
      <c r="D93" s="196"/>
      <c r="E93" s="21">
        <f>SUM(E82:E92)</f>
        <v>0</v>
      </c>
      <c r="F93" s="23">
        <f t="shared" si="2"/>
        <v>0</v>
      </c>
      <c r="H93" s="2"/>
    </row>
    <row r="94" spans="1:8">
      <c r="C94" s="8"/>
      <c r="D94" s="59"/>
    </row>
    <row r="95" spans="1:8">
      <c r="C95" s="8"/>
      <c r="D95" s="59"/>
      <c r="E95" s="332" t="s">
        <v>673</v>
      </c>
    </row>
    <row r="96" spans="1:8">
      <c r="A96" s="2" t="s">
        <v>671</v>
      </c>
      <c r="C96" s="8"/>
      <c r="D96" s="204"/>
      <c r="E96" s="332" t="s">
        <v>674</v>
      </c>
      <c r="F96" s="332" t="s">
        <v>182</v>
      </c>
    </row>
    <row r="97" spans="1:6">
      <c r="A97" s="350" t="str">
        <f t="shared" ref="A97:A107" si="3">B4</f>
        <v>Analysis</v>
      </c>
      <c r="C97" s="8"/>
      <c r="D97" s="59"/>
      <c r="E97" s="7"/>
      <c r="F97" s="23">
        <f>IF(E97=0,0,E97/$E$108)</f>
        <v>0</v>
      </c>
    </row>
    <row r="98" spans="1:6">
      <c r="A98" s="350" t="str">
        <f t="shared" si="3"/>
        <v>Architecture</v>
      </c>
      <c r="C98" s="8"/>
      <c r="D98" s="59"/>
      <c r="E98" s="7"/>
      <c r="F98" s="23">
        <f t="shared" ref="F98:F108" si="4">IF(E98=0,0,E98/$E$108)</f>
        <v>0</v>
      </c>
    </row>
    <row r="99" spans="1:6">
      <c r="A99" s="350" t="str">
        <f t="shared" si="3"/>
        <v>Project planning</v>
      </c>
      <c r="C99" s="8"/>
      <c r="D99" s="59"/>
      <c r="E99" s="7"/>
      <c r="F99" s="23">
        <f t="shared" si="4"/>
        <v>0</v>
      </c>
    </row>
    <row r="100" spans="1:6">
      <c r="A100" s="350" t="str">
        <f t="shared" si="3"/>
        <v>Interation planning</v>
      </c>
      <c r="C100" s="8"/>
      <c r="D100" s="59"/>
      <c r="E100" s="7"/>
      <c r="F100" s="23">
        <f t="shared" si="4"/>
        <v>0</v>
      </c>
    </row>
    <row r="101" spans="1:6">
      <c r="A101" s="350" t="str">
        <f t="shared" si="3"/>
        <v>Construction</v>
      </c>
      <c r="C101" s="8"/>
      <c r="D101" s="59"/>
      <c r="E101" s="7"/>
      <c r="F101" s="23">
        <f t="shared" si="4"/>
        <v>0</v>
      </c>
    </row>
    <row r="102" spans="1:6">
      <c r="A102" s="350" t="str">
        <f t="shared" si="3"/>
        <v>Refactoring</v>
      </c>
      <c r="C102" s="8"/>
      <c r="D102" s="59"/>
      <c r="E102" s="7"/>
      <c r="F102" s="23">
        <f t="shared" si="4"/>
        <v>0</v>
      </c>
    </row>
    <row r="103" spans="1:6">
      <c r="A103" s="350" t="str">
        <f t="shared" si="3"/>
        <v>Review</v>
      </c>
      <c r="C103" s="8"/>
      <c r="D103" s="59"/>
      <c r="E103" s="7"/>
      <c r="F103" s="23">
        <f t="shared" si="4"/>
        <v>0</v>
      </c>
    </row>
    <row r="104" spans="1:6">
      <c r="A104" s="350" t="str">
        <f t="shared" si="3"/>
        <v>Integration test</v>
      </c>
      <c r="C104" s="8"/>
      <c r="D104" s="59"/>
      <c r="E104" s="7"/>
      <c r="F104" s="23">
        <f t="shared" si="4"/>
        <v>0</v>
      </c>
    </row>
    <row r="105" spans="1:6">
      <c r="A105" s="350" t="str">
        <f t="shared" si="3"/>
        <v>Repatterning</v>
      </c>
      <c r="C105" s="8"/>
      <c r="D105" s="59"/>
      <c r="E105" s="7"/>
      <c r="F105" s="23">
        <f t="shared" si="4"/>
        <v>0</v>
      </c>
    </row>
    <row r="106" spans="1:6">
      <c r="A106" s="350" t="str">
        <f t="shared" si="3"/>
        <v>Postmortem</v>
      </c>
      <c r="C106" s="8"/>
      <c r="D106" s="8"/>
      <c r="E106" s="7"/>
      <c r="F106" s="23">
        <f t="shared" si="4"/>
        <v>0</v>
      </c>
    </row>
    <row r="107" spans="1:6">
      <c r="A107" s="350" t="str">
        <f t="shared" si="3"/>
        <v>Sandbox</v>
      </c>
      <c r="C107" s="8"/>
      <c r="D107" s="8"/>
      <c r="E107" s="7"/>
      <c r="F107" s="23">
        <f t="shared" si="4"/>
        <v>0</v>
      </c>
    </row>
    <row r="108" spans="1:6">
      <c r="A108" s="351" t="s">
        <v>185</v>
      </c>
      <c r="C108" s="8"/>
      <c r="D108" s="8"/>
      <c r="E108" s="21">
        <f>SUM(E97:E107)</f>
        <v>0</v>
      </c>
      <c r="F108" s="23">
        <f t="shared" si="4"/>
        <v>0</v>
      </c>
    </row>
    <row r="109" spans="1:6">
      <c r="C109" s="8"/>
      <c r="D109" s="8"/>
      <c r="F109" s="23"/>
    </row>
    <row r="110" spans="1:6" s="46" customFormat="1" ht="15.75" hidden="1">
      <c r="A110" s="61" t="s">
        <v>76</v>
      </c>
      <c r="B110" s="62"/>
      <c r="C110" s="62"/>
      <c r="D110" s="62"/>
      <c r="E110" s="62"/>
      <c r="F110" s="62"/>
    </row>
    <row r="111" spans="1:6" s="46" customFormat="1" ht="15.75" hidden="1">
      <c r="A111" s="61"/>
      <c r="B111" s="335" t="s">
        <v>321</v>
      </c>
      <c r="C111" s="335" t="s">
        <v>320</v>
      </c>
      <c r="D111" s="335" t="s">
        <v>322</v>
      </c>
      <c r="E111" s="62"/>
      <c r="F111" s="62"/>
    </row>
    <row r="112" spans="1:6" s="46" customFormat="1" ht="15" hidden="1">
      <c r="A112" s="336" t="s">
        <v>60</v>
      </c>
      <c r="B112" s="337"/>
      <c r="C112" s="337"/>
      <c r="D112" s="337"/>
      <c r="E112" s="62"/>
      <c r="F112" s="62"/>
    </row>
    <row r="113" spans="1:11" s="46" customFormat="1" ht="15" hidden="1">
      <c r="A113" s="336" t="s">
        <v>61</v>
      </c>
      <c r="B113" s="337"/>
      <c r="C113" s="337"/>
      <c r="D113" s="337"/>
      <c r="E113" s="62"/>
      <c r="F113" s="62"/>
    </row>
    <row r="114" spans="1:11" s="46" customFormat="1" ht="15" hidden="1">
      <c r="A114" s="336" t="s">
        <v>62</v>
      </c>
      <c r="B114" s="337"/>
      <c r="C114" s="337"/>
      <c r="D114" s="337"/>
      <c r="E114" s="62"/>
      <c r="F114" s="62"/>
    </row>
    <row r="115" spans="1:11" s="46" customFormat="1" ht="15" hidden="1">
      <c r="A115" s="336" t="s">
        <v>63</v>
      </c>
      <c r="B115" s="337"/>
      <c r="C115" s="337"/>
      <c r="D115" s="337"/>
      <c r="E115" s="62"/>
      <c r="F115" s="62"/>
    </row>
    <row r="116" spans="1:11" s="46" customFormat="1" ht="15" hidden="1">
      <c r="A116" s="336" t="s">
        <v>64</v>
      </c>
      <c r="B116" s="38"/>
      <c r="C116" s="38"/>
      <c r="D116" s="38"/>
      <c r="E116" s="39"/>
      <c r="F116" s="39"/>
    </row>
    <row r="117" spans="1:11" s="46" customFormat="1" hidden="1">
      <c r="A117" s="62"/>
      <c r="B117" s="62"/>
      <c r="C117" s="62"/>
      <c r="E117" s="62"/>
      <c r="F117" s="62"/>
      <c r="G117" s="62"/>
      <c r="H117" s="62"/>
      <c r="I117" s="64"/>
    </row>
    <row r="118" spans="1:11" s="46" customFormat="1" ht="18" hidden="1">
      <c r="A118" s="65" t="s">
        <v>77</v>
      </c>
      <c r="B118" s="62"/>
      <c r="C118" s="62"/>
      <c r="D118" s="62"/>
      <c r="E118" s="62"/>
      <c r="F118" s="62"/>
      <c r="G118" s="62"/>
      <c r="H118" s="39"/>
    </row>
    <row r="119" spans="1:11" s="46" customFormat="1" ht="18" hidden="1">
      <c r="A119" s="65"/>
      <c r="B119" s="529" t="s">
        <v>78</v>
      </c>
      <c r="C119" s="530"/>
      <c r="D119" s="531"/>
      <c r="E119" s="529" t="s">
        <v>165</v>
      </c>
      <c r="F119" s="531"/>
      <c r="G119" s="62"/>
      <c r="H119" s="39"/>
    </row>
    <row r="120" spans="1:11" s="46" customFormat="1" hidden="1">
      <c r="A120" s="66" t="s">
        <v>79</v>
      </c>
      <c r="B120" s="67" t="s">
        <v>259</v>
      </c>
      <c r="C120" s="68" t="s">
        <v>41</v>
      </c>
      <c r="D120" s="69" t="s">
        <v>166</v>
      </c>
      <c r="E120" s="67" t="s">
        <v>167</v>
      </c>
      <c r="F120" s="69" t="s">
        <v>168</v>
      </c>
      <c r="G120" s="84" t="s">
        <v>263</v>
      </c>
      <c r="H120" s="150" t="s">
        <v>264</v>
      </c>
      <c r="I120" s="151"/>
      <c r="J120" s="151"/>
      <c r="K120" s="151"/>
    </row>
    <row r="121" spans="1:11" s="46" customFormat="1" hidden="1">
      <c r="A121" s="66" t="s">
        <v>95</v>
      </c>
      <c r="B121" s="74">
        <f>C121</f>
        <v>0</v>
      </c>
      <c r="C121" s="73"/>
      <c r="D121" s="73"/>
      <c r="E121" s="73"/>
      <c r="F121" s="73"/>
      <c r="G121" s="152">
        <f>IF(ISERR(D121/B121),0,D121/B121)</f>
        <v>0</v>
      </c>
      <c r="H121" s="152">
        <f>IF(ISERR(F121/D121),0,F121/D121)</f>
        <v>0</v>
      </c>
      <c r="I121" s="152"/>
      <c r="J121" s="151"/>
      <c r="K121" s="151"/>
    </row>
    <row r="122" spans="1:11" s="46" customFormat="1" hidden="1">
      <c r="A122" s="66" t="s">
        <v>415</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80</v>
      </c>
      <c r="B123" s="74"/>
      <c r="C123" s="73"/>
      <c r="D123" s="73"/>
      <c r="E123" s="73"/>
      <c r="F123" s="73"/>
      <c r="G123" s="152">
        <f>IF(ISERR(D123/B123),0,D123/B123)</f>
        <v>0</v>
      </c>
      <c r="H123" s="152">
        <f>IF(ISERR(F123/D123),0,F123/D123)</f>
        <v>0</v>
      </c>
      <c r="I123" s="152"/>
      <c r="J123" s="151"/>
      <c r="K123" s="151"/>
    </row>
    <row r="124" spans="1:11" s="46" customFormat="1" ht="12" hidden="1" customHeight="1">
      <c r="A124" s="66" t="s">
        <v>414</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416</v>
      </c>
      <c r="B125" s="73"/>
      <c r="C125" s="74">
        <f>C58</f>
        <v>0</v>
      </c>
      <c r="D125" s="74">
        <f>D58</f>
        <v>0</v>
      </c>
      <c r="E125" s="74">
        <f>C78</f>
        <v>0</v>
      </c>
      <c r="F125" s="74">
        <f>D78</f>
        <v>0</v>
      </c>
      <c r="G125" s="152">
        <f>IF(ISERR(D125/B125),0,D125/B125)</f>
        <v>0</v>
      </c>
      <c r="H125" s="152">
        <f>IF(ISERR(F125/D125),0,F125/D125)</f>
        <v>0</v>
      </c>
      <c r="I125" s="70" t="str">
        <f>IF(ISERR(F125/C125),"",F125/C125)</f>
        <v/>
      </c>
    </row>
    <row r="126" spans="1:11" s="46" customFormat="1" ht="12" hidden="1" customHeight="1">
      <c r="A126" s="62"/>
      <c r="B126" s="62"/>
      <c r="C126" s="62"/>
      <c r="D126" s="62"/>
      <c r="E126" s="62"/>
      <c r="F126" s="62"/>
      <c r="G126" s="62"/>
    </row>
    <row r="127" spans="1:11" s="46" customFormat="1" ht="15.75" hidden="1">
      <c r="A127" s="71" t="s">
        <v>104</v>
      </c>
      <c r="B127" s="62"/>
      <c r="C127" s="62"/>
      <c r="D127" s="62"/>
      <c r="E127" s="62"/>
      <c r="F127" s="62"/>
      <c r="G127" s="62"/>
    </row>
    <row r="128" spans="1:11" s="46" customFormat="1" hidden="1">
      <c r="A128" s="66" t="s">
        <v>105</v>
      </c>
      <c r="B128" s="72" t="str">
        <f>IF(ISERR(SUM(D121:D125)/SUM(F121:F125)),"",SUM(D121:D123)/SUM(F121:F123)*60)</f>
        <v/>
      </c>
      <c r="C128" s="62" t="s">
        <v>106</v>
      </c>
      <c r="D128" s="62"/>
      <c r="E128" s="62"/>
      <c r="F128" s="62"/>
      <c r="G128" s="62"/>
    </row>
    <row r="129" spans="1:15" s="46" customFormat="1" hidden="1">
      <c r="A129" s="66" t="s">
        <v>261</v>
      </c>
      <c r="B129" s="62" t="str">
        <f>IF(ISERR(ROUNDUP(EXP(AVERAGE(H133:H161)),0)),"",ROUNDUP(EXP(AVERAGE(H133:H161)),0))</f>
        <v/>
      </c>
      <c r="C129" s="62" t="s">
        <v>109</v>
      </c>
      <c r="D129" s="62"/>
      <c r="E129" s="62"/>
      <c r="F129" s="62"/>
      <c r="G129" s="62"/>
    </row>
    <row r="130" spans="1:15" s="46" customFormat="1">
      <c r="A130" s="66"/>
      <c r="B130" s="62"/>
      <c r="C130" s="62"/>
      <c r="D130" s="62"/>
      <c r="E130" s="62"/>
      <c r="F130" s="62"/>
      <c r="G130" s="62"/>
    </row>
    <row r="131" spans="1:15" s="46" customFormat="1" ht="15.75">
      <c r="A131" s="61" t="s">
        <v>301</v>
      </c>
      <c r="B131" s="62"/>
      <c r="C131" s="62"/>
      <c r="D131" s="62"/>
      <c r="E131" s="62"/>
      <c r="F131" s="62"/>
      <c r="G131" s="62"/>
      <c r="H131" s="62"/>
      <c r="I131" s="64"/>
      <c r="J131" s="39"/>
    </row>
    <row r="132" spans="1:15" s="46" customFormat="1">
      <c r="A132" s="532" t="s">
        <v>302</v>
      </c>
      <c r="B132" s="532"/>
      <c r="C132" s="62" t="s">
        <v>107</v>
      </c>
      <c r="D132" s="62" t="s">
        <v>294</v>
      </c>
      <c r="E132" s="62" t="s">
        <v>87</v>
      </c>
      <c r="F132" s="318" t="s">
        <v>108</v>
      </c>
      <c r="G132" s="318" t="s">
        <v>109</v>
      </c>
      <c r="H132" s="318" t="s">
        <v>110</v>
      </c>
      <c r="I132" s="64"/>
      <c r="J132" s="64"/>
    </row>
    <row r="133" spans="1:15" s="46" customFormat="1">
      <c r="A133" s="526" t="s">
        <v>501</v>
      </c>
      <c r="B133" s="512"/>
      <c r="C133" s="73"/>
      <c r="D133" s="73"/>
      <c r="E133" s="166" t="s">
        <v>57</v>
      </c>
      <c r="F133" s="319" t="str">
        <f>IF($C$48&gt;5,IF(G133="","-",HLOOKUP(G133,#REF!,2)),IF(ISBLANK(A133),"-","M"))</f>
        <v>-</v>
      </c>
      <c r="G133" s="320" t="str">
        <f>IF(OR(ISBLANK(C133),ISBLANK(D133)),"",CEILING(C133/D133,1))</f>
        <v/>
      </c>
      <c r="H133" s="321" t="str">
        <f t="shared" ref="H133:H161" si="5">IF(OR(ISBLANK(C133),ISBLANK(D133)),"",LN(G133))</f>
        <v/>
      </c>
      <c r="I133" s="64"/>
      <c r="J133" s="196"/>
    </row>
    <row r="134" spans="1:15" s="46" customFormat="1">
      <c r="A134" s="512"/>
      <c r="B134" s="512"/>
      <c r="C134" s="73"/>
      <c r="D134" s="73"/>
      <c r="E134" s="166" t="s">
        <v>354</v>
      </c>
      <c r="F134" s="319" t="str">
        <f>IF($C$48&gt;5,IF(G134="","-",HLOOKUP(G134,#REF!,2)),IF(ISBLANK(A134),"-","M"))</f>
        <v>-</v>
      </c>
      <c r="G134" s="320" t="str">
        <f t="shared" ref="G134:G161" si="6">IF(OR(ISBLANK(C134),ISBLANK(D134)),"",CEILING(C134/D134,1))</f>
        <v/>
      </c>
      <c r="H134" s="321" t="str">
        <f t="shared" si="5"/>
        <v/>
      </c>
      <c r="I134" s="64"/>
      <c r="J134" s="196"/>
    </row>
    <row r="135" spans="1:15" s="46" customFormat="1">
      <c r="A135" s="512"/>
      <c r="B135" s="512"/>
      <c r="C135" s="73"/>
      <c r="D135" s="73"/>
      <c r="E135" s="166" t="s">
        <v>354</v>
      </c>
      <c r="F135" s="319" t="str">
        <f>IF($C$48&gt;5,IF(G135="","-",HLOOKUP(G135,#REF!,2)),IF(ISBLANK(A135),"-","M"))</f>
        <v>-</v>
      </c>
      <c r="G135" s="320" t="str">
        <f t="shared" si="6"/>
        <v/>
      </c>
      <c r="H135" s="321" t="str">
        <f t="shared" si="5"/>
        <v/>
      </c>
      <c r="I135" s="64"/>
      <c r="J135" s="196"/>
      <c r="L135" s="153" t="s">
        <v>361</v>
      </c>
    </row>
    <row r="136" spans="1:15" s="46" customFormat="1">
      <c r="A136" s="512"/>
      <c r="B136" s="512"/>
      <c r="C136" s="73"/>
      <c r="D136" s="73"/>
      <c r="E136" s="166" t="s">
        <v>354</v>
      </c>
      <c r="F136" s="319" t="str">
        <f>IF($C$48&gt;5,IF(G136="","-",HLOOKUP(G136,#REF!,2)),IF(ISBLANK(A136),"-","M"))</f>
        <v>-</v>
      </c>
      <c r="G136" s="320" t="str">
        <f t="shared" si="6"/>
        <v/>
      </c>
      <c r="H136" s="321" t="str">
        <f t="shared" si="5"/>
        <v/>
      </c>
      <c r="I136" s="64"/>
      <c r="J136" s="64"/>
      <c r="L136" s="524"/>
      <c r="M136" s="524"/>
      <c r="N136" s="524"/>
      <c r="O136" s="524"/>
    </row>
    <row r="137" spans="1:15" s="46" customFormat="1">
      <c r="A137" s="512"/>
      <c r="B137" s="512"/>
      <c r="C137" s="73"/>
      <c r="D137" s="73"/>
      <c r="E137" s="166" t="s">
        <v>354</v>
      </c>
      <c r="F137" s="319" t="str">
        <f>IF($C$48&gt;5,IF(G137="","-",HLOOKUP(G137,#REF!,2)),IF(ISBLANK(A137),"-","M"))</f>
        <v>-</v>
      </c>
      <c r="G137" s="320" t="str">
        <f t="shared" si="6"/>
        <v/>
      </c>
      <c r="H137" s="321" t="str">
        <f t="shared" si="5"/>
        <v/>
      </c>
      <c r="I137" s="64"/>
      <c r="J137" s="64"/>
      <c r="L137" s="524"/>
      <c r="M137" s="524"/>
      <c r="N137" s="524"/>
      <c r="O137" s="524"/>
    </row>
    <row r="138" spans="1:15" s="46" customFormat="1">
      <c r="A138" s="512"/>
      <c r="B138" s="512"/>
      <c r="C138" s="73"/>
      <c r="D138" s="73"/>
      <c r="E138" s="166" t="s">
        <v>354</v>
      </c>
      <c r="F138" s="319" t="str">
        <f>IF($C$48&gt;5,IF(G138="","-",HLOOKUP(G138,#REF!,2)),IF(ISBLANK(A138),"-","M"))</f>
        <v>-</v>
      </c>
      <c r="G138" s="320" t="str">
        <f t="shared" si="6"/>
        <v/>
      </c>
      <c r="H138" s="321" t="str">
        <f t="shared" si="5"/>
        <v/>
      </c>
      <c r="I138" s="64"/>
      <c r="J138" s="64"/>
      <c r="L138" s="524"/>
      <c r="M138" s="524"/>
      <c r="N138" s="524"/>
      <c r="O138" s="524"/>
    </row>
    <row r="139" spans="1:15" s="46" customFormat="1">
      <c r="A139" s="525"/>
      <c r="B139" s="512"/>
      <c r="C139" s="73"/>
      <c r="D139" s="73"/>
      <c r="E139" s="166" t="s">
        <v>354</v>
      </c>
      <c r="F139" s="319" t="str">
        <f>IF($C$48&gt;5,IF(G139="","-",HLOOKUP(G139,#REF!,2)),IF(ISBLANK(A139),"-","M"))</f>
        <v>-</v>
      </c>
      <c r="G139" s="320" t="str">
        <f t="shared" si="6"/>
        <v/>
      </c>
      <c r="H139" s="321" t="str">
        <f t="shared" si="5"/>
        <v/>
      </c>
      <c r="I139" s="64"/>
      <c r="J139" s="64"/>
    </row>
    <row r="140" spans="1:15" s="46" customFormat="1">
      <c r="A140" s="512"/>
      <c r="B140" s="512"/>
      <c r="C140" s="73"/>
      <c r="D140" s="73"/>
      <c r="E140" s="166" t="s">
        <v>354</v>
      </c>
      <c r="F140" s="319" t="str">
        <f>IF($C$48&gt;5,IF(G140="","-",HLOOKUP(G140,#REF!,2)),IF(ISBLANK(A140),"-","M"))</f>
        <v>-</v>
      </c>
      <c r="G140" s="320" t="str">
        <f t="shared" si="6"/>
        <v/>
      </c>
      <c r="H140" s="321" t="str">
        <f t="shared" si="5"/>
        <v/>
      </c>
      <c r="I140" s="64"/>
      <c r="J140" s="64"/>
    </row>
    <row r="141" spans="1:15" s="46" customFormat="1">
      <c r="A141" s="512"/>
      <c r="B141" s="512"/>
      <c r="C141" s="73"/>
      <c r="D141" s="73"/>
      <c r="E141" s="166" t="s">
        <v>354</v>
      </c>
      <c r="F141" s="319" t="str">
        <f>IF($C$48&gt;5,IF(G141="","-",HLOOKUP(G141,#REF!,2)),IF(ISBLANK(A141),"-","M"))</f>
        <v>-</v>
      </c>
      <c r="G141" s="320" t="str">
        <f t="shared" si="6"/>
        <v/>
      </c>
      <c r="H141" s="321" t="str">
        <f t="shared" si="5"/>
        <v/>
      </c>
      <c r="I141" s="64"/>
      <c r="J141" s="64"/>
    </row>
    <row r="142" spans="1:15" s="46" customFormat="1">
      <c r="A142" s="512"/>
      <c r="B142" s="512"/>
      <c r="C142" s="73"/>
      <c r="D142" s="73"/>
      <c r="E142" s="166" t="s">
        <v>354</v>
      </c>
      <c r="F142" s="319" t="str">
        <f>IF($C$48&gt;5,IF(G142="","-",HLOOKUP(G142,#REF!,2)),IF(ISBLANK(A142),"-","M"))</f>
        <v>-</v>
      </c>
      <c r="G142" s="320" t="str">
        <f t="shared" si="6"/>
        <v/>
      </c>
      <c r="H142" s="321" t="str">
        <f t="shared" si="5"/>
        <v/>
      </c>
      <c r="I142" s="64"/>
      <c r="J142" s="64"/>
    </row>
    <row r="143" spans="1:15" s="46" customFormat="1">
      <c r="A143" s="512"/>
      <c r="B143" s="512"/>
      <c r="C143" s="73"/>
      <c r="D143" s="73"/>
      <c r="E143" s="166" t="s">
        <v>354</v>
      </c>
      <c r="F143" s="319" t="str">
        <f>IF($C$48&gt;5,IF(G143="","-",HLOOKUP(G143,#REF!,2)),IF(ISBLANK(A143),"-","M"))</f>
        <v>-</v>
      </c>
      <c r="G143" s="320" t="str">
        <f t="shared" si="6"/>
        <v/>
      </c>
      <c r="H143" s="321" t="str">
        <f t="shared" si="5"/>
        <v/>
      </c>
      <c r="I143" s="64"/>
      <c r="J143" s="64"/>
    </row>
    <row r="144" spans="1:15" s="46" customFormat="1">
      <c r="A144" s="512"/>
      <c r="B144" s="512"/>
      <c r="C144" s="73"/>
      <c r="D144" s="73"/>
      <c r="E144" s="166" t="s">
        <v>354</v>
      </c>
      <c r="F144" s="319" t="str">
        <f>IF($C$48&gt;5,IF(G144="","-",HLOOKUP(G144,#REF!,2)),IF(ISBLANK(A144),"-","M"))</f>
        <v>-</v>
      </c>
      <c r="G144" s="320" t="str">
        <f t="shared" si="6"/>
        <v/>
      </c>
      <c r="H144" s="321" t="str">
        <f t="shared" si="5"/>
        <v/>
      </c>
      <c r="I144" s="64"/>
      <c r="J144" s="64"/>
    </row>
    <row r="145" spans="1:10" s="46" customFormat="1">
      <c r="A145" s="512"/>
      <c r="B145" s="512"/>
      <c r="C145" s="73"/>
      <c r="D145" s="73"/>
      <c r="E145" s="166" t="s">
        <v>354</v>
      </c>
      <c r="F145" s="319" t="str">
        <f>IF($C$48&gt;5,IF(G145="","-",HLOOKUP(G145,#REF!,2)),IF(ISBLANK(A145),"-","M"))</f>
        <v>-</v>
      </c>
      <c r="G145" s="320" t="str">
        <f t="shared" si="6"/>
        <v/>
      </c>
      <c r="H145" s="321" t="str">
        <f t="shared" si="5"/>
        <v/>
      </c>
      <c r="I145" s="64"/>
      <c r="J145" s="64"/>
    </row>
    <row r="146" spans="1:10" s="46" customFormat="1">
      <c r="A146" s="512"/>
      <c r="B146" s="512"/>
      <c r="C146" s="73"/>
      <c r="D146" s="73"/>
      <c r="E146" s="166" t="s">
        <v>354</v>
      </c>
      <c r="F146" s="319" t="str">
        <f>IF($C$48&gt;5,IF(G146="","-",HLOOKUP(G146,#REF!,2)),IF(ISBLANK(A146),"-","M"))</f>
        <v>-</v>
      </c>
      <c r="G146" s="320" t="str">
        <f t="shared" si="6"/>
        <v/>
      </c>
      <c r="H146" s="321" t="str">
        <f t="shared" si="5"/>
        <v/>
      </c>
      <c r="I146" s="64"/>
      <c r="J146" s="64"/>
    </row>
    <row r="147" spans="1:10" s="46" customFormat="1">
      <c r="A147" s="512"/>
      <c r="B147" s="512"/>
      <c r="C147" s="73"/>
      <c r="D147" s="73"/>
      <c r="E147" s="166" t="s">
        <v>354</v>
      </c>
      <c r="F147" s="319" t="str">
        <f>IF($C$48&gt;5,IF(G147="","-",HLOOKUP(G147,#REF!,2)),IF(ISBLANK(A147),"-","M"))</f>
        <v>-</v>
      </c>
      <c r="G147" s="320" t="str">
        <f t="shared" si="6"/>
        <v/>
      </c>
      <c r="H147" s="321" t="str">
        <f t="shared" si="5"/>
        <v/>
      </c>
      <c r="I147" s="64"/>
      <c r="J147" s="64"/>
    </row>
    <row r="148" spans="1:10" s="46" customFormat="1">
      <c r="A148" s="512"/>
      <c r="B148" s="512"/>
      <c r="C148" s="73"/>
      <c r="D148" s="73"/>
      <c r="E148" s="166" t="s">
        <v>354</v>
      </c>
      <c r="F148" s="319" t="str">
        <f>IF($C$48&gt;5,IF(G148="","-",HLOOKUP(G148,#REF!,2)),IF(ISBLANK(A148),"-","M"))</f>
        <v>-</v>
      </c>
      <c r="G148" s="320" t="str">
        <f t="shared" si="6"/>
        <v/>
      </c>
      <c r="H148" s="321" t="str">
        <f t="shared" si="5"/>
        <v/>
      </c>
      <c r="I148" s="64"/>
      <c r="J148" s="64"/>
    </row>
    <row r="149" spans="1:10" s="46" customFormat="1">
      <c r="A149" s="512"/>
      <c r="B149" s="512"/>
      <c r="C149" s="73"/>
      <c r="D149" s="73"/>
      <c r="E149" s="166" t="s">
        <v>354</v>
      </c>
      <c r="F149" s="319" t="str">
        <f>IF($C$48&gt;5,IF(G149="","-",HLOOKUP(G149,#REF!,2)),IF(ISBLANK(A149),"-","M"))</f>
        <v>-</v>
      </c>
      <c r="G149" s="320" t="str">
        <f t="shared" si="6"/>
        <v/>
      </c>
      <c r="H149" s="321" t="str">
        <f t="shared" si="5"/>
        <v/>
      </c>
      <c r="I149" s="64"/>
      <c r="J149" s="64"/>
    </row>
    <row r="150" spans="1:10" s="46" customFormat="1">
      <c r="A150" s="512"/>
      <c r="B150" s="512"/>
      <c r="C150" s="73"/>
      <c r="D150" s="73"/>
      <c r="E150" s="166" t="s">
        <v>354</v>
      </c>
      <c r="F150" s="319" t="str">
        <f>IF($C$48&gt;5,IF(G150="","-",HLOOKUP(G150,#REF!,2)),IF(ISBLANK(A150),"-","M"))</f>
        <v>-</v>
      </c>
      <c r="G150" s="320" t="str">
        <f t="shared" si="6"/>
        <v/>
      </c>
      <c r="H150" s="321" t="str">
        <f t="shared" si="5"/>
        <v/>
      </c>
      <c r="I150" s="64"/>
      <c r="J150" s="64"/>
    </row>
    <row r="151" spans="1:10" s="46" customFormat="1">
      <c r="A151" s="512"/>
      <c r="B151" s="512"/>
      <c r="C151" s="73"/>
      <c r="D151" s="73"/>
      <c r="E151" s="166" t="s">
        <v>354</v>
      </c>
      <c r="F151" s="319" t="str">
        <f>IF($C$48&gt;5,IF(G151="","-",HLOOKUP(G151,#REF!,2)),IF(ISBLANK(A151),"-","M"))</f>
        <v>-</v>
      </c>
      <c r="G151" s="320" t="str">
        <f t="shared" si="6"/>
        <v/>
      </c>
      <c r="H151" s="321" t="str">
        <f t="shared" si="5"/>
        <v/>
      </c>
      <c r="I151" s="64"/>
      <c r="J151" s="64"/>
    </row>
    <row r="152" spans="1:10" s="46" customFormat="1">
      <c r="A152" s="512"/>
      <c r="B152" s="512"/>
      <c r="C152" s="73"/>
      <c r="D152" s="73"/>
      <c r="E152" s="166" t="s">
        <v>354</v>
      </c>
      <c r="F152" s="319" t="str">
        <f>IF($C$48&gt;5,IF(G152="","-",HLOOKUP(G152,#REF!,2)),IF(ISBLANK(A152),"-","M"))</f>
        <v>-</v>
      </c>
      <c r="G152" s="320" t="str">
        <f t="shared" si="6"/>
        <v/>
      </c>
      <c r="H152" s="321" t="str">
        <f t="shared" si="5"/>
        <v/>
      </c>
      <c r="I152" s="64"/>
      <c r="J152" s="64"/>
    </row>
    <row r="153" spans="1:10" s="46" customFormat="1">
      <c r="A153" s="512"/>
      <c r="B153" s="512"/>
      <c r="C153" s="73"/>
      <c r="D153" s="73"/>
      <c r="E153" s="166" t="s">
        <v>354</v>
      </c>
      <c r="F153" s="319" t="str">
        <f>IF($C$48&gt;5,IF(G153="","-",HLOOKUP(G153,#REF!,2)),IF(ISBLANK(A153),"-","M"))</f>
        <v>-</v>
      </c>
      <c r="G153" s="320" t="str">
        <f t="shared" si="6"/>
        <v/>
      </c>
      <c r="H153" s="321" t="str">
        <f t="shared" si="5"/>
        <v/>
      </c>
      <c r="I153" s="64"/>
      <c r="J153" s="64"/>
    </row>
    <row r="154" spans="1:10" s="46" customFormat="1">
      <c r="A154" s="512"/>
      <c r="B154" s="512"/>
      <c r="C154" s="73"/>
      <c r="D154" s="73"/>
      <c r="E154" s="166" t="s">
        <v>354</v>
      </c>
      <c r="F154" s="319" t="str">
        <f>IF($C$48&gt;5,IF(G154="","-",HLOOKUP(G154,#REF!,2)),IF(ISBLANK(A154),"-","M"))</f>
        <v>-</v>
      </c>
      <c r="G154" s="320" t="str">
        <f t="shared" si="6"/>
        <v/>
      </c>
      <c r="H154" s="321" t="str">
        <f t="shared" si="5"/>
        <v/>
      </c>
      <c r="I154" s="64"/>
      <c r="J154" s="64"/>
    </row>
    <row r="155" spans="1:10" s="46" customFormat="1">
      <c r="A155" s="512"/>
      <c r="B155" s="512"/>
      <c r="C155" s="73"/>
      <c r="D155" s="73"/>
      <c r="E155" s="166" t="s">
        <v>354</v>
      </c>
      <c r="F155" s="319" t="str">
        <f>IF($C$48&gt;5,IF(G155="","-",HLOOKUP(G155,#REF!,2)),IF(ISBLANK(A155),"-","M"))</f>
        <v>-</v>
      </c>
      <c r="G155" s="320" t="str">
        <f t="shared" si="6"/>
        <v/>
      </c>
      <c r="H155" s="321" t="str">
        <f t="shared" si="5"/>
        <v/>
      </c>
      <c r="I155" s="64"/>
      <c r="J155" s="64"/>
    </row>
    <row r="156" spans="1:10" s="46" customFormat="1">
      <c r="A156" s="512"/>
      <c r="B156" s="512"/>
      <c r="C156" s="73"/>
      <c r="D156" s="73"/>
      <c r="E156" s="166" t="s">
        <v>354</v>
      </c>
      <c r="F156" s="319" t="str">
        <f>IF($C$48&gt;5,IF(G156="","-",HLOOKUP(G156,#REF!,2)),IF(ISBLANK(A156),"-","M"))</f>
        <v>-</v>
      </c>
      <c r="G156" s="320" t="str">
        <f t="shared" si="6"/>
        <v/>
      </c>
      <c r="H156" s="321" t="str">
        <f t="shared" si="5"/>
        <v/>
      </c>
      <c r="I156" s="64"/>
      <c r="J156" s="64"/>
    </row>
    <row r="157" spans="1:10" s="46" customFormat="1">
      <c r="A157" s="512"/>
      <c r="B157" s="512"/>
      <c r="C157" s="73"/>
      <c r="D157" s="73"/>
      <c r="E157" s="166" t="s">
        <v>354</v>
      </c>
      <c r="F157" s="319" t="str">
        <f>IF($C$48&gt;5,IF(G157="","-",HLOOKUP(G157,#REF!,2)),IF(ISBLANK(A157),"-","M"))</f>
        <v>-</v>
      </c>
      <c r="G157" s="320" t="str">
        <f t="shared" si="6"/>
        <v/>
      </c>
      <c r="H157" s="321" t="str">
        <f t="shared" si="5"/>
        <v/>
      </c>
      <c r="I157" s="64"/>
      <c r="J157" s="64"/>
    </row>
    <row r="158" spans="1:10" s="46" customFormat="1">
      <c r="A158" s="512"/>
      <c r="B158" s="512"/>
      <c r="C158" s="73"/>
      <c r="D158" s="73"/>
      <c r="E158" s="166" t="s">
        <v>354</v>
      </c>
      <c r="F158" s="319" t="str">
        <f>IF($C$48&gt;5,IF(G158="","-",HLOOKUP(G158,#REF!,2)),IF(ISBLANK(A158),"-","M"))</f>
        <v>-</v>
      </c>
      <c r="G158" s="320" t="str">
        <f t="shared" si="6"/>
        <v/>
      </c>
      <c r="H158" s="321" t="str">
        <f t="shared" si="5"/>
        <v/>
      </c>
      <c r="I158" s="64"/>
      <c r="J158" s="64"/>
    </row>
    <row r="159" spans="1:10" s="46" customFormat="1">
      <c r="A159" s="512"/>
      <c r="B159" s="512"/>
      <c r="C159" s="73"/>
      <c r="D159" s="73"/>
      <c r="E159" s="166" t="s">
        <v>354</v>
      </c>
      <c r="F159" s="319" t="str">
        <f>IF($C$48&gt;5,IF(G159="","-",HLOOKUP(G159,#REF!,2)),IF(ISBLANK(A159),"-","M"))</f>
        <v>-</v>
      </c>
      <c r="G159" s="320" t="str">
        <f t="shared" si="6"/>
        <v/>
      </c>
      <c r="H159" s="321" t="str">
        <f t="shared" si="5"/>
        <v/>
      </c>
      <c r="I159" s="64"/>
      <c r="J159" s="64"/>
    </row>
    <row r="160" spans="1:10" s="46" customFormat="1">
      <c r="A160" s="512"/>
      <c r="B160" s="512"/>
      <c r="C160" s="73"/>
      <c r="D160" s="73"/>
      <c r="E160" s="166" t="s">
        <v>354</v>
      </c>
      <c r="F160" s="319" t="str">
        <f>IF($C$48&gt;5,IF(G160="","-",HLOOKUP(G160,#REF!,2)),IF(ISBLANK(A160),"-","M"))</f>
        <v>-</v>
      </c>
      <c r="G160" s="320" t="str">
        <f t="shared" si="6"/>
        <v/>
      </c>
      <c r="H160" s="321" t="str">
        <f t="shared" si="5"/>
        <v/>
      </c>
      <c r="I160" s="64"/>
      <c r="J160" s="64"/>
    </row>
    <row r="161" spans="1:10" s="46" customFormat="1">
      <c r="A161" s="512"/>
      <c r="B161" s="512"/>
      <c r="C161" s="73"/>
      <c r="D161" s="73"/>
      <c r="E161" s="166" t="s">
        <v>354</v>
      </c>
      <c r="F161" s="319" t="str">
        <f>IF($C$48&gt;5,IF(G161="","-",HLOOKUP(G161,#REF!,2)),IF(ISBLANK(A161),"-","M"))</f>
        <v>-</v>
      </c>
      <c r="G161" s="320" t="str">
        <f t="shared" si="6"/>
        <v/>
      </c>
      <c r="H161" s="321" t="str">
        <f t="shared" si="5"/>
        <v/>
      </c>
      <c r="I161" s="64"/>
      <c r="J161" s="64"/>
    </row>
    <row r="162" spans="1:10">
      <c r="F162" s="322"/>
      <c r="G162" s="323" t="s">
        <v>262</v>
      </c>
      <c r="H162" s="317">
        <f>IF(ISERR(AVERAGE(H133:H161)),0,AVERAGE(H133:H161))</f>
        <v>0</v>
      </c>
    </row>
    <row r="163" spans="1:10">
      <c r="F163" s="322"/>
      <c r="G163" s="323" t="s">
        <v>260</v>
      </c>
      <c r="H163" s="317">
        <f>IF(ISERR(STDEV(H133:H161)),0,STDEV(H133:H161))</f>
        <v>0</v>
      </c>
    </row>
  </sheetData>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defaultColWidth="6.28515625" defaultRowHeight="12.75"/>
  <cols>
    <col min="1" max="1" width="8.7109375" style="3" customWidth="1"/>
    <col min="2" max="2" width="22.140625" style="3" customWidth="1"/>
    <col min="3" max="3" width="12.85546875" style="3" customWidth="1"/>
    <col min="4" max="4" width="69.42578125" style="3" customWidth="1"/>
    <col min="5" max="5" width="26.28515625" style="3" customWidth="1"/>
    <col min="6" max="6" width="7.140625" style="3" customWidth="1"/>
    <col min="7" max="7" width="8.7109375" style="3" customWidth="1"/>
    <col min="8" max="16384" width="6.28515625" style="3"/>
  </cols>
  <sheetData>
    <row r="1" spans="1:10" ht="20.25">
      <c r="A1" s="509" t="s">
        <v>136</v>
      </c>
      <c r="B1" s="509"/>
      <c r="C1" s="1"/>
      <c r="D1" s="1"/>
      <c r="E1" s="1"/>
      <c r="F1" s="1"/>
      <c r="G1" s="1"/>
    </row>
    <row r="2" spans="1:10" ht="13.5" hidden="1" thickBot="1">
      <c r="A2" s="25"/>
      <c r="B2" s="25"/>
      <c r="C2" s="25"/>
      <c r="D2" s="25"/>
      <c r="E2" s="25"/>
      <c r="F2" s="25"/>
      <c r="G2" s="25"/>
      <c r="H2" s="25"/>
      <c r="I2" s="25"/>
      <c r="J2" s="25"/>
    </row>
    <row r="3" spans="1:10" ht="20.25" hidden="1">
      <c r="A3" s="536" t="s">
        <v>126</v>
      </c>
      <c r="B3" s="536"/>
      <c r="C3" s="40"/>
      <c r="D3" s="40"/>
      <c r="E3" s="40"/>
      <c r="F3" s="40"/>
      <c r="G3" s="40"/>
      <c r="H3" s="26"/>
      <c r="I3" s="26"/>
      <c r="J3" s="26"/>
    </row>
    <row r="4" spans="1:10" hidden="1">
      <c r="A4" s="40" t="s">
        <v>85</v>
      </c>
      <c r="B4" s="41">
        <v>36526</v>
      </c>
      <c r="C4" s="40"/>
      <c r="D4" s="40" t="s">
        <v>156</v>
      </c>
      <c r="E4" s="40"/>
      <c r="F4" s="40"/>
      <c r="G4" s="40" t="s">
        <v>149</v>
      </c>
      <c r="H4" s="26"/>
      <c r="I4" s="26"/>
      <c r="J4" s="26"/>
    </row>
    <row r="5" spans="1:10" hidden="1">
      <c r="A5" s="40" t="s">
        <v>114</v>
      </c>
      <c r="B5" s="41">
        <v>43831</v>
      </c>
      <c r="C5" s="40"/>
      <c r="D5" s="40"/>
      <c r="E5" s="40"/>
      <c r="F5" s="40"/>
      <c r="G5" s="40" t="s">
        <v>157</v>
      </c>
      <c r="H5" s="26"/>
      <c r="I5" s="26"/>
      <c r="J5" s="26"/>
    </row>
    <row r="6" spans="1:10" hidden="1">
      <c r="A6" s="40" t="s">
        <v>86</v>
      </c>
      <c r="B6" s="40" t="s">
        <v>100</v>
      </c>
      <c r="C6" s="40"/>
      <c r="D6" s="40"/>
      <c r="E6" s="40"/>
      <c r="F6" s="40"/>
      <c r="G6" s="40" t="s">
        <v>111</v>
      </c>
      <c r="H6" s="26"/>
      <c r="I6" s="26"/>
      <c r="J6" s="26"/>
    </row>
    <row r="7" spans="1:10" hidden="1">
      <c r="A7" s="40"/>
      <c r="B7" s="40" t="s">
        <v>160</v>
      </c>
      <c r="C7" s="40"/>
      <c r="D7" s="40"/>
      <c r="E7" s="40"/>
      <c r="F7" s="40"/>
      <c r="G7" s="40" t="s">
        <v>112</v>
      </c>
      <c r="H7" s="26"/>
      <c r="I7" s="26"/>
      <c r="J7" s="26"/>
    </row>
    <row r="8" spans="1:10" hidden="1">
      <c r="A8" s="40"/>
      <c r="B8" s="40" t="s">
        <v>101</v>
      </c>
      <c r="C8" s="40"/>
      <c r="D8" s="40"/>
      <c r="E8" s="40"/>
      <c r="F8" s="40"/>
      <c r="G8" s="40" t="s">
        <v>43</v>
      </c>
      <c r="H8" s="26"/>
      <c r="I8" s="26"/>
      <c r="J8" s="26"/>
    </row>
    <row r="9" spans="1:10" hidden="1">
      <c r="A9" s="40"/>
      <c r="B9" s="40" t="s">
        <v>121</v>
      </c>
      <c r="C9" s="40"/>
      <c r="D9" s="40"/>
      <c r="E9" s="40"/>
      <c r="F9" s="40"/>
      <c r="G9" s="40" t="s">
        <v>44</v>
      </c>
      <c r="H9" s="26"/>
      <c r="I9" s="26"/>
      <c r="J9" s="26"/>
    </row>
    <row r="10" spans="1:10" hidden="1">
      <c r="A10" s="40"/>
      <c r="B10" s="40" t="s">
        <v>158</v>
      </c>
      <c r="C10" s="40"/>
      <c r="D10" s="40"/>
      <c r="E10" s="40"/>
      <c r="F10" s="40"/>
      <c r="G10" s="40" t="s">
        <v>45</v>
      </c>
      <c r="H10" s="26"/>
      <c r="I10" s="26"/>
      <c r="J10" s="26"/>
    </row>
    <row r="11" spans="1:10" hidden="1">
      <c r="A11" s="40"/>
      <c r="B11" s="40" t="s">
        <v>117</v>
      </c>
      <c r="C11" s="40"/>
      <c r="D11" s="40"/>
      <c r="E11" s="40"/>
      <c r="F11" s="40"/>
      <c r="G11" s="40" t="s">
        <v>46</v>
      </c>
      <c r="H11" s="26"/>
      <c r="I11" s="26"/>
      <c r="J11" s="26"/>
    </row>
    <row r="12" spans="1:10" hidden="1">
      <c r="A12" s="40"/>
      <c r="B12" s="40" t="s">
        <v>159</v>
      </c>
      <c r="C12" s="40"/>
      <c r="D12" s="40"/>
      <c r="E12" s="40"/>
      <c r="F12" s="40"/>
      <c r="G12" s="40" t="s">
        <v>115</v>
      </c>
      <c r="H12" s="26"/>
      <c r="I12" s="26"/>
      <c r="J12" s="26"/>
    </row>
    <row r="13" spans="1:10" hidden="1">
      <c r="A13" s="40"/>
      <c r="B13" s="40" t="s">
        <v>184</v>
      </c>
      <c r="C13" s="40"/>
      <c r="D13" s="40"/>
      <c r="E13" s="40"/>
      <c r="F13" s="40"/>
      <c r="G13" s="40"/>
      <c r="H13" s="26"/>
      <c r="I13" s="26"/>
      <c r="J13" s="26"/>
    </row>
    <row r="14" spans="1:10" hidden="1">
      <c r="A14" s="40"/>
      <c r="B14" s="40" t="s">
        <v>118</v>
      </c>
      <c r="C14" s="40"/>
      <c r="D14" s="40"/>
      <c r="E14" s="40"/>
      <c r="F14" s="40"/>
      <c r="G14" s="40"/>
      <c r="H14" s="26"/>
      <c r="I14" s="26"/>
      <c r="J14" s="26"/>
    </row>
    <row r="15" spans="1:10" hidden="1">
      <c r="A15" s="40" t="s">
        <v>90</v>
      </c>
      <c r="B15" s="40" t="s">
        <v>91</v>
      </c>
      <c r="C15" s="40"/>
      <c r="D15" s="40" t="s">
        <v>70</v>
      </c>
      <c r="E15" s="40"/>
      <c r="F15" s="40"/>
      <c r="G15" s="40" t="s">
        <v>71</v>
      </c>
      <c r="H15" s="26"/>
      <c r="I15" s="26"/>
      <c r="J15" s="26"/>
    </row>
    <row r="16" spans="1:10" hidden="1">
      <c r="A16" s="40"/>
      <c r="B16" s="40" t="s">
        <v>161</v>
      </c>
      <c r="C16" s="40"/>
      <c r="D16" s="40"/>
      <c r="E16" s="40"/>
      <c r="F16" s="40"/>
      <c r="G16" s="40">
        <v>1</v>
      </c>
      <c r="H16" s="26"/>
      <c r="I16" s="26"/>
      <c r="J16" s="26"/>
    </row>
    <row r="17" spans="1:10" hidden="1">
      <c r="A17" s="40"/>
      <c r="B17" s="40" t="s">
        <v>138</v>
      </c>
      <c r="C17" s="40"/>
      <c r="D17" s="40"/>
      <c r="E17" s="40"/>
      <c r="F17" s="40"/>
      <c r="G17" s="40">
        <v>2</v>
      </c>
      <c r="H17" s="26"/>
      <c r="I17" s="26"/>
      <c r="J17" s="26"/>
    </row>
    <row r="18" spans="1:10" hidden="1">
      <c r="A18" s="40"/>
      <c r="B18" s="40" t="s">
        <v>139</v>
      </c>
      <c r="C18" s="40"/>
      <c r="D18" s="40"/>
      <c r="E18" s="40"/>
      <c r="F18" s="40"/>
      <c r="G18" s="40">
        <v>3</v>
      </c>
      <c r="H18" s="26"/>
      <c r="I18" s="26"/>
      <c r="J18" s="26"/>
    </row>
    <row r="19" spans="1:10" hidden="1">
      <c r="A19" s="40"/>
      <c r="B19" s="40" t="s">
        <v>177</v>
      </c>
      <c r="C19" s="40"/>
      <c r="D19" s="40"/>
      <c r="E19" s="40"/>
      <c r="F19" s="40"/>
      <c r="G19" s="40">
        <v>4</v>
      </c>
      <c r="H19" s="26"/>
      <c r="I19" s="26"/>
      <c r="J19" s="26"/>
    </row>
    <row r="20" spans="1:10" hidden="1">
      <c r="A20" s="40"/>
      <c r="B20" s="40" t="s">
        <v>93</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178</v>
      </c>
      <c r="C22" s="40"/>
      <c r="D22" s="40"/>
      <c r="E22" s="40"/>
      <c r="F22" s="40"/>
      <c r="G22" s="40">
        <v>7</v>
      </c>
      <c r="H22" s="26"/>
      <c r="I22" s="26"/>
      <c r="J22" s="26"/>
    </row>
    <row r="23" spans="1:10" hidden="1">
      <c r="A23" s="40"/>
      <c r="B23" s="40" t="s">
        <v>179</v>
      </c>
      <c r="C23" s="40"/>
      <c r="D23" s="40"/>
      <c r="E23" s="40"/>
      <c r="F23" s="40"/>
      <c r="G23" s="40">
        <v>8</v>
      </c>
      <c r="H23" s="26"/>
      <c r="I23" s="26"/>
      <c r="J23" s="26"/>
    </row>
    <row r="24" spans="1:10" hidden="1">
      <c r="A24" s="40"/>
      <c r="B24" s="40" t="s">
        <v>180</v>
      </c>
      <c r="C24" s="40"/>
      <c r="D24" s="40"/>
      <c r="E24" s="40"/>
      <c r="F24" s="40"/>
      <c r="G24" s="40">
        <v>9</v>
      </c>
      <c r="H24" s="26"/>
      <c r="I24" s="26"/>
      <c r="J24" s="26"/>
    </row>
    <row r="25" spans="1:10" hidden="1">
      <c r="A25" s="40"/>
      <c r="B25" s="40" t="s">
        <v>98</v>
      </c>
      <c r="C25" s="40"/>
      <c r="D25" s="40"/>
      <c r="E25" s="40"/>
      <c r="F25" s="40"/>
      <c r="G25" s="40">
        <v>10</v>
      </c>
      <c r="H25" s="26"/>
      <c r="I25" s="26"/>
      <c r="J25" s="26"/>
    </row>
    <row r="26" spans="1:10" hidden="1">
      <c r="A26" s="40" t="s">
        <v>52</v>
      </c>
      <c r="B26" s="40" t="s">
        <v>53</v>
      </c>
      <c r="C26" s="40"/>
      <c r="D26" s="40"/>
      <c r="E26" s="40"/>
      <c r="F26" s="40"/>
      <c r="G26" s="40"/>
      <c r="H26" s="26"/>
      <c r="I26" s="26"/>
      <c r="J26" s="26"/>
    </row>
    <row r="27" spans="1:10" s="19" customFormat="1" hidden="1">
      <c r="A27" s="40"/>
      <c r="B27" s="26" t="s">
        <v>54</v>
      </c>
      <c r="C27" s="40"/>
      <c r="D27" s="40"/>
      <c r="E27" s="40"/>
      <c r="F27" s="40"/>
      <c r="G27" s="40"/>
      <c r="H27" s="27"/>
      <c r="I27" s="27"/>
      <c r="J27" s="27"/>
    </row>
    <row r="28" spans="1:10" hidden="1">
      <c r="A28" s="40" t="s">
        <v>55</v>
      </c>
      <c r="B28" s="40" t="s">
        <v>56</v>
      </c>
      <c r="C28" s="40"/>
      <c r="D28" s="40"/>
      <c r="E28" s="40"/>
      <c r="F28" s="40"/>
      <c r="G28" s="40"/>
      <c r="H28" s="27"/>
      <c r="I28" s="27"/>
      <c r="J28" s="27"/>
    </row>
    <row r="29" spans="1:10" hidden="1">
      <c r="A29" s="40"/>
      <c r="B29" s="40" t="s">
        <v>92</v>
      </c>
      <c r="C29" s="40"/>
      <c r="D29" s="40"/>
      <c r="E29" s="40"/>
      <c r="F29" s="40"/>
      <c r="G29" s="40"/>
      <c r="H29" s="27"/>
      <c r="I29" s="27"/>
      <c r="J29" s="27"/>
    </row>
    <row r="30" spans="1:10" hidden="1">
      <c r="A30" s="40"/>
      <c r="B30" s="40" t="s">
        <v>58</v>
      </c>
      <c r="C30" s="40"/>
      <c r="D30" s="40"/>
      <c r="E30" s="40"/>
      <c r="F30" s="40"/>
      <c r="G30" s="40"/>
      <c r="H30" s="27"/>
      <c r="I30" s="27"/>
      <c r="J30" s="27"/>
    </row>
    <row r="31" spans="1:10" hidden="1">
      <c r="A31" s="40"/>
      <c r="B31" s="40" t="s">
        <v>57</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59</v>
      </c>
      <c r="B34" s="40" t="s">
        <v>60</v>
      </c>
      <c r="C34" s="40"/>
      <c r="D34" s="40"/>
      <c r="E34" s="40"/>
      <c r="F34" s="40"/>
      <c r="G34" s="40"/>
      <c r="H34" s="27"/>
      <c r="I34" s="27"/>
      <c r="J34" s="27"/>
    </row>
    <row r="35" spans="1:10" hidden="1">
      <c r="A35" s="40"/>
      <c r="B35" s="40" t="s">
        <v>61</v>
      </c>
      <c r="C35" s="40"/>
      <c r="D35" s="40"/>
      <c r="E35" s="40"/>
      <c r="F35" s="40"/>
      <c r="G35" s="40"/>
      <c r="H35" s="27"/>
      <c r="I35" s="27"/>
      <c r="J35" s="27"/>
    </row>
    <row r="36" spans="1:10" hidden="1">
      <c r="A36" s="40"/>
      <c r="B36" s="40" t="s">
        <v>62</v>
      </c>
      <c r="C36" s="40"/>
      <c r="D36" s="40"/>
      <c r="E36" s="40"/>
      <c r="F36" s="40"/>
      <c r="G36" s="40"/>
      <c r="H36" s="27"/>
      <c r="I36" s="27"/>
      <c r="J36" s="27"/>
    </row>
    <row r="37" spans="1:10" hidden="1">
      <c r="A37" s="40"/>
      <c r="B37" s="40" t="s">
        <v>63</v>
      </c>
      <c r="C37" s="40"/>
      <c r="D37" s="40"/>
      <c r="E37" s="40"/>
      <c r="F37" s="40"/>
      <c r="G37" s="40"/>
      <c r="H37" s="27"/>
      <c r="I37" s="27"/>
      <c r="J37" s="27"/>
    </row>
    <row r="38" spans="1:10" hidden="1">
      <c r="A38" s="40"/>
      <c r="B38" s="40" t="s">
        <v>64</v>
      </c>
      <c r="C38" s="40"/>
      <c r="D38" s="40"/>
      <c r="E38" s="40"/>
      <c r="F38" s="40"/>
      <c r="G38" s="40"/>
      <c r="H38" s="27"/>
      <c r="I38" s="27"/>
      <c r="J38" s="27"/>
    </row>
    <row r="39" spans="1:10" s="8" customFormat="1" ht="20.25">
      <c r="A39" s="79"/>
      <c r="B39" s="79"/>
      <c r="C39" s="79"/>
      <c r="D39" s="79"/>
      <c r="E39" s="79"/>
      <c r="F39" s="79"/>
      <c r="G39" s="79"/>
    </row>
    <row r="40" spans="1:10" s="64" customFormat="1">
      <c r="A40" s="80" t="s">
        <v>47</v>
      </c>
      <c r="B40" s="81"/>
      <c r="C40" s="81"/>
      <c r="D40" s="81"/>
      <c r="E40" s="81"/>
      <c r="F40" s="8"/>
      <c r="G40" s="8"/>
      <c r="H40" s="8"/>
      <c r="I40" s="8"/>
    </row>
    <row r="41" spans="1:10" s="64" customFormat="1">
      <c r="A41" s="82"/>
      <c r="B41" s="83" t="s">
        <v>87</v>
      </c>
      <c r="C41" s="83" t="s">
        <v>89</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c r="A49" s="82"/>
      <c r="B49" s="14" t="str">
        <f>Constants!B26</f>
        <v>Test logic</v>
      </c>
      <c r="C49" s="14" t="str">
        <f>Constants!C26</f>
        <v>Logic flaws in the test code</v>
      </c>
      <c r="D49" s="81"/>
      <c r="E49" s="86"/>
      <c r="F49" s="87" t="str">
        <f t="shared" si="0"/>
        <v/>
      </c>
      <c r="G49" s="88"/>
      <c r="H49" s="8"/>
      <c r="I49" s="8"/>
    </row>
    <row r="50" spans="1:10" s="64" customFormat="1" ht="12.75" customHeight="1">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1" customHeight="1">
      <c r="A53" s="82"/>
      <c r="B53" s="8"/>
      <c r="C53" s="89"/>
      <c r="D53" s="90" t="s">
        <v>12</v>
      </c>
      <c r="E53" s="81">
        <f>SUM(E42:E52)</f>
        <v>0</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37" t="s">
        <v>14</v>
      </c>
      <c r="C55" s="537"/>
      <c r="D55" s="81"/>
      <c r="E55" s="92" t="s">
        <v>23</v>
      </c>
      <c r="F55" s="81"/>
      <c r="G55" s="88"/>
      <c r="H55" s="8"/>
      <c r="I55" s="8"/>
    </row>
    <row r="56" spans="1:10" s="64" customFormat="1" ht="27" customHeight="1">
      <c r="A56" s="82"/>
      <c r="B56" s="533"/>
      <c r="C56" s="534"/>
      <c r="D56" s="535"/>
      <c r="E56" s="36"/>
      <c r="F56" s="81"/>
      <c r="G56" s="88"/>
      <c r="H56" s="8"/>
      <c r="I56" s="8"/>
    </row>
    <row r="57" spans="1:10" s="64" customFormat="1" ht="27" customHeight="1">
      <c r="A57" s="82"/>
      <c r="B57" s="533"/>
      <c r="C57" s="534"/>
      <c r="D57" s="535"/>
      <c r="E57" s="36"/>
      <c r="F57" s="81"/>
      <c r="G57" s="88"/>
      <c r="H57" s="8"/>
      <c r="I57" s="8"/>
      <c r="J57" s="8"/>
    </row>
    <row r="58" spans="1:10" s="64" customFormat="1" ht="27" customHeight="1">
      <c r="A58" s="82"/>
      <c r="B58" s="533"/>
      <c r="C58" s="534"/>
      <c r="D58" s="535"/>
      <c r="E58" s="36"/>
      <c r="F58" s="81"/>
      <c r="G58" s="88"/>
      <c r="H58" s="8"/>
      <c r="I58" s="8"/>
      <c r="J58" s="8"/>
    </row>
    <row r="59" spans="1:10" s="64" customFormat="1" ht="27" customHeight="1">
      <c r="A59" s="82"/>
      <c r="B59" s="533"/>
      <c r="C59" s="534"/>
      <c r="D59" s="535"/>
      <c r="E59" s="36"/>
      <c r="F59" s="81"/>
      <c r="G59" s="88"/>
      <c r="H59" s="8"/>
      <c r="I59" s="8"/>
      <c r="J59" s="8"/>
    </row>
    <row r="60" spans="1:10" s="64" customFormat="1" ht="27" customHeight="1">
      <c r="A60" s="82"/>
      <c r="B60" s="533"/>
      <c r="C60" s="534"/>
      <c r="D60" s="535"/>
      <c r="E60" s="36"/>
      <c r="F60" s="81"/>
      <c r="G60" s="88"/>
      <c r="H60" s="8"/>
      <c r="I60" s="8"/>
      <c r="J60" s="8"/>
    </row>
    <row r="61" spans="1:10" s="64" customFormat="1" ht="27" customHeight="1">
      <c r="A61" s="82"/>
      <c r="B61" s="533"/>
      <c r="C61" s="534"/>
      <c r="D61" s="535"/>
      <c r="E61" s="36"/>
      <c r="F61" s="81"/>
      <c r="G61" s="88"/>
      <c r="H61" s="8"/>
      <c r="I61" s="8"/>
      <c r="J61" s="8"/>
    </row>
    <row r="62" spans="1:10" s="64" customFormat="1" ht="27" customHeight="1">
      <c r="A62" s="82"/>
      <c r="B62" s="533"/>
      <c r="C62" s="534"/>
      <c r="D62" s="535"/>
      <c r="E62" s="36"/>
      <c r="F62" s="81"/>
      <c r="G62" s="88"/>
      <c r="H62" s="8"/>
      <c r="I62" s="8"/>
      <c r="J62" s="8"/>
    </row>
    <row r="63" spans="1:10" s="64" customFormat="1" ht="27" customHeight="1">
      <c r="A63" s="82"/>
      <c r="B63" s="533"/>
      <c r="C63" s="534"/>
      <c r="D63" s="535"/>
      <c r="E63" s="36"/>
      <c r="F63" s="81"/>
      <c r="G63" s="88"/>
      <c r="H63" s="8"/>
      <c r="I63" s="8"/>
      <c r="J63" s="8"/>
    </row>
    <row r="64" spans="1:10" s="64" customFormat="1" ht="27" customHeight="1">
      <c r="A64" s="82"/>
      <c r="B64" s="533"/>
      <c r="C64" s="534"/>
      <c r="D64" s="535"/>
      <c r="E64" s="36"/>
      <c r="F64" s="81"/>
      <c r="G64" s="88"/>
      <c r="H64" s="8"/>
      <c r="I64" s="8"/>
      <c r="J64" s="8"/>
    </row>
    <row r="65" spans="1:10" s="64" customFormat="1" ht="27" customHeight="1">
      <c r="A65" s="82"/>
      <c r="B65" s="533"/>
      <c r="C65" s="534"/>
      <c r="D65" s="535"/>
      <c r="E65" s="36"/>
      <c r="F65" s="81"/>
      <c r="G65" s="88"/>
      <c r="H65" s="8"/>
      <c r="I65" s="8"/>
      <c r="J65" s="8"/>
    </row>
    <row r="66" spans="1:10" s="64" customFormat="1" ht="27" customHeight="1">
      <c r="A66" s="82"/>
      <c r="B66" s="533"/>
      <c r="C66" s="534"/>
      <c r="D66" s="535"/>
      <c r="E66" s="36"/>
      <c r="F66" s="81"/>
      <c r="G66" s="88"/>
      <c r="H66" s="8"/>
      <c r="I66" s="8"/>
      <c r="J66" s="8"/>
    </row>
    <row r="67" spans="1:10" s="64" customFormat="1" ht="27" customHeight="1">
      <c r="A67" s="82"/>
      <c r="B67" s="533"/>
      <c r="C67" s="534"/>
      <c r="D67" s="535"/>
      <c r="E67" s="36"/>
      <c r="F67" s="81"/>
      <c r="G67" s="88"/>
      <c r="H67" s="8"/>
      <c r="I67" s="8"/>
      <c r="J67" s="8"/>
    </row>
    <row r="68" spans="1:10" s="64" customFormat="1" ht="27" customHeight="1">
      <c r="A68" s="82"/>
      <c r="B68" s="533"/>
      <c r="C68" s="534"/>
      <c r="D68" s="535"/>
      <c r="E68" s="36"/>
      <c r="F68" s="81"/>
      <c r="G68" s="88"/>
      <c r="H68" s="8"/>
      <c r="I68" s="8"/>
      <c r="J68" s="8"/>
    </row>
    <row r="69" spans="1:10" s="64" customFormat="1" ht="27" customHeight="1">
      <c r="A69" s="82"/>
      <c r="B69" s="533"/>
      <c r="C69" s="534"/>
      <c r="D69" s="535"/>
      <c r="E69" s="36"/>
      <c r="F69" s="81"/>
      <c r="G69" s="88"/>
      <c r="H69" s="8"/>
      <c r="I69" s="8"/>
      <c r="J69" s="8"/>
    </row>
    <row r="70" spans="1:10" s="64" customFormat="1" ht="27" customHeight="1">
      <c r="A70" s="82"/>
      <c r="B70" s="533"/>
      <c r="C70" s="534"/>
      <c r="D70" s="535"/>
      <c r="E70" s="36"/>
      <c r="F70" s="81"/>
      <c r="G70" s="88"/>
      <c r="H70" s="8"/>
      <c r="I70" s="8"/>
      <c r="J70" s="8"/>
    </row>
    <row r="71" spans="1:10" s="64" customFormat="1" ht="27" customHeight="1">
      <c r="A71" s="82"/>
      <c r="B71" s="533"/>
      <c r="C71" s="534"/>
      <c r="D71" s="535"/>
      <c r="E71" s="36"/>
      <c r="F71" s="81"/>
      <c r="G71" s="88"/>
      <c r="H71" s="8"/>
      <c r="I71" s="8"/>
      <c r="J71" s="8"/>
    </row>
    <row r="72" spans="1:10" s="64" customFormat="1" ht="27" customHeight="1">
      <c r="A72" s="82"/>
      <c r="B72" s="533"/>
      <c r="C72" s="534"/>
      <c r="D72" s="535"/>
      <c r="E72" s="36"/>
      <c r="F72" s="81"/>
      <c r="G72" s="88"/>
      <c r="H72" s="8"/>
      <c r="I72" s="8"/>
      <c r="J72" s="8"/>
    </row>
    <row r="73" spans="1:10" s="64" customFormat="1" ht="27" customHeight="1">
      <c r="A73" s="82"/>
      <c r="B73" s="533"/>
      <c r="C73" s="534"/>
      <c r="D73" s="535"/>
      <c r="E73" s="36"/>
      <c r="F73" s="81"/>
      <c r="G73" s="88"/>
      <c r="H73" s="8"/>
      <c r="I73" s="8"/>
      <c r="J73" s="8"/>
    </row>
    <row r="74" spans="1:10" s="64" customFormat="1" ht="27" customHeight="1">
      <c r="A74" s="82"/>
      <c r="B74" s="533"/>
      <c r="C74" s="534"/>
      <c r="D74" s="535"/>
      <c r="E74" s="36"/>
      <c r="F74" s="81"/>
      <c r="G74" s="88"/>
      <c r="H74" s="8"/>
      <c r="I74" s="8"/>
      <c r="J74" s="8"/>
    </row>
    <row r="75" spans="1:10" s="64" customFormat="1" ht="27" customHeight="1">
      <c r="A75" s="82"/>
      <c r="B75" s="533"/>
      <c r="C75" s="534"/>
      <c r="D75" s="535"/>
      <c r="E75" s="36"/>
      <c r="F75" s="81"/>
      <c r="G75" s="88"/>
      <c r="H75" s="8"/>
      <c r="I75" s="8"/>
      <c r="J75" s="8"/>
    </row>
    <row r="76" spans="1:10" s="64" customFormat="1" ht="27" customHeight="1">
      <c r="A76" s="82"/>
      <c r="B76" s="533"/>
      <c r="C76" s="534"/>
      <c r="D76" s="535"/>
      <c r="E76" s="36"/>
      <c r="F76" s="81"/>
      <c r="G76" s="88"/>
      <c r="H76" s="8"/>
      <c r="I76" s="8"/>
      <c r="J76" s="8"/>
    </row>
    <row r="77" spans="1:10" s="64" customFormat="1" ht="27" customHeight="1">
      <c r="A77" s="82"/>
      <c r="B77" s="533"/>
      <c r="C77" s="534"/>
      <c r="D77" s="535"/>
      <c r="E77" s="36"/>
      <c r="F77" s="81"/>
      <c r="G77" s="88"/>
      <c r="H77" s="8"/>
      <c r="I77" s="8"/>
      <c r="J77" s="8"/>
    </row>
    <row r="78" spans="1:10" s="64" customFormat="1" ht="27" customHeight="1">
      <c r="A78" s="82"/>
      <c r="B78" s="533"/>
      <c r="C78" s="534"/>
      <c r="D78" s="535"/>
      <c r="E78" s="36"/>
      <c r="F78" s="81"/>
      <c r="G78" s="88"/>
      <c r="H78" s="8"/>
      <c r="I78" s="8"/>
      <c r="J78" s="8"/>
    </row>
    <row r="79" spans="1:10" s="64" customFormat="1" ht="27" customHeight="1">
      <c r="A79" s="82"/>
      <c r="B79" s="533"/>
      <c r="C79" s="534"/>
      <c r="D79" s="535"/>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G151"/>
  <sheetViews>
    <sheetView showGridLines="0" topLeftCell="A43" zoomScaleNormal="100" workbookViewId="0">
      <selection activeCell="F58" sqref="F58"/>
    </sheetView>
  </sheetViews>
  <sheetFormatPr defaultColWidth="6.28515625" defaultRowHeight="12.75"/>
  <cols>
    <col min="1" max="1" width="21.7109375" style="3" customWidth="1"/>
    <col min="2" max="2" width="35.28515625" style="3" customWidth="1"/>
    <col min="3" max="3" width="65.28515625" style="3" customWidth="1"/>
    <col min="4" max="4" width="1.140625" style="3" customWidth="1"/>
    <col min="5" max="5" width="12.28515625" style="3" customWidth="1"/>
    <col min="6" max="6" width="48" style="3" customWidth="1"/>
    <col min="7" max="16384" width="6.28515625" style="3"/>
  </cols>
  <sheetData>
    <row r="1" spans="1:7" hidden="1">
      <c r="A1" s="194" t="str">
        <f>Constants!A1</f>
        <v>Constants</v>
      </c>
      <c r="B1" s="194" t="str">
        <f>Constants!B1</f>
        <v xml:space="preserve"> </v>
      </c>
      <c r="C1" s="194" t="str">
        <f>Constants!C1</f>
        <v xml:space="preserve"> </v>
      </c>
      <c r="D1" s="194" t="str">
        <f>Constants!D1</f>
        <v xml:space="preserve"> </v>
      </c>
      <c r="E1" s="194" t="str">
        <f>Constants!E1</f>
        <v xml:space="preserve"> </v>
      </c>
      <c r="F1" s="194" t="str">
        <f>Constants!F1</f>
        <v>Start of spreadsheets</v>
      </c>
      <c r="G1" s="194" t="str">
        <f>Constants!G1</f>
        <v xml:space="preserve"> </v>
      </c>
    </row>
    <row r="2" spans="1:7" hidden="1">
      <c r="A2" s="194" t="str">
        <f>Constants!A2</f>
        <v>Start date:</v>
      </c>
      <c r="B2" s="194">
        <f>Constants!B2</f>
        <v>36526</v>
      </c>
      <c r="C2" s="194" t="str">
        <f>Constants!C2</f>
        <v xml:space="preserve"> </v>
      </c>
      <c r="D2" s="194" t="str">
        <f>Constants!D2</f>
        <v>Grades:</v>
      </c>
      <c r="E2" s="194" t="str">
        <f>Constants!E2</f>
        <v>AA</v>
      </c>
      <c r="F2" s="194">
        <f>Constants!F2</f>
        <v>1</v>
      </c>
      <c r="G2" s="194">
        <f>Constants!G2</f>
        <v>0</v>
      </c>
    </row>
    <row r="3" spans="1:7" hidden="1">
      <c r="A3" s="194" t="str">
        <f>Constants!A3</f>
        <v>End date:</v>
      </c>
      <c r="B3" s="194">
        <f>Constants!B3</f>
        <v>73051</v>
      </c>
      <c r="C3" s="194" t="str">
        <f>Constants!C3</f>
        <v xml:space="preserve"> </v>
      </c>
      <c r="D3" s="194" t="str">
        <f>Constants!D3</f>
        <v xml:space="preserve"> </v>
      </c>
      <c r="E3" s="194" t="str">
        <f>Constants!E3</f>
        <v>A</v>
      </c>
      <c r="F3" s="194">
        <f>Constants!F3</f>
        <v>0.95</v>
      </c>
      <c r="G3" s="194">
        <f>Constants!G3</f>
        <v>0</v>
      </c>
    </row>
    <row r="4" spans="1:7" hidden="1">
      <c r="A4" s="194" t="str">
        <f>Constants!A4</f>
        <v>Phases:</v>
      </c>
      <c r="B4" s="194" t="str">
        <f>Constants!B4</f>
        <v>Analysis</v>
      </c>
      <c r="C4" s="194" t="str">
        <f>Constants!C4</f>
        <v xml:space="preserve"> </v>
      </c>
      <c r="D4" s="194" t="str">
        <f>Constants!D4</f>
        <v xml:space="preserve"> </v>
      </c>
      <c r="E4" s="194" t="str">
        <f>Constants!E4</f>
        <v>AB</v>
      </c>
      <c r="F4" s="194">
        <f>Constants!F4</f>
        <v>0.9</v>
      </c>
      <c r="G4" s="194">
        <f>Constants!G4</f>
        <v>0</v>
      </c>
    </row>
    <row r="5" spans="1:7" hidden="1">
      <c r="A5" s="194" t="str">
        <f>Constants!A5</f>
        <v xml:space="preserve"> </v>
      </c>
      <c r="B5" s="194" t="str">
        <f>Constants!B5</f>
        <v>Architecture</v>
      </c>
      <c r="C5" s="194" t="str">
        <f>Constants!C5</f>
        <v xml:space="preserve"> </v>
      </c>
      <c r="D5" s="194" t="str">
        <f>Constants!D5</f>
        <v xml:space="preserve"> </v>
      </c>
      <c r="E5" s="194" t="str">
        <f>Constants!E5</f>
        <v>B</v>
      </c>
      <c r="F5" s="194">
        <f>Constants!F5</f>
        <v>0.85</v>
      </c>
      <c r="G5" s="194">
        <f>Constants!G5</f>
        <v>0</v>
      </c>
    </row>
    <row r="6" spans="1:7" hidden="1">
      <c r="A6" s="194" t="str">
        <f>Constants!A6</f>
        <v xml:space="preserve"> </v>
      </c>
      <c r="B6" s="194" t="str">
        <f>Constants!B6</f>
        <v>Project planning</v>
      </c>
      <c r="C6" s="194" t="str">
        <f>Constants!C6</f>
        <v xml:space="preserve"> </v>
      </c>
      <c r="D6" s="194" t="str">
        <f>Constants!D6</f>
        <v xml:space="preserve"> </v>
      </c>
      <c r="E6" s="194" t="str">
        <f>Constants!E6</f>
        <v>BC</v>
      </c>
      <c r="F6" s="194">
        <f>Constants!F6</f>
        <v>0.8</v>
      </c>
      <c r="G6" s="194">
        <f>Constants!G6</f>
        <v>0</v>
      </c>
    </row>
    <row r="7" spans="1:7" hidden="1">
      <c r="A7" s="194" t="str">
        <f>Constants!A7</f>
        <v xml:space="preserve"> </v>
      </c>
      <c r="B7" s="194" t="str">
        <f>Constants!B7</f>
        <v>Interation planning</v>
      </c>
      <c r="C7" s="194" t="str">
        <f>Constants!C7</f>
        <v xml:space="preserve"> </v>
      </c>
      <c r="D7" s="194" t="str">
        <f>Constants!D7</f>
        <v xml:space="preserve"> </v>
      </c>
      <c r="E7" s="194" t="str">
        <f>Constants!E7</f>
        <v>C</v>
      </c>
      <c r="F7" s="194">
        <f>Constants!F7</f>
        <v>0.75</v>
      </c>
      <c r="G7" s="194">
        <f>Constants!G7</f>
        <v>0</v>
      </c>
    </row>
    <row r="8" spans="1:7" hidden="1">
      <c r="A8" s="194" t="str">
        <f>Constants!A8</f>
        <v xml:space="preserve"> </v>
      </c>
      <c r="B8" s="194" t="str">
        <f>Constants!B8</f>
        <v>Construction</v>
      </c>
      <c r="C8" s="194" t="str">
        <f>Constants!C8</f>
        <v xml:space="preserve"> </v>
      </c>
      <c r="D8" s="194" t="str">
        <f>Constants!D8</f>
        <v xml:space="preserve"> </v>
      </c>
      <c r="E8" s="194" t="str">
        <f>Constants!E8</f>
        <v>CD</v>
      </c>
      <c r="F8" s="194">
        <f>Constants!F8</f>
        <v>0.7</v>
      </c>
      <c r="G8" s="194">
        <f ca="1">Constants!G8</f>
        <v>43508</v>
      </c>
    </row>
    <row r="9" spans="1:7" hidden="1">
      <c r="A9" s="194" t="str">
        <f>Constants!A9</f>
        <v xml:space="preserve"> </v>
      </c>
      <c r="B9" s="194" t="str">
        <f>Constants!B9</f>
        <v>Refactoring</v>
      </c>
      <c r="C9" s="194" t="str">
        <f>Constants!C9</f>
        <v xml:space="preserve"> </v>
      </c>
      <c r="D9" s="194" t="str">
        <f>Constants!D9</f>
        <v xml:space="preserve"> </v>
      </c>
      <c r="E9" s="194" t="str">
        <f>Constants!E9</f>
        <v>D</v>
      </c>
      <c r="F9" s="194">
        <f>Constants!F9</f>
        <v>0.65</v>
      </c>
      <c r="G9" s="194">
        <f ca="1">Constants!G9</f>
        <v>43509</v>
      </c>
    </row>
    <row r="10" spans="1:7" hidden="1">
      <c r="A10" s="194" t="str">
        <f>Constants!A10</f>
        <v xml:space="preserve"> </v>
      </c>
      <c r="B10" s="194" t="str">
        <f>Constants!B10</f>
        <v>Review</v>
      </c>
      <c r="C10" s="194" t="str">
        <f>Constants!C10</f>
        <v xml:space="preserve"> </v>
      </c>
      <c r="D10" s="194" t="str">
        <f>Constants!D10</f>
        <v xml:space="preserve"> </v>
      </c>
      <c r="E10" s="194" t="str">
        <f>Constants!E10</f>
        <v>F</v>
      </c>
      <c r="F10" s="194">
        <f>Constants!F10</f>
        <v>0.5</v>
      </c>
      <c r="G10" s="194">
        <f ca="1">Constants!G10</f>
        <v>43510</v>
      </c>
    </row>
    <row r="11" spans="1:7" hidden="1">
      <c r="A11" s="194" t="str">
        <f>Constants!A11</f>
        <v xml:space="preserve"> </v>
      </c>
      <c r="B11" s="194" t="str">
        <f>Constants!B11</f>
        <v>Integration test</v>
      </c>
      <c r="C11" s="194" t="str">
        <f>Constants!C11</f>
        <v xml:space="preserve"> </v>
      </c>
      <c r="D11" s="194" t="str">
        <f>Constants!D11</f>
        <v xml:space="preserve"> </v>
      </c>
      <c r="E11" s="194" t="str">
        <f>Constants!E11</f>
        <v xml:space="preserve"> </v>
      </c>
      <c r="F11" s="194" t="str">
        <f>Constants!F11</f>
        <v xml:space="preserve"> </v>
      </c>
      <c r="G11" s="194">
        <f ca="1">Constants!G11</f>
        <v>43511</v>
      </c>
    </row>
    <row r="12" spans="1:7" hidden="1">
      <c r="A12" s="194" t="str">
        <f>Constants!A12</f>
        <v xml:space="preserve"> </v>
      </c>
      <c r="B12" s="194" t="str">
        <f>Constants!B12</f>
        <v>Repatterning</v>
      </c>
      <c r="C12" s="194" t="str">
        <f>Constants!C12</f>
        <v xml:space="preserve"> </v>
      </c>
      <c r="D12" s="194" t="str">
        <f>Constants!D12</f>
        <v xml:space="preserve"> </v>
      </c>
      <c r="E12" s="194" t="str">
        <f>Constants!E12</f>
        <v xml:space="preserve"> </v>
      </c>
      <c r="F12" s="194" t="str">
        <f>Constants!F12</f>
        <v xml:space="preserve"> </v>
      </c>
      <c r="G12" s="194">
        <f ca="1">Constants!G12</f>
        <v>43512</v>
      </c>
    </row>
    <row r="13" spans="1:7" hidden="1">
      <c r="A13" s="194" t="str">
        <f>Constants!A13</f>
        <v xml:space="preserve"> </v>
      </c>
      <c r="B13" s="194" t="str">
        <f>Constants!B13</f>
        <v>Postmortem</v>
      </c>
      <c r="C13" s="194" t="str">
        <f>Constants!C13</f>
        <v xml:space="preserve"> </v>
      </c>
      <c r="D13" s="194" t="str">
        <f>Constants!D13</f>
        <v xml:space="preserve"> </v>
      </c>
      <c r="E13" s="194" t="str">
        <f>Constants!E13</f>
        <v xml:space="preserve"> </v>
      </c>
      <c r="F13" s="194" t="str">
        <f>Constants!F13</f>
        <v xml:space="preserve"> </v>
      </c>
      <c r="G13" s="194">
        <f ca="1">Constants!G13</f>
        <v>43513</v>
      </c>
    </row>
    <row r="14" spans="1:7" hidden="1">
      <c r="A14" s="194" t="str">
        <f>Constants!A14</f>
        <v xml:space="preserve"> </v>
      </c>
      <c r="B14" s="194" t="str">
        <f>Constants!B14</f>
        <v>Sandbox</v>
      </c>
      <c r="C14" s="194" t="str">
        <f>Constants!C14</f>
        <v xml:space="preserve"> </v>
      </c>
      <c r="D14" s="194" t="str">
        <f>Constants!D14</f>
        <v xml:space="preserve"> </v>
      </c>
      <c r="E14" s="194" t="str">
        <f>Constants!E14</f>
        <v xml:space="preserve"> </v>
      </c>
      <c r="F14" s="194" t="str">
        <f>Constants!F14</f>
        <v xml:space="preserve"> </v>
      </c>
      <c r="G14" s="194">
        <f ca="1">Constants!G14</f>
        <v>43514</v>
      </c>
    </row>
    <row r="15" spans="1:7" hidden="1">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194">
        <f ca="1">Constants!G15</f>
        <v>43515</v>
      </c>
    </row>
    <row r="16" spans="1:7" hidden="1">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194">
        <f ca="1">Constants!G16</f>
        <v>43516</v>
      </c>
    </row>
    <row r="17" spans="1:7" hidden="1">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194">
        <f ca="1">Constants!G17</f>
        <v>43517</v>
      </c>
    </row>
    <row r="18" spans="1:7" hidden="1">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194" t="e">
        <f>Constants!#REF!</f>
        <v>#REF!</v>
      </c>
    </row>
    <row r="19" spans="1:7" hidden="1">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194" t="e">
        <f>Constants!#REF!</f>
        <v>#REF!</v>
      </c>
    </row>
    <row r="20" spans="1:7" hidden="1">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194" t="e">
        <f>Constants!#REF!</f>
        <v>#REF!</v>
      </c>
    </row>
    <row r="21" spans="1:7" hidden="1">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194" t="e">
        <f>Constants!#REF!</f>
        <v>#REF!</v>
      </c>
    </row>
    <row r="22" spans="1:7" hidden="1">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194" t="e">
        <f>Constants!#REF!</f>
        <v>#REF!</v>
      </c>
    </row>
    <row r="23" spans="1:7" hidden="1">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194" t="e">
        <f>Constants!#REF!</f>
        <v>#REF!</v>
      </c>
    </row>
    <row r="24" spans="1:7" hidden="1">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194" t="e">
        <f>Constants!#REF!</f>
        <v>#REF!</v>
      </c>
    </row>
    <row r="25" spans="1:7" hidden="1">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194" t="e">
        <f>Constants!#REF!</f>
        <v>#REF!</v>
      </c>
    </row>
    <row r="26" spans="1:7" hidden="1">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194" t="e">
        <f>Constants!#REF!</f>
        <v>#REF!</v>
      </c>
    </row>
    <row r="27" spans="1:7" hidden="1">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194" t="e">
        <f>Constants!#REF!</f>
        <v>#REF!</v>
      </c>
    </row>
    <row r="28" spans="1:7" hidden="1">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194" t="e">
        <f>Constants!#REF!</f>
        <v>#REF!</v>
      </c>
    </row>
    <row r="29" spans="1:7" hidden="1">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194" t="e">
        <f>Constants!#REF!</f>
        <v>#REF!</v>
      </c>
    </row>
    <row r="30" spans="1:7" hidden="1">
      <c r="A30" s="194" t="str">
        <f>Constants!A30</f>
        <v>Y/N:</v>
      </c>
      <c r="B30" s="194" t="str">
        <f>Constants!B30</f>
        <v>Yes</v>
      </c>
      <c r="C30" s="194" t="str">
        <f>Constants!C30</f>
        <v xml:space="preserve"> </v>
      </c>
      <c r="D30" s="194" t="str">
        <f>Constants!D30</f>
        <v xml:space="preserve"> </v>
      </c>
      <c r="E30" s="194" t="str">
        <f>Constants!E30</f>
        <v>Passed</v>
      </c>
      <c r="F30" s="194">
        <f>Constants!F30</f>
        <v>0</v>
      </c>
      <c r="G30" s="194" t="e">
        <f>Constants!#REF!</f>
        <v>#REF!</v>
      </c>
    </row>
    <row r="31" spans="1:7" s="19" customFormat="1" hidden="1">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194">
        <f ca="1">Constants!G31</f>
        <v>43531</v>
      </c>
    </row>
    <row r="32" spans="1:7" hidden="1">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194">
        <f ca="1">Constants!G32</f>
        <v>43532</v>
      </c>
    </row>
    <row r="33" spans="1:7" hidden="1">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194">
        <f ca="1">Constants!G33</f>
        <v>43533</v>
      </c>
    </row>
    <row r="34" spans="1:7" hidden="1">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194">
        <f ca="1">Constants!G34</f>
        <v>43534</v>
      </c>
    </row>
    <row r="35" spans="1:7" hidden="1">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194">
        <f ca="1">Constants!G35</f>
        <v>43535</v>
      </c>
    </row>
    <row r="36" spans="1:7" hidden="1">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194">
        <f ca="1">Constants!G36</f>
        <v>43536</v>
      </c>
    </row>
    <row r="37" spans="1:7" hidden="1">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194">
        <f ca="1">Constants!G37</f>
        <v>43537</v>
      </c>
    </row>
    <row r="38" spans="1:7" hidden="1">
      <c r="A38" s="194" t="str">
        <f>Constants!A38</f>
        <v>Sizes:</v>
      </c>
      <c r="B38" s="194" t="str">
        <f>Constants!B38</f>
        <v>VS</v>
      </c>
      <c r="C38" s="194" t="str">
        <f>Constants!C38</f>
        <v>S</v>
      </c>
      <c r="D38" s="194" t="str">
        <f>Constants!D38</f>
        <v>M</v>
      </c>
      <c r="E38" s="194" t="str">
        <f>Constants!E38</f>
        <v>L</v>
      </c>
      <c r="F38" s="194" t="str">
        <f>Constants!F38</f>
        <v>VL</v>
      </c>
      <c r="G38" s="194" t="str">
        <f>Constants!G38</f>
        <v>VS</v>
      </c>
    </row>
    <row r="39" spans="1:7" hidden="1">
      <c r="A39" s="194" t="str">
        <f>Constants!A39</f>
        <v>upper</v>
      </c>
      <c r="B39" s="194">
        <f>Constants!B39</f>
        <v>-1.5</v>
      </c>
      <c r="C39" s="194">
        <f>Constants!C39</f>
        <v>-0.5</v>
      </c>
      <c r="D39" s="194">
        <f>Constants!D39</f>
        <v>0.5</v>
      </c>
      <c r="E39" s="194">
        <f>Constants!E39</f>
        <v>1.5</v>
      </c>
      <c r="F39" s="194">
        <f>Constants!F39</f>
        <v>99999</v>
      </c>
      <c r="G39" s="194" t="str">
        <f>Constants!G39</f>
        <v>S</v>
      </c>
    </row>
    <row r="40" spans="1:7" hidden="1">
      <c r="A40" s="194" t="str">
        <f>Constants!A40</f>
        <v>mid</v>
      </c>
      <c r="B40" s="194">
        <f>Constants!B40</f>
        <v>-2</v>
      </c>
      <c r="C40" s="194">
        <f>Constants!C40</f>
        <v>-1</v>
      </c>
      <c r="D40" s="194">
        <f>Constants!D40</f>
        <v>0</v>
      </c>
      <c r="E40" s="194">
        <f>Constants!E40</f>
        <v>1</v>
      </c>
      <c r="F40" s="194">
        <f>Constants!F40</f>
        <v>2</v>
      </c>
      <c r="G40" s="194" t="str">
        <f>Constants!G40</f>
        <v>M</v>
      </c>
    </row>
    <row r="41" spans="1:7" hidden="1">
      <c r="A41" s="194" t="str">
        <f>Constants!A41</f>
        <v>lower</v>
      </c>
      <c r="B41" s="194">
        <f>Constants!B41</f>
        <v>0</v>
      </c>
      <c r="C41" s="194">
        <f>Constants!C41</f>
        <v>-1.5</v>
      </c>
      <c r="D41" s="194">
        <f>Constants!D41</f>
        <v>-0.5</v>
      </c>
      <c r="E41" s="194">
        <f>Constants!E41</f>
        <v>0.5</v>
      </c>
      <c r="F41" s="194">
        <f>Constants!F41</f>
        <v>1.5</v>
      </c>
      <c r="G41" s="194" t="str">
        <f>Constants!G41</f>
        <v>L</v>
      </c>
    </row>
    <row r="42" spans="1:7" hidden="1">
      <c r="A42" s="194" t="str">
        <f>Constants!A42</f>
        <v xml:space="preserve"> </v>
      </c>
      <c r="B42" s="194">
        <f>Constants!B42</f>
        <v>0</v>
      </c>
      <c r="C42" s="194">
        <f>Constants!C42</f>
        <v>0</v>
      </c>
      <c r="D42" s="194">
        <f>Constants!D42</f>
        <v>0</v>
      </c>
      <c r="E42" s="194">
        <f>Constants!E42</f>
        <v>0</v>
      </c>
      <c r="F42" s="194" t="str">
        <f>Constants!F42</f>
        <v xml:space="preserve"> </v>
      </c>
      <c r="G42" s="194" t="str">
        <f>Constants!G42</f>
        <v>VL</v>
      </c>
    </row>
    <row r="43" spans="1:7" ht="20.25">
      <c r="A43" s="509" t="s">
        <v>323</v>
      </c>
      <c r="B43" s="509"/>
      <c r="C43" s="1"/>
      <c r="D43" s="1"/>
      <c r="E43" s="1"/>
      <c r="F43" s="1"/>
    </row>
    <row r="44" spans="1:7" ht="74.099999999999994" customHeight="1">
      <c r="A44" s="538" t="s">
        <v>635</v>
      </c>
      <c r="B44" s="539"/>
      <c r="C44" s="539"/>
      <c r="D44" s="539"/>
      <c r="E44" s="539"/>
      <c r="F44" s="1"/>
    </row>
    <row r="45" spans="1:7" ht="17.100000000000001" customHeight="1">
      <c r="A45" s="226" t="s">
        <v>452</v>
      </c>
      <c r="B45" s="226"/>
      <c r="C45" s="226"/>
      <c r="D45" s="226"/>
      <c r="E45" s="226"/>
      <c r="F45" s="1"/>
    </row>
    <row r="46" spans="1:7" customFormat="1" ht="15.95" customHeight="1">
      <c r="A46" s="275" t="str">
        <f>'Customer Needs'!C12</f>
        <v>dispatch</v>
      </c>
      <c r="B46" s="14"/>
    </row>
    <row r="47" spans="1:7" customFormat="1" ht="15.95" customHeight="1">
      <c r="A47" s="275" t="str">
        <f>'Customer Needs'!C52</f>
        <v>adjust</v>
      </c>
      <c r="B47" s="14"/>
    </row>
    <row r="48" spans="1:7" customFormat="1" ht="15.95" customHeight="1">
      <c r="A48" s="275" t="str">
        <f>'Customer Needs'!C120</f>
        <v>predict</v>
      </c>
      <c r="B48" s="14"/>
    </row>
    <row r="49" spans="1:6" customFormat="1" ht="15.95" customHeight="1">
      <c r="A49" s="275" t="str">
        <f>'Customer Needs'!C123</f>
        <v>correct</v>
      </c>
      <c r="B49" s="14"/>
    </row>
    <row r="50" spans="1:6" customFormat="1" ht="15.95" customHeight="1">
      <c r="A50" s="275" t="str">
        <f>'Customer Needs'!C126</f>
        <v>locate</v>
      </c>
      <c r="B50" s="14"/>
    </row>
    <row r="51" spans="1:6" s="52" customFormat="1" ht="30" customHeight="1">
      <c r="A51" s="50" t="s">
        <v>451</v>
      </c>
      <c r="B51" s="50" t="s">
        <v>37</v>
      </c>
      <c r="C51" s="50" t="s">
        <v>25</v>
      </c>
      <c r="D51" s="50"/>
      <c r="E51" s="51" t="s">
        <v>26</v>
      </c>
      <c r="F51" s="51" t="s">
        <v>329</v>
      </c>
    </row>
    <row r="52" spans="1:6" s="52" customFormat="1" ht="36" customHeight="1">
      <c r="A52" s="54" t="s">
        <v>807</v>
      </c>
      <c r="B52" s="54" t="s">
        <v>843</v>
      </c>
      <c r="C52" s="571" t="s">
        <v>842</v>
      </c>
      <c r="D52" s="53"/>
      <c r="E52" s="55" t="s">
        <v>854</v>
      </c>
      <c r="F52" s="160"/>
    </row>
    <row r="53" spans="1:6" s="52" customFormat="1" ht="42" customHeight="1">
      <c r="A53" s="54" t="s">
        <v>807</v>
      </c>
      <c r="B53" s="160" t="s">
        <v>844</v>
      </c>
      <c r="C53" s="160" t="s">
        <v>846</v>
      </c>
      <c r="D53" s="53"/>
      <c r="E53" s="55" t="s">
        <v>854</v>
      </c>
      <c r="F53" s="160"/>
    </row>
    <row r="54" spans="1:6" s="52" customFormat="1" ht="42" customHeight="1">
      <c r="A54" s="54" t="s">
        <v>807</v>
      </c>
      <c r="B54" s="160" t="s">
        <v>845</v>
      </c>
      <c r="C54" s="54" t="s">
        <v>847</v>
      </c>
      <c r="D54" s="53"/>
      <c r="E54" s="55" t="s">
        <v>854</v>
      </c>
      <c r="F54" s="160"/>
    </row>
    <row r="55" spans="1:6" s="52" customFormat="1" ht="42" customHeight="1">
      <c r="A55" s="54" t="s">
        <v>807</v>
      </c>
      <c r="B55" s="160" t="s">
        <v>848</v>
      </c>
      <c r="C55" s="54">
        <v>37</v>
      </c>
      <c r="D55" s="53"/>
      <c r="E55" s="55" t="s">
        <v>854</v>
      </c>
      <c r="F55" s="160"/>
    </row>
    <row r="56" spans="1:6" s="52" customFormat="1" ht="42" customHeight="1">
      <c r="A56" s="54" t="s">
        <v>807</v>
      </c>
      <c r="B56" s="54" t="s">
        <v>849</v>
      </c>
      <c r="C56" s="572">
        <v>299983</v>
      </c>
      <c r="D56" s="53"/>
      <c r="E56" s="55" t="s">
        <v>324</v>
      </c>
      <c r="F56" s="160" t="s">
        <v>855</v>
      </c>
    </row>
    <row r="57" spans="1:6" s="52" customFormat="1" ht="42" customHeight="1">
      <c r="A57" s="54" t="s">
        <v>807</v>
      </c>
      <c r="B57" s="54" t="s">
        <v>850</v>
      </c>
      <c r="C57" s="54" t="s">
        <v>852</v>
      </c>
      <c r="D57" s="53"/>
      <c r="E57" s="55" t="s">
        <v>854</v>
      </c>
      <c r="F57" s="160"/>
    </row>
    <row r="58" spans="1:6" s="52" customFormat="1" ht="42" customHeight="1">
      <c r="A58" s="54" t="s">
        <v>807</v>
      </c>
      <c r="B58" s="54" t="s">
        <v>851</v>
      </c>
      <c r="C58" s="54" t="s">
        <v>853</v>
      </c>
      <c r="D58" s="53"/>
      <c r="E58" s="55" t="s">
        <v>324</v>
      </c>
      <c r="F58" s="160" t="s">
        <v>856</v>
      </c>
    </row>
    <row r="59" spans="1:6" s="52" customFormat="1" ht="42" customHeight="1">
      <c r="A59" s="54"/>
      <c r="B59" s="54"/>
      <c r="C59" s="54"/>
      <c r="D59" s="53"/>
      <c r="E59" s="55"/>
      <c r="F59" s="160"/>
    </row>
    <row r="60" spans="1:6" s="52" customFormat="1" ht="42" customHeight="1">
      <c r="A60" s="54"/>
      <c r="B60" s="54"/>
      <c r="C60" s="54"/>
      <c r="D60" s="53"/>
      <c r="E60" s="55"/>
      <c r="F60" s="160"/>
    </row>
    <row r="61" spans="1:6" s="52" customFormat="1" ht="42" customHeight="1">
      <c r="A61" s="54"/>
      <c r="B61" s="54"/>
      <c r="C61" s="54"/>
      <c r="D61" s="53"/>
      <c r="E61" s="55"/>
      <c r="F61" s="160"/>
    </row>
    <row r="62" spans="1:6" s="52" customFormat="1" ht="42" customHeight="1">
      <c r="A62" s="54"/>
      <c r="B62" s="54"/>
      <c r="C62" s="54"/>
      <c r="D62" s="53"/>
      <c r="E62" s="55"/>
      <c r="F62" s="160"/>
    </row>
    <row r="63" spans="1:6" s="52" customFormat="1" ht="42" customHeight="1">
      <c r="A63" s="54"/>
      <c r="B63" s="54"/>
      <c r="C63" s="54"/>
      <c r="D63" s="53"/>
      <c r="E63" s="55"/>
      <c r="F63" s="160"/>
    </row>
    <row r="64" spans="1:6" s="52" customFormat="1" ht="42" customHeight="1">
      <c r="A64" s="54"/>
      <c r="B64" s="54"/>
      <c r="C64" s="54"/>
      <c r="D64" s="53"/>
      <c r="E64" s="55"/>
      <c r="F64" s="160"/>
    </row>
    <row r="65" spans="1:6" s="52" customFormat="1" ht="42" customHeight="1">
      <c r="A65" s="54"/>
      <c r="B65" s="54"/>
      <c r="C65" s="54"/>
      <c r="D65" s="53"/>
      <c r="E65" s="55"/>
      <c r="F65" s="160"/>
    </row>
    <row r="66" spans="1:6" s="52" customFormat="1" ht="42" customHeight="1">
      <c r="A66" s="54"/>
      <c r="B66" s="54"/>
      <c r="C66" s="54"/>
      <c r="D66" s="53"/>
      <c r="E66" s="55"/>
      <c r="F66" s="160"/>
    </row>
    <row r="67" spans="1:6" s="52" customFormat="1" ht="42" customHeight="1">
      <c r="A67" s="54"/>
      <c r="B67" s="54"/>
      <c r="C67" s="54"/>
      <c r="D67" s="53"/>
      <c r="E67" s="55"/>
      <c r="F67" s="160"/>
    </row>
    <row r="68" spans="1:6" s="52" customFormat="1" ht="42" customHeight="1">
      <c r="A68" s="54"/>
      <c r="B68" s="54"/>
      <c r="C68" s="54"/>
      <c r="D68" s="53"/>
      <c r="E68" s="55"/>
      <c r="F68" s="160"/>
    </row>
    <row r="69" spans="1:6" s="52" customFormat="1" ht="42" customHeight="1">
      <c r="A69" s="54"/>
      <c r="B69" s="54"/>
      <c r="C69" s="54"/>
      <c r="D69" s="53"/>
      <c r="E69" s="55"/>
      <c r="F69" s="160"/>
    </row>
    <row r="70" spans="1:6" s="52" customFormat="1" ht="42" customHeight="1">
      <c r="A70" s="54"/>
      <c r="B70" s="54"/>
      <c r="C70" s="54"/>
      <c r="D70" s="53"/>
      <c r="E70" s="55"/>
      <c r="F70" s="160"/>
    </row>
    <row r="71" spans="1:6" s="52" customFormat="1" ht="42" customHeight="1">
      <c r="A71" s="54"/>
      <c r="B71" s="54"/>
      <c r="C71" s="54"/>
      <c r="D71" s="53"/>
      <c r="E71" s="55"/>
      <c r="F71" s="160"/>
    </row>
    <row r="72" spans="1:6" s="52" customFormat="1" ht="42" customHeight="1">
      <c r="A72" s="54"/>
      <c r="B72" s="54"/>
      <c r="C72" s="54"/>
      <c r="D72" s="53"/>
      <c r="E72" s="55"/>
      <c r="F72" s="160"/>
    </row>
    <row r="73" spans="1:6" s="52" customFormat="1" ht="42" customHeight="1">
      <c r="A73" s="54"/>
      <c r="B73" s="54"/>
      <c r="C73" s="54"/>
      <c r="D73" s="53"/>
      <c r="E73" s="55"/>
      <c r="F73" s="160"/>
    </row>
    <row r="74" spans="1:6" s="52" customFormat="1" ht="42" customHeight="1">
      <c r="A74" s="54"/>
      <c r="B74" s="160"/>
      <c r="C74" s="54"/>
      <c r="D74" s="53"/>
      <c r="E74" s="55"/>
      <c r="F74" s="160"/>
    </row>
    <row r="75" spans="1:6" s="52" customFormat="1" ht="42" customHeight="1">
      <c r="A75" s="54"/>
      <c r="B75" s="54"/>
      <c r="C75" s="54"/>
      <c r="D75" s="53"/>
      <c r="E75" s="55"/>
      <c r="F75" s="160"/>
    </row>
    <row r="76" spans="1:6" s="52" customFormat="1" ht="42" customHeight="1">
      <c r="A76" s="54"/>
      <c r="B76" s="54"/>
      <c r="C76" s="54"/>
      <c r="D76" s="53"/>
      <c r="E76" s="55"/>
      <c r="F76" s="160"/>
    </row>
    <row r="77" spans="1:6" s="52" customFormat="1" ht="42" customHeight="1">
      <c r="A77" s="54"/>
      <c r="B77" s="160"/>
      <c r="C77" s="54"/>
      <c r="D77" s="53"/>
      <c r="E77" s="55"/>
      <c r="F77" s="160"/>
    </row>
    <row r="78" spans="1:6" s="52" customFormat="1" ht="42" customHeight="1">
      <c r="A78" s="54"/>
      <c r="B78" s="54"/>
      <c r="C78" s="54"/>
      <c r="D78" s="53"/>
      <c r="E78" s="55"/>
      <c r="F78" s="160"/>
    </row>
    <row r="79" spans="1:6" s="52" customFormat="1" ht="42" customHeight="1">
      <c r="A79" s="54"/>
      <c r="B79" s="54"/>
      <c r="C79" s="54"/>
      <c r="D79" s="53"/>
      <c r="E79" s="55"/>
      <c r="F79" s="160"/>
    </row>
    <row r="80" spans="1:6" s="52" customFormat="1" ht="42" customHeight="1">
      <c r="A80" s="54"/>
      <c r="B80" s="54"/>
      <c r="C80" s="54"/>
      <c r="D80" s="53"/>
      <c r="E80" s="55"/>
      <c r="F80" s="160"/>
    </row>
    <row r="81" spans="1:6" s="52" customFormat="1" ht="42" customHeight="1">
      <c r="A81" s="54"/>
      <c r="B81" s="54"/>
      <c r="C81" s="54"/>
      <c r="D81" s="53"/>
      <c r="E81" s="55"/>
      <c r="F81" s="160"/>
    </row>
    <row r="82" spans="1:6" s="52" customFormat="1" ht="42" customHeight="1">
      <c r="A82" s="54"/>
      <c r="B82" s="54"/>
      <c r="C82" s="54"/>
      <c r="D82" s="53"/>
      <c r="E82" s="55"/>
      <c r="F82" s="160"/>
    </row>
    <row r="83" spans="1:6" s="52" customFormat="1" ht="42" customHeight="1">
      <c r="A83" s="54"/>
      <c r="B83" s="54"/>
      <c r="C83" s="54"/>
      <c r="D83" s="53"/>
      <c r="E83" s="55"/>
      <c r="F83" s="160"/>
    </row>
    <row r="84" spans="1:6" s="52" customFormat="1" ht="42" customHeight="1">
      <c r="A84" s="54"/>
      <c r="B84" s="54"/>
      <c r="C84" s="54"/>
      <c r="D84" s="53"/>
      <c r="E84" s="55"/>
      <c r="F84" s="160"/>
    </row>
    <row r="85" spans="1:6" s="52" customFormat="1" ht="42" customHeight="1">
      <c r="A85" s="54"/>
      <c r="B85" s="54"/>
      <c r="C85" s="54"/>
      <c r="D85" s="53"/>
      <c r="E85" s="55"/>
      <c r="F85" s="160"/>
    </row>
    <row r="86" spans="1:6" s="52" customFormat="1" ht="42" customHeight="1">
      <c r="A86" s="54"/>
      <c r="B86" s="54"/>
      <c r="C86" s="54"/>
      <c r="D86" s="53"/>
      <c r="E86" s="55"/>
      <c r="F86" s="160"/>
    </row>
    <row r="87" spans="1:6" s="52" customFormat="1" ht="42" customHeight="1">
      <c r="A87" s="54"/>
      <c r="B87" s="54"/>
      <c r="C87" s="54"/>
      <c r="D87" s="53"/>
      <c r="E87" s="55"/>
      <c r="F87" s="160"/>
    </row>
    <row r="88" spans="1:6" s="52" customFormat="1" ht="42" customHeight="1">
      <c r="A88" s="54"/>
      <c r="B88" s="54"/>
      <c r="C88" s="54"/>
      <c r="D88" s="53"/>
      <c r="E88" s="55"/>
      <c r="F88" s="160"/>
    </row>
    <row r="89" spans="1:6" s="52" customFormat="1" ht="42" customHeight="1">
      <c r="A89" s="54"/>
      <c r="B89" s="54"/>
      <c r="C89" s="54"/>
      <c r="D89" s="53"/>
      <c r="E89" s="55"/>
      <c r="F89" s="160"/>
    </row>
    <row r="90" spans="1:6" s="52" customFormat="1" ht="42" customHeight="1">
      <c r="A90" s="54"/>
      <c r="B90" s="54"/>
      <c r="C90" s="54"/>
      <c r="D90" s="53"/>
      <c r="E90" s="55"/>
      <c r="F90" s="160"/>
    </row>
    <row r="91" spans="1:6" s="52" customFormat="1" ht="42" customHeight="1">
      <c r="A91" s="54"/>
      <c r="B91" s="54"/>
      <c r="C91" s="54"/>
      <c r="D91" s="53"/>
      <c r="E91" s="55"/>
      <c r="F91" s="160"/>
    </row>
    <row r="92" spans="1:6" s="52" customFormat="1" ht="42" customHeight="1">
      <c r="A92" s="54"/>
      <c r="B92" s="54"/>
      <c r="C92" s="54"/>
      <c r="D92" s="53"/>
      <c r="E92" s="55"/>
      <c r="F92" s="160"/>
    </row>
    <row r="93" spans="1:6" s="52" customFormat="1" ht="42" customHeight="1">
      <c r="A93" s="54"/>
      <c r="B93" s="54"/>
      <c r="C93" s="54"/>
      <c r="D93" s="53"/>
      <c r="E93" s="55"/>
      <c r="F93" s="160"/>
    </row>
    <row r="94" spans="1:6" s="52" customFormat="1" ht="42" customHeight="1">
      <c r="A94" s="54"/>
      <c r="B94" s="54"/>
      <c r="C94" s="54"/>
      <c r="D94" s="53"/>
      <c r="E94" s="55"/>
      <c r="F94" s="160"/>
    </row>
    <row r="95" spans="1:6" s="52" customFormat="1" ht="42" customHeight="1">
      <c r="A95" s="54"/>
      <c r="B95" s="54"/>
      <c r="C95" s="54"/>
      <c r="D95" s="53"/>
      <c r="E95" s="55"/>
      <c r="F95" s="160"/>
    </row>
    <row r="96" spans="1:6" s="52" customFormat="1" ht="42" customHeight="1">
      <c r="A96" s="54"/>
      <c r="B96" s="54"/>
      <c r="C96" s="54"/>
      <c r="D96" s="53"/>
      <c r="E96" s="55"/>
      <c r="F96" s="160"/>
    </row>
    <row r="97" spans="1:6" s="52" customFormat="1" ht="42" customHeight="1">
      <c r="A97" s="54"/>
      <c r="B97" s="54"/>
      <c r="C97" s="54"/>
      <c r="D97" s="53"/>
      <c r="E97" s="55"/>
      <c r="F97" s="160"/>
    </row>
    <row r="98" spans="1:6" s="52" customFormat="1" ht="42" customHeight="1">
      <c r="A98" s="54"/>
      <c r="B98" s="54"/>
      <c r="C98" s="54"/>
      <c r="D98" s="53"/>
      <c r="E98" s="55"/>
      <c r="F98" s="160"/>
    </row>
    <row r="99" spans="1:6" s="52" customFormat="1" ht="42" customHeight="1">
      <c r="A99" s="54"/>
      <c r="B99" s="54"/>
      <c r="C99" s="54"/>
      <c r="D99" s="53"/>
      <c r="E99" s="55"/>
      <c r="F99" s="160"/>
    </row>
    <row r="100" spans="1:6" s="52" customFormat="1" ht="42" customHeight="1">
      <c r="A100" s="54"/>
      <c r="B100" s="54"/>
      <c r="C100" s="54"/>
      <c r="D100" s="53"/>
      <c r="E100" s="55"/>
      <c r="F100" s="160"/>
    </row>
    <row r="101" spans="1:6" s="52" customFormat="1" ht="42" customHeight="1">
      <c r="A101" s="54"/>
      <c r="B101" s="54"/>
      <c r="C101" s="54"/>
      <c r="D101" s="53"/>
      <c r="E101" s="55"/>
      <c r="F101" s="160"/>
    </row>
    <row r="102" spans="1:6" s="52" customFormat="1" ht="42" customHeight="1">
      <c r="A102" s="54"/>
      <c r="B102" s="160"/>
      <c r="C102" s="54"/>
      <c r="D102" s="53"/>
      <c r="E102" s="55"/>
      <c r="F102" s="160"/>
    </row>
    <row r="103" spans="1:6" s="52" customFormat="1" ht="42" customHeight="1">
      <c r="A103" s="54"/>
      <c r="B103" s="54"/>
      <c r="C103" s="54"/>
      <c r="D103" s="53"/>
      <c r="E103" s="55"/>
      <c r="F103" s="160"/>
    </row>
    <row r="104" spans="1:6" s="52" customFormat="1" ht="42" customHeight="1">
      <c r="A104" s="54"/>
      <c r="B104" s="54"/>
      <c r="C104" s="54"/>
      <c r="D104" s="53"/>
      <c r="E104" s="55"/>
      <c r="F104" s="160"/>
    </row>
    <row r="105" spans="1:6" s="52" customFormat="1" ht="42" customHeight="1">
      <c r="A105" s="54"/>
      <c r="B105" s="160"/>
      <c r="C105" s="54"/>
      <c r="D105" s="53"/>
      <c r="E105" s="55"/>
      <c r="F105" s="160"/>
    </row>
    <row r="106" spans="1:6" s="52" customFormat="1" ht="42" customHeight="1">
      <c r="A106" s="54"/>
      <c r="B106" s="54"/>
      <c r="C106" s="54"/>
      <c r="D106" s="53"/>
      <c r="E106" s="55"/>
      <c r="F106" s="160"/>
    </row>
    <row r="107" spans="1:6" s="52" customFormat="1" ht="42" customHeight="1">
      <c r="A107" s="54"/>
      <c r="B107" s="54"/>
      <c r="C107" s="54"/>
      <c r="D107" s="53"/>
      <c r="E107" s="55"/>
      <c r="F107" s="160"/>
    </row>
    <row r="108" spans="1:6" s="52" customFormat="1" ht="42" customHeight="1">
      <c r="A108" s="54"/>
      <c r="B108" s="54"/>
      <c r="C108" s="54"/>
      <c r="D108" s="53"/>
      <c r="E108" s="55"/>
      <c r="F108" s="160"/>
    </row>
    <row r="109" spans="1:6" s="52" customFormat="1" ht="42" customHeight="1">
      <c r="A109" s="54"/>
      <c r="B109" s="54"/>
      <c r="C109" s="54"/>
      <c r="D109" s="53"/>
      <c r="E109" s="55"/>
      <c r="F109" s="160"/>
    </row>
    <row r="110" spans="1:6" s="52" customFormat="1" ht="42" customHeight="1">
      <c r="A110" s="54"/>
      <c r="B110" s="54"/>
      <c r="C110" s="54"/>
      <c r="D110" s="53"/>
      <c r="E110" s="55"/>
      <c r="F110" s="160"/>
    </row>
    <row r="111" spans="1:6" s="52" customFormat="1" ht="42" customHeight="1">
      <c r="A111" s="54"/>
      <c r="B111" s="54"/>
      <c r="C111" s="54"/>
      <c r="D111" s="53"/>
      <c r="E111" s="55"/>
      <c r="F111" s="160"/>
    </row>
    <row r="112" spans="1:6" s="52" customFormat="1" ht="42" customHeight="1">
      <c r="A112" s="54"/>
      <c r="B112" s="54"/>
      <c r="C112" s="54"/>
      <c r="D112" s="53"/>
      <c r="E112" s="55"/>
      <c r="F112" s="160"/>
    </row>
    <row r="113" spans="1:6" s="52" customFormat="1" ht="42" customHeight="1">
      <c r="A113" s="54"/>
      <c r="B113" s="54"/>
      <c r="C113" s="54"/>
      <c r="D113" s="53"/>
      <c r="E113" s="55"/>
      <c r="F113" s="160"/>
    </row>
    <row r="114" spans="1:6" s="52" customFormat="1" ht="42" customHeight="1">
      <c r="A114" s="54"/>
      <c r="B114" s="54"/>
      <c r="C114" s="54"/>
      <c r="D114" s="53"/>
      <c r="E114" s="55"/>
      <c r="F114" s="160"/>
    </row>
    <row r="115" spans="1:6" s="52" customFormat="1" ht="42" customHeight="1">
      <c r="A115" s="54"/>
      <c r="B115" s="54"/>
      <c r="C115" s="54"/>
      <c r="D115" s="53"/>
      <c r="E115" s="55"/>
      <c r="F115" s="160"/>
    </row>
    <row r="116" spans="1:6" s="52" customFormat="1" ht="42" customHeight="1">
      <c r="A116" s="54"/>
      <c r="B116" s="54"/>
      <c r="C116" s="54"/>
      <c r="D116" s="53"/>
      <c r="E116" s="55"/>
      <c r="F116" s="160"/>
    </row>
    <row r="117" spans="1:6" s="52" customFormat="1" ht="42" customHeight="1">
      <c r="A117" s="54"/>
      <c r="B117" s="54"/>
      <c r="C117" s="54"/>
      <c r="D117" s="53"/>
      <c r="E117" s="55"/>
      <c r="F117" s="160"/>
    </row>
    <row r="118" spans="1:6" s="52" customFormat="1" ht="42" customHeight="1">
      <c r="A118" s="54"/>
      <c r="B118" s="54"/>
      <c r="C118" s="54"/>
      <c r="D118" s="53"/>
      <c r="E118" s="55"/>
      <c r="F118" s="160"/>
    </row>
    <row r="119" spans="1:6" s="52" customFormat="1" ht="42" customHeight="1">
      <c r="A119" s="54"/>
      <c r="B119" s="54"/>
      <c r="C119" s="54"/>
      <c r="D119" s="53"/>
      <c r="E119" s="55"/>
      <c r="F119" s="160"/>
    </row>
    <row r="120" spans="1:6" s="52" customFormat="1" ht="42" customHeight="1">
      <c r="A120" s="54"/>
      <c r="B120" s="54"/>
      <c r="C120" s="54"/>
      <c r="D120" s="53"/>
      <c r="E120" s="55"/>
      <c r="F120" s="160"/>
    </row>
    <row r="121" spans="1:6" s="52" customFormat="1" ht="42" customHeight="1">
      <c r="A121" s="54"/>
      <c r="B121" s="54"/>
      <c r="C121" s="54"/>
      <c r="D121" s="53"/>
      <c r="E121" s="55"/>
      <c r="F121" s="160"/>
    </row>
    <row r="122" spans="1:6" s="52" customFormat="1" ht="42" customHeight="1">
      <c r="A122" s="54"/>
      <c r="B122" s="54"/>
      <c r="C122" s="54"/>
      <c r="D122" s="53"/>
      <c r="E122" s="55"/>
      <c r="F122" s="160"/>
    </row>
    <row r="123" spans="1:6" s="52" customFormat="1" ht="42" customHeight="1">
      <c r="A123" s="54"/>
      <c r="B123" s="54"/>
      <c r="C123" s="54"/>
      <c r="D123" s="53"/>
      <c r="E123" s="55"/>
      <c r="F123" s="160"/>
    </row>
    <row r="124" spans="1:6" s="52" customFormat="1" ht="42" customHeight="1">
      <c r="A124" s="54"/>
      <c r="B124" s="160"/>
      <c r="C124" s="54"/>
      <c r="D124" s="53"/>
      <c r="E124" s="55"/>
      <c r="F124" s="160"/>
    </row>
    <row r="125" spans="1:6" s="52" customFormat="1" ht="42" customHeight="1">
      <c r="A125" s="54"/>
      <c r="B125" s="54"/>
      <c r="C125" s="54"/>
      <c r="D125" s="53"/>
      <c r="E125" s="55"/>
      <c r="F125" s="160"/>
    </row>
    <row r="126" spans="1:6" s="52" customFormat="1" ht="42" customHeight="1">
      <c r="A126" s="54"/>
      <c r="B126" s="54"/>
      <c r="C126" s="54"/>
      <c r="D126" s="53"/>
      <c r="E126" s="55"/>
      <c r="F126" s="160"/>
    </row>
    <row r="127" spans="1:6" s="52" customFormat="1" ht="42" customHeight="1">
      <c r="A127" s="54"/>
      <c r="B127" s="160"/>
      <c r="C127" s="54"/>
      <c r="D127" s="53"/>
      <c r="E127" s="55"/>
      <c r="F127" s="160"/>
    </row>
    <row r="128" spans="1:6" s="52" customFormat="1" ht="42" customHeight="1">
      <c r="A128" s="54"/>
      <c r="B128" s="54"/>
      <c r="C128" s="54"/>
      <c r="D128" s="53"/>
      <c r="E128" s="55"/>
      <c r="F128" s="160"/>
    </row>
    <row r="129" spans="1:6" s="52" customFormat="1" ht="42" customHeight="1">
      <c r="A129" s="54"/>
      <c r="B129" s="54"/>
      <c r="C129" s="54"/>
      <c r="D129" s="53"/>
      <c r="E129" s="55"/>
      <c r="F129" s="160"/>
    </row>
    <row r="130" spans="1:6" s="52" customFormat="1" ht="42" customHeight="1">
      <c r="A130" s="54"/>
      <c r="B130" s="54"/>
      <c r="C130" s="54"/>
      <c r="D130" s="53"/>
      <c r="E130" s="55"/>
      <c r="F130" s="160"/>
    </row>
    <row r="131" spans="1:6" s="52" customFormat="1" ht="42" customHeight="1">
      <c r="A131" s="54"/>
      <c r="B131" s="54"/>
      <c r="C131" s="54"/>
      <c r="D131" s="53"/>
      <c r="E131" s="55"/>
      <c r="F131" s="160"/>
    </row>
    <row r="132" spans="1:6" s="52" customFormat="1" ht="42" customHeight="1">
      <c r="A132" s="54"/>
      <c r="B132" s="54"/>
      <c r="C132" s="54"/>
      <c r="D132" s="53"/>
      <c r="E132" s="55"/>
      <c r="F132" s="160"/>
    </row>
    <row r="133" spans="1:6" s="52" customFormat="1" ht="42" customHeight="1">
      <c r="A133" s="54"/>
      <c r="B133" s="54"/>
      <c r="C133" s="54"/>
      <c r="D133" s="53"/>
      <c r="E133" s="55"/>
      <c r="F133" s="160"/>
    </row>
    <row r="134" spans="1:6" s="52" customFormat="1" ht="42" customHeight="1">
      <c r="A134" s="54"/>
      <c r="B134" s="54"/>
      <c r="C134" s="54"/>
      <c r="D134" s="53"/>
      <c r="E134" s="55"/>
      <c r="F134" s="160"/>
    </row>
    <row r="135" spans="1:6" s="52" customFormat="1" ht="42" customHeight="1">
      <c r="A135" s="54"/>
      <c r="B135" s="54"/>
      <c r="C135" s="54"/>
      <c r="D135" s="53"/>
      <c r="E135" s="55"/>
      <c r="F135" s="160"/>
    </row>
    <row r="136" spans="1:6" s="52" customFormat="1" ht="42" customHeight="1">
      <c r="A136" s="54"/>
      <c r="B136" s="54"/>
      <c r="C136" s="54"/>
      <c r="D136" s="53"/>
      <c r="E136" s="55"/>
      <c r="F136" s="160"/>
    </row>
    <row r="137" spans="1:6" s="52" customFormat="1" ht="42" customHeight="1">
      <c r="A137" s="54"/>
      <c r="B137" s="54"/>
      <c r="C137" s="54"/>
      <c r="D137" s="53"/>
      <c r="E137" s="55"/>
      <c r="F137" s="160"/>
    </row>
    <row r="138" spans="1:6" s="52" customFormat="1" ht="42" customHeight="1">
      <c r="A138" s="54"/>
      <c r="B138" s="54"/>
      <c r="C138" s="54"/>
      <c r="D138" s="53"/>
      <c r="E138" s="55"/>
      <c r="F138" s="160"/>
    </row>
    <row r="139" spans="1:6" s="52" customFormat="1" ht="42" customHeight="1">
      <c r="A139" s="54"/>
      <c r="B139" s="54"/>
      <c r="C139" s="54"/>
      <c r="D139" s="53"/>
      <c r="E139" s="55"/>
      <c r="F139" s="160"/>
    </row>
    <row r="140" spans="1:6" s="52" customFormat="1" ht="42" customHeight="1">
      <c r="A140" s="54"/>
      <c r="B140" s="54"/>
      <c r="C140" s="54"/>
      <c r="D140" s="53"/>
      <c r="E140" s="55"/>
      <c r="F140" s="160"/>
    </row>
    <row r="141" spans="1:6" s="52" customFormat="1" ht="42" customHeight="1">
      <c r="A141" s="54"/>
      <c r="B141" s="54"/>
      <c r="C141" s="54"/>
      <c r="D141" s="53"/>
      <c r="E141" s="55"/>
      <c r="F141" s="160"/>
    </row>
    <row r="142" spans="1:6" s="52" customFormat="1" ht="42" customHeight="1">
      <c r="A142" s="54"/>
      <c r="B142" s="54"/>
      <c r="C142" s="54"/>
      <c r="D142" s="53"/>
      <c r="E142" s="55"/>
      <c r="F142" s="160"/>
    </row>
    <row r="143" spans="1:6" s="52" customFormat="1" ht="42" customHeight="1">
      <c r="A143" s="54"/>
      <c r="B143" s="54"/>
      <c r="C143" s="54"/>
      <c r="D143" s="53"/>
      <c r="E143" s="55"/>
      <c r="F143" s="160"/>
    </row>
    <row r="144" spans="1:6" s="52" customFormat="1" ht="42" customHeight="1">
      <c r="A144" s="54"/>
      <c r="B144" s="54"/>
      <c r="C144" s="54"/>
      <c r="D144" s="53"/>
      <c r="E144" s="55"/>
      <c r="F144" s="160"/>
    </row>
    <row r="145" spans="1:6" s="52" customFormat="1" ht="42" customHeight="1">
      <c r="A145" s="54"/>
      <c r="B145" s="54"/>
      <c r="C145" s="54"/>
      <c r="D145" s="53"/>
      <c r="E145" s="55"/>
      <c r="F145" s="160"/>
    </row>
    <row r="146" spans="1:6" s="52" customFormat="1" ht="42" customHeight="1">
      <c r="A146" s="54"/>
      <c r="B146" s="54"/>
      <c r="C146" s="54"/>
      <c r="D146" s="53"/>
      <c r="E146" s="55"/>
      <c r="F146" s="160"/>
    </row>
    <row r="147" spans="1:6" s="52" customFormat="1" ht="42" customHeight="1">
      <c r="A147" s="54"/>
      <c r="B147" s="54"/>
      <c r="C147" s="54"/>
      <c r="D147" s="53"/>
      <c r="E147" s="55"/>
      <c r="F147" s="160"/>
    </row>
    <row r="148" spans="1:6" s="52" customFormat="1" ht="42" customHeight="1">
      <c r="A148" s="54"/>
      <c r="B148" s="54"/>
      <c r="C148" s="54"/>
      <c r="D148" s="53"/>
      <c r="E148" s="55"/>
      <c r="F148" s="54"/>
    </row>
    <row r="149" spans="1:6" s="52" customFormat="1" ht="42" customHeight="1">
      <c r="A149" s="54"/>
      <c r="B149" s="54"/>
      <c r="C149" s="54"/>
      <c r="D149" s="53"/>
      <c r="E149" s="55"/>
      <c r="F149" s="54"/>
    </row>
    <row r="150" spans="1:6" s="52" customFormat="1" ht="42" customHeight="1">
      <c r="A150" s="54"/>
      <c r="B150" s="54"/>
      <c r="C150" s="54"/>
      <c r="D150" s="53"/>
      <c r="E150" s="55"/>
      <c r="F150" s="54"/>
    </row>
    <row r="151" spans="1:6" s="52" customFormat="1" ht="42" customHeight="1">
      <c r="A151" s="54"/>
      <c r="B151" s="54"/>
      <c r="C151" s="54"/>
      <c r="D151" s="53"/>
      <c r="E151" s="55"/>
      <c r="F151" s="54"/>
    </row>
  </sheetData>
  <sheetProtection sheet="1" objects="1" scenarios="1"/>
  <mergeCells count="2">
    <mergeCell ref="A43:B43"/>
    <mergeCell ref="A44:E44"/>
  </mergeCells>
  <phoneticPr fontId="0" type="noConversion"/>
  <dataValidations count="2">
    <dataValidation type="list" allowBlank="1" showInputMessage="1" showErrorMessage="1" sqref="E52:E151" xr:uid="{00000000-0002-0000-0800-000000000000}">
      <formula1>$E$30:$E$34</formula1>
    </dataValidation>
    <dataValidation type="list" allowBlank="1" showInputMessage="1" showErrorMessage="1" sqref="A52:A151" xr:uid="{00000000-0002-0000-0800-000001000000}">
      <formula1>$A$46:$A$50</formula1>
    </dataValidation>
  </dataValidations>
  <pageMargins left="0.75" right="0.75" top="1" bottom="1" header="0.5" footer="0.5"/>
  <pageSetup scale="54" fitToHeight="3" orientation="landscape"/>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defaultColWidth="6.28515625" defaultRowHeight="12.75"/>
  <cols>
    <col min="1" max="1" width="3.140625" style="3" customWidth="1"/>
    <col min="2" max="2" width="8.7109375" style="3" customWidth="1"/>
    <col min="3" max="12" width="12.28515625" style="3" customWidth="1"/>
    <col min="13" max="16384" width="6.28515625" style="3"/>
  </cols>
  <sheetData>
    <row r="1" spans="1:12" s="167" customFormat="1" ht="20.25">
      <c r="A1" s="1" t="s">
        <v>296</v>
      </c>
      <c r="B1" s="1"/>
      <c r="C1" s="1"/>
      <c r="D1" s="1"/>
      <c r="E1" s="1"/>
      <c r="F1" s="1"/>
      <c r="G1" s="1"/>
      <c r="H1" s="1"/>
      <c r="I1" s="1"/>
      <c r="J1" s="1"/>
      <c r="K1" s="1"/>
      <c r="L1" s="1"/>
    </row>
    <row r="2" spans="1:12" s="167" customFormat="1" ht="20.25" hidden="1">
      <c r="A2" s="1"/>
      <c r="B2" s="169"/>
      <c r="C2" s="1"/>
      <c r="D2" s="1"/>
      <c r="E2" s="1"/>
      <c r="F2" s="1"/>
      <c r="G2" s="1"/>
      <c r="H2" s="1"/>
      <c r="I2" s="1"/>
      <c r="J2" s="1"/>
      <c r="K2" s="1"/>
      <c r="L2" s="1"/>
    </row>
    <row r="3" spans="1:12" s="167" customFormat="1" ht="20.25" hidden="1">
      <c r="A3" s="1"/>
      <c r="B3" s="169" t="s">
        <v>297</v>
      </c>
      <c r="C3" s="1"/>
      <c r="D3" s="1"/>
      <c r="E3" s="1"/>
      <c r="F3" s="1"/>
      <c r="G3" s="1"/>
      <c r="H3" s="1"/>
      <c r="I3" s="1"/>
      <c r="J3" s="1"/>
      <c r="K3" s="1"/>
      <c r="L3" s="1"/>
    </row>
    <row r="4" spans="1:12" s="167" customFormat="1" ht="20.25">
      <c r="A4" s="1"/>
      <c r="B4" s="158"/>
      <c r="C4" s="541"/>
      <c r="D4" s="541"/>
      <c r="E4" s="541"/>
      <c r="F4" s="541"/>
      <c r="G4" s="541"/>
      <c r="H4" s="541"/>
      <c r="I4" s="541"/>
      <c r="J4" s="541"/>
      <c r="K4" s="541"/>
      <c r="L4" s="541"/>
    </row>
    <row r="5" spans="1:12" s="167" customFormat="1" ht="23.1" customHeight="1">
      <c r="A5" s="167" t="s">
        <v>298</v>
      </c>
      <c r="B5" s="158"/>
      <c r="C5" s="171"/>
      <c r="D5" s="171"/>
      <c r="E5" s="171"/>
      <c r="F5" s="171"/>
      <c r="G5" s="171"/>
      <c r="H5" s="171"/>
      <c r="I5" s="171"/>
      <c r="J5" s="171"/>
      <c r="K5" s="171"/>
      <c r="L5" s="171"/>
    </row>
    <row r="6" spans="1:12" s="29" customFormat="1" ht="17.100000000000001" customHeight="1">
      <c r="B6" s="8"/>
      <c r="C6" s="84"/>
      <c r="D6" s="84"/>
      <c r="E6" s="84"/>
      <c r="F6" s="84"/>
      <c r="G6" s="84"/>
      <c r="H6" s="84"/>
      <c r="I6" s="84"/>
      <c r="J6" s="84"/>
      <c r="K6" s="84"/>
      <c r="L6" s="84"/>
    </row>
    <row r="7" spans="1:12" s="167" customFormat="1" ht="24.95" customHeight="1">
      <c r="A7" s="540"/>
      <c r="B7" s="168" t="e">
        <f>CONCATENATE("Scenario ", TEXT(#REF!,"#"))</f>
        <v>#REF!</v>
      </c>
      <c r="C7" s="170"/>
      <c r="D7" s="170"/>
      <c r="E7" s="170"/>
      <c r="F7" s="170"/>
      <c r="G7" s="170"/>
      <c r="H7" s="170"/>
      <c r="I7" s="170"/>
      <c r="J7" s="170"/>
      <c r="K7" s="170"/>
      <c r="L7" s="170"/>
    </row>
    <row r="8" spans="1:12" s="167" customFormat="1" ht="24.95" customHeight="1">
      <c r="A8" s="540"/>
      <c r="B8" s="168" t="e">
        <f>CONCATENATE("Scenario ", TEXT(#REF!,"#"))</f>
        <v>#REF!</v>
      </c>
      <c r="C8" s="170"/>
      <c r="D8" s="170"/>
      <c r="E8" s="170"/>
      <c r="F8" s="170"/>
      <c r="G8" s="170"/>
      <c r="H8" s="170"/>
      <c r="I8" s="170"/>
      <c r="J8" s="170"/>
      <c r="K8" s="170"/>
      <c r="L8" s="170"/>
    </row>
    <row r="9" spans="1:12" s="167" customFormat="1" ht="24.95" customHeight="1">
      <c r="A9" s="540"/>
      <c r="B9" s="168" t="e">
        <f>CONCATENATE("Scenario ", TEXT(#REF!,"#"))</f>
        <v>#REF!</v>
      </c>
      <c r="C9" s="170"/>
      <c r="D9" s="170"/>
      <c r="E9" s="170"/>
      <c r="F9" s="170"/>
      <c r="G9" s="170"/>
      <c r="H9" s="170"/>
      <c r="I9" s="170"/>
      <c r="J9" s="170"/>
      <c r="K9" s="170"/>
      <c r="L9" s="170"/>
    </row>
    <row r="10" spans="1:12" s="167" customFormat="1" ht="24.95" customHeight="1">
      <c r="A10" s="540"/>
      <c r="B10" s="168" t="e">
        <f>CONCATENATE("Scenario ", TEXT(#REF!,"#"))</f>
        <v>#REF!</v>
      </c>
      <c r="C10" s="170"/>
      <c r="D10" s="170"/>
      <c r="E10" s="170"/>
      <c r="F10" s="170"/>
      <c r="G10" s="170"/>
      <c r="H10" s="170"/>
      <c r="I10" s="170"/>
      <c r="J10" s="170"/>
      <c r="K10" s="170"/>
      <c r="L10" s="170"/>
    </row>
    <row r="11" spans="1:12" s="167" customFormat="1" ht="24.95" customHeight="1">
      <c r="A11" s="540"/>
      <c r="B11" s="168" t="e">
        <f>CONCATENATE("Scenario ", TEXT(#REF!,"#"))</f>
        <v>#REF!</v>
      </c>
      <c r="C11" s="170"/>
      <c r="D11" s="170"/>
      <c r="E11" s="170"/>
      <c r="F11" s="170"/>
      <c r="G11" s="170"/>
      <c r="H11" s="170"/>
      <c r="I11" s="170"/>
      <c r="J11" s="170"/>
      <c r="K11" s="170"/>
      <c r="L11" s="170"/>
    </row>
    <row r="12" spans="1:12" s="167" customFormat="1" ht="24.95" customHeight="1">
      <c r="A12" s="540"/>
      <c r="B12" s="168" t="e">
        <f>CONCATENATE("Scenario ", TEXT(#REF!,"#"))</f>
        <v>#REF!</v>
      </c>
      <c r="C12" s="170"/>
      <c r="D12" s="170"/>
      <c r="E12" s="170"/>
      <c r="F12" s="170"/>
      <c r="G12" s="170"/>
      <c r="H12" s="170"/>
      <c r="I12" s="170"/>
      <c r="J12" s="170"/>
      <c r="K12" s="170"/>
      <c r="L12" s="170"/>
    </row>
    <row r="13" spans="1:12" s="167" customFormat="1" ht="24.95" customHeight="1">
      <c r="A13" s="540"/>
      <c r="B13" s="168" t="e">
        <f>CONCATENATE("Scenario ", TEXT(#REF!,"#"))</f>
        <v>#REF!</v>
      </c>
      <c r="C13" s="170"/>
      <c r="D13" s="170"/>
      <c r="E13" s="170"/>
      <c r="F13" s="170"/>
      <c r="G13" s="170"/>
      <c r="H13" s="170"/>
      <c r="I13" s="170"/>
      <c r="J13" s="170"/>
      <c r="K13" s="170"/>
      <c r="L13" s="170"/>
    </row>
    <row r="14" spans="1:12" s="167" customFormat="1" ht="24.95" customHeight="1">
      <c r="A14" s="540"/>
      <c r="B14" s="168" t="e">
        <f>CONCATENATE("Scenario ", TEXT(#REF!,"#"))</f>
        <v>#REF!</v>
      </c>
      <c r="C14" s="170"/>
      <c r="D14" s="170"/>
      <c r="E14" s="170"/>
      <c r="F14" s="170"/>
      <c r="G14" s="170"/>
      <c r="H14" s="170"/>
      <c r="I14" s="170"/>
      <c r="J14" s="170"/>
      <c r="K14" s="170"/>
      <c r="L14" s="170"/>
    </row>
    <row r="15" spans="1:12" s="167" customFormat="1" ht="24.95" customHeight="1">
      <c r="A15" s="540"/>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11</vt:i4>
      </vt:variant>
    </vt:vector>
  </HeadingPairs>
  <TitlesOfParts>
    <vt:vector size="34" baseType="lpstr">
      <vt:lpstr>Description</vt:lpstr>
      <vt:lpstr>Process</vt:lpstr>
      <vt:lpstr>Customer Needs</vt:lpstr>
      <vt:lpstr>Spec Notes</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elija</cp:lastModifiedBy>
  <cp:lastPrinted>2018-11-07T19:12:59Z</cp:lastPrinted>
  <dcterms:created xsi:type="dcterms:W3CDTF">2001-05-29T14:24:49Z</dcterms:created>
  <dcterms:modified xsi:type="dcterms:W3CDTF">2019-02-22T03:51:53Z</dcterms:modified>
</cp:coreProperties>
</file>