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hunterdonald/Documents/software_process/"/>
    </mc:Choice>
  </mc:AlternateContent>
  <xr:revisionPtr revIDLastSave="0" documentId="13_ncr:1_{E6A4B349-187C-6E4E-818F-B7A3CE5B1A5D}" xr6:coauthVersionLast="45" xr6:coauthVersionMax="45" xr10:uidLastSave="{00000000-0000-0000-0000-000000000000}"/>
  <bookViews>
    <workbookView xWindow="820" yWindow="460" windowWidth="27980" windowHeight="17540" activeTab="8" xr2:uid="{00000000-000D-0000-FFFF-FFFF00000000}"/>
  </bookViews>
  <sheets>
    <sheet name="Description" sheetId="4" r:id="rId1"/>
    <sheet name="Process" sheetId="16" r:id="rId2"/>
    <sheet name="Component History" sheetId="13" r:id="rId3"/>
    <sheet name="Project History" sheetId="24" r:id="rId4"/>
    <sheet name="Activities" sheetId="25" r:id="rId5"/>
    <sheet name="Architecture" sheetId="26" r:id="rId6"/>
    <sheet name="Solution" sheetId="21" r:id="rId7"/>
    <sheet name="Calc-1" sheetId="9" r:id="rId8"/>
    <sheet name="Calc-2" sheetId="18" r:id="rId9"/>
    <sheet name="Calc-3" sheetId="10" r:id="rId10"/>
  </sheets>
  <definedNames>
    <definedName name="DefectLog1A">#REF!</definedName>
    <definedName name="DefectLog2A">#REF!</definedName>
    <definedName name="DefectLog4A" localSheetId="4">#REF!</definedName>
    <definedName name="DefectLog4A" localSheetId="5">#REF!</definedName>
    <definedName name="DefectLog4A" localSheetId="7">'Calc-1'!#REF!</definedName>
    <definedName name="DefectLog4A" localSheetId="9">'Calc-3'!#REF!</definedName>
    <definedName name="DefectLog4A" localSheetId="3">#REF!</definedName>
    <definedName name="DefectLog4A" localSheetId="6">Solution!#REF!</definedName>
    <definedName name="DefectLog4A">#REF!</definedName>
    <definedName name="FunctionalSpecification6A" localSheetId="4">#REF!</definedName>
    <definedName name="FunctionalSpecification6A" localSheetId="5">#REF!</definedName>
    <definedName name="FunctionalSpecification6A" localSheetId="7">'Calc-1'!#REF!</definedName>
    <definedName name="FunctionalSpecification6A" localSheetId="9">'Calc-3'!#REF!</definedName>
    <definedName name="FunctionalSpecification6A" localSheetId="3">#REF!</definedName>
    <definedName name="FunctionalSpecification6A" localSheetId="6">Solution!#REF!</definedName>
    <definedName name="FunctionalSpecification6A">#REF!</definedName>
    <definedName name="go_to">#REF!</definedName>
    <definedName name="HistoricalData4A" localSheetId="4">#REF!</definedName>
    <definedName name="HistoricalData4A" localSheetId="5">#REF!</definedName>
    <definedName name="HistoricalData4A" localSheetId="7">'Calc-1'!#REF!</definedName>
    <definedName name="HistoricalData4A" localSheetId="9">'Calc-3'!#REF!</definedName>
    <definedName name="HistoricalData4A" localSheetId="3">#REF!</definedName>
    <definedName name="HistoricalData4A" localSheetId="6">Solution!#REF!</definedName>
    <definedName name="HistoricalData4A">#REF!</definedName>
    <definedName name="InstructorAssessment1A">#REF!</definedName>
    <definedName name="InstructorAssessment2A">#REF!</definedName>
    <definedName name="InstructorAssessment4A" localSheetId="7">'Calc-1'!#REF!</definedName>
    <definedName name="InstructorAssessment4A" localSheetId="9">'Calc-3'!#REF!</definedName>
    <definedName name="InstructorAssessment4A" localSheetId="6">Solution!$A$4</definedName>
    <definedName name="InstructorAssessment4A">#REF!</definedName>
    <definedName name="LessonLearned4A" localSheetId="4">#REF!</definedName>
    <definedName name="LessonLearned4A" localSheetId="5">#REF!</definedName>
    <definedName name="LessonLearned4A" localSheetId="7">'Calc-1'!#REF!</definedName>
    <definedName name="LessonLearned4A" localSheetId="9">'Calc-3'!#REF!</definedName>
    <definedName name="LessonLearned4A" localSheetId="3">#REF!</definedName>
    <definedName name="LessonLearned4A" localSheetId="6">Solution!#REF!</definedName>
    <definedName name="LessonLearned4A">#REF!</definedName>
    <definedName name="Lessons1A">#REF!</definedName>
    <definedName name="LessonsLearned2A">#REF!</definedName>
    <definedName name="OperationalSpecification6A" localSheetId="4">#REF!</definedName>
    <definedName name="OperationalSpecification6A" localSheetId="5">#REF!</definedName>
    <definedName name="OperationalSpecification6A" localSheetId="7">'Calc-1'!#REF!</definedName>
    <definedName name="OperationalSpecification6A" localSheetId="9">'Calc-3'!#REF!</definedName>
    <definedName name="OperationalSpecification6A" localSheetId="3">#REF!</definedName>
    <definedName name="OperationalSpecification6A" localSheetId="6">Solution!#REF!</definedName>
    <definedName name="OperationalSpecification6A">#REF!</definedName>
    <definedName name="PlanSummary1A">#REF!</definedName>
    <definedName name="_xlnm.Print_Area" localSheetId="4">Activities!$A$1:$E$15</definedName>
    <definedName name="_xlnm.Print_Area" localSheetId="5">Architecture!$A$1:$C$1</definedName>
    <definedName name="_xlnm.Print_Area" localSheetId="2">'Component History'!$A$1:$E$89</definedName>
    <definedName name="_xlnm.Print_Area" localSheetId="0">Description!$A$1:$G$2</definedName>
    <definedName name="_xlnm.Print_Area" localSheetId="3">'Project History'!$A$1:$E$22</definedName>
    <definedName name="ProjectPlan2A">#REF!</definedName>
    <definedName name="ProjectPlanSummary4A" localSheetId="4">#REF!</definedName>
    <definedName name="ProjectPlanSummary4A" localSheetId="5">#REF!</definedName>
    <definedName name="ProjectPlanSummary4A" localSheetId="7">'Calc-1'!#REF!</definedName>
    <definedName name="ProjectPlanSummary4A" localSheetId="9">'Calc-3'!#REF!</definedName>
    <definedName name="ProjectPlanSummary4A" localSheetId="3">#REF!</definedName>
    <definedName name="ProjectPlanSummary4A" localSheetId="6">Solution!#REF!</definedName>
    <definedName name="ProjectPlanSummary4A">#REF!</definedName>
    <definedName name="Schedule6A" localSheetId="4">#REF!</definedName>
    <definedName name="Schedule6A" localSheetId="5">#REF!</definedName>
    <definedName name="Schedule6A" localSheetId="7">'Calc-1'!#REF!</definedName>
    <definedName name="Schedule6A" localSheetId="9">'Calc-3'!#REF!</definedName>
    <definedName name="Schedule6A" localSheetId="3">#REF!</definedName>
    <definedName name="Schedule6A" localSheetId="6">Solution!#REF!</definedName>
    <definedName name="Schedule6A">#REF!</definedName>
    <definedName name="SizeEstimate4A" localSheetId="4">#REF!</definedName>
    <definedName name="SizeEstimate4A" localSheetId="5">#REF!</definedName>
    <definedName name="SizeEstimate4A" localSheetId="7">'Calc-1'!#REF!</definedName>
    <definedName name="SizeEstimate4A" localSheetId="9">'Calc-3'!#REF!</definedName>
    <definedName name="SizeEstimate4A" localSheetId="3">#REF!</definedName>
    <definedName name="SizeEstimate4A" localSheetId="6">Solution!#REF!</definedName>
    <definedName name="SizeEstimate4A">#REF!</definedName>
    <definedName name="Source1A">#REF!</definedName>
    <definedName name="SourceCode2A">#REF!</definedName>
    <definedName name="SourceCode4A" localSheetId="4">#REF!</definedName>
    <definedName name="SourceCode4A" localSheetId="5">#REF!</definedName>
    <definedName name="SourceCode4A" localSheetId="7">'Calc-1'!#REF!</definedName>
    <definedName name="SourceCode4A" localSheetId="9">'Calc-3'!#REF!</definedName>
    <definedName name="SourceCode4A" localSheetId="3">#REF!</definedName>
    <definedName name="SourceCode4A" localSheetId="6">Solution!#REF!</definedName>
    <definedName name="SourceCode4A">#REF!</definedName>
    <definedName name="Standards1A">#REF!</definedName>
    <definedName name="TaskPlan6A" localSheetId="4">#REF!</definedName>
    <definedName name="TaskPlan6A" localSheetId="5">#REF!</definedName>
    <definedName name="TaskPlan6A" localSheetId="7">'Calc-1'!#REF!</definedName>
    <definedName name="TaskPlan6A" localSheetId="9">'Calc-3'!#REF!</definedName>
    <definedName name="TaskPlan6A" localSheetId="3">#REF!</definedName>
    <definedName name="TaskPlan6A" localSheetId="6">Solution!#REF!</definedName>
    <definedName name="TaskPlan6A">#REF!</definedName>
    <definedName name="TestReport1A">#REF!</definedName>
    <definedName name="TestReport2A">#REF!</definedName>
    <definedName name="TestReport4A" localSheetId="4">#REF!</definedName>
    <definedName name="TestReport4A" localSheetId="5">#REF!</definedName>
    <definedName name="TestReport4A" localSheetId="7">'Calc-1'!#REF!</definedName>
    <definedName name="TestReport4A" localSheetId="9">'Calc-3'!#REF!</definedName>
    <definedName name="TestReport4A" localSheetId="3">#REF!</definedName>
    <definedName name="TestReport4A" localSheetId="6">Solution!#REF!</definedName>
    <definedName name="TestReport4A">#REF!</definedName>
    <definedName name="TimeLog1A">#REF!</definedName>
    <definedName name="TimeLog4A" localSheetId="4">#REF!</definedName>
    <definedName name="TimeLog4A" localSheetId="5">#REF!</definedName>
    <definedName name="TimeLog4A" localSheetId="7">'Calc-1'!#REF!</definedName>
    <definedName name="TimeLog4A" localSheetId="9">'Calc-3'!#REF!</definedName>
    <definedName name="TimeLog4A" localSheetId="3">#REF!</definedName>
    <definedName name="TimeLog4A" localSheetId="6">Solution!#REF!</definedName>
    <definedName name="TimeLog4A">#REF!</definedName>
    <definedName name="TimeRecordingLog2A">#REF!</definedName>
    <definedName name="toc6A" localSheetId="4">#REF!</definedName>
    <definedName name="toc6A" localSheetId="5">#REF!</definedName>
    <definedName name="toc6A" localSheetId="7">'Calc-1'!#REF!</definedName>
    <definedName name="toc6A" localSheetId="9">'Calc-3'!#REF!</definedName>
    <definedName name="toc6A" localSheetId="3">#REF!</definedName>
    <definedName name="toc6A" localSheetId="6">Solution!#REF!</definedName>
    <definedName name="toc6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10" l="1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19" i="10"/>
  <c r="B14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19" i="10"/>
  <c r="B9" i="10"/>
  <c r="B10" i="10" s="1"/>
  <c r="B83" i="21" s="1"/>
  <c r="B8" i="10"/>
  <c r="B4" i="10"/>
  <c r="B78" i="21" s="1"/>
  <c r="B77" i="21"/>
  <c r="K10" i="18"/>
  <c r="J6" i="18"/>
  <c r="G5" i="18"/>
  <c r="G6" i="18"/>
  <c r="G7" i="18"/>
  <c r="G8" i="18"/>
  <c r="G9" i="18"/>
  <c r="G4" i="18"/>
  <c r="J5" i="18"/>
  <c r="K5" i="18" s="1"/>
  <c r="J7" i="18"/>
  <c r="K7" i="18" s="1"/>
  <c r="J8" i="18"/>
  <c r="J9" i="18"/>
  <c r="J4" i="18"/>
  <c r="A2" i="18"/>
  <c r="C61" i="21"/>
  <c r="D61" i="21"/>
  <c r="B62" i="21"/>
  <c r="C62" i="21"/>
  <c r="D62" i="21"/>
  <c r="B64" i="21"/>
  <c r="B65" i="21"/>
  <c r="C65" i="21"/>
  <c r="D64" i="21"/>
  <c r="C64" i="21"/>
  <c r="D63" i="21"/>
  <c r="B63" i="21"/>
  <c r="C63" i="21"/>
  <c r="E4" i="9"/>
  <c r="E3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4" i="9"/>
  <c r="A79" i="9"/>
  <c r="A80" i="9"/>
  <c r="A81" i="9"/>
  <c r="A82" i="9"/>
  <c r="A83" i="9"/>
  <c r="A84" i="9"/>
  <c r="A85" i="9"/>
  <c r="A86" i="9"/>
  <c r="A87" i="9"/>
  <c r="A88" i="9"/>
  <c r="A89" i="9"/>
  <c r="A72" i="9"/>
  <c r="A73" i="9"/>
  <c r="A74" i="9"/>
  <c r="A75" i="9"/>
  <c r="A76" i="9"/>
  <c r="A77" i="9"/>
  <c r="A78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" i="9"/>
  <c r="G39" i="10" l="1"/>
  <c r="F40" i="10"/>
  <c r="H40" i="10"/>
  <c r="H39" i="10"/>
  <c r="F39" i="10"/>
  <c r="B5" i="10"/>
  <c r="G40" i="10"/>
  <c r="K9" i="18"/>
  <c r="K8" i="18"/>
  <c r="K6" i="18"/>
  <c r="K4" i="18"/>
  <c r="C9" i="21"/>
  <c r="B9" i="21"/>
  <c r="A72" i="21"/>
  <c r="A71" i="21"/>
  <c r="A70" i="21"/>
  <c r="A69" i="21"/>
  <c r="A76" i="21"/>
  <c r="A19" i="16" s="1"/>
  <c r="I64" i="16"/>
  <c r="A74" i="21"/>
  <c r="A73" i="21"/>
  <c r="A67" i="21"/>
  <c r="A15" i="16" s="1"/>
  <c r="A59" i="21"/>
  <c r="A2" i="9" s="1"/>
  <c r="I40" i="16"/>
  <c r="I60" i="16" s="1"/>
  <c r="I48" i="16"/>
  <c r="I52" i="16" s="1"/>
  <c r="I56" i="16" s="1"/>
  <c r="D33" i="16"/>
  <c r="I44" i="16"/>
  <c r="B7" i="10" l="1"/>
  <c r="B80" i="21" s="1"/>
  <c r="B6" i="10"/>
  <c r="B79" i="21" s="1"/>
  <c r="B16" i="10"/>
  <c r="B89" i="21" s="1"/>
  <c r="B15" i="10"/>
  <c r="B90" i="21" s="1"/>
  <c r="B13" i="10"/>
  <c r="B86" i="21" s="1"/>
  <c r="B11" i="10"/>
  <c r="B84" i="21" s="1"/>
  <c r="B12" i="10"/>
  <c r="B85" i="21" s="1"/>
  <c r="A12" i="16"/>
  <c r="A2" i="10"/>
</calcChain>
</file>

<file path=xl/sharedStrings.xml><?xml version="1.0" encoding="utf-8"?>
<sst xmlns="http://schemas.openxmlformats.org/spreadsheetml/2006/main" count="676" uniqueCount="377">
  <si>
    <t>Component35</t>
  </si>
  <si>
    <t>Component36</t>
  </si>
  <si>
    <t>Component37</t>
  </si>
  <si>
    <t>Component38</t>
  </si>
  <si>
    <t>Component39</t>
  </si>
  <si>
    <t>Component40</t>
  </si>
  <si>
    <t>Component41</t>
  </si>
  <si>
    <t>Component42</t>
  </si>
  <si>
    <t>Component43</t>
  </si>
  <si>
    <t>Component44</t>
  </si>
  <si>
    <t>Component45</t>
  </si>
  <si>
    <t>Component46</t>
  </si>
  <si>
    <t>Component47</t>
  </si>
  <si>
    <t>Component48</t>
  </si>
  <si>
    <t>Component49</t>
  </si>
  <si>
    <t>Component50</t>
  </si>
  <si>
    <t>Component51</t>
  </si>
  <si>
    <t>Component52</t>
  </si>
  <si>
    <t>Component53</t>
  </si>
  <si>
    <t>Component54</t>
  </si>
  <si>
    <t>Component55</t>
  </si>
  <si>
    <t>Component56</t>
  </si>
  <si>
    <t>Component57</t>
  </si>
  <si>
    <t>Component58</t>
  </si>
  <si>
    <t>Component59</t>
  </si>
  <si>
    <t>Component60</t>
  </si>
  <si>
    <t>Component61</t>
  </si>
  <si>
    <t>Component62</t>
  </si>
  <si>
    <t>Component63</t>
  </si>
  <si>
    <t>Component64</t>
  </si>
  <si>
    <t>Component65</t>
  </si>
  <si>
    <t>Component66</t>
  </si>
  <si>
    <t>Component67</t>
  </si>
  <si>
    <t>Component68</t>
  </si>
  <si>
    <t>Component69</t>
  </si>
  <si>
    <t>Component70</t>
  </si>
  <si>
    <t>Component71</t>
  </si>
  <si>
    <t>Component72</t>
  </si>
  <si>
    <t>Component73</t>
  </si>
  <si>
    <t>Component74</t>
  </si>
  <si>
    <t>Component75</t>
  </si>
  <si>
    <t>Component76</t>
  </si>
  <si>
    <t>Component77</t>
  </si>
  <si>
    <t>Component78</t>
  </si>
  <si>
    <t>Component79</t>
  </si>
  <si>
    <t>Component80</t>
  </si>
  <si>
    <t>Component81</t>
  </si>
  <si>
    <t>Component82</t>
  </si>
  <si>
    <t>Component83</t>
  </si>
  <si>
    <t>Component84</t>
  </si>
  <si>
    <t>Component85</t>
  </si>
  <si>
    <t>Component86</t>
  </si>
  <si>
    <t>Analysis</t>
  </si>
  <si>
    <t>Architecture</t>
  </si>
  <si>
    <t>Construction</t>
  </si>
  <si>
    <t>Refactoring</t>
  </si>
  <si>
    <t>Review</t>
  </si>
  <si>
    <t>Integration Test</t>
  </si>
  <si>
    <t>Sandbox</t>
  </si>
  <si>
    <t>to gain experience with estimating size and effort.</t>
    <phoneticPr fontId="0" type="noConversion"/>
  </si>
  <si>
    <t>The worksheets in this assignment provide you with a hypothetical historical development database as well as with a forecast of standard components for a hypothetical project.  Please use this information to determine the size and effort of the project.</t>
    <phoneticPr fontId="0" type="noConversion"/>
  </si>
  <si>
    <t>Is productivity calcuated in LOC/hr?</t>
    <phoneticPr fontId="11" type="noConversion"/>
  </si>
  <si>
    <t>I/O</t>
  </si>
  <si>
    <t>Component10</t>
  </si>
  <si>
    <t>Component11</t>
  </si>
  <si>
    <t>Component12</t>
  </si>
  <si>
    <t>Component13</t>
  </si>
  <si>
    <t>Component14</t>
  </si>
  <si>
    <t>Component15</t>
  </si>
  <si>
    <t>Component16</t>
  </si>
  <si>
    <t>Component17</t>
  </si>
  <si>
    <t>Component18</t>
  </si>
  <si>
    <t>Component19</t>
  </si>
  <si>
    <t>Component20</t>
  </si>
  <si>
    <t>Component21</t>
  </si>
  <si>
    <t>Component22</t>
  </si>
  <si>
    <t>Component23</t>
  </si>
  <si>
    <t>Component24</t>
  </si>
  <si>
    <t>Component25</t>
  </si>
  <si>
    <t>Component26</t>
  </si>
  <si>
    <t>Component27</t>
  </si>
  <si>
    <t>Component28</t>
  </si>
  <si>
    <t>Component29</t>
  </si>
  <si>
    <t>Component30</t>
  </si>
  <si>
    <t>Component31</t>
  </si>
  <si>
    <t>Component32</t>
  </si>
  <si>
    <t>Component33</t>
  </si>
  <si>
    <t>Component34</t>
  </si>
  <si>
    <t>Defects Injected To Date %</t>
  </si>
  <si>
    <t>Defects Removed To Date %</t>
  </si>
  <si>
    <t>IO</t>
  </si>
  <si>
    <t>Parameters</t>
  </si>
  <si>
    <t>normal</t>
  </si>
  <si>
    <t>log-normal</t>
  </si>
  <si>
    <t>stdev</t>
  </si>
  <si>
    <t>standard deviation of the values</t>
  </si>
  <si>
    <t>Project14</t>
  </si>
  <si>
    <t>Project15</t>
  </si>
  <si>
    <t>Project16</t>
  </si>
  <si>
    <t>Project17</t>
  </si>
  <si>
    <t>Project18</t>
  </si>
  <si>
    <t>Project19</t>
  </si>
  <si>
    <t>Project20</t>
  </si>
  <si>
    <t>VS</t>
  </si>
  <si>
    <t>Process Script</t>
  </si>
  <si>
    <t>Entry</t>
  </si>
  <si>
    <t>Tasks</t>
  </si>
  <si>
    <t>Exit</t>
  </si>
  <si>
    <t>Notes:</t>
  </si>
  <si>
    <t>Identifier</t>
  </si>
  <si>
    <t>Total Loc</t>
  </si>
  <si>
    <r>
      <t xml:space="preserve">Estimates on New Development:  </t>
    </r>
    <r>
      <rPr>
        <sz val="14"/>
        <rFont val="Arial"/>
        <family val="2"/>
      </rPr>
      <t>Please provide answers to the questions below.  If a result is not calculable, please fill the box with a "NA" and defend your answer in the supporting calculations section.  Each cell should contain a number, "NA", or a value from a drop-down menu; do not indicate units (such as "min", "hr", "LOC", etc.)  Please do not leave any boxes blank;  I will assume that an empty box means you did not answer the question.</t>
    </r>
  </si>
  <si>
    <t>Project1</t>
  </si>
  <si>
    <t>Project2</t>
  </si>
  <si>
    <t>Project3</t>
  </si>
  <si>
    <t>Project4</t>
  </si>
  <si>
    <t>Planned LOC (LOCp)</t>
  </si>
  <si>
    <t>Project8</t>
  </si>
  <si>
    <t>Project9</t>
  </si>
  <si>
    <t>Project10</t>
  </si>
  <si>
    <t>Lower prediction interval (LPI)</t>
    <phoneticPr fontId="0" type="noConversion"/>
  </si>
  <si>
    <t>Planned size  (LOCp)</t>
    <phoneticPr fontId="0" type="noConversion"/>
  </si>
  <si>
    <t>VL</t>
  </si>
  <si>
    <t>Are all regions highlighted in yellow complete?  (Either with a value, or NA if the cell is not applicable. No units of measure.)</t>
  </si>
  <si>
    <r>
      <t>LOC</t>
    </r>
    <r>
      <rPr>
        <vertAlign val="subscript"/>
        <sz val="10"/>
        <rFont val="Arial"/>
        <family val="2"/>
      </rPr>
      <t>E</t>
    </r>
    <r>
      <rPr>
        <sz val="10"/>
        <rFont val="Arial"/>
        <family val="2"/>
      </rPr>
      <t xml:space="preserve"> x Time</t>
    </r>
  </si>
  <si>
    <r>
      <t>LOC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 xml:space="preserve"> x Time</t>
    </r>
  </si>
  <si>
    <t>low</t>
    <phoneticPr fontId="0" type="noConversion"/>
  </si>
  <si>
    <t>medium</t>
    <phoneticPr fontId="0" type="noConversion"/>
  </si>
  <si>
    <t>high</t>
    <phoneticPr fontId="0" type="noConversion"/>
  </si>
  <si>
    <t>Low</t>
    <phoneticPr fontId="0" type="noConversion"/>
  </si>
  <si>
    <t>Mid</t>
    <phoneticPr fontId="0" type="noConversion"/>
  </si>
  <si>
    <t>High</t>
    <phoneticPr fontId="0" type="noConversion"/>
  </si>
  <si>
    <t>VS</t>
    <phoneticPr fontId="0" type="noConversion"/>
  </si>
  <si>
    <t>S</t>
    <phoneticPr fontId="0" type="noConversion"/>
  </si>
  <si>
    <t>M</t>
    <phoneticPr fontId="0" type="noConversion"/>
  </si>
  <si>
    <t>L</t>
    <phoneticPr fontId="0" type="noConversion"/>
  </si>
  <si>
    <t>VL</t>
    <phoneticPr fontId="0" type="noConversion"/>
  </si>
  <si>
    <t>LOC</t>
    <phoneticPr fontId="0" type="noConversion"/>
  </si>
  <si>
    <t>Lower prediction interval (LPI)</t>
  </si>
  <si>
    <t>Upper prediction interval (UPI)</t>
  </si>
  <si>
    <t>Productivity (Prod)</t>
    <phoneticPr fontId="0" type="noConversion"/>
  </si>
  <si>
    <t>LOC/hr</t>
    <phoneticPr fontId="0" type="noConversion"/>
  </si>
  <si>
    <t>Minutes</t>
    <phoneticPr fontId="0" type="noConversion"/>
  </si>
  <si>
    <t>Project5</t>
  </si>
  <si>
    <t>Project6</t>
  </si>
  <si>
    <t>Project7</t>
  </si>
  <si>
    <t>average</t>
  </si>
  <si>
    <t>values</t>
  </si>
  <si>
    <t>average of the values</t>
  </si>
  <si>
    <t>Are correlation values based on correct data sets?</t>
    <phoneticPr fontId="11" type="noConversion"/>
  </si>
  <si>
    <t>correl</t>
  </si>
  <si>
    <t>parms:</t>
  </si>
  <si>
    <t>x's, y's</t>
  </si>
  <si>
    <t>returns:</t>
  </si>
  <si>
    <t>correlation coefficient</t>
  </si>
  <si>
    <t>X</t>
  </si>
  <si>
    <t>Y</t>
  </si>
  <si>
    <t>example:</t>
  </si>
  <si>
    <t>Decision D</t>
  </si>
  <si>
    <t>Quality checks</t>
  </si>
  <si>
    <t>General</t>
  </si>
  <si>
    <t xml:space="preserve"> - complete "Assignment" worksheet</t>
  </si>
  <si>
    <t xml:space="preserve"> - (optional) intermediate calculations</t>
  </si>
  <si>
    <t>Assignment:</t>
  </si>
  <si>
    <t>Are supporting calculations understandable?</t>
  </si>
  <si>
    <t>Minutes</t>
  </si>
  <si>
    <t>Postmortem</t>
  </si>
  <si>
    <t>Phase</t>
  </si>
  <si>
    <t>Type</t>
  </si>
  <si>
    <t>Data</t>
  </si>
  <si>
    <t>Instructor Assessment</t>
  </si>
  <si>
    <t>Total</t>
  </si>
  <si>
    <t>Aspect</t>
  </si>
  <si>
    <t>Actual LOC (LOCa)</t>
  </si>
  <si>
    <t>Is the range calculation valid?  It is correct?</t>
  </si>
  <si>
    <t>Operations</t>
  </si>
  <si>
    <t>Supporting Calculations for</t>
  </si>
  <si>
    <t>Useful Excel Functions</t>
  </si>
  <si>
    <t xml:space="preserve"> - This homework assignment is be accomplished individually</t>
  </si>
  <si>
    <t>Deliverables:</t>
  </si>
  <si>
    <t>Name:</t>
  </si>
  <si>
    <t>Special Instructions:</t>
  </si>
  <si>
    <t>Methods</t>
  </si>
  <si>
    <t>Calculation</t>
  </si>
  <si>
    <t>Logic</t>
  </si>
  <si>
    <t>S</t>
  </si>
  <si>
    <t>M</t>
  </si>
  <si>
    <t>L</t>
  </si>
  <si>
    <t>Productivity</t>
  </si>
  <si>
    <t>Objective:</t>
  </si>
  <si>
    <t>not applicable</t>
  </si>
  <si>
    <t>Confidence</t>
    <phoneticPr fontId="0" type="noConversion"/>
  </si>
  <si>
    <t>Project History:  The following is a record of actual/estimated performance on past projects.  Note:  times are in minutes.</t>
  </si>
  <si>
    <t xml:space="preserve"> - this spreadsheet</t>
  </si>
  <si>
    <t>given the data at right,</t>
  </si>
  <si>
    <t>"=CORREL(F83:F88,G83:G88)"</t>
  </si>
  <si>
    <t>yields</t>
  </si>
  <si>
    <t>sum</t>
  </si>
  <si>
    <t>sum of the values</t>
  </si>
  <si>
    <t>Project11</t>
  </si>
  <si>
    <t>Project12</t>
  </si>
  <si>
    <t>Project13</t>
  </si>
  <si>
    <t>Time in Phase To Date %</t>
  </si>
  <si>
    <t xml:space="preserve"> - (Optional) Explanatory calculations on worksheets "Calc-1", "Calc-2", etc.</t>
  </si>
  <si>
    <t>Total raw size (LOCr)</t>
  </si>
  <si>
    <t>Planned effort (Ep)</t>
  </si>
  <si>
    <t>Size matrix</t>
  </si>
  <si>
    <t>Size and effort calculations</t>
  </si>
  <si>
    <t>LOC/Method</t>
  </si>
  <si>
    <t>Are buckets sized by a log-normal distribution?</t>
  </si>
  <si>
    <t>Are new components sized according to the size matrix?</t>
  </si>
  <si>
    <t>Does the Lower Prediction Interval (LPI) represent a valid value?</t>
  </si>
  <si>
    <t>Component Name</t>
  </si>
  <si>
    <t>Design Approach</t>
  </si>
  <si>
    <t>Superclass</t>
  </si>
  <si>
    <t>Component Type</t>
  </si>
  <si>
    <t>Collaborators</t>
  </si>
  <si>
    <t>OO</t>
  </si>
  <si>
    <t>Notes</t>
  </si>
  <si>
    <t>Component</t>
  </si>
  <si>
    <t>Username:</t>
  </si>
  <si>
    <t>Planned Effort      (Ep)</t>
  </si>
  <si>
    <t>Actual Effort (Ea)</t>
  </si>
  <si>
    <t>see lecture notes</t>
  </si>
  <si>
    <t>Component sizing</t>
  </si>
  <si>
    <t>Raw New LOC</t>
  </si>
  <si>
    <t>ForecastedComponent01</t>
  </si>
  <si>
    <t>ForecastedComponent02</t>
  </si>
  <si>
    <t>ForecastedComponent03, ForecastedComponent04</t>
  </si>
  <si>
    <t>ForecastedComponent03</t>
  </si>
  <si>
    <t>ForecastedComponent04</t>
  </si>
  <si>
    <t>ForecastedComponent05</t>
  </si>
  <si>
    <t>ForecastedComponent06</t>
  </si>
  <si>
    <t>exp</t>
  </si>
  <si>
    <t>power</t>
  </si>
  <si>
    <t>2.718**power</t>
  </si>
  <si>
    <t>the average of the x's above is "=AVERAGE(F42:F47)", or</t>
  </si>
  <si>
    <t>the std of the x's above is "=STDEV(F42:F47)", or</t>
  </si>
  <si>
    <t>the sum of the x's above is "=SUM(F42:F47)", which yields</t>
  </si>
  <si>
    <t>ln</t>
  </si>
  <si>
    <t>value</t>
  </si>
  <si>
    <t>natural logarithm of the value</t>
  </si>
  <si>
    <t>the natural logarithm of the value above is "=ln(I59)", which yields</t>
  </si>
  <si>
    <t>the antilog of the natural log abve "=exp(I59)", which is</t>
  </si>
  <si>
    <t>ceiling</t>
  </si>
  <si>
    <t>value, places</t>
  </si>
  <si>
    <t>a value that is rounded up to the nearest significant digit</t>
  </si>
  <si>
    <t>the integer ceiling of 4.1667 is "=ceiling(4.1667,1)", which is:</t>
  </si>
  <si>
    <t>Raw LOC    (LOCr)</t>
  </si>
  <si>
    <t>Component87</t>
  </si>
  <si>
    <t>Project planning</t>
  </si>
  <si>
    <t>Repatterning</t>
  </si>
  <si>
    <t>Interation Planning</t>
  </si>
  <si>
    <t>Has each new component been given a relative size?</t>
  </si>
  <si>
    <t>Are base components accounted for?</t>
  </si>
  <si>
    <t>Is effort based on the new and modified components?</t>
  </si>
  <si>
    <t xml:space="preserve"> - When complete, upload the spreadsheet to Canvas</t>
  </si>
  <si>
    <t>Component History:  The following is a record of historical components.</t>
  </si>
  <si>
    <t>Activities:  The following describes the to-date percentages for development time and defects.</t>
  </si>
  <si>
    <t>ForecastedComponent02, ForecastedComponent05</t>
  </si>
  <si>
    <t>floor</t>
  </si>
  <si>
    <t>a value that is rounded down to the nearest significant digit</t>
  </si>
  <si>
    <t>the integer floor of 4.1667 is "=floor(4.1667,1)", which is</t>
  </si>
  <si>
    <t>Solution</t>
  </si>
  <si>
    <t>Supporting calculations for</t>
  </si>
  <si>
    <t>Best case lower prediction interval</t>
  </si>
  <si>
    <t>Worse case upper prediction interval</t>
  </si>
  <si>
    <t>Possible Score</t>
  </si>
  <si>
    <t>Earned Score</t>
  </si>
  <si>
    <t>Comment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</si>
  <si>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</si>
  <si>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</si>
  <si>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</si>
  <si>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</si>
  <si>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</si>
  <si>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</si>
  <si>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</si>
  <si>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</si>
  <si>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</si>
  <si>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</si>
  <si>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</si>
  <si>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</si>
  <si>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</si>
  <si>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</si>
  <si>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</si>
  <si>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</si>
  <si>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</si>
  <si>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</si>
  <si>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</si>
  <si>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</si>
  <si>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</si>
  <si>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</si>
  <si>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</si>
  <si>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</si>
  <si>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</si>
  <si>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</si>
  <si>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</si>
  <si>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</si>
  <si>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</si>
  <si>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</si>
  <si>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</si>
  <si>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Never</t>
  </si>
  <si>
    <t xml:space="preserve">Architecture:  The following CRC cards describe the solution.  </t>
  </si>
  <si>
    <t>Component1</t>
  </si>
  <si>
    <t>Component2</t>
  </si>
  <si>
    <t>Component3</t>
  </si>
  <si>
    <t>Component4</t>
  </si>
  <si>
    <t>Component5</t>
  </si>
  <si>
    <t>Component6</t>
  </si>
  <si>
    <t>Component7</t>
  </si>
  <si>
    <t>Component8</t>
  </si>
  <si>
    <t>Component9</t>
  </si>
  <si>
    <t xml:space="preserve"> </t>
  </si>
  <si>
    <t>Big</t>
  </si>
  <si>
    <t xml:space="preserve"> - This spreadsheet with "Solution" completed.</t>
  </si>
  <si>
    <t>Are zero-method components ignored?</t>
  </si>
  <si>
    <t>5 methods</t>
  </si>
  <si>
    <t>No historical component approximates the functionality of this component. This component is most similar in complexity to Component51</t>
  </si>
  <si>
    <t>7 methods</t>
  </si>
  <si>
    <t>The functionality of this component is available by deleting 17 LOC from, modifying 16 LOC of, and adding 29 LOC to Component86 as well as adding 1 new method(s) to Component86</t>
  </si>
  <si>
    <t>The functionality of this component is available by deleting 14 LOC from, modifying 13 LOC of, and adding 21 LOC to Component70 as well as adding 1 new method(s) to Component70</t>
  </si>
  <si>
    <t>4 methods</t>
  </si>
  <si>
    <t>No historical component approximates the functionality of this component. This component is most similar in complexity to Component75</t>
  </si>
  <si>
    <t>The functionality of this component is available by deleting 12 LOC from, modifying 11 LOC of, and adding 20 LOC to Component42 as well as adding 1 new method(s) to Component42</t>
  </si>
  <si>
    <t>No historical component approximates the functionality of this component. This component is most similar in complexity to Component58</t>
  </si>
  <si>
    <t xml:space="preserve"> - Selected cells in this spreadsheet are locked against inadvertent editing.  Should you need to unlock the spreadsheet, right-click on the worksheet tab and select unprotect. </t>
  </si>
  <si>
    <t>COMP 5700/5703/6700/6706 -- Software Process</t>
  </si>
  <si>
    <t>LOC/meth</t>
  </si>
  <si>
    <t>ln(LOC/meth)</t>
  </si>
  <si>
    <t>mean=</t>
  </si>
  <si>
    <t>std=</t>
  </si>
  <si>
    <t>Estimation Basis</t>
  </si>
  <si>
    <t>Relative Size</t>
  </si>
  <si>
    <t>Modified LOC</t>
  </si>
  <si>
    <t>Added LOC</t>
  </si>
  <si>
    <t>Deleted LOC</t>
  </si>
  <si>
    <t>Base LOC</t>
  </si>
  <si>
    <t>New Methods</t>
  </si>
  <si>
    <t>New LOC</t>
  </si>
  <si>
    <t xml:space="preserve">Total </t>
  </si>
  <si>
    <t>Component 1</t>
  </si>
  <si>
    <t>Component 2</t>
  </si>
  <si>
    <t>Component 3</t>
  </si>
  <si>
    <t>Component 4</t>
  </si>
  <si>
    <t>Component 5</t>
  </si>
  <si>
    <t>Like Component 51</t>
  </si>
  <si>
    <t>Component 86 + mods + 1 method</t>
  </si>
  <si>
    <t>Component 70 + mods + 1 method</t>
  </si>
  <si>
    <t>Like Component 75</t>
  </si>
  <si>
    <t>Component 6</t>
  </si>
  <si>
    <t>Component 42 + mods + 1 method</t>
  </si>
  <si>
    <t>Like Component 58</t>
  </si>
  <si>
    <t>LOCr=</t>
  </si>
  <si>
    <t>sum(LOCa)/sum(LOCr)=</t>
  </si>
  <si>
    <t>confidence=</t>
  </si>
  <si>
    <t>medium</t>
  </si>
  <si>
    <t>sum(Ea)/sum(LOCa)=</t>
  </si>
  <si>
    <t>minutes/LOC</t>
  </si>
  <si>
    <t>productivity</t>
  </si>
  <si>
    <t>LOC/hr</t>
  </si>
  <si>
    <t>effort planned</t>
  </si>
  <si>
    <t>planned size=</t>
  </si>
  <si>
    <t xml:space="preserve">minutes </t>
  </si>
  <si>
    <t>Ea/LOCa</t>
  </si>
  <si>
    <t>max=</t>
  </si>
  <si>
    <t>min=</t>
  </si>
  <si>
    <t>LPI=</t>
  </si>
  <si>
    <t>UPI=</t>
  </si>
  <si>
    <t>minutes</t>
  </si>
  <si>
    <t>medium since LOC confidence is medium</t>
  </si>
  <si>
    <t>LOCa/LOCr</t>
  </si>
  <si>
    <t>UUPI=</t>
  </si>
  <si>
    <t>LLPI=</t>
  </si>
  <si>
    <t>Hunter Donald</t>
  </si>
  <si>
    <t>hzd0011</t>
  </si>
  <si>
    <t xml:space="preserve">LOC 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</si>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</sst>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i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24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 tint="-0.24994659260841701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0" fillId="0" borderId="0" xfId="0" applyAlignment="1" applyProtection="1"/>
    <xf numFmtId="0" fontId="0" fillId="0" borderId="0" xfId="0" applyFill="1" applyBorder="1" applyAlignment="1" applyProtection="1"/>
    <xf numFmtId="0" fontId="0" fillId="0" borderId="0" xfId="0" applyAlignment="1" applyProtection="1">
      <protection locked="0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 wrapText="1"/>
    </xf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 applyProtection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0" xfId="0" applyProtection="1"/>
    <xf numFmtId="0" fontId="0" fillId="0" borderId="0" xfId="0" applyFill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horizontal="left"/>
    </xf>
    <xf numFmtId="1" fontId="10" fillId="0" borderId="0" xfId="0" applyNumberFormat="1" applyFont="1" applyAlignment="1" applyProtection="1">
      <protection locked="0"/>
    </xf>
    <xf numFmtId="1" fontId="3" fillId="0" borderId="3" xfId="0" applyNumberFormat="1" applyFont="1" applyBorder="1" applyAlignment="1" applyProtection="1">
      <alignment horizontal="center"/>
    </xf>
    <xf numFmtId="1" fontId="3" fillId="0" borderId="3" xfId="0" applyNumberFormat="1" applyFont="1" applyBorder="1" applyAlignment="1" applyProtection="1"/>
    <xf numFmtId="1" fontId="3" fillId="0" borderId="3" xfId="0" applyNumberFormat="1" applyFont="1" applyBorder="1" applyAlignment="1" applyProtection="1">
      <alignment horizontal="center" wrapText="1"/>
    </xf>
    <xf numFmtId="0" fontId="3" fillId="0" borderId="0" xfId="0" applyFont="1" applyAlignment="1"/>
    <xf numFmtId="0" fontId="4" fillId="0" borderId="0" xfId="0" applyFont="1"/>
    <xf numFmtId="0" fontId="6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6" fillId="0" borderId="0" xfId="0" applyFont="1" applyBorder="1"/>
    <xf numFmtId="1" fontId="3" fillId="0" borderId="3" xfId="0" applyNumberFormat="1" applyFont="1" applyBorder="1" applyAlignment="1" applyProtection="1">
      <alignment wrapText="1"/>
    </xf>
    <xf numFmtId="1" fontId="3" fillId="0" borderId="0" xfId="0" applyNumberFormat="1" applyFont="1" applyFill="1" applyBorder="1" applyAlignment="1" applyProtection="1">
      <protection locked="0"/>
    </xf>
    <xf numFmtId="0" fontId="3" fillId="0" borderId="0" xfId="0" applyFont="1"/>
    <xf numFmtId="0" fontId="0" fillId="0" borderId="4" xfId="0" applyBorder="1" applyAlignment="1">
      <alignment horizontal="right"/>
    </xf>
    <xf numFmtId="0" fontId="3" fillId="0" borderId="0" xfId="0" applyFont="1" applyBorder="1" applyAlignment="1" applyProtection="1">
      <alignment horizontal="left" vertical="center"/>
    </xf>
    <xf numFmtId="0" fontId="0" fillId="0" borderId="0" xfId="0" applyFill="1" applyAlignment="1" applyProtection="1"/>
    <xf numFmtId="0" fontId="3" fillId="2" borderId="5" xfId="0" applyFont="1" applyFill="1" applyBorder="1" applyAlignment="1" applyProtection="1">
      <alignment horizontal="left"/>
    </xf>
    <xf numFmtId="0" fontId="3" fillId="2" borderId="0" xfId="0" applyFont="1" applyFill="1" applyAlignment="1" applyProtection="1">
      <alignment horizontal="left"/>
    </xf>
    <xf numFmtId="0" fontId="0" fillId="2" borderId="0" xfId="0" applyFill="1" applyAlignment="1" applyProtection="1"/>
    <xf numFmtId="0" fontId="0" fillId="0" borderId="0" xfId="0" applyBorder="1" applyAlignment="1" applyProtection="1"/>
    <xf numFmtId="0" fontId="0" fillId="0" borderId="6" xfId="0" applyBorder="1" applyAlignment="1" applyProtection="1">
      <alignment horizontal="left" vertical="top" wrapText="1"/>
    </xf>
    <xf numFmtId="1" fontId="3" fillId="0" borderId="3" xfId="0" applyNumberFormat="1" applyFont="1" applyFill="1" applyBorder="1" applyAlignment="1" applyProtection="1"/>
    <xf numFmtId="1" fontId="0" fillId="0" borderId="0" xfId="0" applyNumberFormat="1" applyFill="1" applyBorder="1" applyAlignment="1" applyProtection="1"/>
    <xf numFmtId="0" fontId="3" fillId="0" borderId="0" xfId="0" applyFont="1" applyProtection="1"/>
    <xf numFmtId="0" fontId="3" fillId="0" borderId="0" xfId="0" applyFont="1" applyBorder="1" applyAlignment="1" applyProtection="1">
      <alignment horizontal="center" vertical="center"/>
    </xf>
    <xf numFmtId="0" fontId="9" fillId="2" borderId="0" xfId="0" applyFont="1" applyFill="1" applyAlignment="1" applyProtection="1"/>
    <xf numFmtId="1" fontId="4" fillId="0" borderId="0" xfId="0" applyNumberFormat="1" applyFont="1" applyFill="1" applyBorder="1" applyAlignment="1" applyProtection="1"/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1" fontId="12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>
      <protection locked="0"/>
    </xf>
    <xf numFmtId="1" fontId="4" fillId="0" borderId="0" xfId="0" applyNumberFormat="1" applyFont="1" applyAlignment="1" applyProtection="1"/>
    <xf numFmtId="164" fontId="4" fillId="0" borderId="0" xfId="0" applyNumberFormat="1" applyFont="1" applyAlignment="1" applyProtection="1">
      <protection locked="0"/>
    </xf>
    <xf numFmtId="2" fontId="4" fillId="0" borderId="0" xfId="0" applyNumberFormat="1" applyFont="1" applyAlignment="1" applyProtection="1">
      <protection locked="0"/>
    </xf>
    <xf numFmtId="1" fontId="4" fillId="0" borderId="0" xfId="0" applyNumberFormat="1" applyFont="1" applyBorder="1" applyAlignment="1" applyProtection="1"/>
    <xf numFmtId="0" fontId="4" fillId="0" borderId="0" xfId="0" applyFont="1" applyAlignment="1"/>
    <xf numFmtId="1" fontId="12" fillId="0" borderId="0" xfId="0" applyNumberFormat="1" applyFont="1" applyAlignment="1" applyProtection="1"/>
    <xf numFmtId="9" fontId="12" fillId="0" borderId="0" xfId="0" applyNumberFormat="1" applyFont="1" applyAlignment="1"/>
    <xf numFmtId="1" fontId="12" fillId="0" borderId="0" xfId="0" applyNumberFormat="1" applyFont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left" vertical="center" wrapText="1"/>
    </xf>
    <xf numFmtId="0" fontId="0" fillId="0" borderId="0" xfId="0" applyFill="1" applyAlignment="1" applyProtection="1">
      <alignment horizontal="right"/>
    </xf>
    <xf numFmtId="0" fontId="0" fillId="0" borderId="0" xfId="0" applyFill="1" applyBorder="1" applyAlignment="1" applyProtection="1">
      <alignment horizontal="right"/>
    </xf>
    <xf numFmtId="1" fontId="0" fillId="0" borderId="0" xfId="0" applyNumberFormat="1" applyProtection="1"/>
    <xf numFmtId="0" fontId="1" fillId="0" borderId="0" xfId="0" applyFont="1" applyFill="1" applyBorder="1" applyAlignment="1" applyProtection="1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left"/>
    </xf>
    <xf numFmtId="1" fontId="10" fillId="0" borderId="0" xfId="0" applyNumberFormat="1" applyFont="1" applyAlignment="1" applyProtection="1"/>
    <xf numFmtId="0" fontId="0" fillId="0" borderId="0" xfId="0" applyAlignment="1"/>
    <xf numFmtId="1" fontId="0" fillId="0" borderId="9" xfId="0" applyNumberFormat="1" applyFont="1" applyBorder="1" applyAlignment="1" applyProtection="1">
      <alignment vertical="top" wrapText="1"/>
    </xf>
    <xf numFmtId="1" fontId="0" fillId="4" borderId="4" xfId="0" applyNumberFormat="1" applyFill="1" applyBorder="1" applyAlignment="1" applyProtection="1">
      <alignment horizontal="center"/>
      <protection locked="0"/>
    </xf>
    <xf numFmtId="1" fontId="0" fillId="4" borderId="4" xfId="0" applyNumberFormat="1" applyFill="1" applyBorder="1" applyAlignment="1" applyProtection="1">
      <alignment horizontal="right"/>
      <protection locked="0"/>
    </xf>
    <xf numFmtId="0" fontId="0" fillId="5" borderId="0" xfId="0" applyFill="1" applyAlignment="1"/>
    <xf numFmtId="1" fontId="0" fillId="5" borderId="9" xfId="0" applyNumberFormat="1" applyFont="1" applyFill="1" applyBorder="1" applyAlignment="1" applyProtection="1">
      <alignment vertical="top" wrapText="1"/>
      <protection locked="0"/>
    </xf>
    <xf numFmtId="1" fontId="0" fillId="5" borderId="9" xfId="0" applyNumberFormat="1" applyFont="1" applyFill="1" applyBorder="1" applyAlignment="1" applyProtection="1">
      <alignment vertical="top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left" vertical="top" wrapText="1"/>
    </xf>
    <xf numFmtId="0" fontId="14" fillId="0" borderId="0" xfId="0" applyFont="1" applyBorder="1" applyAlignment="1" applyProtection="1">
      <alignment horizontal="left" vertical="center"/>
    </xf>
    <xf numFmtId="1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/>
    <xf numFmtId="0" fontId="0" fillId="6" borderId="0" xfId="0" applyFill="1"/>
    <xf numFmtId="1" fontId="0" fillId="0" borderId="0" xfId="0" applyNumberFormat="1"/>
    <xf numFmtId="9" fontId="4" fillId="5" borderId="0" xfId="0" applyNumberFormat="1" applyFont="1" applyFill="1" applyAlignment="1"/>
    <xf numFmtId="9" fontId="4" fillId="0" borderId="0" xfId="0" applyNumberFormat="1" applyFont="1" applyAlignment="1"/>
    <xf numFmtId="1" fontId="0" fillId="5" borderId="7" xfId="0" applyNumberFormat="1" applyFont="1" applyFill="1" applyBorder="1" applyAlignment="1" applyProtection="1">
      <alignment vertical="top" wrapText="1"/>
      <protection locked="0"/>
    </xf>
    <xf numFmtId="1" fontId="0" fillId="5" borderId="2" xfId="0" applyNumberFormat="1" applyFont="1" applyFill="1" applyBorder="1" applyAlignment="1" applyProtection="1">
      <alignment vertical="top" wrapText="1"/>
      <protection locked="0"/>
    </xf>
    <xf numFmtId="1" fontId="0" fillId="5" borderId="1" xfId="0" applyNumberFormat="1" applyFont="1" applyFill="1" applyBorder="1" applyAlignment="1" applyProtection="1">
      <alignment vertical="top" wrapText="1"/>
      <protection locked="0"/>
    </xf>
    <xf numFmtId="1" fontId="0" fillId="0" borderId="7" xfId="0" applyNumberFormat="1" applyFont="1" applyBorder="1" applyAlignment="1" applyProtection="1">
      <alignment vertical="top" wrapText="1"/>
    </xf>
    <xf numFmtId="1" fontId="0" fillId="0" borderId="2" xfId="0" applyNumberFormat="1" applyFont="1" applyBorder="1" applyAlignment="1" applyProtection="1">
      <alignment vertical="top" wrapText="1"/>
    </xf>
    <xf numFmtId="1" fontId="0" fillId="5" borderId="7" xfId="0" applyNumberFormat="1" applyFont="1" applyFill="1" applyBorder="1" applyAlignment="1" applyProtection="1">
      <alignment vertical="top" wrapText="1"/>
    </xf>
    <xf numFmtId="1" fontId="0" fillId="5" borderId="2" xfId="0" applyNumberFormat="1" applyFont="1" applyFill="1" applyBorder="1" applyAlignment="1" applyProtection="1">
      <alignment vertical="top" wrapText="1"/>
    </xf>
    <xf numFmtId="0" fontId="15" fillId="0" borderId="0" xfId="0" applyFont="1" applyBorder="1" applyAlignment="1" applyProtection="1">
      <alignment horizontal="left" vertical="center"/>
    </xf>
    <xf numFmtId="1" fontId="1" fillId="0" borderId="0" xfId="0" applyNumberFormat="1" applyFont="1" applyProtection="1"/>
    <xf numFmtId="0" fontId="0" fillId="0" borderId="0" xfId="0" applyFill="1" applyProtection="1"/>
    <xf numFmtId="0" fontId="0" fillId="5" borderId="8" xfId="0" applyFont="1" applyFill="1" applyBorder="1" applyAlignment="1">
      <alignment vertical="top" wrapText="1"/>
    </xf>
    <xf numFmtId="0" fontId="0" fillId="0" borderId="0" xfId="0" applyFont="1" applyFill="1" applyBorder="1" applyAlignment="1" applyProtection="1"/>
    <xf numFmtId="0" fontId="3" fillId="0" borderId="7" xfId="0" applyFont="1" applyBorder="1" applyAlignment="1" applyProtection="1">
      <alignment horizontal="center" wrapText="1"/>
    </xf>
    <xf numFmtId="0" fontId="0" fillId="0" borderId="2" xfId="0" applyFill="1" applyBorder="1" applyAlignment="1" applyProtection="1">
      <alignment horizontal="right" vertical="top" wrapText="1"/>
    </xf>
    <xf numFmtId="0" fontId="3" fillId="0" borderId="4" xfId="0" applyFont="1" applyFill="1" applyBorder="1" applyAlignment="1" applyProtection="1">
      <alignment horizontal="center" wrapText="1"/>
    </xf>
    <xf numFmtId="0" fontId="0" fillId="0" borderId="4" xfId="0" applyFill="1" applyBorder="1" applyProtection="1"/>
    <xf numFmtId="0" fontId="0" fillId="0" borderId="4" xfId="0" applyFill="1" applyBorder="1" applyAlignment="1" applyProtection="1">
      <alignment horizontal="right"/>
    </xf>
    <xf numFmtId="9" fontId="0" fillId="0" borderId="0" xfId="0" applyNumberFormat="1" applyFont="1" applyAlignment="1"/>
    <xf numFmtId="0" fontId="0" fillId="0" borderId="0" xfId="0" applyFont="1" applyBorder="1" applyAlignment="1" applyProtection="1">
      <alignment horizontal="left" vertical="center"/>
    </xf>
    <xf numFmtId="1" fontId="0" fillId="0" borderId="0" xfId="0" applyNumberFormat="1" applyAlignment="1" applyProtection="1">
      <protection locked="0"/>
    </xf>
    <xf numFmtId="0" fontId="0" fillId="0" borderId="8" xfId="0" applyFont="1" applyFill="1" applyBorder="1" applyAlignment="1">
      <alignment vertical="top" wrapText="1"/>
    </xf>
    <xf numFmtId="0" fontId="0" fillId="5" borderId="1" xfId="0" applyFont="1" applyFill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1" xfId="0" applyFont="1" applyFill="1" applyBorder="1" applyAlignment="1">
      <alignment vertical="top" wrapText="1"/>
    </xf>
    <xf numFmtId="1" fontId="0" fillId="7" borderId="4" xfId="0" applyNumberFormat="1" applyFill="1" applyBorder="1" applyAlignment="1" applyProtection="1">
      <alignment horizontal="center"/>
    </xf>
    <xf numFmtId="1" fontId="13" fillId="7" borderId="4" xfId="0" applyNumberFormat="1" applyFont="1" applyFill="1" applyBorder="1" applyAlignment="1" applyProtection="1">
      <alignment horizontal="center"/>
    </xf>
    <xf numFmtId="0" fontId="13" fillId="0" borderId="0" xfId="0" applyFont="1" applyBorder="1" applyAlignment="1">
      <alignment horizontal="left"/>
    </xf>
    <xf numFmtId="0" fontId="0" fillId="0" borderId="4" xfId="0" applyFill="1" applyBorder="1" applyAlignment="1" applyProtection="1"/>
    <xf numFmtId="0" fontId="2" fillId="0" borderId="0" xfId="0" applyFont="1" applyFill="1" applyBorder="1" applyAlignment="1" applyProtection="1">
      <alignment horizontal="left"/>
    </xf>
    <xf numFmtId="0" fontId="8" fillId="2" borderId="5" xfId="0" applyFont="1" applyFill="1" applyBorder="1" applyAlignment="1" applyProtection="1">
      <alignment vertical="center" wrapText="1"/>
    </xf>
    <xf numFmtId="0" fontId="0" fillId="8" borderId="0" xfId="0" applyFill="1"/>
    <xf numFmtId="1" fontId="1" fillId="4" borderId="4" xfId="0" applyNumberFormat="1" applyFont="1" applyFill="1" applyBorder="1" applyAlignment="1" applyProtection="1">
      <alignment horizontal="center"/>
      <protection locked="0"/>
    </xf>
    <xf numFmtId="1" fontId="1" fillId="4" borderId="10" xfId="0" applyNumberFormat="1" applyFont="1" applyFill="1" applyBorder="1" applyAlignment="1" applyProtection="1">
      <alignment horizontal="right"/>
      <protection locked="0"/>
    </xf>
    <xf numFmtId="1" fontId="1" fillId="4" borderId="4" xfId="0" applyNumberFormat="1" applyFont="1" applyFill="1" applyBorder="1" applyAlignment="1" applyProtection="1">
      <alignment horizontal="right"/>
      <protection locked="0"/>
    </xf>
    <xf numFmtId="1" fontId="1" fillId="4" borderId="4" xfId="0" applyNumberFormat="1" applyFont="1" applyFill="1" applyBorder="1" applyAlignment="1" applyProtection="1">
      <alignment horizontal="right" vertical="center"/>
      <protection locked="0"/>
    </xf>
    <xf numFmtId="2" fontId="0" fillId="0" borderId="0" xfId="0" applyNumberFormat="1" applyAlignment="1" applyProtection="1">
      <protection locked="0"/>
    </xf>
    <xf numFmtId="1" fontId="0" fillId="0" borderId="4" xfId="0" applyNumberFormat="1" applyBorder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" fontId="0" fillId="0" borderId="0" xfId="0" applyNumberFormat="1" applyBorder="1"/>
    <xf numFmtId="1" fontId="0" fillId="0" borderId="6" xfId="0" applyNumberFormat="1" applyBorder="1"/>
    <xf numFmtId="1" fontId="1" fillId="0" borderId="6" xfId="0" applyNumberFormat="1" applyFont="1" applyBorder="1"/>
    <xf numFmtId="1" fontId="0" fillId="0" borderId="14" xfId="0" applyNumberFormat="1" applyBorder="1"/>
    <xf numFmtId="2" fontId="0" fillId="0" borderId="4" xfId="0" applyNumberFormat="1" applyBorder="1" applyAlignment="1" applyProtection="1">
      <protection locked="0"/>
    </xf>
    <xf numFmtId="164" fontId="0" fillId="0" borderId="6" xfId="0" applyNumberFormat="1" applyBorder="1" applyAlignment="1" applyProtection="1">
      <protection locked="0"/>
    </xf>
    <xf numFmtId="0" fontId="0" fillId="0" borderId="6" xfId="0" applyBorder="1" applyAlignment="1" applyProtection="1">
      <protection locked="0"/>
    </xf>
    <xf numFmtId="0" fontId="0" fillId="6" borderId="14" xfId="0" applyFill="1" applyBorder="1"/>
    <xf numFmtId="0" fontId="0" fillId="0" borderId="14" xfId="0" applyBorder="1"/>
    <xf numFmtId="1" fontId="1" fillId="0" borderId="14" xfId="0" applyNumberFormat="1" applyFont="1" applyBorder="1"/>
    <xf numFmtId="1" fontId="1" fillId="0" borderId="0" xfId="0" applyNumberFormat="1" applyFont="1" applyBorder="1"/>
    <xf numFmtId="164" fontId="1" fillId="4" borderId="4" xfId="0" applyNumberFormat="1" applyFont="1" applyFill="1" applyBorder="1" applyAlignment="1" applyProtection="1">
      <alignment horizontal="right"/>
      <protection locked="0"/>
    </xf>
    <xf numFmtId="2" fontId="0" fillId="0" borderId="0" xfId="0" applyNumberFormat="1" applyBorder="1"/>
    <xf numFmtId="1" fontId="1" fillId="0" borderId="0" xfId="0" applyNumberFormat="1" applyFont="1" applyAlignment="1" applyProtection="1">
      <protection locked="0"/>
    </xf>
    <xf numFmtId="1" fontId="1" fillId="0" borderId="10" xfId="0" applyNumberFormat="1" applyFont="1" applyBorder="1" applyAlignment="1" applyProtection="1">
      <protection locked="0"/>
    </xf>
    <xf numFmtId="2" fontId="0" fillId="0" borderId="15" xfId="0" applyNumberFormat="1" applyBorder="1" applyAlignment="1" applyProtection="1">
      <protection locked="0"/>
    </xf>
    <xf numFmtId="2" fontId="0" fillId="0" borderId="16" xfId="0" applyNumberFormat="1" applyBorder="1" applyAlignment="1" applyProtection="1">
      <protection locked="0"/>
    </xf>
    <xf numFmtId="1" fontId="1" fillId="0" borderId="17" xfId="0" applyNumberFormat="1" applyFont="1" applyBorder="1" applyAlignment="1" applyProtection="1">
      <protection locked="0"/>
    </xf>
    <xf numFmtId="0" fontId="1" fillId="0" borderId="0" xfId="0" applyFont="1" applyAlignment="1" applyProtection="1">
      <protection locked="0"/>
    </xf>
    <xf numFmtId="2" fontId="0" fillId="0" borderId="10" xfId="0" applyNumberForma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2" fontId="0" fillId="0" borderId="7" xfId="0" applyNumberFormat="1" applyBorder="1" applyAlignment="1" applyProtection="1">
      <protection locked="0"/>
    </xf>
    <xf numFmtId="2" fontId="0" fillId="0" borderId="2" xfId="0" applyNumberFormat="1" applyBorder="1" applyAlignment="1" applyProtection="1">
      <protection locked="0"/>
    </xf>
    <xf numFmtId="2" fontId="0" fillId="0" borderId="9" xfId="0" applyNumberFormat="1" applyBorder="1" applyAlignment="1" applyProtection="1">
      <protection locked="0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8" fillId="2" borderId="5" xfId="0" applyFont="1" applyFill="1" applyBorder="1" applyAlignment="1" applyProtection="1">
      <alignment horizontal="left" vertical="center"/>
    </xf>
    <xf numFmtId="0" fontId="4" fillId="0" borderId="4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4" fillId="0" borderId="4" xfId="0" applyFont="1" applyBorder="1" applyAlignment="1">
      <alignment horizontal="left" vertical="center"/>
    </xf>
    <xf numFmtId="0" fontId="8" fillId="2" borderId="5" xfId="0" applyFont="1" applyFill="1" applyBorder="1" applyAlignment="1" applyProtection="1">
      <alignment horizontal="left" vertical="center" wrapText="1"/>
    </xf>
    <xf numFmtId="0" fontId="8" fillId="3" borderId="0" xfId="0" applyFont="1" applyFill="1" applyBorder="1" applyAlignment="1" applyProtection="1">
      <alignment horizontal="left" vertical="center" wrapText="1"/>
    </xf>
    <xf numFmtId="0" fontId="0" fillId="0" borderId="4" xfId="0" applyFill="1" applyBorder="1" applyAlignment="1" applyProtection="1"/>
    <xf numFmtId="1" fontId="1" fillId="4" borderId="4" xfId="0" applyNumberFormat="1" applyFont="1" applyFill="1" applyBorder="1" applyAlignment="1" applyProtection="1">
      <alignment horizontal="left"/>
      <protection locked="0"/>
    </xf>
    <xf numFmtId="1" fontId="0" fillId="4" borderId="4" xfId="0" applyNumberFormat="1" applyFill="1" applyBorder="1" applyAlignment="1" applyProtection="1">
      <alignment horizontal="left"/>
      <protection locked="0"/>
    </xf>
    <xf numFmtId="0" fontId="3" fillId="0" borderId="4" xfId="0" applyFont="1" applyFill="1" applyBorder="1" applyAlignment="1" applyProtection="1">
      <alignment wrapText="1"/>
    </xf>
    <xf numFmtId="1" fontId="0" fillId="9" borderId="6" xfId="0" applyNumberFormat="1" applyFill="1" applyBorder="1"/>
    <xf numFmtId="1" fontId="0" fillId="9" borderId="14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I12"/>
  <sheetViews>
    <sheetView showGridLines="0" zoomScaleNormal="100" workbookViewId="0">
      <selection sqref="A1:G1"/>
    </sheetView>
  </sheetViews>
  <sheetFormatPr baseColWidth="10" defaultColWidth="7.33203125" defaultRowHeight="13" x14ac:dyDescent="0.15"/>
  <cols>
    <col min="1" max="1" width="17" customWidth="1"/>
    <col min="2" max="2" width="9.1640625" bestFit="1" customWidth="1"/>
    <col min="3" max="3" width="8.5" customWidth="1"/>
    <col min="4" max="4" width="9.5" customWidth="1"/>
    <col min="5" max="5" width="10.83203125" customWidth="1"/>
    <col min="6" max="6" width="10.33203125" customWidth="1"/>
    <col min="7" max="7" width="8.6640625" customWidth="1"/>
    <col min="8" max="8" width="8.83203125" customWidth="1"/>
    <col min="11" max="11" width="9.6640625" customWidth="1"/>
  </cols>
  <sheetData>
    <row r="1" spans="1:9" ht="20" x14ac:dyDescent="0.2">
      <c r="A1" s="153" t="s">
        <v>326</v>
      </c>
      <c r="B1" s="153"/>
      <c r="C1" s="153"/>
      <c r="D1" s="153"/>
      <c r="E1" s="153"/>
      <c r="F1" s="153"/>
      <c r="G1" s="153"/>
    </row>
    <row r="2" spans="1:9" x14ac:dyDescent="0.15">
      <c r="A2" s="6"/>
    </row>
    <row r="3" spans="1:9" x14ac:dyDescent="0.15">
      <c r="A3" s="6" t="s">
        <v>189</v>
      </c>
      <c r="B3" s="154" t="s">
        <v>59</v>
      </c>
      <c r="C3" s="154"/>
      <c r="D3" s="154"/>
      <c r="E3" s="154"/>
      <c r="F3" s="154"/>
      <c r="G3" s="154"/>
      <c r="H3" s="154"/>
      <c r="I3" s="154"/>
    </row>
    <row r="4" spans="1:9" x14ac:dyDescent="0.15">
      <c r="A4" s="6"/>
      <c r="B4" s="16"/>
      <c r="C4" s="16"/>
      <c r="D4" s="16"/>
      <c r="E4" s="16"/>
      <c r="F4" s="16"/>
      <c r="G4" s="16"/>
      <c r="H4" s="16"/>
      <c r="I4" s="16"/>
    </row>
    <row r="5" spans="1:9" ht="43.5" customHeight="1" x14ac:dyDescent="0.15">
      <c r="A5" s="7" t="s">
        <v>163</v>
      </c>
      <c r="B5" s="151" t="s">
        <v>60</v>
      </c>
      <c r="C5" s="151"/>
      <c r="D5" s="151"/>
      <c r="E5" s="151"/>
      <c r="F5" s="151"/>
      <c r="G5" s="151"/>
      <c r="H5" s="151"/>
      <c r="I5" s="151"/>
    </row>
    <row r="6" spans="1:9" ht="12.75" customHeight="1" x14ac:dyDescent="0.15">
      <c r="A6" s="6" t="s">
        <v>108</v>
      </c>
      <c r="B6" s="151" t="s">
        <v>178</v>
      </c>
      <c r="C6" s="151"/>
      <c r="D6" s="151"/>
      <c r="E6" s="151"/>
      <c r="F6" s="151"/>
      <c r="G6" s="151"/>
      <c r="H6" s="151"/>
      <c r="I6" s="151"/>
    </row>
    <row r="7" spans="1:9" x14ac:dyDescent="0.15">
      <c r="A7" s="6"/>
      <c r="C7" s="5"/>
      <c r="D7" s="5"/>
      <c r="E7" s="12"/>
      <c r="F7" s="12"/>
      <c r="G7" s="12"/>
      <c r="H7" s="12"/>
      <c r="I7" s="5"/>
    </row>
    <row r="8" spans="1:9" ht="12" customHeight="1" x14ac:dyDescent="0.15">
      <c r="A8" s="7" t="s">
        <v>179</v>
      </c>
      <c r="B8" s="155" t="s">
        <v>314</v>
      </c>
      <c r="C8" s="151"/>
      <c r="D8" s="151"/>
      <c r="E8" s="151"/>
      <c r="F8" s="151"/>
      <c r="G8" s="151"/>
      <c r="H8" s="151"/>
      <c r="I8" s="151"/>
    </row>
    <row r="9" spans="1:9" ht="12.75" customHeight="1" x14ac:dyDescent="0.15">
      <c r="A9" s="7"/>
      <c r="B9" s="151" t="s">
        <v>203</v>
      </c>
      <c r="C9" s="151"/>
      <c r="D9" s="151"/>
      <c r="E9" s="151"/>
      <c r="F9" s="151"/>
      <c r="G9" s="151"/>
      <c r="H9" s="151"/>
      <c r="I9" s="151"/>
    </row>
    <row r="10" spans="1:9" ht="12.75" customHeight="1" x14ac:dyDescent="0.15">
      <c r="A10" s="9"/>
      <c r="B10" s="151" t="s">
        <v>256</v>
      </c>
      <c r="C10" s="151"/>
      <c r="D10" s="151"/>
      <c r="E10" s="151"/>
      <c r="F10" s="151"/>
      <c r="G10" s="151"/>
    </row>
    <row r="11" spans="1:9" ht="12.75" customHeight="1" x14ac:dyDescent="0.15">
      <c r="A11" s="9"/>
      <c r="B11" s="4"/>
      <c r="C11" s="4"/>
      <c r="D11" s="4"/>
      <c r="E11" s="4"/>
      <c r="F11" s="4"/>
      <c r="G11" s="4"/>
    </row>
    <row r="12" spans="1:9" s="10" customFormat="1" ht="49.5" customHeight="1" x14ac:dyDescent="0.15">
      <c r="A12" s="8" t="s">
        <v>181</v>
      </c>
      <c r="B12" s="152" t="s">
        <v>325</v>
      </c>
      <c r="C12" s="151"/>
      <c r="D12" s="151"/>
      <c r="E12" s="151"/>
      <c r="F12" s="151"/>
      <c r="G12" s="151"/>
      <c r="H12" s="151"/>
      <c r="I12" s="151"/>
    </row>
  </sheetData>
  <sheetProtection sheet="1" objects="1" scenarios="1"/>
  <mergeCells count="8">
    <mergeCell ref="B5:I5"/>
    <mergeCell ref="B6:I6"/>
    <mergeCell ref="B12:I12"/>
    <mergeCell ref="A1:G1"/>
    <mergeCell ref="B3:I3"/>
    <mergeCell ref="B10:G10"/>
    <mergeCell ref="B8:I8"/>
    <mergeCell ref="B9:I9"/>
  </mergeCells>
  <phoneticPr fontId="0" type="noConversion"/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H40"/>
  <sheetViews>
    <sheetView showGridLines="0" workbookViewId="0">
      <selection activeCell="D23" sqref="D23"/>
    </sheetView>
  </sheetViews>
  <sheetFormatPr baseColWidth="10" defaultColWidth="7.6640625" defaultRowHeight="13" x14ac:dyDescent="0.15"/>
  <cols>
    <col min="1" max="1" width="19.5" style="3" customWidth="1"/>
    <col min="2" max="2" width="25" style="3" customWidth="1"/>
    <col min="3" max="3" width="49.5" style="3" customWidth="1"/>
    <col min="4" max="5" width="14.5" style="3" customWidth="1"/>
    <col min="6" max="6" width="11.83203125" style="3" customWidth="1"/>
    <col min="7" max="7" width="10.5" style="3" customWidth="1"/>
    <col min="8" max="8" width="10.6640625" style="3" customWidth="1"/>
    <col min="9" max="16384" width="7.6640625" style="3"/>
  </cols>
  <sheetData>
    <row r="1" spans="1:7" ht="16" x14ac:dyDescent="0.2">
      <c r="A1" s="43" t="s">
        <v>264</v>
      </c>
      <c r="B1" s="36"/>
      <c r="C1" s="36"/>
      <c r="D1" s="36"/>
      <c r="E1" s="36"/>
      <c r="F1" s="36"/>
      <c r="G1" s="36"/>
    </row>
    <row r="2" spans="1:7" x14ac:dyDescent="0.15">
      <c r="A2" s="36" t="str">
        <f>Solution!A76</f>
        <v>Size and effort calculations</v>
      </c>
      <c r="B2" s="36"/>
      <c r="C2" s="36"/>
      <c r="D2" s="36"/>
      <c r="E2" s="36"/>
      <c r="F2" s="36"/>
      <c r="G2" s="36"/>
    </row>
    <row r="3" spans="1:7" x14ac:dyDescent="0.15">
      <c r="A3" s="104"/>
      <c r="B3" s="104"/>
      <c r="C3" s="104"/>
      <c r="D3" s="104"/>
    </row>
    <row r="4" spans="1:7" x14ac:dyDescent="0.15">
      <c r="A4" s="140" t="s">
        <v>353</v>
      </c>
      <c r="B4" s="121">
        <f>SUM('Project History'!E3:E22)/SUM('Project History'!C3:C22)</f>
        <v>1.447387650712459</v>
      </c>
      <c r="C4" s="104"/>
      <c r="D4" s="104"/>
    </row>
    <row r="5" spans="1:7" x14ac:dyDescent="0.15">
      <c r="A5" s="140" t="s">
        <v>361</v>
      </c>
      <c r="B5" s="121">
        <f>CEILING('Calc-2'!K10*'Calc-3'!B4,1)</f>
        <v>384</v>
      </c>
      <c r="C5" s="140" t="s">
        <v>376</v>
      </c>
      <c r="D5" s="104"/>
    </row>
    <row r="6" spans="1:7" x14ac:dyDescent="0.15">
      <c r="A6" s="140" t="s">
        <v>366</v>
      </c>
      <c r="B6" s="104">
        <f>B5*H40</f>
        <v>282.98956158663884</v>
      </c>
      <c r="C6" s="140" t="s">
        <v>375</v>
      </c>
      <c r="D6" s="104"/>
    </row>
    <row r="7" spans="1:7" x14ac:dyDescent="0.15">
      <c r="A7" s="140" t="s">
        <v>367</v>
      </c>
      <c r="B7" s="104">
        <f>B5*H39</f>
        <v>789.40540540540542</v>
      </c>
      <c r="C7" s="140" t="s">
        <v>376</v>
      </c>
      <c r="D7" s="104"/>
    </row>
    <row r="8" spans="1:7" x14ac:dyDescent="0.15">
      <c r="A8" s="140" t="s">
        <v>354</v>
      </c>
      <c r="B8" s="121">
        <f>CORREL('Project History'!C3:C22,'Project History'!E3:E22)^2</f>
        <v>0.55033835389358066</v>
      </c>
      <c r="C8" s="140" t="s">
        <v>355</v>
      </c>
      <c r="D8" s="104"/>
    </row>
    <row r="9" spans="1:7" x14ac:dyDescent="0.15">
      <c r="A9" s="140" t="s">
        <v>356</v>
      </c>
      <c r="B9" s="121">
        <f>SUM('Project History'!G3:G22)/SUM('Project History'!E3:E22)</f>
        <v>3.4355042281963901</v>
      </c>
      <c r="C9" s="140" t="s">
        <v>357</v>
      </c>
      <c r="D9" s="104"/>
    </row>
    <row r="10" spans="1:7" x14ac:dyDescent="0.15">
      <c r="A10" s="140" t="s">
        <v>358</v>
      </c>
      <c r="B10" s="104">
        <f>1/B9*60</f>
        <v>17.464685244034605</v>
      </c>
      <c r="C10" s="140" t="s">
        <v>359</v>
      </c>
      <c r="D10" s="104"/>
    </row>
    <row r="11" spans="1:7" x14ac:dyDescent="0.15">
      <c r="A11" s="140" t="s">
        <v>360</v>
      </c>
      <c r="B11" s="104">
        <f>CEILING(B5*B9,1)</f>
        <v>1320</v>
      </c>
      <c r="C11" s="140" t="s">
        <v>362</v>
      </c>
      <c r="D11" s="104"/>
    </row>
    <row r="12" spans="1:7" x14ac:dyDescent="0.15">
      <c r="A12" s="140" t="s">
        <v>366</v>
      </c>
      <c r="B12" s="104">
        <f>B5*F40</f>
        <v>854.54545454545462</v>
      </c>
      <c r="C12" s="140" t="s">
        <v>368</v>
      </c>
      <c r="D12" s="104"/>
    </row>
    <row r="13" spans="1:7" x14ac:dyDescent="0.15">
      <c r="A13" s="140" t="s">
        <v>367</v>
      </c>
      <c r="B13" s="104">
        <f>B5*F39</f>
        <v>1905.3014354066986</v>
      </c>
      <c r="C13" s="140" t="s">
        <v>368</v>
      </c>
      <c r="D13" s="104"/>
    </row>
    <row r="14" spans="1:7" x14ac:dyDescent="0.15">
      <c r="A14" s="140" t="s">
        <v>354</v>
      </c>
      <c r="B14" s="121">
        <f>CORREL('Project History'!G3:G22,'Project History'!E3:E22)^2</f>
        <v>0.78071560999064893</v>
      </c>
      <c r="C14" s="140" t="s">
        <v>369</v>
      </c>
      <c r="D14" s="104"/>
    </row>
    <row r="15" spans="1:7" x14ac:dyDescent="0.15">
      <c r="A15" s="140" t="s">
        <v>371</v>
      </c>
      <c r="B15" s="104">
        <f>B5*F39*G39</f>
        <v>3916.8105521789735</v>
      </c>
      <c r="C15" s="140" t="s">
        <v>368</v>
      </c>
      <c r="D15" s="104"/>
    </row>
    <row r="16" spans="1:7" x14ac:dyDescent="0.15">
      <c r="A16" s="140" t="s">
        <v>372</v>
      </c>
      <c r="B16" s="104">
        <f>B5*F40*G40</f>
        <v>629.758967546024</v>
      </c>
      <c r="C16" s="140" t="s">
        <v>368</v>
      </c>
      <c r="D16" s="104"/>
    </row>
    <row r="17" spans="1:8" x14ac:dyDescent="0.15">
      <c r="A17" s="104"/>
      <c r="B17" s="104"/>
      <c r="C17" s="104"/>
      <c r="D17" s="104"/>
    </row>
    <row r="18" spans="1:8" ht="14" thickBot="1" x14ac:dyDescent="0.2">
      <c r="E18" s="104"/>
      <c r="F18" s="144" t="s">
        <v>363</v>
      </c>
      <c r="G18" s="141" t="s">
        <v>370</v>
      </c>
      <c r="H18" s="147" t="s">
        <v>370</v>
      </c>
    </row>
    <row r="19" spans="1:8" x14ac:dyDescent="0.15">
      <c r="E19" s="104"/>
      <c r="F19" s="142">
        <f>'Project History'!G3/'Project History'!E3</f>
        <v>3.972884141331142</v>
      </c>
      <c r="G19" s="148">
        <f>'Project History'!E3/'Project History'!C3</f>
        <v>2.0557432432432434</v>
      </c>
      <c r="H19" s="146">
        <f>'Project History'!E3/'Project History'!C3</f>
        <v>2.0557432432432434</v>
      </c>
    </row>
    <row r="20" spans="1:8" x14ac:dyDescent="0.15">
      <c r="E20" s="104"/>
      <c r="F20" s="142">
        <f>'Project History'!G4/'Project History'!E4</f>
        <v>4.9617224880382773</v>
      </c>
      <c r="G20" s="149">
        <f>'Project History'!E4/'Project History'!C4</f>
        <v>1.2954545454545454</v>
      </c>
      <c r="H20" s="142">
        <f>'Project History'!E4/'Project History'!C4</f>
        <v>1.2954545454545454</v>
      </c>
    </row>
    <row r="21" spans="1:8" x14ac:dyDescent="0.15">
      <c r="E21" s="104"/>
      <c r="F21" s="142">
        <f>'Project History'!G5/'Project History'!E5</f>
        <v>3.0821643286573148</v>
      </c>
      <c r="G21" s="149">
        <f>'Project History'!E5/'Project History'!C5</f>
        <v>1.7789661319073085</v>
      </c>
      <c r="H21" s="142">
        <f>'Project History'!E5/'Project History'!C5</f>
        <v>1.7789661319073085</v>
      </c>
    </row>
    <row r="22" spans="1:8" x14ac:dyDescent="0.15">
      <c r="E22" s="104"/>
      <c r="F22" s="142">
        <f>'Project History'!G6/'Project History'!E6</f>
        <v>3.6446043165467628</v>
      </c>
      <c r="G22" s="149">
        <f>'Project History'!E6/'Project History'!C6</f>
        <v>1.4126016260162602</v>
      </c>
      <c r="H22" s="142">
        <f>'Project History'!E6/'Project History'!C6</f>
        <v>1.4126016260162602</v>
      </c>
    </row>
    <row r="23" spans="1:8" x14ac:dyDescent="0.15">
      <c r="E23" s="104"/>
      <c r="F23" s="142">
        <f>'Project History'!G7/'Project History'!E7</f>
        <v>4.3657678780773743</v>
      </c>
      <c r="G23" s="149">
        <f>'Project History'!E7/'Project History'!C7</f>
        <v>1.216833095577746</v>
      </c>
      <c r="H23" s="142">
        <f>'Project History'!E7/'Project History'!C7</f>
        <v>1.216833095577746</v>
      </c>
    </row>
    <row r="24" spans="1:8" x14ac:dyDescent="0.15">
      <c r="E24" s="104"/>
      <c r="F24" s="142">
        <f>'Project History'!G8/'Project History'!E8</f>
        <v>2.2253787878787881</v>
      </c>
      <c r="G24" s="149">
        <f>'Project History'!E8/'Project History'!C8</f>
        <v>1.1733333333333333</v>
      </c>
      <c r="H24" s="142">
        <f>'Project History'!E8/'Project History'!C8</f>
        <v>1.1733333333333333</v>
      </c>
    </row>
    <row r="25" spans="1:8" x14ac:dyDescent="0.15">
      <c r="E25" s="104"/>
      <c r="F25" s="142">
        <f>'Project History'!G9/'Project History'!E9</f>
        <v>3.8143021914648214</v>
      </c>
      <c r="G25" s="149">
        <f>'Project History'!E9/'Project History'!C9</f>
        <v>1.4871355060034306</v>
      </c>
      <c r="H25" s="142">
        <f>'Project History'!E9/'Project History'!C9</f>
        <v>1.4871355060034306</v>
      </c>
    </row>
    <row r="26" spans="1:8" x14ac:dyDescent="0.15">
      <c r="E26" s="104"/>
      <c r="F26" s="142">
        <f>'Project History'!G10/'Project History'!E10</f>
        <v>2.5056022408963585</v>
      </c>
      <c r="G26" s="149">
        <f>'Project History'!E10/'Project History'!C10</f>
        <v>1.2504378283712785</v>
      </c>
      <c r="H26" s="142">
        <f>'Project History'!E10/'Project History'!C10</f>
        <v>1.2504378283712785</v>
      </c>
    </row>
    <row r="27" spans="1:8" x14ac:dyDescent="0.15">
      <c r="E27" s="104"/>
      <c r="F27" s="142">
        <f>'Project History'!G11/'Project History'!E11</f>
        <v>2.9499536607970342</v>
      </c>
      <c r="G27" s="149">
        <f>'Project History'!E11/'Project History'!C11</f>
        <v>1.6080476900149032</v>
      </c>
      <c r="H27" s="142">
        <f>'Project History'!E11/'Project History'!C11</f>
        <v>1.6080476900149032</v>
      </c>
    </row>
    <row r="28" spans="1:8" x14ac:dyDescent="0.15">
      <c r="E28" s="104"/>
      <c r="F28" s="142">
        <f>'Project History'!G12/'Project History'!E12</f>
        <v>2.6017964071856285</v>
      </c>
      <c r="G28" s="149">
        <f>'Project History'!E12/'Project History'!C12</f>
        <v>1.5216400911161732</v>
      </c>
      <c r="H28" s="142">
        <f>'Project History'!E12/'Project History'!C12</f>
        <v>1.5216400911161732</v>
      </c>
    </row>
    <row r="29" spans="1:8" x14ac:dyDescent="0.15">
      <c r="E29" s="104"/>
      <c r="F29" s="142">
        <f>'Project History'!G13/'Project History'!E13</f>
        <v>4.0418660287081343</v>
      </c>
      <c r="G29" s="149">
        <f>'Project History'!E13/'Project History'!C13</f>
        <v>1.5035971223021583</v>
      </c>
      <c r="H29" s="142">
        <f>'Project History'!E13/'Project History'!C13</f>
        <v>1.5035971223021583</v>
      </c>
    </row>
    <row r="30" spans="1:8" x14ac:dyDescent="0.15">
      <c r="E30" s="104"/>
      <c r="F30" s="142">
        <f>'Project History'!G14/'Project History'!E14</f>
        <v>3.661814109742441</v>
      </c>
      <c r="G30" s="149">
        <f>'Project History'!E14/'Project History'!C14</f>
        <v>1.6236363636363635</v>
      </c>
      <c r="H30" s="142">
        <f>'Project History'!E14/'Project History'!C14</f>
        <v>1.6236363636363635</v>
      </c>
    </row>
    <row r="31" spans="1:8" x14ac:dyDescent="0.15">
      <c r="E31" s="104"/>
      <c r="F31" s="142">
        <f>'Project History'!G15/'Project History'!E15</f>
        <v>2.6852409638554215</v>
      </c>
      <c r="G31" s="149">
        <f>'Project History'!E15/'Project History'!C15</f>
        <v>1.0796747967479674</v>
      </c>
      <c r="H31" s="142">
        <f>'Project History'!E15/'Project History'!C15</f>
        <v>1.0796747967479674</v>
      </c>
    </row>
    <row r="32" spans="1:8" x14ac:dyDescent="0.15">
      <c r="E32" s="104"/>
      <c r="F32" s="142">
        <f>'Project History'!G16/'Project History'!E16</f>
        <v>4.3597560975609753</v>
      </c>
      <c r="G32" s="149">
        <f>'Project History'!E16/'Project History'!C16</f>
        <v>1.0357894736842106</v>
      </c>
      <c r="H32" s="142">
        <f>'Project History'!E16/'Project History'!C16</f>
        <v>1.0357894736842106</v>
      </c>
    </row>
    <row r="33" spans="5:8" x14ac:dyDescent="0.15">
      <c r="E33" s="104"/>
      <c r="F33" s="142">
        <f>'Project History'!G17/'Project History'!E17</f>
        <v>3.3217391304347825</v>
      </c>
      <c r="G33" s="149">
        <f>'Project History'!E17/'Project History'!C17</f>
        <v>1.4426523297491038</v>
      </c>
      <c r="H33" s="142">
        <f>'Project History'!E17/'Project History'!C17</f>
        <v>1.4426523297491038</v>
      </c>
    </row>
    <row r="34" spans="5:8" x14ac:dyDescent="0.15">
      <c r="E34" s="104"/>
      <c r="F34" s="142">
        <f>'Project History'!G18/'Project History'!E18</f>
        <v>4.0449172576832151</v>
      </c>
      <c r="G34" s="149">
        <f>'Project History'!E18/'Project History'!C18</f>
        <v>1.9553158705701079</v>
      </c>
      <c r="H34" s="142">
        <f>'Project History'!E18/'Project History'!C18</f>
        <v>1.9553158705701079</v>
      </c>
    </row>
    <row r="35" spans="5:8" x14ac:dyDescent="0.15">
      <c r="E35" s="104"/>
      <c r="F35" s="142">
        <f>'Project History'!G19/'Project History'!E19</f>
        <v>2.8429951690821258</v>
      </c>
      <c r="G35" s="149">
        <f>'Project History'!E19/'Project History'!C19</f>
        <v>1.1761363636363635</v>
      </c>
      <c r="H35" s="142">
        <f>'Project History'!E19/'Project History'!C19</f>
        <v>1.1761363636363635</v>
      </c>
    </row>
    <row r="36" spans="5:8" x14ac:dyDescent="0.15">
      <c r="F36" s="142">
        <f>'Project History'!G20/'Project History'!E20</f>
        <v>2.7535410764872523</v>
      </c>
      <c r="G36" s="149">
        <f>'Project History'!E20/'Project History'!C20</f>
        <v>0.73695198329853862</v>
      </c>
      <c r="H36" s="142">
        <f>'Project History'!E20/'Project History'!C20</f>
        <v>0.73695198329853862</v>
      </c>
    </row>
    <row r="37" spans="5:8" x14ac:dyDescent="0.15">
      <c r="F37" s="142">
        <f>'Project History'!G21/'Project History'!E21</f>
        <v>2.8222778473091363</v>
      </c>
      <c r="G37" s="149">
        <f>'Project History'!E21/'Project History'!C21</f>
        <v>1.3847487001733103</v>
      </c>
      <c r="H37" s="142">
        <f>'Project History'!E21/'Project History'!C21</f>
        <v>1.3847487001733103</v>
      </c>
    </row>
    <row r="38" spans="5:8" x14ac:dyDescent="0.15">
      <c r="F38" s="143">
        <f>'Project History'!G22/'Project History'!E22</f>
        <v>2.9581395348837209</v>
      </c>
      <c r="G38" s="150">
        <f>'Project History'!E22/'Project History'!C22</f>
        <v>1.8128161888701517</v>
      </c>
      <c r="H38" s="143">
        <f>'Project History'!E22/'Project History'!C22</f>
        <v>1.8128161888701517</v>
      </c>
    </row>
    <row r="39" spans="5:8" x14ac:dyDescent="0.15">
      <c r="E39" s="145" t="s">
        <v>364</v>
      </c>
      <c r="F39" s="121">
        <f>MAX(F19:F38)</f>
        <v>4.9617224880382773</v>
      </c>
      <c r="G39" s="121">
        <f>MAX(G19:G38)</f>
        <v>2.0557432432432434</v>
      </c>
      <c r="H39" s="121">
        <f>MAX(H19:H38)</f>
        <v>2.0557432432432434</v>
      </c>
    </row>
    <row r="40" spans="5:8" x14ac:dyDescent="0.15">
      <c r="E40" s="145" t="s">
        <v>365</v>
      </c>
      <c r="F40" s="121">
        <f>MIN(F19:F38)</f>
        <v>2.2253787878787881</v>
      </c>
      <c r="G40" s="121">
        <f>MIN(G19:G38)</f>
        <v>0.73695198329853862</v>
      </c>
      <c r="H40" s="121">
        <f>MIN(H19:H38)</f>
        <v>0.73695198329853862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L64"/>
  <sheetViews>
    <sheetView showGridLines="0" topLeftCell="A43" zoomScaleNormal="100" workbookViewId="0">
      <selection activeCell="P24" sqref="P24"/>
    </sheetView>
  </sheetViews>
  <sheetFormatPr baseColWidth="10" defaultColWidth="7.33203125" defaultRowHeight="13" x14ac:dyDescent="0.15"/>
  <cols>
    <col min="2" max="2" width="12.1640625" customWidth="1"/>
    <col min="4" max="4" width="23.1640625" customWidth="1"/>
    <col min="12" max="12" width="9.33203125" customWidth="1"/>
  </cols>
  <sheetData>
    <row r="1" spans="1:12" ht="18" x14ac:dyDescent="0.15">
      <c r="A1" s="160" t="s">
        <v>104</v>
      </c>
      <c r="B1" s="160"/>
      <c r="C1" s="116"/>
      <c r="D1" s="116"/>
      <c r="E1" s="116"/>
      <c r="F1" s="116"/>
      <c r="G1" s="116"/>
      <c r="H1" s="116"/>
      <c r="I1" s="116"/>
      <c r="J1" s="116"/>
      <c r="K1" s="116"/>
      <c r="L1" s="116"/>
    </row>
    <row r="2" spans="1:12" s="22" customFormat="1" x14ac:dyDescent="0.15">
      <c r="A2" s="165" t="s">
        <v>105</v>
      </c>
      <c r="B2" s="165"/>
      <c r="C2" s="161" t="s">
        <v>193</v>
      </c>
      <c r="D2" s="161"/>
      <c r="E2" s="161"/>
      <c r="F2" s="161"/>
      <c r="G2" s="161"/>
      <c r="H2" s="161"/>
      <c r="I2" s="161"/>
      <c r="J2" s="161"/>
      <c r="K2" s="161"/>
      <c r="L2" s="161"/>
    </row>
    <row r="3" spans="1:12" s="22" customFormat="1" ht="12.75" customHeight="1" x14ac:dyDescent="0.15">
      <c r="A3" s="45" t="s">
        <v>106</v>
      </c>
      <c r="B3" s="46"/>
      <c r="C3" s="162" t="s">
        <v>223</v>
      </c>
      <c r="D3" s="163"/>
      <c r="E3" s="163"/>
      <c r="F3" s="163"/>
      <c r="G3" s="163"/>
      <c r="H3" s="163"/>
      <c r="I3" s="163"/>
      <c r="J3" s="163"/>
      <c r="K3" s="163"/>
      <c r="L3" s="164"/>
    </row>
    <row r="4" spans="1:12" s="22" customFormat="1" x14ac:dyDescent="0.15">
      <c r="A4" s="165" t="s">
        <v>107</v>
      </c>
      <c r="B4" s="165"/>
      <c r="C4" s="157" t="s">
        <v>161</v>
      </c>
      <c r="D4" s="158"/>
      <c r="E4" s="158"/>
      <c r="F4" s="158"/>
      <c r="G4" s="158"/>
      <c r="H4" s="158"/>
      <c r="I4" s="158"/>
      <c r="J4" s="158"/>
      <c r="K4" s="158"/>
      <c r="L4" s="159"/>
    </row>
    <row r="5" spans="1:12" s="22" customFormat="1" x14ac:dyDescent="0.15">
      <c r="A5" s="165"/>
      <c r="B5" s="165"/>
      <c r="C5" s="157" t="s">
        <v>162</v>
      </c>
      <c r="D5" s="158"/>
      <c r="E5" s="158"/>
      <c r="F5" s="158"/>
      <c r="G5" s="158"/>
      <c r="H5" s="158"/>
      <c r="I5" s="158"/>
      <c r="J5" s="158"/>
      <c r="K5" s="158"/>
      <c r="L5" s="159"/>
    </row>
    <row r="8" spans="1:12" x14ac:dyDescent="0.15">
      <c r="A8" s="156" t="s">
        <v>159</v>
      </c>
      <c r="B8" s="156"/>
    </row>
    <row r="9" spans="1:12" x14ac:dyDescent="0.15">
      <c r="A9" s="23" t="s">
        <v>160</v>
      </c>
      <c r="B9" s="23"/>
      <c r="C9" s="23"/>
      <c r="F9" s="23"/>
      <c r="G9" s="23"/>
      <c r="H9" s="23"/>
      <c r="I9" s="23"/>
      <c r="J9" s="23"/>
      <c r="K9" s="23"/>
      <c r="L9" s="23"/>
    </row>
    <row r="10" spans="1:12" x14ac:dyDescent="0.15">
      <c r="A10" s="24"/>
      <c r="B10" s="26" t="s">
        <v>123</v>
      </c>
      <c r="C10" s="26"/>
      <c r="D10" s="23"/>
      <c r="E10" s="23"/>
      <c r="F10" s="26"/>
      <c r="G10" s="26"/>
      <c r="H10" s="26"/>
      <c r="I10" s="26"/>
      <c r="J10" s="26"/>
      <c r="K10" s="26"/>
      <c r="L10" s="26"/>
    </row>
    <row r="11" spans="1:12" x14ac:dyDescent="0.15">
      <c r="A11" s="24"/>
      <c r="B11" s="26" t="s">
        <v>164</v>
      </c>
      <c r="C11" s="26"/>
      <c r="D11" s="23"/>
      <c r="E11" s="23"/>
      <c r="F11" s="26"/>
      <c r="G11" s="26"/>
      <c r="H11" s="26"/>
      <c r="I11" s="26"/>
      <c r="J11" s="26"/>
      <c r="K11" s="26"/>
      <c r="L11" s="26"/>
    </row>
    <row r="12" spans="1:12" x14ac:dyDescent="0.15">
      <c r="A12" s="27" t="str">
        <f>Solution!A59</f>
        <v>Size matrix</v>
      </c>
      <c r="B12" s="25"/>
      <c r="C12" s="25"/>
      <c r="D12" s="26"/>
      <c r="E12" s="26"/>
      <c r="F12" s="25"/>
      <c r="G12" s="25"/>
      <c r="H12" s="25"/>
      <c r="I12" s="25"/>
      <c r="J12" s="25"/>
      <c r="K12" s="25"/>
      <c r="L12" s="25"/>
    </row>
    <row r="13" spans="1:12" x14ac:dyDescent="0.15">
      <c r="A13" s="24"/>
      <c r="B13" s="112" t="s">
        <v>315</v>
      </c>
      <c r="C13" s="26"/>
      <c r="D13" s="25"/>
      <c r="E13" s="25"/>
      <c r="F13" s="26"/>
      <c r="G13" s="26"/>
      <c r="H13" s="26"/>
      <c r="I13" s="26"/>
      <c r="J13" s="26"/>
      <c r="K13" s="26"/>
      <c r="L13" s="26"/>
    </row>
    <row r="14" spans="1:12" x14ac:dyDescent="0.15">
      <c r="A14" s="24"/>
      <c r="B14" s="67" t="s">
        <v>209</v>
      </c>
      <c r="C14" s="26"/>
      <c r="D14" s="25"/>
      <c r="E14" s="25"/>
      <c r="F14" s="26"/>
      <c r="G14" s="26"/>
      <c r="H14" s="26"/>
      <c r="I14" s="26"/>
      <c r="J14" s="26"/>
      <c r="K14" s="26"/>
      <c r="L14" s="26"/>
    </row>
    <row r="15" spans="1:12" x14ac:dyDescent="0.15">
      <c r="A15" s="24" t="str">
        <f>Solution!A67</f>
        <v>Component sizing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1:12" x14ac:dyDescent="0.15">
      <c r="A16" s="24"/>
      <c r="B16" s="67" t="s">
        <v>253</v>
      </c>
      <c r="C16" s="26"/>
      <c r="D16" s="25"/>
      <c r="E16" s="25"/>
      <c r="F16" s="26"/>
      <c r="G16" s="26"/>
      <c r="H16" s="26"/>
      <c r="I16" s="26"/>
      <c r="J16" s="26"/>
      <c r="K16" s="26"/>
      <c r="L16" s="26"/>
    </row>
    <row r="17" spans="1:12" x14ac:dyDescent="0.15">
      <c r="A17" s="24"/>
      <c r="B17" s="67" t="s">
        <v>210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1:12" x14ac:dyDescent="0.15">
      <c r="A18" s="24"/>
      <c r="B18" s="67" t="s">
        <v>254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1:12" x14ac:dyDescent="0.15">
      <c r="A19" s="23" t="str">
        <f>Solution!A76</f>
        <v>Size and effort calculations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1:12" x14ac:dyDescent="0.15">
      <c r="A20" s="24"/>
      <c r="B20" s="67" t="s">
        <v>255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1:12" x14ac:dyDescent="0.15">
      <c r="A21" s="24"/>
      <c r="B21" s="26" t="s">
        <v>61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x14ac:dyDescent="0.15">
      <c r="A22" s="24"/>
      <c r="B22" s="26" t="s">
        <v>149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1:12" x14ac:dyDescent="0.15">
      <c r="A23" s="24"/>
      <c r="B23" s="26" t="s">
        <v>174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</row>
    <row r="24" spans="1:12" x14ac:dyDescent="0.15">
      <c r="A24" s="24"/>
      <c r="B24" s="67" t="s">
        <v>211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</row>
    <row r="25" spans="1:12" x14ac:dyDescent="0.15">
      <c r="A25" s="24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</row>
    <row r="27" spans="1:12" x14ac:dyDescent="0.15">
      <c r="A27" s="30" t="s">
        <v>177</v>
      </c>
    </row>
    <row r="28" spans="1:12" x14ac:dyDescent="0.15">
      <c r="B28" s="30" t="s">
        <v>150</v>
      </c>
      <c r="C28" t="s">
        <v>151</v>
      </c>
      <c r="D28" t="s">
        <v>152</v>
      </c>
    </row>
    <row r="29" spans="1:12" x14ac:dyDescent="0.15">
      <c r="C29" t="s">
        <v>153</v>
      </c>
      <c r="D29" t="s">
        <v>154</v>
      </c>
    </row>
    <row r="30" spans="1:12" x14ac:dyDescent="0.15">
      <c r="C30" t="s">
        <v>157</v>
      </c>
      <c r="D30" t="s">
        <v>194</v>
      </c>
      <c r="F30" s="31" t="s">
        <v>155</v>
      </c>
      <c r="G30" s="31" t="s">
        <v>156</v>
      </c>
    </row>
    <row r="31" spans="1:12" x14ac:dyDescent="0.15">
      <c r="D31" t="s">
        <v>195</v>
      </c>
      <c r="F31" s="31">
        <v>1</v>
      </c>
      <c r="G31" s="31">
        <v>2</v>
      </c>
    </row>
    <row r="32" spans="1:12" x14ac:dyDescent="0.15">
      <c r="D32" t="s">
        <v>196</v>
      </c>
      <c r="F32" s="31">
        <v>2</v>
      </c>
      <c r="G32" s="31">
        <v>4</v>
      </c>
    </row>
    <row r="33" spans="2:9" x14ac:dyDescent="0.15">
      <c r="D33">
        <f>CORREL(F31:F36,G31:G36)</f>
        <v>0.98371697209638886</v>
      </c>
      <c r="F33" s="31">
        <v>4</v>
      </c>
      <c r="G33" s="31">
        <v>8</v>
      </c>
    </row>
    <row r="34" spans="2:9" x14ac:dyDescent="0.15">
      <c r="F34" s="31">
        <v>5</v>
      </c>
      <c r="G34" s="31">
        <v>10</v>
      </c>
    </row>
    <row r="35" spans="2:9" x14ac:dyDescent="0.15">
      <c r="F35" s="31">
        <v>6</v>
      </c>
      <c r="G35" s="31">
        <v>12</v>
      </c>
    </row>
    <row r="36" spans="2:9" x14ac:dyDescent="0.15">
      <c r="F36" s="31">
        <v>7</v>
      </c>
      <c r="G36" s="31">
        <v>17</v>
      </c>
    </row>
    <row r="38" spans="2:9" x14ac:dyDescent="0.15">
      <c r="B38" s="30" t="s">
        <v>146</v>
      </c>
      <c r="C38" t="s">
        <v>151</v>
      </c>
      <c r="D38" t="s">
        <v>147</v>
      </c>
    </row>
    <row r="39" spans="2:9" x14ac:dyDescent="0.15">
      <c r="C39" t="s">
        <v>153</v>
      </c>
      <c r="D39" t="s">
        <v>148</v>
      </c>
    </row>
    <row r="40" spans="2:9" x14ac:dyDescent="0.15">
      <c r="C40" t="s">
        <v>157</v>
      </c>
      <c r="D40" t="s">
        <v>236</v>
      </c>
      <c r="I40">
        <f>AVERAGE(F31:F36)</f>
        <v>4.166666666666667</v>
      </c>
    </row>
    <row r="42" spans="2:9" x14ac:dyDescent="0.15">
      <c r="B42" s="30" t="s">
        <v>94</v>
      </c>
      <c r="C42" t="s">
        <v>151</v>
      </c>
      <c r="D42" t="s">
        <v>147</v>
      </c>
    </row>
    <row r="43" spans="2:9" x14ac:dyDescent="0.15">
      <c r="C43" t="s">
        <v>153</v>
      </c>
      <c r="D43" t="s">
        <v>95</v>
      </c>
    </row>
    <row r="44" spans="2:9" x14ac:dyDescent="0.15">
      <c r="C44" t="s">
        <v>157</v>
      </c>
      <c r="D44" t="s">
        <v>237</v>
      </c>
      <c r="I44">
        <f>STDEV(F31:F36)</f>
        <v>2.3166067138525404</v>
      </c>
    </row>
    <row r="46" spans="2:9" x14ac:dyDescent="0.15">
      <c r="B46" s="30" t="s">
        <v>197</v>
      </c>
      <c r="C46" t="s">
        <v>151</v>
      </c>
      <c r="D46" t="s">
        <v>147</v>
      </c>
    </row>
    <row r="47" spans="2:9" x14ac:dyDescent="0.15">
      <c r="C47" t="s">
        <v>153</v>
      </c>
      <c r="D47" t="s">
        <v>198</v>
      </c>
    </row>
    <row r="48" spans="2:9" x14ac:dyDescent="0.15">
      <c r="C48" t="s">
        <v>157</v>
      </c>
      <c r="D48" t="s">
        <v>238</v>
      </c>
      <c r="I48">
        <f>SUM(F31:F36)</f>
        <v>25</v>
      </c>
    </row>
    <row r="50" spans="2:9" x14ac:dyDescent="0.15">
      <c r="B50" s="30" t="s">
        <v>239</v>
      </c>
      <c r="C50" t="s">
        <v>151</v>
      </c>
      <c r="D50" t="s">
        <v>240</v>
      </c>
    </row>
    <row r="51" spans="2:9" x14ac:dyDescent="0.15">
      <c r="C51" t="s">
        <v>153</v>
      </c>
      <c r="D51" t="s">
        <v>241</v>
      </c>
    </row>
    <row r="52" spans="2:9" x14ac:dyDescent="0.15">
      <c r="C52" t="s">
        <v>157</v>
      </c>
      <c r="D52" t="s">
        <v>242</v>
      </c>
      <c r="I52">
        <f>LN(I48)</f>
        <v>3.2188758248682006</v>
      </c>
    </row>
    <row r="54" spans="2:9" x14ac:dyDescent="0.15">
      <c r="B54" s="30" t="s">
        <v>233</v>
      </c>
      <c r="C54" t="s">
        <v>151</v>
      </c>
      <c r="D54" t="s">
        <v>234</v>
      </c>
    </row>
    <row r="55" spans="2:9" x14ac:dyDescent="0.15">
      <c r="C55" t="s">
        <v>153</v>
      </c>
      <c r="D55" t="s">
        <v>235</v>
      </c>
    </row>
    <row r="56" spans="2:9" x14ac:dyDescent="0.15">
      <c r="C56" t="s">
        <v>157</v>
      </c>
      <c r="D56" t="s">
        <v>243</v>
      </c>
      <c r="I56">
        <f>EXP(I52)</f>
        <v>24.999999999999996</v>
      </c>
    </row>
    <row r="58" spans="2:9" x14ac:dyDescent="0.15">
      <c r="B58" s="30" t="s">
        <v>244</v>
      </c>
      <c r="C58" t="s">
        <v>151</v>
      </c>
      <c r="D58" t="s">
        <v>245</v>
      </c>
    </row>
    <row r="59" spans="2:9" x14ac:dyDescent="0.15">
      <c r="C59" t="s">
        <v>153</v>
      </c>
      <c r="D59" t="s">
        <v>246</v>
      </c>
    </row>
    <row r="60" spans="2:9" x14ac:dyDescent="0.15">
      <c r="C60" t="s">
        <v>157</v>
      </c>
      <c r="D60" t="s">
        <v>247</v>
      </c>
      <c r="I60">
        <f>CEILING(I40,1)</f>
        <v>5</v>
      </c>
    </row>
    <row r="62" spans="2:9" x14ac:dyDescent="0.15">
      <c r="B62" s="30" t="s">
        <v>260</v>
      </c>
      <c r="C62" t="s">
        <v>151</v>
      </c>
      <c r="D62" t="s">
        <v>245</v>
      </c>
    </row>
    <row r="63" spans="2:9" x14ac:dyDescent="0.15">
      <c r="C63" t="s">
        <v>153</v>
      </c>
      <c r="D63" t="s">
        <v>261</v>
      </c>
    </row>
    <row r="64" spans="2:9" x14ac:dyDescent="0.15">
      <c r="C64" t="s">
        <v>157</v>
      </c>
      <c r="D64" t="s">
        <v>262</v>
      </c>
      <c r="I64">
        <f>FLOOR(4.1667,1)</f>
        <v>4</v>
      </c>
    </row>
  </sheetData>
  <sheetProtection sheet="1" objects="1" scenarios="1"/>
  <mergeCells count="8">
    <mergeCell ref="A8:B8"/>
    <mergeCell ref="C4:L4"/>
    <mergeCell ref="A1:B1"/>
    <mergeCell ref="C2:L2"/>
    <mergeCell ref="C3:L3"/>
    <mergeCell ref="C5:L5"/>
    <mergeCell ref="A2:B2"/>
    <mergeCell ref="A4:B5"/>
  </mergeCells>
  <phoneticPr fontId="11" type="noConversion"/>
  <pageMargins left="0.75" right="0.75" top="1" bottom="1" header="0.5" footer="0.5"/>
  <pageSetup scale="44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89"/>
  <sheetViews>
    <sheetView showGridLines="0" zoomScaleNormal="100" workbookViewId="0">
      <selection activeCell="G102" sqref="G102"/>
    </sheetView>
  </sheetViews>
  <sheetFormatPr baseColWidth="10" defaultColWidth="7.6640625" defaultRowHeight="13" x14ac:dyDescent="0.15"/>
  <cols>
    <col min="1" max="1" width="11.1640625" style="50" bestFit="1" customWidth="1"/>
    <col min="2" max="2" width="12.6640625" style="50" customWidth="1"/>
    <col min="3" max="3" width="11" style="50" customWidth="1"/>
    <col min="4" max="4" width="13.6640625" style="50" customWidth="1"/>
    <col min="5" max="5" width="12.33203125" style="50" customWidth="1"/>
    <col min="6" max="6" width="14.6640625" style="50" customWidth="1"/>
    <col min="7" max="7" width="11.33203125" style="50" customWidth="1"/>
    <col min="8" max="16384" width="7.6640625" style="50"/>
  </cols>
  <sheetData>
    <row r="1" spans="1:9" s="49" customFormat="1" ht="41.25" customHeight="1" x14ac:dyDescent="0.15">
      <c r="A1" s="160" t="s">
        <v>257</v>
      </c>
      <c r="B1" s="160"/>
      <c r="C1" s="160"/>
      <c r="D1" s="160"/>
      <c r="E1" s="160"/>
      <c r="F1" s="160"/>
      <c r="G1" s="160"/>
    </row>
    <row r="2" spans="1:9" x14ac:dyDescent="0.15">
      <c r="A2" s="18"/>
      <c r="B2" s="79" t="s">
        <v>109</v>
      </c>
      <c r="C2" s="79" t="s">
        <v>110</v>
      </c>
      <c r="D2" s="79" t="s">
        <v>182</v>
      </c>
      <c r="E2" s="80" t="s">
        <v>168</v>
      </c>
      <c r="F2" s="39"/>
      <c r="G2" s="39"/>
    </row>
    <row r="3" spans="1:9" x14ac:dyDescent="0.15">
      <c r="A3" s="51"/>
      <c r="B3" s="81" t="s">
        <v>303</v>
      </c>
      <c r="C3" s="81">
        <v>28</v>
      </c>
      <c r="D3" s="81">
        <v>4</v>
      </c>
      <c r="E3" s="81" t="s">
        <v>62</v>
      </c>
      <c r="F3" s="44"/>
      <c r="G3" s="44"/>
      <c r="H3" s="52"/>
      <c r="I3" s="53"/>
    </row>
    <row r="4" spans="1:9" x14ac:dyDescent="0.15">
      <c r="A4" s="51"/>
      <c r="B4" t="s">
        <v>304</v>
      </c>
      <c r="C4">
        <v>24</v>
      </c>
      <c r="D4">
        <v>3</v>
      </c>
      <c r="E4" t="s">
        <v>184</v>
      </c>
      <c r="F4" s="54"/>
      <c r="G4" s="54"/>
    </row>
    <row r="5" spans="1:9" x14ac:dyDescent="0.15">
      <c r="A5" s="51"/>
      <c r="B5" s="81" t="s">
        <v>305</v>
      </c>
      <c r="C5" s="81">
        <v>47</v>
      </c>
      <c r="D5" s="81">
        <v>6</v>
      </c>
      <c r="E5" s="81" t="s">
        <v>169</v>
      </c>
      <c r="F5" s="54"/>
      <c r="G5" s="54"/>
    </row>
    <row r="6" spans="1:9" x14ac:dyDescent="0.15">
      <c r="A6" s="51"/>
      <c r="B6" t="s">
        <v>306</v>
      </c>
      <c r="C6">
        <v>66</v>
      </c>
      <c r="D6">
        <v>7</v>
      </c>
      <c r="E6" t="s">
        <v>169</v>
      </c>
      <c r="F6" s="54"/>
      <c r="G6" s="54"/>
    </row>
    <row r="7" spans="1:9" x14ac:dyDescent="0.15">
      <c r="A7" s="51"/>
      <c r="B7" s="81" t="s">
        <v>307</v>
      </c>
      <c r="C7" s="81">
        <v>10</v>
      </c>
      <c r="D7" s="81">
        <v>2</v>
      </c>
      <c r="E7" s="81" t="s">
        <v>184</v>
      </c>
      <c r="F7" s="54"/>
      <c r="G7" s="54"/>
    </row>
    <row r="8" spans="1:9" x14ac:dyDescent="0.15">
      <c r="A8" s="51"/>
      <c r="B8" t="s">
        <v>308</v>
      </c>
      <c r="C8">
        <v>64</v>
      </c>
      <c r="D8">
        <v>6</v>
      </c>
      <c r="E8" t="s">
        <v>184</v>
      </c>
      <c r="F8" s="54"/>
      <c r="G8" s="54"/>
    </row>
    <row r="9" spans="1:9" x14ac:dyDescent="0.15">
      <c r="A9" s="51"/>
      <c r="B9" s="81" t="s">
        <v>309</v>
      </c>
      <c r="C9" s="81">
        <v>16</v>
      </c>
      <c r="D9" s="81">
        <v>2</v>
      </c>
      <c r="E9" s="81" t="s">
        <v>183</v>
      </c>
      <c r="F9" s="54"/>
      <c r="G9" s="54"/>
    </row>
    <row r="10" spans="1:9" x14ac:dyDescent="0.15">
      <c r="A10" s="51"/>
      <c r="B10" t="s">
        <v>310</v>
      </c>
      <c r="C10">
        <v>47</v>
      </c>
      <c r="D10">
        <v>5</v>
      </c>
      <c r="E10" t="s">
        <v>184</v>
      </c>
      <c r="F10" s="54"/>
      <c r="G10" s="54"/>
    </row>
    <row r="11" spans="1:9" x14ac:dyDescent="0.15">
      <c r="A11" s="51"/>
      <c r="B11" s="81" t="s">
        <v>311</v>
      </c>
      <c r="C11" s="81">
        <v>10</v>
      </c>
      <c r="D11" s="81">
        <v>2</v>
      </c>
      <c r="E11" s="81" t="s">
        <v>62</v>
      </c>
      <c r="F11" s="54"/>
      <c r="G11" s="54"/>
    </row>
    <row r="12" spans="1:9" x14ac:dyDescent="0.15">
      <c r="A12" s="51"/>
      <c r="B12" t="s">
        <v>63</v>
      </c>
      <c r="C12">
        <v>73</v>
      </c>
      <c r="D12">
        <v>9</v>
      </c>
      <c r="E12" t="s">
        <v>183</v>
      </c>
      <c r="F12" s="54"/>
      <c r="G12" s="54"/>
    </row>
    <row r="13" spans="1:9" x14ac:dyDescent="0.15">
      <c r="A13" s="51"/>
      <c r="B13" s="81" t="s">
        <v>64</v>
      </c>
      <c r="C13" s="81">
        <v>39</v>
      </c>
      <c r="D13" s="81">
        <v>4</v>
      </c>
      <c r="E13" s="81" t="s">
        <v>62</v>
      </c>
      <c r="F13" s="54"/>
      <c r="G13" s="54"/>
    </row>
    <row r="14" spans="1:9" x14ac:dyDescent="0.15">
      <c r="A14" s="51"/>
      <c r="B14" t="s">
        <v>65</v>
      </c>
      <c r="C14">
        <v>31</v>
      </c>
      <c r="D14">
        <v>2</v>
      </c>
      <c r="E14" t="s">
        <v>62</v>
      </c>
      <c r="F14" s="54"/>
      <c r="G14" s="54"/>
    </row>
    <row r="15" spans="1:9" x14ac:dyDescent="0.15">
      <c r="A15" s="51"/>
      <c r="B15" s="81" t="s">
        <v>66</v>
      </c>
      <c r="C15" s="81">
        <v>51</v>
      </c>
      <c r="D15" s="81">
        <v>6</v>
      </c>
      <c r="E15" s="81" t="s">
        <v>62</v>
      </c>
      <c r="F15" s="54"/>
      <c r="G15" s="54"/>
    </row>
    <row r="16" spans="1:9" x14ac:dyDescent="0.15">
      <c r="A16" s="51"/>
      <c r="B16" t="s">
        <v>67</v>
      </c>
      <c r="C16">
        <v>27</v>
      </c>
      <c r="D16">
        <v>3</v>
      </c>
      <c r="E16" t="s">
        <v>169</v>
      </c>
      <c r="F16" s="54"/>
      <c r="G16" s="54"/>
    </row>
    <row r="17" spans="1:7" x14ac:dyDescent="0.15">
      <c r="A17" s="51"/>
      <c r="B17" s="81" t="s">
        <v>68</v>
      </c>
      <c r="C17" s="81">
        <v>20</v>
      </c>
      <c r="D17" s="81">
        <v>2</v>
      </c>
      <c r="E17" s="81" t="s">
        <v>184</v>
      </c>
      <c r="F17" s="54"/>
      <c r="G17" s="54"/>
    </row>
    <row r="18" spans="1:7" x14ac:dyDescent="0.15">
      <c r="A18" s="51"/>
      <c r="B18" t="s">
        <v>69</v>
      </c>
      <c r="C18">
        <v>14</v>
      </c>
      <c r="D18">
        <v>1</v>
      </c>
      <c r="E18" t="s">
        <v>62</v>
      </c>
      <c r="F18" s="54"/>
      <c r="G18" s="54"/>
    </row>
    <row r="19" spans="1:7" x14ac:dyDescent="0.15">
      <c r="A19" s="51"/>
      <c r="B19" s="81" t="s">
        <v>70</v>
      </c>
      <c r="C19" s="81">
        <v>19</v>
      </c>
      <c r="D19" s="81">
        <v>3</v>
      </c>
      <c r="E19" s="81" t="s">
        <v>184</v>
      </c>
      <c r="F19" s="54"/>
      <c r="G19" s="54"/>
    </row>
    <row r="20" spans="1:7" x14ac:dyDescent="0.15">
      <c r="A20" s="51"/>
      <c r="B20" t="s">
        <v>71</v>
      </c>
      <c r="C20">
        <v>19</v>
      </c>
      <c r="D20">
        <v>3</v>
      </c>
      <c r="E20" t="s">
        <v>169</v>
      </c>
      <c r="F20" s="54"/>
      <c r="G20" s="54"/>
    </row>
    <row r="21" spans="1:7" x14ac:dyDescent="0.15">
      <c r="A21" s="51"/>
      <c r="B21" s="81" t="s">
        <v>72</v>
      </c>
      <c r="C21" s="81">
        <v>29</v>
      </c>
      <c r="D21" s="81">
        <v>3</v>
      </c>
      <c r="E21" s="81" t="s">
        <v>183</v>
      </c>
      <c r="F21" s="54"/>
      <c r="G21" s="54"/>
    </row>
    <row r="22" spans="1:7" x14ac:dyDescent="0.15">
      <c r="A22" s="51"/>
      <c r="B22" t="s">
        <v>73</v>
      </c>
      <c r="C22">
        <v>23</v>
      </c>
      <c r="D22">
        <v>2</v>
      </c>
      <c r="E22" t="s">
        <v>184</v>
      </c>
      <c r="F22" s="54"/>
      <c r="G22" s="54"/>
    </row>
    <row r="23" spans="1:7" x14ac:dyDescent="0.15">
      <c r="A23" s="51"/>
      <c r="B23" s="81" t="s">
        <v>74</v>
      </c>
      <c r="C23" s="81">
        <v>64</v>
      </c>
      <c r="D23" s="81">
        <v>6</v>
      </c>
      <c r="E23" s="81" t="s">
        <v>184</v>
      </c>
      <c r="F23" s="54"/>
      <c r="G23" s="54"/>
    </row>
    <row r="24" spans="1:7" x14ac:dyDescent="0.15">
      <c r="A24" s="51"/>
      <c r="B24" t="s">
        <v>75</v>
      </c>
      <c r="C24">
        <v>16</v>
      </c>
      <c r="D24">
        <v>1</v>
      </c>
      <c r="E24" t="s">
        <v>62</v>
      </c>
      <c r="F24" s="54"/>
      <c r="G24" s="54"/>
    </row>
    <row r="25" spans="1:7" x14ac:dyDescent="0.15">
      <c r="A25" s="51"/>
      <c r="B25" s="81" t="s">
        <v>76</v>
      </c>
      <c r="C25" s="81">
        <v>96</v>
      </c>
      <c r="D25" s="81">
        <v>11</v>
      </c>
      <c r="E25" s="81" t="s">
        <v>62</v>
      </c>
      <c r="F25" s="54"/>
      <c r="G25" s="54"/>
    </row>
    <row r="26" spans="1:7" x14ac:dyDescent="0.15">
      <c r="A26" s="51"/>
      <c r="B26" t="s">
        <v>77</v>
      </c>
      <c r="C26">
        <v>11</v>
      </c>
      <c r="D26">
        <v>2</v>
      </c>
      <c r="E26" t="s">
        <v>184</v>
      </c>
      <c r="F26" s="54"/>
      <c r="G26" s="54"/>
    </row>
    <row r="27" spans="1:7" x14ac:dyDescent="0.15">
      <c r="A27" s="51"/>
      <c r="B27" s="81" t="s">
        <v>78</v>
      </c>
      <c r="C27" s="81">
        <v>19</v>
      </c>
      <c r="D27" s="81">
        <v>3</v>
      </c>
      <c r="E27" s="81" t="s">
        <v>184</v>
      </c>
      <c r="F27" s="54"/>
      <c r="G27" s="54"/>
    </row>
    <row r="28" spans="1:7" x14ac:dyDescent="0.15">
      <c r="A28" s="51"/>
      <c r="B28" t="s">
        <v>79</v>
      </c>
      <c r="C28">
        <v>81</v>
      </c>
      <c r="D28">
        <v>8</v>
      </c>
      <c r="E28" t="s">
        <v>62</v>
      </c>
      <c r="F28" s="54"/>
      <c r="G28" s="54"/>
    </row>
    <row r="29" spans="1:7" x14ac:dyDescent="0.15">
      <c r="A29" s="51"/>
      <c r="B29" s="81" t="s">
        <v>80</v>
      </c>
      <c r="C29" s="81">
        <v>38</v>
      </c>
      <c r="D29" s="81">
        <v>3</v>
      </c>
      <c r="E29" s="81" t="s">
        <v>183</v>
      </c>
      <c r="F29" s="54"/>
      <c r="G29" s="54"/>
    </row>
    <row r="30" spans="1:7" x14ac:dyDescent="0.15">
      <c r="A30" s="51"/>
      <c r="B30" t="s">
        <v>81</v>
      </c>
      <c r="C30">
        <v>40</v>
      </c>
      <c r="D30">
        <v>4</v>
      </c>
      <c r="E30" t="s">
        <v>169</v>
      </c>
      <c r="F30" s="54"/>
      <c r="G30" s="54"/>
    </row>
    <row r="31" spans="1:7" x14ac:dyDescent="0.15">
      <c r="A31" s="51"/>
      <c r="B31" s="81" t="s">
        <v>82</v>
      </c>
      <c r="C31" s="81">
        <v>37</v>
      </c>
      <c r="D31" s="81">
        <v>4</v>
      </c>
      <c r="E31" s="81" t="s">
        <v>184</v>
      </c>
      <c r="F31" s="54"/>
      <c r="G31" s="54"/>
    </row>
    <row r="32" spans="1:7" x14ac:dyDescent="0.15">
      <c r="A32" s="51"/>
      <c r="B32" t="s">
        <v>83</v>
      </c>
      <c r="C32">
        <v>35</v>
      </c>
      <c r="D32">
        <v>3</v>
      </c>
      <c r="E32" t="s">
        <v>183</v>
      </c>
      <c r="F32" s="54"/>
      <c r="G32" s="54"/>
    </row>
    <row r="33" spans="1:7" x14ac:dyDescent="0.15">
      <c r="A33" s="51"/>
      <c r="B33" s="81" t="s">
        <v>84</v>
      </c>
      <c r="C33" s="81">
        <v>81</v>
      </c>
      <c r="D33" s="81">
        <v>7</v>
      </c>
      <c r="E33" s="81" t="s">
        <v>169</v>
      </c>
      <c r="F33" s="54"/>
      <c r="G33" s="54"/>
    </row>
    <row r="34" spans="1:7" x14ac:dyDescent="0.15">
      <c r="A34" s="51"/>
      <c r="B34" t="s">
        <v>85</v>
      </c>
      <c r="C34">
        <v>15</v>
      </c>
      <c r="D34">
        <v>1</v>
      </c>
      <c r="E34" t="s">
        <v>169</v>
      </c>
      <c r="F34" s="54"/>
      <c r="G34" s="54"/>
    </row>
    <row r="35" spans="1:7" x14ac:dyDescent="0.15">
      <c r="A35" s="51"/>
      <c r="B35" s="81" t="s">
        <v>86</v>
      </c>
      <c r="C35" s="81">
        <v>80</v>
      </c>
      <c r="D35" s="81">
        <v>6</v>
      </c>
      <c r="E35" s="81" t="s">
        <v>184</v>
      </c>
      <c r="F35" s="54"/>
      <c r="G35" s="54"/>
    </row>
    <row r="36" spans="1:7" x14ac:dyDescent="0.15">
      <c r="A36" s="51"/>
      <c r="B36" t="s">
        <v>87</v>
      </c>
      <c r="C36">
        <v>43</v>
      </c>
      <c r="D36">
        <v>4</v>
      </c>
      <c r="E36" t="s">
        <v>184</v>
      </c>
      <c r="F36" s="54"/>
      <c r="G36" s="54"/>
    </row>
    <row r="37" spans="1:7" x14ac:dyDescent="0.15">
      <c r="A37" s="51"/>
      <c r="B37" s="81" t="s">
        <v>0</v>
      </c>
      <c r="C37" s="81">
        <v>35</v>
      </c>
      <c r="D37" s="81">
        <v>3</v>
      </c>
      <c r="E37" s="81" t="s">
        <v>62</v>
      </c>
      <c r="F37" s="54"/>
      <c r="G37" s="54"/>
    </row>
    <row r="38" spans="1:7" x14ac:dyDescent="0.15">
      <c r="A38" s="51"/>
      <c r="B38" t="s">
        <v>1</v>
      </c>
      <c r="C38">
        <v>56</v>
      </c>
      <c r="D38">
        <v>5</v>
      </c>
      <c r="E38" t="s">
        <v>183</v>
      </c>
      <c r="F38" s="54"/>
      <c r="G38" s="54"/>
    </row>
    <row r="39" spans="1:7" x14ac:dyDescent="0.15">
      <c r="A39" s="51"/>
      <c r="B39" s="81" t="s">
        <v>2</v>
      </c>
      <c r="C39" s="81">
        <v>35</v>
      </c>
      <c r="D39" s="81">
        <v>4</v>
      </c>
      <c r="E39" s="81" t="s">
        <v>169</v>
      </c>
      <c r="F39" s="54"/>
      <c r="G39" s="54"/>
    </row>
    <row r="40" spans="1:7" x14ac:dyDescent="0.15">
      <c r="A40" s="51"/>
      <c r="B40" t="s">
        <v>3</v>
      </c>
      <c r="C40">
        <v>43</v>
      </c>
      <c r="D40">
        <v>7</v>
      </c>
      <c r="E40" t="s">
        <v>184</v>
      </c>
      <c r="F40" s="54"/>
      <c r="G40" s="54"/>
    </row>
    <row r="41" spans="1:7" x14ac:dyDescent="0.15">
      <c r="A41" s="51"/>
      <c r="B41" s="81" t="s">
        <v>4</v>
      </c>
      <c r="C41" s="81">
        <v>99</v>
      </c>
      <c r="D41" s="81">
        <v>10</v>
      </c>
      <c r="E41" s="81" t="s">
        <v>62</v>
      </c>
      <c r="F41" s="54"/>
      <c r="G41" s="54"/>
    </row>
    <row r="42" spans="1:7" x14ac:dyDescent="0.15">
      <c r="A42" s="51"/>
      <c r="B42" t="s">
        <v>5</v>
      </c>
      <c r="C42">
        <v>77</v>
      </c>
      <c r="D42">
        <v>8</v>
      </c>
      <c r="E42" t="s">
        <v>183</v>
      </c>
      <c r="F42" s="54"/>
      <c r="G42" s="54"/>
    </row>
    <row r="43" spans="1:7" x14ac:dyDescent="0.15">
      <c r="A43" s="51"/>
      <c r="B43" s="81" t="s">
        <v>6</v>
      </c>
      <c r="C43" s="81">
        <v>40</v>
      </c>
      <c r="D43" s="81">
        <v>3</v>
      </c>
      <c r="E43" s="81" t="s">
        <v>183</v>
      </c>
      <c r="F43" s="54"/>
      <c r="G43" s="54"/>
    </row>
    <row r="44" spans="1:7" x14ac:dyDescent="0.15">
      <c r="A44" s="51"/>
      <c r="B44" t="s">
        <v>7</v>
      </c>
      <c r="C44">
        <v>60</v>
      </c>
      <c r="D44">
        <v>6</v>
      </c>
      <c r="E44" t="s">
        <v>184</v>
      </c>
      <c r="F44" s="54"/>
      <c r="G44" s="54"/>
    </row>
    <row r="45" spans="1:7" x14ac:dyDescent="0.15">
      <c r="A45" s="51"/>
      <c r="B45" s="81" t="s">
        <v>8</v>
      </c>
      <c r="C45" s="81">
        <v>47</v>
      </c>
      <c r="D45" s="81">
        <v>4</v>
      </c>
      <c r="E45" s="81" t="s">
        <v>169</v>
      </c>
      <c r="F45" s="54"/>
      <c r="G45" s="54"/>
    </row>
    <row r="46" spans="1:7" x14ac:dyDescent="0.15">
      <c r="A46" s="51"/>
      <c r="B46" t="s">
        <v>9</v>
      </c>
      <c r="C46">
        <v>113</v>
      </c>
      <c r="D46">
        <v>11</v>
      </c>
      <c r="E46" t="s">
        <v>184</v>
      </c>
      <c r="F46" s="54"/>
      <c r="G46" s="54"/>
    </row>
    <row r="47" spans="1:7" x14ac:dyDescent="0.15">
      <c r="A47" s="51"/>
      <c r="B47" s="81" t="s">
        <v>10</v>
      </c>
      <c r="C47" s="81">
        <v>45</v>
      </c>
      <c r="D47" s="81">
        <v>4</v>
      </c>
      <c r="E47" s="81" t="s">
        <v>62</v>
      </c>
      <c r="F47" s="54"/>
      <c r="G47" s="54"/>
    </row>
    <row r="48" spans="1:7" x14ac:dyDescent="0.15">
      <c r="A48" s="51"/>
      <c r="B48" t="s">
        <v>11</v>
      </c>
      <c r="C48">
        <v>5</v>
      </c>
      <c r="D48">
        <v>1</v>
      </c>
      <c r="E48" t="s">
        <v>183</v>
      </c>
      <c r="F48" s="54"/>
      <c r="G48" s="54"/>
    </row>
    <row r="49" spans="1:7" x14ac:dyDescent="0.15">
      <c r="A49" s="51"/>
      <c r="B49" s="81" t="s">
        <v>12</v>
      </c>
      <c r="C49" s="81">
        <v>108</v>
      </c>
      <c r="D49" s="81">
        <v>10</v>
      </c>
      <c r="E49" s="81" t="s">
        <v>169</v>
      </c>
      <c r="F49" s="54"/>
      <c r="G49" s="54"/>
    </row>
    <row r="50" spans="1:7" x14ac:dyDescent="0.15">
      <c r="A50" s="51"/>
      <c r="B50" t="s">
        <v>13</v>
      </c>
      <c r="C50">
        <v>61</v>
      </c>
      <c r="D50">
        <v>8</v>
      </c>
      <c r="E50" t="s">
        <v>169</v>
      </c>
      <c r="F50" s="54"/>
      <c r="G50" s="54"/>
    </row>
    <row r="51" spans="1:7" x14ac:dyDescent="0.15">
      <c r="A51" s="51"/>
      <c r="B51" s="81" t="s">
        <v>14</v>
      </c>
      <c r="C51" s="81">
        <v>35</v>
      </c>
      <c r="D51" s="81">
        <v>4</v>
      </c>
      <c r="E51" s="81" t="s">
        <v>184</v>
      </c>
      <c r="F51" s="54"/>
      <c r="G51" s="54"/>
    </row>
    <row r="52" spans="1:7" x14ac:dyDescent="0.15">
      <c r="A52" s="51"/>
      <c r="B52" t="s">
        <v>15</v>
      </c>
      <c r="C52">
        <v>42</v>
      </c>
      <c r="D52">
        <v>4</v>
      </c>
      <c r="E52" t="s">
        <v>62</v>
      </c>
      <c r="F52" s="54"/>
      <c r="G52" s="54"/>
    </row>
    <row r="53" spans="1:7" x14ac:dyDescent="0.15">
      <c r="A53" s="51"/>
      <c r="B53" s="81" t="s">
        <v>16</v>
      </c>
      <c r="C53" s="81">
        <v>71</v>
      </c>
      <c r="D53" s="81">
        <v>8</v>
      </c>
      <c r="E53" s="81" t="s">
        <v>169</v>
      </c>
      <c r="F53" s="54"/>
      <c r="G53" s="54"/>
    </row>
    <row r="54" spans="1:7" x14ac:dyDescent="0.15">
      <c r="A54" s="51"/>
      <c r="B54" t="s">
        <v>17</v>
      </c>
      <c r="C54">
        <v>42</v>
      </c>
      <c r="D54">
        <v>4</v>
      </c>
      <c r="E54" t="s">
        <v>183</v>
      </c>
      <c r="F54" s="54"/>
      <c r="G54" s="54"/>
    </row>
    <row r="55" spans="1:7" x14ac:dyDescent="0.15">
      <c r="A55" s="51"/>
      <c r="B55" s="81" t="s">
        <v>18</v>
      </c>
      <c r="C55" s="81">
        <v>115</v>
      </c>
      <c r="D55" s="81">
        <v>11</v>
      </c>
      <c r="E55" s="81" t="s">
        <v>169</v>
      </c>
      <c r="F55" s="54"/>
      <c r="G55" s="54"/>
    </row>
    <row r="56" spans="1:7" x14ac:dyDescent="0.15">
      <c r="A56" s="51"/>
      <c r="B56" t="s">
        <v>19</v>
      </c>
      <c r="C56">
        <v>13</v>
      </c>
      <c r="D56">
        <v>2</v>
      </c>
      <c r="E56" t="s">
        <v>62</v>
      </c>
      <c r="F56" s="54"/>
      <c r="G56" s="54"/>
    </row>
    <row r="57" spans="1:7" x14ac:dyDescent="0.15">
      <c r="A57" s="51"/>
      <c r="B57" s="81" t="s">
        <v>20</v>
      </c>
      <c r="C57" s="81">
        <v>35</v>
      </c>
      <c r="D57" s="81">
        <v>4</v>
      </c>
      <c r="E57" s="81" t="s">
        <v>184</v>
      </c>
      <c r="F57" s="54"/>
      <c r="G57" s="54"/>
    </row>
    <row r="58" spans="1:7" x14ac:dyDescent="0.15">
      <c r="A58" s="51"/>
      <c r="B58" t="s">
        <v>21</v>
      </c>
      <c r="C58">
        <v>28</v>
      </c>
      <c r="D58">
        <v>4</v>
      </c>
      <c r="E58" t="s">
        <v>169</v>
      </c>
      <c r="F58" s="54"/>
      <c r="G58" s="54"/>
    </row>
    <row r="59" spans="1:7" x14ac:dyDescent="0.15">
      <c r="A59" s="51"/>
      <c r="B59" s="81" t="s">
        <v>22</v>
      </c>
      <c r="C59" s="81">
        <v>44</v>
      </c>
      <c r="D59" s="81">
        <v>4</v>
      </c>
      <c r="E59" s="81" t="s">
        <v>169</v>
      </c>
      <c r="F59" s="54"/>
      <c r="G59" s="54"/>
    </row>
    <row r="60" spans="1:7" x14ac:dyDescent="0.15">
      <c r="A60" s="51"/>
      <c r="B60" t="s">
        <v>23</v>
      </c>
      <c r="C60">
        <v>5</v>
      </c>
      <c r="D60">
        <v>1</v>
      </c>
      <c r="E60" t="s">
        <v>62</v>
      </c>
      <c r="F60" s="54"/>
      <c r="G60" s="54"/>
    </row>
    <row r="61" spans="1:7" x14ac:dyDescent="0.15">
      <c r="A61" s="51"/>
      <c r="B61" s="81" t="s">
        <v>24</v>
      </c>
      <c r="C61" s="81">
        <v>86</v>
      </c>
      <c r="D61" s="81">
        <v>7</v>
      </c>
      <c r="E61" s="81" t="s">
        <v>169</v>
      </c>
      <c r="F61" s="54"/>
      <c r="G61" s="54"/>
    </row>
    <row r="62" spans="1:7" x14ac:dyDescent="0.15">
      <c r="A62" s="51"/>
      <c r="B62" t="s">
        <v>25</v>
      </c>
      <c r="C62">
        <v>91</v>
      </c>
      <c r="D62">
        <v>8</v>
      </c>
      <c r="E62" t="s">
        <v>184</v>
      </c>
      <c r="F62" s="54"/>
      <c r="G62" s="54"/>
    </row>
    <row r="63" spans="1:7" x14ac:dyDescent="0.15">
      <c r="A63" s="51"/>
      <c r="B63" s="81" t="s">
        <v>26</v>
      </c>
      <c r="C63" s="81">
        <v>10</v>
      </c>
      <c r="D63" s="81">
        <v>2</v>
      </c>
      <c r="E63" s="81" t="s">
        <v>62</v>
      </c>
      <c r="F63" s="54"/>
      <c r="G63" s="54"/>
    </row>
    <row r="64" spans="1:7" x14ac:dyDescent="0.15">
      <c r="A64" s="51"/>
      <c r="B64" t="s">
        <v>27</v>
      </c>
      <c r="C64">
        <v>66</v>
      </c>
      <c r="D64">
        <v>6</v>
      </c>
      <c r="E64" t="s">
        <v>184</v>
      </c>
      <c r="F64" s="54"/>
      <c r="G64" s="54"/>
    </row>
    <row r="65" spans="1:7" x14ac:dyDescent="0.15">
      <c r="A65" s="51"/>
      <c r="B65" s="81" t="s">
        <v>28</v>
      </c>
      <c r="C65" s="81">
        <v>35</v>
      </c>
      <c r="D65" s="81">
        <v>2</v>
      </c>
      <c r="E65" s="81" t="s">
        <v>62</v>
      </c>
      <c r="F65" s="54"/>
      <c r="G65" s="54"/>
    </row>
    <row r="66" spans="1:7" x14ac:dyDescent="0.15">
      <c r="A66" s="51"/>
      <c r="B66" t="s">
        <v>29</v>
      </c>
      <c r="C66">
        <v>5</v>
      </c>
      <c r="D66">
        <v>1</v>
      </c>
      <c r="E66" t="s">
        <v>169</v>
      </c>
      <c r="F66" s="54"/>
      <c r="G66" s="54"/>
    </row>
    <row r="67" spans="1:7" x14ac:dyDescent="0.15">
      <c r="A67" s="51"/>
      <c r="B67" s="81" t="s">
        <v>30</v>
      </c>
      <c r="C67" s="81">
        <v>45</v>
      </c>
      <c r="D67" s="81">
        <v>3</v>
      </c>
      <c r="E67" s="81" t="s">
        <v>62</v>
      </c>
      <c r="F67" s="54"/>
      <c r="G67" s="54"/>
    </row>
    <row r="68" spans="1:7" x14ac:dyDescent="0.15">
      <c r="A68" s="51"/>
      <c r="B68" t="s">
        <v>31</v>
      </c>
      <c r="C68">
        <v>96</v>
      </c>
      <c r="D68">
        <v>9</v>
      </c>
      <c r="E68" t="s">
        <v>169</v>
      </c>
      <c r="F68" s="54"/>
      <c r="G68" s="54"/>
    </row>
    <row r="69" spans="1:7" x14ac:dyDescent="0.15">
      <c r="A69" s="51"/>
      <c r="B69" s="81" t="s">
        <v>32</v>
      </c>
      <c r="C69" s="81">
        <v>33</v>
      </c>
      <c r="D69" s="81">
        <v>4</v>
      </c>
      <c r="E69" s="81" t="s">
        <v>184</v>
      </c>
      <c r="F69" s="54"/>
      <c r="G69" s="54"/>
    </row>
    <row r="70" spans="1:7" x14ac:dyDescent="0.15">
      <c r="A70" s="51"/>
      <c r="B70" t="s">
        <v>33</v>
      </c>
      <c r="C70">
        <v>18</v>
      </c>
      <c r="D70">
        <v>2</v>
      </c>
      <c r="E70" t="s">
        <v>184</v>
      </c>
      <c r="F70" s="54"/>
      <c r="G70" s="54"/>
    </row>
    <row r="71" spans="1:7" x14ac:dyDescent="0.15">
      <c r="A71" s="51"/>
      <c r="B71" s="81" t="s">
        <v>34</v>
      </c>
      <c r="C71" s="81">
        <v>30</v>
      </c>
      <c r="D71" s="81">
        <v>1</v>
      </c>
      <c r="E71" s="81" t="s">
        <v>184</v>
      </c>
      <c r="F71" s="54"/>
      <c r="G71" s="54"/>
    </row>
    <row r="72" spans="1:7" x14ac:dyDescent="0.15">
      <c r="A72" s="51"/>
      <c r="B72" t="s">
        <v>35</v>
      </c>
      <c r="C72">
        <v>23</v>
      </c>
      <c r="D72">
        <v>2</v>
      </c>
      <c r="E72" t="s">
        <v>184</v>
      </c>
      <c r="F72" s="54"/>
      <c r="G72" s="54"/>
    </row>
    <row r="73" spans="1:7" x14ac:dyDescent="0.15">
      <c r="A73" s="51"/>
      <c r="B73" s="81" t="s">
        <v>36</v>
      </c>
      <c r="C73" s="81">
        <v>53</v>
      </c>
      <c r="D73" s="81">
        <v>4</v>
      </c>
      <c r="E73" s="81" t="s">
        <v>62</v>
      </c>
      <c r="F73" s="54"/>
      <c r="G73" s="54"/>
    </row>
    <row r="74" spans="1:7" x14ac:dyDescent="0.15">
      <c r="A74" s="51"/>
      <c r="B74" t="s">
        <v>37</v>
      </c>
      <c r="C74">
        <v>49</v>
      </c>
      <c r="D74">
        <v>3</v>
      </c>
      <c r="E74" t="s">
        <v>184</v>
      </c>
      <c r="F74" s="54"/>
      <c r="G74" s="54"/>
    </row>
    <row r="75" spans="1:7" x14ac:dyDescent="0.15">
      <c r="A75" s="51"/>
      <c r="B75" s="81" t="s">
        <v>38</v>
      </c>
      <c r="C75" s="81">
        <v>10</v>
      </c>
      <c r="D75" s="81">
        <v>2</v>
      </c>
      <c r="E75" s="81" t="s">
        <v>184</v>
      </c>
      <c r="F75" s="54"/>
      <c r="G75" s="54"/>
    </row>
    <row r="76" spans="1:7" x14ac:dyDescent="0.15">
      <c r="A76" s="51"/>
      <c r="B76" t="s">
        <v>39</v>
      </c>
      <c r="C76">
        <v>80</v>
      </c>
      <c r="D76">
        <v>8</v>
      </c>
      <c r="E76" t="s">
        <v>183</v>
      </c>
      <c r="F76" s="54"/>
      <c r="G76" s="54"/>
    </row>
    <row r="77" spans="1:7" x14ac:dyDescent="0.15">
      <c r="A77" s="51"/>
      <c r="B77" s="81" t="s">
        <v>40</v>
      </c>
      <c r="C77" s="81">
        <v>108</v>
      </c>
      <c r="D77" s="81">
        <v>11</v>
      </c>
      <c r="E77" s="81" t="s">
        <v>183</v>
      </c>
      <c r="F77" s="54"/>
      <c r="G77" s="54"/>
    </row>
    <row r="78" spans="1:7" x14ac:dyDescent="0.15">
      <c r="A78" s="51"/>
      <c r="B78" t="s">
        <v>41</v>
      </c>
      <c r="C78">
        <v>11</v>
      </c>
      <c r="D78">
        <v>2</v>
      </c>
      <c r="E78" t="s">
        <v>183</v>
      </c>
      <c r="F78" s="54"/>
      <c r="G78" s="54"/>
    </row>
    <row r="79" spans="1:7" x14ac:dyDescent="0.15">
      <c r="A79" s="51"/>
      <c r="B79" s="81" t="s">
        <v>42</v>
      </c>
      <c r="C79" s="81">
        <v>16</v>
      </c>
      <c r="D79" s="81">
        <v>2</v>
      </c>
      <c r="E79" s="81" t="s">
        <v>183</v>
      </c>
      <c r="F79" s="54"/>
      <c r="G79" s="54"/>
    </row>
    <row r="80" spans="1:7" x14ac:dyDescent="0.15">
      <c r="A80" s="51"/>
      <c r="B80" t="s">
        <v>43</v>
      </c>
      <c r="C80">
        <v>122</v>
      </c>
      <c r="D80">
        <v>13</v>
      </c>
      <c r="E80" t="s">
        <v>183</v>
      </c>
      <c r="F80" s="54"/>
      <c r="G80" s="54"/>
    </row>
    <row r="81" spans="1:7" x14ac:dyDescent="0.15">
      <c r="A81" s="51"/>
      <c r="B81" s="81" t="s">
        <v>44</v>
      </c>
      <c r="C81" s="81">
        <v>48</v>
      </c>
      <c r="D81" s="81">
        <v>4</v>
      </c>
      <c r="E81" s="81" t="s">
        <v>184</v>
      </c>
      <c r="F81" s="54"/>
      <c r="G81" s="54"/>
    </row>
    <row r="82" spans="1:7" x14ac:dyDescent="0.15">
      <c r="A82" s="51"/>
      <c r="B82" t="s">
        <v>45</v>
      </c>
      <c r="C82">
        <v>5</v>
      </c>
      <c r="D82">
        <v>1</v>
      </c>
      <c r="E82" t="s">
        <v>184</v>
      </c>
      <c r="F82" s="54"/>
      <c r="G82" s="54"/>
    </row>
    <row r="83" spans="1:7" x14ac:dyDescent="0.15">
      <c r="A83" s="51"/>
      <c r="B83" s="81" t="s">
        <v>46</v>
      </c>
      <c r="C83" s="81">
        <v>42</v>
      </c>
      <c r="D83" s="81">
        <v>4</v>
      </c>
      <c r="E83" s="81" t="s">
        <v>184</v>
      </c>
      <c r="F83" s="54"/>
      <c r="G83" s="54"/>
    </row>
    <row r="84" spans="1:7" x14ac:dyDescent="0.15">
      <c r="A84" s="51"/>
      <c r="B84" t="s">
        <v>47</v>
      </c>
      <c r="C84">
        <v>47</v>
      </c>
      <c r="D84">
        <v>5</v>
      </c>
      <c r="E84" t="s">
        <v>184</v>
      </c>
      <c r="F84" s="54"/>
      <c r="G84" s="54"/>
    </row>
    <row r="85" spans="1:7" x14ac:dyDescent="0.15">
      <c r="A85" s="51"/>
      <c r="B85" s="81" t="s">
        <v>48</v>
      </c>
      <c r="C85" s="81">
        <v>25</v>
      </c>
      <c r="D85" s="81">
        <v>3</v>
      </c>
      <c r="E85" s="81" t="s">
        <v>184</v>
      </c>
      <c r="F85" s="54"/>
      <c r="G85" s="54"/>
    </row>
    <row r="86" spans="1:7" x14ac:dyDescent="0.15">
      <c r="A86" s="51"/>
      <c r="B86" t="s">
        <v>49</v>
      </c>
      <c r="C86">
        <v>106</v>
      </c>
      <c r="D86">
        <v>12</v>
      </c>
      <c r="E86" t="s">
        <v>169</v>
      </c>
      <c r="F86" s="54"/>
      <c r="G86" s="54"/>
    </row>
    <row r="87" spans="1:7" x14ac:dyDescent="0.15">
      <c r="A87" s="51"/>
      <c r="B87" s="81" t="s">
        <v>50</v>
      </c>
      <c r="C87" s="81">
        <v>56</v>
      </c>
      <c r="D87" s="81">
        <v>5</v>
      </c>
      <c r="E87" s="81" t="s">
        <v>183</v>
      </c>
      <c r="F87" s="54"/>
      <c r="G87" s="54"/>
    </row>
    <row r="88" spans="1:7" x14ac:dyDescent="0.15">
      <c r="A88" s="51"/>
      <c r="B88" t="s">
        <v>51</v>
      </c>
      <c r="C88">
        <v>50</v>
      </c>
      <c r="D88">
        <v>7</v>
      </c>
      <c r="E88" t="s">
        <v>184</v>
      </c>
      <c r="F88" s="54"/>
      <c r="G88" s="54"/>
    </row>
    <row r="89" spans="1:7" x14ac:dyDescent="0.15">
      <c r="A89" s="51"/>
      <c r="B89" s="81" t="s">
        <v>249</v>
      </c>
      <c r="C89" s="81">
        <v>35</v>
      </c>
      <c r="D89" s="81">
        <v>0</v>
      </c>
      <c r="E89" s="81" t="s">
        <v>169</v>
      </c>
      <c r="F89" s="54"/>
      <c r="G89" s="54"/>
    </row>
  </sheetData>
  <sheetProtection sheet="1" objects="1" scenarios="1"/>
  <mergeCells count="1">
    <mergeCell ref="A1:G1"/>
  </mergeCells>
  <phoneticPr fontId="0" type="noConversion"/>
  <pageMargins left="0.75" right="0.75" top="1" bottom="1" header="0.5" footer="0.5"/>
  <pageSetup scale="68" fitToHeight="2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L22"/>
  <sheetViews>
    <sheetView showGridLines="0" topLeftCell="A2" zoomScaleNormal="100" workbookViewId="0">
      <selection activeCell="K10" sqref="K10"/>
    </sheetView>
  </sheetViews>
  <sheetFormatPr baseColWidth="10" defaultColWidth="7.6640625" defaultRowHeight="13" x14ac:dyDescent="0.15"/>
  <cols>
    <col min="1" max="1" width="11.1640625" style="50" bestFit="1" customWidth="1"/>
    <col min="2" max="2" width="12.6640625" style="50" customWidth="1"/>
    <col min="3" max="3" width="11" style="50" customWidth="1"/>
    <col min="4" max="4" width="13.6640625" style="50" customWidth="1"/>
    <col min="5" max="5" width="12.33203125" style="50" customWidth="1"/>
    <col min="6" max="6" width="14.6640625" style="50" customWidth="1"/>
    <col min="7" max="7" width="11.33203125" style="50" customWidth="1"/>
    <col min="8" max="16384" width="7.6640625" style="50"/>
  </cols>
  <sheetData>
    <row r="1" spans="1:12" s="17" customFormat="1" ht="49" customHeight="1" x14ac:dyDescent="0.2">
      <c r="A1" s="166" t="s">
        <v>192</v>
      </c>
      <c r="B1" s="166"/>
      <c r="C1" s="166"/>
      <c r="D1" s="166"/>
      <c r="E1" s="166"/>
      <c r="F1" s="166"/>
      <c r="G1" s="166"/>
    </row>
    <row r="2" spans="1:12" ht="27" customHeight="1" x14ac:dyDescent="0.15">
      <c r="A2" s="19"/>
      <c r="B2" s="28" t="s">
        <v>109</v>
      </c>
      <c r="C2" s="20" t="s">
        <v>248</v>
      </c>
      <c r="D2" s="20" t="s">
        <v>116</v>
      </c>
      <c r="E2" s="20" t="s">
        <v>173</v>
      </c>
      <c r="F2" s="20" t="s">
        <v>221</v>
      </c>
      <c r="G2" s="20" t="s">
        <v>222</v>
      </c>
      <c r="H2" s="29"/>
      <c r="I2" s="29"/>
      <c r="J2" s="29"/>
      <c r="K2" s="29"/>
    </row>
    <row r="3" spans="1:12" x14ac:dyDescent="0.15">
      <c r="A3" s="51"/>
      <c r="B3" s="73" t="s">
        <v>112</v>
      </c>
      <c r="C3" s="73">
        <v>592</v>
      </c>
      <c r="D3" s="73">
        <v>761</v>
      </c>
      <c r="E3" s="73">
        <v>1217</v>
      </c>
      <c r="F3" s="73">
        <v>1270</v>
      </c>
      <c r="G3" s="73">
        <v>4835</v>
      </c>
      <c r="I3" s="55"/>
      <c r="J3" s="55"/>
      <c r="K3" s="55"/>
      <c r="L3" s="55"/>
    </row>
    <row r="4" spans="1:12" x14ac:dyDescent="0.15">
      <c r="A4" s="51"/>
      <c r="B4" s="69" t="s">
        <v>113</v>
      </c>
      <c r="C4" s="69">
        <v>484</v>
      </c>
      <c r="D4" s="69">
        <v>557</v>
      </c>
      <c r="E4" s="69">
        <v>627</v>
      </c>
      <c r="F4" s="69">
        <v>1267</v>
      </c>
      <c r="G4" s="69">
        <v>3111</v>
      </c>
      <c r="I4" s="55"/>
      <c r="J4" s="55"/>
      <c r="K4" s="55"/>
      <c r="L4" s="55"/>
    </row>
    <row r="5" spans="1:12" x14ac:dyDescent="0.15">
      <c r="A5" s="51"/>
      <c r="B5" s="73" t="s">
        <v>114</v>
      </c>
      <c r="C5" s="73">
        <v>561</v>
      </c>
      <c r="D5" s="73">
        <v>634</v>
      </c>
      <c r="E5" s="73">
        <v>998</v>
      </c>
      <c r="F5" s="73">
        <v>2597</v>
      </c>
      <c r="G5" s="73">
        <v>3076</v>
      </c>
      <c r="I5" s="55"/>
      <c r="J5" s="55"/>
      <c r="K5" s="55"/>
      <c r="L5" s="55"/>
    </row>
    <row r="6" spans="1:12" x14ac:dyDescent="0.15">
      <c r="A6" s="51"/>
      <c r="B6" s="69" t="s">
        <v>115</v>
      </c>
      <c r="C6" s="69">
        <v>492</v>
      </c>
      <c r="D6" s="69">
        <v>467</v>
      </c>
      <c r="E6" s="69">
        <v>695</v>
      </c>
      <c r="F6" s="69">
        <v>1967</v>
      </c>
      <c r="G6" s="69">
        <v>2533</v>
      </c>
      <c r="I6" s="55"/>
      <c r="J6" s="55"/>
      <c r="K6" s="55"/>
      <c r="L6" s="55"/>
    </row>
    <row r="7" spans="1:12" x14ac:dyDescent="0.15">
      <c r="A7" s="51"/>
      <c r="B7" s="73" t="s">
        <v>143</v>
      </c>
      <c r="C7" s="73">
        <v>701</v>
      </c>
      <c r="D7" s="73">
        <v>804</v>
      </c>
      <c r="E7" s="73">
        <v>853</v>
      </c>
      <c r="F7" s="73">
        <v>3244</v>
      </c>
      <c r="G7" s="73">
        <v>3724</v>
      </c>
      <c r="I7" s="21"/>
      <c r="J7" s="55"/>
      <c r="K7" s="55"/>
      <c r="L7" s="21"/>
    </row>
    <row r="8" spans="1:12" x14ac:dyDescent="0.15">
      <c r="A8" s="51"/>
      <c r="B8" s="69" t="s">
        <v>144</v>
      </c>
      <c r="C8" s="69">
        <v>450</v>
      </c>
      <c r="D8" s="69">
        <v>508</v>
      </c>
      <c r="E8" s="69">
        <v>528</v>
      </c>
      <c r="F8" s="69">
        <v>1175</v>
      </c>
      <c r="G8" s="69">
        <v>1175</v>
      </c>
      <c r="I8" s="55"/>
      <c r="J8" s="55"/>
      <c r="K8" s="55"/>
      <c r="L8" s="55"/>
    </row>
    <row r="9" spans="1:12" x14ac:dyDescent="0.15">
      <c r="A9" s="51"/>
      <c r="B9" s="73" t="s">
        <v>145</v>
      </c>
      <c r="C9" s="73">
        <v>583</v>
      </c>
      <c r="D9" s="73">
        <v>637</v>
      </c>
      <c r="E9" s="73">
        <v>867</v>
      </c>
      <c r="F9" s="73">
        <v>2328</v>
      </c>
      <c r="G9" s="73">
        <v>3307</v>
      </c>
      <c r="I9" s="55"/>
      <c r="J9" s="55"/>
      <c r="K9" s="55"/>
      <c r="L9" s="55"/>
    </row>
    <row r="10" spans="1:12" x14ac:dyDescent="0.15">
      <c r="A10" s="51"/>
      <c r="B10" s="69" t="s">
        <v>117</v>
      </c>
      <c r="C10" s="69">
        <v>571</v>
      </c>
      <c r="D10" s="69">
        <v>630</v>
      </c>
      <c r="E10" s="69">
        <v>714</v>
      </c>
      <c r="F10" s="69">
        <v>1615</v>
      </c>
      <c r="G10" s="69">
        <v>1789</v>
      </c>
      <c r="I10" s="55"/>
      <c r="J10" s="55"/>
      <c r="K10" s="55"/>
      <c r="L10" s="55"/>
    </row>
    <row r="11" spans="1:12" x14ac:dyDescent="0.15">
      <c r="A11" s="51"/>
      <c r="B11" s="73" t="s">
        <v>118</v>
      </c>
      <c r="C11" s="73">
        <v>671</v>
      </c>
      <c r="D11" s="73">
        <v>730</v>
      </c>
      <c r="E11" s="73">
        <v>1079</v>
      </c>
      <c r="F11" s="73">
        <v>2176</v>
      </c>
      <c r="G11" s="73">
        <v>3183</v>
      </c>
      <c r="I11" s="55"/>
      <c r="J11" s="55"/>
      <c r="K11" s="55"/>
      <c r="L11" s="55"/>
    </row>
    <row r="12" spans="1:12" x14ac:dyDescent="0.15">
      <c r="A12" s="51"/>
      <c r="B12" s="69" t="s">
        <v>119</v>
      </c>
      <c r="C12" s="69">
        <v>439</v>
      </c>
      <c r="D12" s="69">
        <v>538</v>
      </c>
      <c r="E12" s="69">
        <v>668</v>
      </c>
      <c r="F12" s="69">
        <v>1063</v>
      </c>
      <c r="G12" s="69">
        <v>1738</v>
      </c>
      <c r="I12" s="21"/>
      <c r="J12" s="55"/>
      <c r="K12" s="55"/>
      <c r="L12" s="21"/>
    </row>
    <row r="13" spans="1:12" x14ac:dyDescent="0.15">
      <c r="A13" s="51"/>
      <c r="B13" s="73" t="s">
        <v>199</v>
      </c>
      <c r="C13" s="73">
        <v>556</v>
      </c>
      <c r="D13" s="73">
        <v>556</v>
      </c>
      <c r="E13" s="73">
        <v>836</v>
      </c>
      <c r="F13" s="73">
        <v>1827</v>
      </c>
      <c r="G13" s="73">
        <v>3379</v>
      </c>
      <c r="I13" s="55"/>
      <c r="J13" s="55"/>
      <c r="K13" s="55"/>
      <c r="L13" s="55"/>
    </row>
    <row r="14" spans="1:12" x14ac:dyDescent="0.15">
      <c r="A14" s="51"/>
      <c r="B14" s="69" t="s">
        <v>200</v>
      </c>
      <c r="C14" s="69">
        <v>550</v>
      </c>
      <c r="D14" s="69">
        <v>704</v>
      </c>
      <c r="E14" s="69">
        <v>893</v>
      </c>
      <c r="F14" s="69">
        <v>1143</v>
      </c>
      <c r="G14" s="69">
        <v>3270</v>
      </c>
      <c r="I14" s="55"/>
      <c r="J14" s="55"/>
      <c r="K14" s="55"/>
      <c r="L14" s="55"/>
    </row>
    <row r="15" spans="1:12" x14ac:dyDescent="0.15">
      <c r="A15" s="51"/>
      <c r="B15" s="73" t="s">
        <v>201</v>
      </c>
      <c r="C15" s="73">
        <v>615</v>
      </c>
      <c r="D15" s="73">
        <v>683</v>
      </c>
      <c r="E15" s="73">
        <v>664</v>
      </c>
      <c r="F15" s="73">
        <v>1281</v>
      </c>
      <c r="G15" s="73">
        <v>1783</v>
      </c>
      <c r="I15" s="55"/>
      <c r="J15" s="55"/>
      <c r="K15" s="55"/>
      <c r="L15" s="55"/>
    </row>
    <row r="16" spans="1:12" x14ac:dyDescent="0.15">
      <c r="A16" s="51"/>
      <c r="B16" s="69" t="s">
        <v>96</v>
      </c>
      <c r="C16" s="69">
        <v>475</v>
      </c>
      <c r="D16" s="69">
        <v>488</v>
      </c>
      <c r="E16" s="69">
        <v>492</v>
      </c>
      <c r="F16" s="69">
        <v>1585</v>
      </c>
      <c r="G16" s="69">
        <v>2145</v>
      </c>
      <c r="I16" s="55"/>
      <c r="J16" s="55"/>
      <c r="K16" s="55"/>
      <c r="L16" s="55"/>
    </row>
    <row r="17" spans="1:12" x14ac:dyDescent="0.15">
      <c r="A17" s="51"/>
      <c r="B17" s="73" t="s">
        <v>97</v>
      </c>
      <c r="C17" s="73">
        <v>558</v>
      </c>
      <c r="D17" s="73">
        <v>605</v>
      </c>
      <c r="E17" s="73">
        <v>805</v>
      </c>
      <c r="F17" s="73">
        <v>2053</v>
      </c>
      <c r="G17" s="73">
        <v>2674</v>
      </c>
      <c r="I17" s="55"/>
      <c r="J17" s="55"/>
      <c r="K17" s="55"/>
      <c r="L17" s="55"/>
    </row>
    <row r="18" spans="1:12" x14ac:dyDescent="0.15">
      <c r="A18" s="51"/>
      <c r="B18" s="69" t="s">
        <v>98</v>
      </c>
      <c r="C18" s="69">
        <v>649</v>
      </c>
      <c r="D18" s="69">
        <v>757</v>
      </c>
      <c r="E18" s="69">
        <v>1269</v>
      </c>
      <c r="F18" s="69">
        <v>2757</v>
      </c>
      <c r="G18" s="69">
        <v>5133</v>
      </c>
      <c r="I18" s="55"/>
      <c r="J18" s="55"/>
      <c r="K18" s="55"/>
      <c r="L18" s="55"/>
    </row>
    <row r="19" spans="1:12" x14ac:dyDescent="0.15">
      <c r="A19" s="51"/>
      <c r="B19" s="73" t="s">
        <v>99</v>
      </c>
      <c r="C19" s="73">
        <v>352</v>
      </c>
      <c r="D19" s="73">
        <v>355</v>
      </c>
      <c r="E19" s="73">
        <v>414</v>
      </c>
      <c r="F19" s="73">
        <v>2086</v>
      </c>
      <c r="G19" s="73">
        <v>1177</v>
      </c>
      <c r="I19" s="55"/>
      <c r="J19" s="55"/>
      <c r="K19" s="55"/>
      <c r="L19" s="55"/>
    </row>
    <row r="20" spans="1:12" x14ac:dyDescent="0.15">
      <c r="A20" s="51"/>
      <c r="B20" s="69" t="s">
        <v>100</v>
      </c>
      <c r="C20" s="69">
        <v>479</v>
      </c>
      <c r="D20" s="69">
        <v>547</v>
      </c>
      <c r="E20" s="69">
        <v>353</v>
      </c>
      <c r="F20" s="69">
        <v>1518</v>
      </c>
      <c r="G20" s="69">
        <v>972</v>
      </c>
      <c r="I20" s="55"/>
      <c r="J20" s="55"/>
      <c r="K20" s="55"/>
      <c r="L20" s="55"/>
    </row>
    <row r="21" spans="1:12" x14ac:dyDescent="0.15">
      <c r="A21" s="51"/>
      <c r="B21" s="73" t="s">
        <v>101</v>
      </c>
      <c r="C21" s="73">
        <v>577</v>
      </c>
      <c r="D21" s="73">
        <v>606</v>
      </c>
      <c r="E21" s="73">
        <v>799</v>
      </c>
      <c r="F21" s="73">
        <v>1282</v>
      </c>
      <c r="G21" s="73">
        <v>2255</v>
      </c>
      <c r="I21" s="55"/>
      <c r="J21" s="55"/>
      <c r="K21" s="55"/>
      <c r="L21" s="55"/>
    </row>
    <row r="22" spans="1:12" x14ac:dyDescent="0.15">
      <c r="A22" s="51"/>
      <c r="B22" s="69" t="s">
        <v>102</v>
      </c>
      <c r="C22" s="69">
        <v>593</v>
      </c>
      <c r="D22" s="69">
        <v>915</v>
      </c>
      <c r="E22" s="69">
        <v>1075</v>
      </c>
      <c r="F22" s="69">
        <v>3131</v>
      </c>
      <c r="G22" s="69">
        <v>3180</v>
      </c>
      <c r="I22" s="53"/>
    </row>
  </sheetData>
  <sheetProtection sheet="1" objects="1" scenarios="1"/>
  <mergeCells count="1">
    <mergeCell ref="A1:G1"/>
  </mergeCells>
  <pageMargins left="0.75" right="0.75" top="1" bottom="1" header="0.5" footer="0.5"/>
  <pageSetup scale="68" fitToHeight="2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I15"/>
  <sheetViews>
    <sheetView showGridLines="0" zoomScaleNormal="100" workbookViewId="0">
      <selection sqref="A1:G1"/>
    </sheetView>
  </sheetViews>
  <sheetFormatPr baseColWidth="10" defaultColWidth="7.6640625" defaultRowHeight="13" x14ac:dyDescent="0.15"/>
  <cols>
    <col min="1" max="1" width="11.1640625" style="50" bestFit="1" customWidth="1"/>
    <col min="2" max="2" width="12.6640625" style="50" customWidth="1"/>
    <col min="3" max="3" width="11" style="50" customWidth="1"/>
    <col min="4" max="4" width="13.6640625" style="50" customWidth="1"/>
    <col min="5" max="5" width="12.33203125" style="50" customWidth="1"/>
    <col min="6" max="6" width="14.6640625" style="50" customWidth="1"/>
    <col min="7" max="7" width="11.33203125" style="50" customWidth="1"/>
    <col min="8" max="16384" width="7.6640625" style="50"/>
  </cols>
  <sheetData>
    <row r="1" spans="1:9" s="17" customFormat="1" ht="52" customHeight="1" x14ac:dyDescent="0.2">
      <c r="A1" s="166" t="s">
        <v>258</v>
      </c>
      <c r="B1" s="166"/>
      <c r="C1" s="166"/>
      <c r="D1" s="166"/>
      <c r="E1" s="166"/>
      <c r="F1" s="166"/>
      <c r="G1" s="166"/>
      <c r="H1" s="49"/>
      <c r="I1" s="49"/>
    </row>
    <row r="2" spans="1:9" s="49" customFormat="1" ht="44.25" customHeight="1" x14ac:dyDescent="0.2">
      <c r="A2" s="56"/>
      <c r="B2" s="20" t="s">
        <v>167</v>
      </c>
      <c r="C2" s="20" t="s">
        <v>202</v>
      </c>
      <c r="D2" s="20" t="s">
        <v>88</v>
      </c>
      <c r="E2" s="20" t="s">
        <v>89</v>
      </c>
      <c r="F2" s="54"/>
      <c r="G2" s="17"/>
    </row>
    <row r="3" spans="1:9" s="49" customFormat="1" x14ac:dyDescent="0.15">
      <c r="A3" s="56"/>
      <c r="B3" s="83" t="s">
        <v>52</v>
      </c>
      <c r="C3" s="83">
        <v>0.18</v>
      </c>
      <c r="D3" s="83">
        <v>0.05</v>
      </c>
      <c r="E3" s="83">
        <v>0</v>
      </c>
      <c r="F3" s="58"/>
    </row>
    <row r="4" spans="1:9" s="49" customFormat="1" x14ac:dyDescent="0.15">
      <c r="A4" s="56"/>
      <c r="B4" s="94" t="s">
        <v>53</v>
      </c>
      <c r="C4" s="84">
        <v>0.08</v>
      </c>
      <c r="D4" s="84">
        <v>0.1</v>
      </c>
      <c r="E4" s="84">
        <v>0</v>
      </c>
      <c r="F4" s="58"/>
    </row>
    <row r="5" spans="1:9" s="49" customFormat="1" x14ac:dyDescent="0.15">
      <c r="A5" s="56"/>
      <c r="B5" s="83" t="s">
        <v>250</v>
      </c>
      <c r="C5" s="83">
        <v>0.1</v>
      </c>
      <c r="D5" s="83">
        <v>0</v>
      </c>
      <c r="E5" s="83">
        <v>0</v>
      </c>
      <c r="F5" s="58"/>
    </row>
    <row r="6" spans="1:9" s="49" customFormat="1" x14ac:dyDescent="0.15">
      <c r="A6" s="56"/>
      <c r="B6" s="94" t="s">
        <v>252</v>
      </c>
      <c r="C6" s="84">
        <v>0.02</v>
      </c>
      <c r="D6" s="84">
        <v>0.01</v>
      </c>
      <c r="E6" s="84">
        <v>0</v>
      </c>
      <c r="F6" s="58"/>
    </row>
    <row r="7" spans="1:9" s="49" customFormat="1" x14ac:dyDescent="0.15">
      <c r="A7" s="56"/>
      <c r="B7" s="83" t="s">
        <v>54</v>
      </c>
      <c r="C7" s="83">
        <v>0.3</v>
      </c>
      <c r="D7" s="83">
        <v>0.77</v>
      </c>
      <c r="E7" s="83">
        <v>0.3</v>
      </c>
      <c r="F7" s="58"/>
    </row>
    <row r="8" spans="1:9" s="49" customFormat="1" x14ac:dyDescent="0.15">
      <c r="A8" s="56"/>
      <c r="B8" s="94" t="s">
        <v>55</v>
      </c>
      <c r="C8" s="84">
        <v>0.03</v>
      </c>
      <c r="D8" s="84">
        <v>0.03</v>
      </c>
      <c r="E8" s="84">
        <v>0.04</v>
      </c>
      <c r="F8" s="58"/>
    </row>
    <row r="9" spans="1:9" s="49" customFormat="1" x14ac:dyDescent="0.15">
      <c r="A9" s="56"/>
      <c r="B9" s="83" t="s">
        <v>56</v>
      </c>
      <c r="C9" s="83">
        <v>0.01</v>
      </c>
      <c r="D9" s="83">
        <v>0</v>
      </c>
      <c r="E9" s="83">
        <v>0.03</v>
      </c>
      <c r="F9" s="58"/>
    </row>
    <row r="10" spans="1:9" s="49" customFormat="1" x14ac:dyDescent="0.15">
      <c r="A10" s="56"/>
      <c r="B10" s="94" t="s">
        <v>57</v>
      </c>
      <c r="C10" s="84">
        <v>7.0000000000000007E-2</v>
      </c>
      <c r="D10" s="84">
        <v>0</v>
      </c>
      <c r="E10" s="84">
        <v>0.63</v>
      </c>
      <c r="F10" s="58"/>
    </row>
    <row r="11" spans="1:9" s="49" customFormat="1" x14ac:dyDescent="0.15">
      <c r="A11" s="56"/>
      <c r="B11" s="83" t="s">
        <v>251</v>
      </c>
      <c r="C11" s="83">
        <v>0.09</v>
      </c>
      <c r="D11" s="83">
        <v>0</v>
      </c>
      <c r="E11" s="83">
        <v>0</v>
      </c>
      <c r="F11" s="58"/>
    </row>
    <row r="12" spans="1:9" s="49" customFormat="1" x14ac:dyDescent="0.15">
      <c r="A12" s="56"/>
      <c r="B12" s="94" t="s">
        <v>166</v>
      </c>
      <c r="C12" s="84">
        <v>0.04</v>
      </c>
      <c r="D12" s="84">
        <v>0</v>
      </c>
      <c r="E12" s="84">
        <v>0</v>
      </c>
      <c r="F12" s="58"/>
    </row>
    <row r="13" spans="1:9" s="49" customFormat="1" x14ac:dyDescent="0.15">
      <c r="A13" s="56"/>
      <c r="B13" s="83" t="s">
        <v>58</v>
      </c>
      <c r="C13" s="83">
        <v>0.08</v>
      </c>
      <c r="D13" s="83">
        <v>0.05</v>
      </c>
      <c r="E13" s="83">
        <v>0</v>
      </c>
      <c r="F13" s="58"/>
    </row>
    <row r="14" spans="1:9" s="49" customFormat="1" x14ac:dyDescent="0.15">
      <c r="A14" s="56"/>
      <c r="B14" s="51" t="s">
        <v>171</v>
      </c>
      <c r="C14" s="102">
        <v>1</v>
      </c>
      <c r="D14" s="102">
        <v>1</v>
      </c>
      <c r="E14" s="102">
        <v>1</v>
      </c>
      <c r="F14" s="58"/>
    </row>
    <row r="15" spans="1:9" s="49" customFormat="1" x14ac:dyDescent="0.15">
      <c r="A15" s="56"/>
      <c r="B15" s="56"/>
      <c r="C15" s="57"/>
      <c r="D15" s="57"/>
      <c r="E15" s="57"/>
      <c r="F15" s="58"/>
    </row>
  </sheetData>
  <sheetProtection sheet="1" objects="1" scenarios="1"/>
  <mergeCells count="1">
    <mergeCell ref="A1:G1"/>
  </mergeCells>
  <pageMargins left="0.75" right="0.75" top="1" bottom="1" header="0.5" footer="0.5"/>
  <pageSetup scale="68" fitToHeight="2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C44"/>
  <sheetViews>
    <sheetView showGridLines="0" zoomScaleNormal="100" workbookViewId="0">
      <selection activeCell="A18" sqref="A18"/>
    </sheetView>
  </sheetViews>
  <sheetFormatPr baseColWidth="10" defaultColWidth="7.6640625" defaultRowHeight="13" x14ac:dyDescent="0.15"/>
  <cols>
    <col min="1" max="1" width="11.1640625" style="50" bestFit="1" customWidth="1"/>
    <col min="2" max="2" width="17.33203125" style="50" customWidth="1"/>
    <col min="3" max="3" width="67.1640625" style="50" customWidth="1"/>
    <col min="4" max="16384" width="7.6640625" style="50"/>
  </cols>
  <sheetData>
    <row r="1" spans="1:3" s="68" customFormat="1" ht="43" customHeight="1" x14ac:dyDescent="0.2">
      <c r="A1" s="166" t="s">
        <v>302</v>
      </c>
      <c r="B1" s="166"/>
      <c r="C1" s="166"/>
    </row>
    <row r="2" spans="1:3" s="51" customFormat="1" x14ac:dyDescent="0.15"/>
    <row r="3" spans="1:3" s="51" customFormat="1" ht="18" customHeight="1" x14ac:dyDescent="0.15">
      <c r="B3" s="85" t="s">
        <v>212</v>
      </c>
      <c r="C3" s="95" t="s">
        <v>226</v>
      </c>
    </row>
    <row r="4" spans="1:3" s="51" customFormat="1" ht="18" customHeight="1" x14ac:dyDescent="0.15">
      <c r="B4" s="86" t="s">
        <v>213</v>
      </c>
      <c r="C4" s="87" t="s">
        <v>217</v>
      </c>
    </row>
    <row r="5" spans="1:3" s="51" customFormat="1" ht="18" customHeight="1" x14ac:dyDescent="0.15">
      <c r="B5" s="86" t="s">
        <v>214</v>
      </c>
      <c r="C5" s="106" t="s">
        <v>312</v>
      </c>
    </row>
    <row r="6" spans="1:3" s="51" customFormat="1" ht="18" customHeight="1" x14ac:dyDescent="0.15">
      <c r="B6" s="86" t="s">
        <v>215</v>
      </c>
      <c r="C6" s="87" t="s">
        <v>62</v>
      </c>
    </row>
    <row r="7" spans="1:3" s="51" customFormat="1" ht="18" customHeight="1" x14ac:dyDescent="0.15">
      <c r="B7" s="86" t="s">
        <v>216</v>
      </c>
      <c r="C7" s="106" t="s">
        <v>259</v>
      </c>
    </row>
    <row r="8" spans="1:3" s="51" customFormat="1" ht="18" customHeight="1" x14ac:dyDescent="0.15">
      <c r="B8" s="86" t="s">
        <v>175</v>
      </c>
      <c r="C8" s="87" t="s">
        <v>316</v>
      </c>
    </row>
    <row r="9" spans="1:3" s="51" customFormat="1" ht="43" customHeight="1" x14ac:dyDescent="0.15">
      <c r="B9" s="74" t="s">
        <v>218</v>
      </c>
      <c r="C9" s="107" t="s">
        <v>317</v>
      </c>
    </row>
    <row r="10" spans="1:3" s="51" customFormat="1" ht="18" customHeight="1" x14ac:dyDescent="0.15">
      <c r="B10" s="88" t="s">
        <v>212</v>
      </c>
      <c r="C10" s="105" t="s">
        <v>227</v>
      </c>
    </row>
    <row r="11" spans="1:3" s="51" customFormat="1" ht="18" customHeight="1" x14ac:dyDescent="0.15">
      <c r="B11" s="89" t="s">
        <v>213</v>
      </c>
      <c r="C11" s="108" t="s">
        <v>217</v>
      </c>
    </row>
    <row r="12" spans="1:3" s="51" customFormat="1" ht="18" customHeight="1" x14ac:dyDescent="0.15">
      <c r="B12" s="89" t="s">
        <v>214</v>
      </c>
      <c r="C12" s="108" t="s">
        <v>232</v>
      </c>
    </row>
    <row r="13" spans="1:3" s="51" customFormat="1" ht="18" customHeight="1" x14ac:dyDescent="0.15">
      <c r="B13" s="89" t="s">
        <v>215</v>
      </c>
      <c r="C13" s="108" t="s">
        <v>169</v>
      </c>
    </row>
    <row r="14" spans="1:3" s="51" customFormat="1" ht="18" customHeight="1" x14ac:dyDescent="0.15">
      <c r="B14" s="89" t="s">
        <v>216</v>
      </c>
      <c r="C14" s="108" t="s">
        <v>228</v>
      </c>
    </row>
    <row r="15" spans="1:3" s="51" customFormat="1" ht="18" customHeight="1" x14ac:dyDescent="0.15">
      <c r="B15" s="89" t="s">
        <v>175</v>
      </c>
      <c r="C15" s="108" t="s">
        <v>318</v>
      </c>
    </row>
    <row r="16" spans="1:3" s="51" customFormat="1" ht="44" customHeight="1" x14ac:dyDescent="0.15">
      <c r="B16" s="70" t="s">
        <v>218</v>
      </c>
      <c r="C16" s="109" t="s">
        <v>319</v>
      </c>
    </row>
    <row r="17" spans="2:3" s="51" customFormat="1" ht="18" customHeight="1" x14ac:dyDescent="0.15">
      <c r="B17" s="90" t="s">
        <v>212</v>
      </c>
      <c r="C17" s="95" t="s">
        <v>229</v>
      </c>
    </row>
    <row r="18" spans="2:3" s="51" customFormat="1" ht="18" customHeight="1" x14ac:dyDescent="0.15">
      <c r="B18" s="91" t="s">
        <v>213</v>
      </c>
      <c r="C18" s="106" t="s">
        <v>217</v>
      </c>
    </row>
    <row r="19" spans="2:3" s="51" customFormat="1" ht="18" customHeight="1" x14ac:dyDescent="0.15">
      <c r="B19" s="91" t="s">
        <v>214</v>
      </c>
      <c r="C19" s="106" t="s">
        <v>312</v>
      </c>
    </row>
    <row r="20" spans="2:3" s="51" customFormat="1" ht="18" customHeight="1" x14ac:dyDescent="0.15">
      <c r="B20" s="91" t="s">
        <v>215</v>
      </c>
      <c r="C20" s="106" t="s">
        <v>169</v>
      </c>
    </row>
    <row r="21" spans="2:3" s="51" customFormat="1" ht="18" customHeight="1" x14ac:dyDescent="0.15">
      <c r="B21" s="91" t="s">
        <v>216</v>
      </c>
      <c r="C21" s="106" t="s">
        <v>312</v>
      </c>
    </row>
    <row r="22" spans="2:3" s="51" customFormat="1" ht="18" customHeight="1" x14ac:dyDescent="0.15">
      <c r="B22" s="91" t="s">
        <v>175</v>
      </c>
      <c r="C22" s="106" t="s">
        <v>316</v>
      </c>
    </row>
    <row r="23" spans="2:3" s="51" customFormat="1" ht="44" customHeight="1" x14ac:dyDescent="0.15">
      <c r="B23" s="75" t="s">
        <v>218</v>
      </c>
      <c r="C23" s="107" t="s">
        <v>320</v>
      </c>
    </row>
    <row r="24" spans="2:3" s="51" customFormat="1" ht="18" customHeight="1" x14ac:dyDescent="0.15">
      <c r="B24" s="88" t="s">
        <v>212</v>
      </c>
      <c r="C24" s="105" t="s">
        <v>230</v>
      </c>
    </row>
    <row r="25" spans="2:3" s="51" customFormat="1" ht="18" customHeight="1" x14ac:dyDescent="0.15">
      <c r="B25" s="89" t="s">
        <v>213</v>
      </c>
      <c r="C25" s="108" t="s">
        <v>217</v>
      </c>
    </row>
    <row r="26" spans="2:3" s="51" customFormat="1" ht="18" customHeight="1" x14ac:dyDescent="0.15">
      <c r="B26" s="89" t="s">
        <v>214</v>
      </c>
      <c r="C26" s="108" t="s">
        <v>312</v>
      </c>
    </row>
    <row r="27" spans="2:3" s="51" customFormat="1" ht="18" customHeight="1" x14ac:dyDescent="0.15">
      <c r="B27" s="89" t="s">
        <v>215</v>
      </c>
      <c r="C27" s="108" t="s">
        <v>169</v>
      </c>
    </row>
    <row r="28" spans="2:3" s="51" customFormat="1" ht="18" customHeight="1" x14ac:dyDescent="0.15">
      <c r="B28" s="89" t="s">
        <v>216</v>
      </c>
      <c r="C28" s="108" t="s">
        <v>312</v>
      </c>
    </row>
    <row r="29" spans="2:3" s="51" customFormat="1" ht="18" customHeight="1" x14ac:dyDescent="0.15">
      <c r="B29" s="89" t="s">
        <v>175</v>
      </c>
      <c r="C29" s="108" t="s">
        <v>321</v>
      </c>
    </row>
    <row r="30" spans="2:3" s="51" customFormat="1" ht="41" customHeight="1" x14ac:dyDescent="0.15">
      <c r="B30" s="70" t="s">
        <v>218</v>
      </c>
      <c r="C30" s="109" t="s">
        <v>322</v>
      </c>
    </row>
    <row r="31" spans="2:3" s="51" customFormat="1" ht="18" customHeight="1" x14ac:dyDescent="0.15">
      <c r="B31" s="90" t="s">
        <v>212</v>
      </c>
      <c r="C31" s="95" t="s">
        <v>231</v>
      </c>
    </row>
    <row r="32" spans="2:3" s="51" customFormat="1" ht="18" customHeight="1" x14ac:dyDescent="0.15">
      <c r="B32" s="91" t="s">
        <v>213</v>
      </c>
      <c r="C32" s="106" t="s">
        <v>217</v>
      </c>
    </row>
    <row r="33" spans="2:3" s="51" customFormat="1" ht="18" customHeight="1" x14ac:dyDescent="0.15">
      <c r="B33" s="91" t="s">
        <v>214</v>
      </c>
      <c r="C33" s="106" t="s">
        <v>312</v>
      </c>
    </row>
    <row r="34" spans="2:3" s="51" customFormat="1" ht="18" customHeight="1" x14ac:dyDescent="0.15">
      <c r="B34" s="91" t="s">
        <v>215</v>
      </c>
      <c r="C34" s="106" t="s">
        <v>183</v>
      </c>
    </row>
    <row r="35" spans="2:3" s="51" customFormat="1" ht="18" customHeight="1" x14ac:dyDescent="0.15">
      <c r="B35" s="91" t="s">
        <v>216</v>
      </c>
      <c r="C35" s="106" t="s">
        <v>312</v>
      </c>
    </row>
    <row r="36" spans="2:3" s="51" customFormat="1" ht="18" customHeight="1" x14ac:dyDescent="0.15">
      <c r="B36" s="91" t="s">
        <v>175</v>
      </c>
      <c r="C36" s="106" t="s">
        <v>321</v>
      </c>
    </row>
    <row r="37" spans="2:3" s="51" customFormat="1" ht="47" customHeight="1" x14ac:dyDescent="0.15">
      <c r="B37" s="75" t="s">
        <v>218</v>
      </c>
      <c r="C37" s="107" t="s">
        <v>323</v>
      </c>
    </row>
    <row r="38" spans="2:3" ht="18" customHeight="1" x14ac:dyDescent="0.15">
      <c r="B38" s="88" t="s">
        <v>212</v>
      </c>
      <c r="C38" s="105" t="s">
        <v>232</v>
      </c>
    </row>
    <row r="39" spans="2:3" ht="18" customHeight="1" x14ac:dyDescent="0.15">
      <c r="B39" s="89" t="s">
        <v>213</v>
      </c>
      <c r="C39" s="108" t="s">
        <v>217</v>
      </c>
    </row>
    <row r="40" spans="2:3" ht="18" customHeight="1" x14ac:dyDescent="0.15">
      <c r="B40" s="89" t="s">
        <v>214</v>
      </c>
      <c r="C40" s="108" t="s">
        <v>312</v>
      </c>
    </row>
    <row r="41" spans="2:3" ht="18" customHeight="1" x14ac:dyDescent="0.15">
      <c r="B41" s="89" t="s">
        <v>215</v>
      </c>
      <c r="C41" s="108" t="s">
        <v>169</v>
      </c>
    </row>
    <row r="42" spans="2:3" ht="18" customHeight="1" x14ac:dyDescent="0.15">
      <c r="B42" s="89" t="s">
        <v>216</v>
      </c>
      <c r="C42" s="108" t="s">
        <v>312</v>
      </c>
    </row>
    <row r="43" spans="2:3" ht="18" customHeight="1" x14ac:dyDescent="0.15">
      <c r="B43" s="89" t="s">
        <v>175</v>
      </c>
      <c r="C43" s="108" t="s">
        <v>316</v>
      </c>
    </row>
    <row r="44" spans="2:3" ht="43" customHeight="1" x14ac:dyDescent="0.15">
      <c r="B44" s="70" t="s">
        <v>218</v>
      </c>
      <c r="C44" s="109" t="s">
        <v>324</v>
      </c>
    </row>
  </sheetData>
  <sheetProtection sheet="1" objects="1" scenarios="1"/>
  <mergeCells count="1">
    <mergeCell ref="A1:C1"/>
  </mergeCells>
  <pageMargins left="0.75" right="0.75" top="1" bottom="1" header="0.5" footer="0.5"/>
  <pageSetup scale="68" fitToHeight="2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>
    <pageSetUpPr fitToPage="1"/>
  </sheetPr>
  <dimension ref="A1:K91"/>
  <sheetViews>
    <sheetView showGridLines="0" topLeftCell="A63" zoomScale="121" zoomScaleNormal="121" workbookViewId="0">
      <selection activeCell="F72" sqref="F72"/>
    </sheetView>
  </sheetViews>
  <sheetFormatPr baseColWidth="10" defaultColWidth="7.6640625" defaultRowHeight="13" x14ac:dyDescent="0.15"/>
  <cols>
    <col min="1" max="1" width="40.83203125" style="1" customWidth="1"/>
    <col min="2" max="2" width="16.1640625" style="1" customWidth="1"/>
    <col min="3" max="3" width="11.83203125" style="1" customWidth="1"/>
    <col min="4" max="6" width="10.5" style="1" customWidth="1"/>
    <col min="7" max="16384" width="7.6640625" style="1"/>
  </cols>
  <sheetData>
    <row r="1" spans="1:11" ht="12" customHeight="1" x14ac:dyDescent="0.15">
      <c r="A1" s="1" t="s">
        <v>180</v>
      </c>
      <c r="B1" s="169" t="s">
        <v>373</v>
      </c>
      <c r="C1" s="170"/>
      <c r="D1" s="170"/>
      <c r="E1" s="2"/>
      <c r="F1" s="2"/>
      <c r="G1" s="2"/>
      <c r="H1" s="2"/>
      <c r="I1" s="2"/>
      <c r="J1" s="2"/>
      <c r="K1" s="2"/>
    </row>
    <row r="2" spans="1:11" ht="12" customHeight="1" x14ac:dyDescent="0.15">
      <c r="A2" s="1" t="s">
        <v>220</v>
      </c>
      <c r="B2" s="169" t="s">
        <v>374</v>
      </c>
      <c r="C2" s="170"/>
      <c r="D2" s="170"/>
      <c r="E2" s="2"/>
      <c r="F2" s="2"/>
      <c r="G2" s="2"/>
      <c r="H2" s="2"/>
      <c r="I2" s="2"/>
      <c r="J2" s="2"/>
      <c r="K2" s="2"/>
    </row>
    <row r="3" spans="1:11" x14ac:dyDescent="0.15">
      <c r="A3" s="11"/>
      <c r="B3" s="77"/>
      <c r="C3" s="2"/>
      <c r="D3" s="2"/>
      <c r="E3" s="2"/>
      <c r="F3" s="2"/>
      <c r="G3" s="2"/>
      <c r="H3" s="2"/>
      <c r="I3" s="2"/>
      <c r="J3" s="2"/>
      <c r="K3" s="2"/>
    </row>
    <row r="4" spans="1:11" ht="20" x14ac:dyDescent="0.2">
      <c r="A4" s="48" t="s">
        <v>170</v>
      </c>
      <c r="B4" s="114"/>
      <c r="C4" s="114"/>
      <c r="D4" s="114"/>
      <c r="E4" s="114"/>
      <c r="F4" s="114"/>
      <c r="G4" s="2"/>
      <c r="H4" s="2"/>
      <c r="I4" s="2"/>
    </row>
    <row r="5" spans="1:11" ht="12" customHeight="1" x14ac:dyDescent="0.15">
      <c r="A5" s="97" t="s">
        <v>172</v>
      </c>
      <c r="B5" s="99" t="s">
        <v>267</v>
      </c>
      <c r="C5" s="99" t="s">
        <v>268</v>
      </c>
      <c r="D5" s="171" t="s">
        <v>269</v>
      </c>
      <c r="E5" s="171"/>
      <c r="F5" s="171"/>
      <c r="G5" s="171"/>
      <c r="H5" s="2"/>
      <c r="I5" s="2"/>
    </row>
    <row r="6" spans="1:11" ht="12" customHeight="1" x14ac:dyDescent="0.15">
      <c r="A6" s="38" t="s">
        <v>206</v>
      </c>
      <c r="B6" s="100">
        <v>10</v>
      </c>
      <c r="C6" s="113"/>
      <c r="D6" s="168"/>
      <c r="E6" s="168"/>
      <c r="F6" s="168"/>
      <c r="G6" s="168"/>
      <c r="H6" s="2"/>
      <c r="I6" s="2"/>
    </row>
    <row r="7" spans="1:11" ht="12" customHeight="1" x14ac:dyDescent="0.15">
      <c r="A7" s="38" t="s">
        <v>224</v>
      </c>
      <c r="B7" s="100">
        <v>10</v>
      </c>
      <c r="C7" s="113"/>
      <c r="D7" s="168"/>
      <c r="E7" s="168"/>
      <c r="F7" s="168"/>
      <c r="G7" s="168"/>
      <c r="H7" s="2"/>
      <c r="I7" s="2"/>
    </row>
    <row r="8" spans="1:11" ht="12" customHeight="1" x14ac:dyDescent="0.15">
      <c r="A8" s="38" t="s">
        <v>207</v>
      </c>
      <c r="B8" s="100">
        <v>20</v>
      </c>
      <c r="C8" s="113"/>
      <c r="D8" s="168"/>
      <c r="E8" s="168"/>
      <c r="F8" s="168"/>
      <c r="G8" s="168"/>
      <c r="H8" s="2"/>
      <c r="I8" s="2"/>
    </row>
    <row r="9" spans="1:11" ht="12" customHeight="1" x14ac:dyDescent="0.15">
      <c r="A9" s="98" t="s">
        <v>171</v>
      </c>
      <c r="B9" s="101">
        <f>SUM(B6:B8)</f>
        <v>40</v>
      </c>
      <c r="C9" s="113">
        <f>SUM(C6:C8)</f>
        <v>0</v>
      </c>
      <c r="D9" s="168"/>
      <c r="E9" s="168"/>
      <c r="F9" s="168"/>
      <c r="G9" s="168"/>
      <c r="H9" s="2"/>
      <c r="I9" s="2"/>
    </row>
    <row r="10" spans="1:11" s="37" customFormat="1" x14ac:dyDescent="0.15">
      <c r="B10" s="2"/>
      <c r="C10" s="2"/>
      <c r="D10" s="2"/>
      <c r="E10" s="2"/>
      <c r="F10" s="2"/>
      <c r="G10" s="2"/>
      <c r="H10" s="2"/>
      <c r="I10" s="2"/>
    </row>
    <row r="11" spans="1:11" s="13" customFormat="1" ht="108" customHeight="1" thickBot="1" x14ac:dyDescent="0.2">
      <c r="A11" s="167" t="s">
        <v>111</v>
      </c>
      <c r="B11" s="167"/>
      <c r="C11" s="167"/>
      <c r="D11" s="167"/>
      <c r="E11" s="167"/>
      <c r="F11" s="167"/>
      <c r="G11" s="167"/>
      <c r="H11" s="14"/>
      <c r="I11" s="14"/>
    </row>
    <row r="12" spans="1:11" s="59" customFormat="1" ht="12.75" hidden="1" customHeight="1" x14ac:dyDescent="0.15">
      <c r="A12" s="32" t="s">
        <v>91</v>
      </c>
      <c r="B12" s="32"/>
      <c r="C12" s="32"/>
      <c r="D12" s="32"/>
      <c r="E12" s="32"/>
    </row>
    <row r="13" spans="1:11" s="59" customFormat="1" ht="12.75" hidden="1" customHeight="1" x14ac:dyDescent="0.15">
      <c r="A13" s="60" t="s">
        <v>92</v>
      </c>
      <c r="B13" s="103" t="s">
        <v>270</v>
      </c>
      <c r="C13" s="60"/>
      <c r="D13" s="60"/>
      <c r="E13" s="60"/>
    </row>
    <row r="14" spans="1:11" s="59" customFormat="1" ht="12.75" hidden="1" customHeight="1" x14ac:dyDescent="0.15">
      <c r="A14" s="60" t="s">
        <v>93</v>
      </c>
      <c r="B14" s="103" t="s">
        <v>271</v>
      </c>
      <c r="C14" s="60"/>
      <c r="D14" s="60"/>
      <c r="E14" s="60"/>
    </row>
    <row r="15" spans="1:11" s="59" customFormat="1" ht="12.75" hidden="1" customHeight="1" x14ac:dyDescent="0.15">
      <c r="A15" s="60" t="s">
        <v>190</v>
      </c>
      <c r="B15" s="103" t="s">
        <v>272</v>
      </c>
      <c r="C15" s="60"/>
      <c r="D15" s="60"/>
      <c r="E15" s="60"/>
    </row>
    <row r="16" spans="1:11" s="59" customFormat="1" ht="12.75" hidden="1" customHeight="1" x14ac:dyDescent="0.15">
      <c r="A16" s="60" t="s">
        <v>124</v>
      </c>
      <c r="B16" s="103" t="s">
        <v>273</v>
      </c>
      <c r="C16" s="60"/>
      <c r="D16" s="60"/>
      <c r="E16" s="60"/>
    </row>
    <row r="17" spans="1:5" s="59" customFormat="1" ht="12.75" hidden="1" customHeight="1" x14ac:dyDescent="0.15">
      <c r="A17" s="60" t="s">
        <v>125</v>
      </c>
      <c r="B17" s="103" t="s">
        <v>274</v>
      </c>
      <c r="C17" s="60"/>
      <c r="D17" s="60"/>
      <c r="E17" s="60"/>
    </row>
    <row r="18" spans="1:5" s="59" customFormat="1" ht="12.75" hidden="1" customHeight="1" x14ac:dyDescent="0.15">
      <c r="A18" s="60" t="s">
        <v>188</v>
      </c>
      <c r="B18" s="103" t="s">
        <v>275</v>
      </c>
      <c r="C18" s="60"/>
      <c r="D18" s="60"/>
      <c r="E18" s="60"/>
    </row>
    <row r="19" spans="1:5" s="59" customFormat="1" ht="12.75" hidden="1" customHeight="1" x14ac:dyDescent="0.15">
      <c r="A19" s="60" t="s">
        <v>190</v>
      </c>
      <c r="B19" s="103" t="s">
        <v>276</v>
      </c>
      <c r="C19" s="60"/>
      <c r="D19" s="60"/>
      <c r="E19" s="60"/>
    </row>
    <row r="20" spans="1:5" s="59" customFormat="1" ht="12.75" hidden="1" customHeight="1" x14ac:dyDescent="0.15">
      <c r="A20" s="60" t="s">
        <v>103</v>
      </c>
      <c r="B20" s="103" t="s">
        <v>277</v>
      </c>
      <c r="C20" s="60"/>
      <c r="D20" s="60"/>
      <c r="E20" s="60"/>
    </row>
    <row r="21" spans="1:5" s="59" customFormat="1" ht="12.75" hidden="1" customHeight="1" x14ac:dyDescent="0.15">
      <c r="A21" s="60" t="s">
        <v>185</v>
      </c>
      <c r="B21" s="103" t="s">
        <v>278</v>
      </c>
      <c r="C21" s="60"/>
      <c r="D21" s="60"/>
      <c r="E21" s="60"/>
    </row>
    <row r="22" spans="1:5" s="59" customFormat="1" ht="12.75" hidden="1" customHeight="1" x14ac:dyDescent="0.15">
      <c r="A22" s="61" t="s">
        <v>186</v>
      </c>
      <c r="B22" s="103" t="s">
        <v>279</v>
      </c>
      <c r="C22" s="60"/>
      <c r="D22" s="60"/>
      <c r="E22" s="60"/>
    </row>
    <row r="23" spans="1:5" s="59" customFormat="1" ht="12.75" hidden="1" customHeight="1" x14ac:dyDescent="0.15">
      <c r="A23" s="60" t="s">
        <v>187</v>
      </c>
      <c r="B23" s="103" t="s">
        <v>280</v>
      </c>
      <c r="C23" s="60"/>
      <c r="D23" s="60"/>
      <c r="E23" s="60"/>
    </row>
    <row r="24" spans="1:5" s="59" customFormat="1" ht="12.75" hidden="1" customHeight="1" x14ac:dyDescent="0.15">
      <c r="A24" s="60" t="s">
        <v>122</v>
      </c>
      <c r="B24" s="103" t="s">
        <v>281</v>
      </c>
      <c r="C24" s="60"/>
      <c r="D24" s="60"/>
      <c r="E24" s="60"/>
    </row>
    <row r="25" spans="1:5" s="59" customFormat="1" ht="12.75" hidden="1" customHeight="1" x14ac:dyDescent="0.15">
      <c r="A25" s="60" t="s">
        <v>190</v>
      </c>
      <c r="B25" s="103" t="s">
        <v>282</v>
      </c>
      <c r="C25" s="60"/>
      <c r="D25" s="60"/>
      <c r="E25" s="60"/>
    </row>
    <row r="26" spans="1:5" s="59" customFormat="1" ht="12.75" hidden="1" customHeight="1" x14ac:dyDescent="0.15">
      <c r="A26" s="33" t="s">
        <v>183</v>
      </c>
      <c r="B26" s="103" t="s">
        <v>283</v>
      </c>
      <c r="C26" s="60"/>
      <c r="D26" s="60"/>
      <c r="E26" s="60"/>
    </row>
    <row r="27" spans="1:5" s="59" customFormat="1" ht="12.75" hidden="1" customHeight="1" x14ac:dyDescent="0.15">
      <c r="A27" s="33" t="s">
        <v>169</v>
      </c>
      <c r="B27" s="103" t="s">
        <v>284</v>
      </c>
      <c r="C27" s="60"/>
      <c r="D27" s="60"/>
      <c r="E27" s="60"/>
    </row>
    <row r="28" spans="1:5" s="59" customFormat="1" ht="12.75" hidden="1" customHeight="1" x14ac:dyDescent="0.15">
      <c r="A28" s="33" t="s">
        <v>90</v>
      </c>
      <c r="B28" s="103" t="s">
        <v>285</v>
      </c>
      <c r="C28" s="60"/>
      <c r="D28" s="60"/>
      <c r="E28" s="60"/>
    </row>
    <row r="29" spans="1:5" s="59" customFormat="1" ht="12.75" hidden="1" customHeight="1" x14ac:dyDescent="0.15">
      <c r="A29" s="33" t="s">
        <v>184</v>
      </c>
      <c r="B29" s="103" t="s">
        <v>286</v>
      </c>
      <c r="C29" s="60"/>
      <c r="D29" s="60"/>
      <c r="E29" s="60"/>
    </row>
    <row r="30" spans="1:5" s="59" customFormat="1" ht="12.75" hidden="1" customHeight="1" x14ac:dyDescent="0.15">
      <c r="A30" s="60" t="s">
        <v>190</v>
      </c>
      <c r="B30" s="103" t="s">
        <v>287</v>
      </c>
      <c r="C30" s="60"/>
      <c r="D30" s="60"/>
      <c r="E30" s="60"/>
    </row>
    <row r="31" spans="1:5" s="59" customFormat="1" ht="12.75" hidden="1" customHeight="1" x14ac:dyDescent="0.15">
      <c r="A31" s="60" t="s">
        <v>126</v>
      </c>
      <c r="B31" s="103" t="s">
        <v>288</v>
      </c>
      <c r="C31" s="60"/>
      <c r="D31" s="60"/>
      <c r="E31" s="60"/>
    </row>
    <row r="32" spans="1:5" s="59" customFormat="1" ht="12.75" hidden="1" customHeight="1" x14ac:dyDescent="0.15">
      <c r="A32" s="60" t="s">
        <v>127</v>
      </c>
      <c r="B32" s="103" t="s">
        <v>289</v>
      </c>
      <c r="C32" s="60"/>
      <c r="D32" s="60"/>
      <c r="E32" s="60"/>
    </row>
    <row r="33" spans="1:5" s="59" customFormat="1" ht="12.75" hidden="1" customHeight="1" x14ac:dyDescent="0.15">
      <c r="A33" s="60" t="s">
        <v>128</v>
      </c>
      <c r="B33" s="103" t="s">
        <v>290</v>
      </c>
      <c r="C33" s="60"/>
      <c r="D33" s="60"/>
      <c r="E33" s="60"/>
    </row>
    <row r="34" spans="1:5" s="59" customFormat="1" ht="4" hidden="1" customHeight="1" x14ac:dyDescent="0.15">
      <c r="A34" s="60" t="s">
        <v>158</v>
      </c>
      <c r="B34" s="103" t="s">
        <v>291</v>
      </c>
      <c r="C34" s="60"/>
      <c r="D34" s="60"/>
      <c r="E34" s="60"/>
    </row>
    <row r="35" spans="1:5" s="59" customFormat="1" ht="9" hidden="1" customHeight="1" x14ac:dyDescent="0.15">
      <c r="A35" s="60" t="s">
        <v>190</v>
      </c>
      <c r="B35" s="103" t="s">
        <v>292</v>
      </c>
      <c r="C35" s="60"/>
      <c r="D35" s="60"/>
      <c r="E35" s="60"/>
    </row>
    <row r="36" spans="1:5" s="59" customFormat="1" ht="9" hidden="1" customHeight="1" x14ac:dyDescent="0.15">
      <c r="A36" s="60"/>
      <c r="B36" s="103" t="s">
        <v>293</v>
      </c>
      <c r="C36" s="60"/>
      <c r="D36" s="60"/>
      <c r="E36" s="60"/>
    </row>
    <row r="37" spans="1:5" s="59" customFormat="1" ht="9" hidden="1" customHeight="1" x14ac:dyDescent="0.15">
      <c r="A37" s="60"/>
      <c r="B37" s="103" t="s">
        <v>294</v>
      </c>
      <c r="C37" s="60"/>
      <c r="D37" s="60"/>
      <c r="E37" s="60"/>
    </row>
    <row r="38" spans="1:5" s="59" customFormat="1" ht="9" hidden="1" customHeight="1" x14ac:dyDescent="0.15">
      <c r="A38" s="60"/>
      <c r="B38" s="103" t="s">
        <v>295</v>
      </c>
      <c r="C38" s="60"/>
      <c r="D38" s="60"/>
      <c r="E38" s="60"/>
    </row>
    <row r="39" spans="1:5" s="59" customFormat="1" ht="9" hidden="1" customHeight="1" x14ac:dyDescent="0.15">
      <c r="A39" s="60"/>
      <c r="B39" s="103" t="s">
        <v>296</v>
      </c>
      <c r="C39" s="60"/>
      <c r="D39" s="60"/>
      <c r="E39" s="60"/>
    </row>
    <row r="40" spans="1:5" s="59" customFormat="1" ht="9" hidden="1" customHeight="1" x14ac:dyDescent="0.15">
      <c r="A40" s="60"/>
      <c r="B40" s="103" t="s">
        <v>297</v>
      </c>
      <c r="C40" s="60"/>
      <c r="D40" s="60"/>
      <c r="E40" s="60"/>
    </row>
    <row r="41" spans="1:5" s="59" customFormat="1" ht="9" hidden="1" customHeight="1" x14ac:dyDescent="0.15">
      <c r="A41" s="60"/>
      <c r="B41" s="103" t="s">
        <v>298</v>
      </c>
      <c r="C41" s="60"/>
      <c r="D41" s="60"/>
      <c r="E41" s="60"/>
    </row>
    <row r="42" spans="1:5" s="59" customFormat="1" ht="9" hidden="1" customHeight="1" x14ac:dyDescent="0.15">
      <c r="A42" s="60"/>
      <c r="B42" s="103" t="s">
        <v>299</v>
      </c>
      <c r="C42" s="60"/>
      <c r="D42" s="60"/>
      <c r="E42" s="60"/>
    </row>
    <row r="43" spans="1:5" s="59" customFormat="1" ht="9" hidden="1" customHeight="1" x14ac:dyDescent="0.15">
      <c r="A43" s="60"/>
      <c r="B43" s="103" t="s">
        <v>300</v>
      </c>
      <c r="C43" s="60"/>
      <c r="D43" s="60"/>
      <c r="E43" s="60"/>
    </row>
    <row r="44" spans="1:5" s="59" customFormat="1" ht="9" hidden="1" customHeight="1" x14ac:dyDescent="0.15">
      <c r="A44" s="60"/>
      <c r="B44" s="103" t="s">
        <v>301</v>
      </c>
      <c r="C44" s="60"/>
      <c r="D44" s="60"/>
      <c r="E44" s="60"/>
    </row>
    <row r="45" spans="1:5" s="59" customFormat="1" ht="9" hidden="1" customHeight="1" x14ac:dyDescent="0.15">
      <c r="A45" s="60"/>
      <c r="B45" s="103"/>
      <c r="C45" s="60"/>
      <c r="D45" s="60"/>
      <c r="E45" s="60"/>
    </row>
    <row r="46" spans="1:5" s="59" customFormat="1" ht="9" hidden="1" customHeight="1" x14ac:dyDescent="0.15">
      <c r="A46" s="60"/>
      <c r="B46" s="103"/>
      <c r="C46" s="60"/>
      <c r="D46" s="60"/>
      <c r="E46" s="60"/>
    </row>
    <row r="47" spans="1:5" s="59" customFormat="1" ht="9" hidden="1" customHeight="1" x14ac:dyDescent="0.15">
      <c r="A47" s="60"/>
      <c r="B47" s="103"/>
      <c r="C47" s="60"/>
      <c r="D47" s="60"/>
      <c r="E47" s="60"/>
    </row>
    <row r="48" spans="1:5" s="59" customFormat="1" ht="9" hidden="1" customHeight="1" x14ac:dyDescent="0.15">
      <c r="A48" s="60"/>
      <c r="B48" s="103"/>
      <c r="C48" s="60"/>
      <c r="D48" s="60"/>
      <c r="E48" s="60"/>
    </row>
    <row r="49" spans="1:7" s="59" customFormat="1" ht="9" hidden="1" customHeight="1" x14ac:dyDescent="0.15">
      <c r="A49" s="60"/>
      <c r="B49" s="103"/>
      <c r="C49" s="60"/>
      <c r="D49" s="60"/>
      <c r="E49" s="60"/>
    </row>
    <row r="50" spans="1:7" s="59" customFormat="1" ht="9" hidden="1" customHeight="1" x14ac:dyDescent="0.15">
      <c r="A50" s="60"/>
      <c r="B50" s="103"/>
      <c r="C50" s="60"/>
      <c r="D50" s="60"/>
      <c r="E50" s="60"/>
    </row>
    <row r="51" spans="1:7" s="59" customFormat="1" ht="9" hidden="1" customHeight="1" x14ac:dyDescent="0.15">
      <c r="A51" s="60"/>
      <c r="B51" s="103"/>
      <c r="C51" s="60"/>
      <c r="D51" s="60"/>
      <c r="E51" s="60"/>
    </row>
    <row r="52" spans="1:7" s="59" customFormat="1" ht="9" hidden="1" customHeight="1" x14ac:dyDescent="0.15">
      <c r="A52" s="60"/>
      <c r="B52" s="60"/>
      <c r="C52" s="60"/>
      <c r="D52" s="60"/>
      <c r="E52" s="60"/>
    </row>
    <row r="53" spans="1:7" s="59" customFormat="1" ht="9" hidden="1" customHeight="1" x14ac:dyDescent="0.15">
      <c r="A53" s="60"/>
      <c r="B53" s="60"/>
      <c r="C53" s="60"/>
      <c r="D53" s="60"/>
      <c r="E53" s="60"/>
    </row>
    <row r="54" spans="1:7" s="59" customFormat="1" ht="4" hidden="1" customHeight="1" x14ac:dyDescent="0.15">
      <c r="A54" s="60"/>
      <c r="B54" s="60"/>
      <c r="C54" s="60"/>
      <c r="D54" s="60"/>
      <c r="E54" s="60"/>
    </row>
    <row r="55" spans="1:7" s="59" customFormat="1" ht="3" hidden="1" customHeight="1" x14ac:dyDescent="0.15">
      <c r="A55" s="60"/>
      <c r="B55" s="60"/>
      <c r="C55" s="60"/>
      <c r="D55" s="60"/>
      <c r="E55" s="60"/>
    </row>
    <row r="56" spans="1:7" s="59" customFormat="1" ht="8" hidden="1" customHeight="1" x14ac:dyDescent="0.15">
      <c r="A56" s="60"/>
      <c r="B56" s="60"/>
      <c r="C56" s="60"/>
      <c r="D56" s="60"/>
      <c r="E56" s="60"/>
    </row>
    <row r="57" spans="1:7" s="59" customFormat="1" ht="49" hidden="1" customHeight="1" thickBot="1" x14ac:dyDescent="0.2">
      <c r="A57" s="92" t="s">
        <v>263</v>
      </c>
      <c r="B57" s="78"/>
      <c r="C57" s="78"/>
      <c r="D57" s="78"/>
      <c r="E57" s="60"/>
    </row>
    <row r="58" spans="1:7" s="59" customFormat="1" ht="49" customHeight="1" thickBot="1" x14ac:dyDescent="0.2">
      <c r="A58" s="166" t="s">
        <v>263</v>
      </c>
      <c r="B58" s="166"/>
      <c r="C58" s="166"/>
      <c r="D58" s="115"/>
      <c r="E58" s="115"/>
      <c r="F58" s="115"/>
      <c r="G58" s="115"/>
    </row>
    <row r="59" spans="1:7" s="13" customFormat="1" x14ac:dyDescent="0.15">
      <c r="A59" s="34" t="str">
        <f>A6</f>
        <v>Size matrix</v>
      </c>
      <c r="B59" s="34"/>
      <c r="C59" s="34"/>
      <c r="D59" s="34"/>
      <c r="E59" s="34"/>
      <c r="F59" s="34"/>
      <c r="G59" s="34"/>
    </row>
    <row r="60" spans="1:7" s="13" customFormat="1" x14ac:dyDescent="0.15">
      <c r="A60" s="33"/>
      <c r="B60" s="15" t="s">
        <v>129</v>
      </c>
      <c r="C60" s="15" t="s">
        <v>130</v>
      </c>
      <c r="D60" s="15" t="s">
        <v>131</v>
      </c>
    </row>
    <row r="61" spans="1:7" s="13" customFormat="1" x14ac:dyDescent="0.15">
      <c r="A61" s="62" t="s">
        <v>132</v>
      </c>
      <c r="B61" s="110">
        <v>0</v>
      </c>
      <c r="C61" s="117">
        <f>ROUND(EXP('Calc-1'!E3-2*'Calc-1'!E4),0)</f>
        <v>5</v>
      </c>
      <c r="D61" s="117">
        <f>B62</f>
        <v>6</v>
      </c>
      <c r="E61" s="13" t="s">
        <v>208</v>
      </c>
    </row>
    <row r="62" spans="1:7" s="13" customFormat="1" x14ac:dyDescent="0.15">
      <c r="A62" s="62" t="s">
        <v>133</v>
      </c>
      <c r="B62" s="71">
        <f>ROUND(EXP('Calc-1'!E3-1.5*'Calc-1'!E4),0)</f>
        <v>6</v>
      </c>
      <c r="C62" s="117">
        <f>ROUND(EXP('Calc-1'!E3-'Calc-1'!E4),0)</f>
        <v>7</v>
      </c>
      <c r="D62" s="71">
        <f>B63</f>
        <v>8</v>
      </c>
      <c r="E62" s="13" t="s">
        <v>208</v>
      </c>
    </row>
    <row r="63" spans="1:7" s="13" customFormat="1" x14ac:dyDescent="0.15">
      <c r="A63" s="62" t="s">
        <v>134</v>
      </c>
      <c r="B63" s="117">
        <f>ROUND(EXP('Calc-1'!E3-0.5*'Calc-1'!E4), 0)</f>
        <v>8</v>
      </c>
      <c r="C63" s="71">
        <f>ROUND(EXP('Calc-1'!E3),0)</f>
        <v>9</v>
      </c>
      <c r="D63" s="71">
        <f>ROUND(EXP('Calc-1'!E3+0.5*'Calc-1'!E4),0)</f>
        <v>11</v>
      </c>
      <c r="E63" s="13" t="s">
        <v>208</v>
      </c>
    </row>
    <row r="64" spans="1:7" s="13" customFormat="1" x14ac:dyDescent="0.15">
      <c r="A64" s="63" t="s">
        <v>135</v>
      </c>
      <c r="B64" s="71">
        <f>D63</f>
        <v>11</v>
      </c>
      <c r="C64" s="71">
        <f>ROUND(EXP('Calc-1'!E3+'Calc-1'!E4),0)</f>
        <v>13</v>
      </c>
      <c r="D64" s="71">
        <f>ROUND(EXP('Calc-1'!E3+1.5*'Calc-1'!E4),0)</f>
        <v>15</v>
      </c>
      <c r="E64" s="13" t="s">
        <v>208</v>
      </c>
    </row>
    <row r="65" spans="1:9" s="13" customFormat="1" x14ac:dyDescent="0.15">
      <c r="A65" s="63" t="s">
        <v>136</v>
      </c>
      <c r="B65" s="71">
        <f>D64</f>
        <v>15</v>
      </c>
      <c r="C65" s="71">
        <f>ROUND(EXP('Calc-1'!E3+2*'Calc-1'!E4),0)</f>
        <v>18</v>
      </c>
      <c r="D65" s="111" t="s">
        <v>313</v>
      </c>
      <c r="E65" s="13" t="s">
        <v>208</v>
      </c>
    </row>
    <row r="66" spans="1:9" s="59" customFormat="1" ht="12.75" customHeight="1" thickBot="1" x14ac:dyDescent="0.2">
      <c r="A66" s="13"/>
      <c r="B66" s="13"/>
      <c r="C66" s="13"/>
      <c r="D66" s="13"/>
      <c r="E66" s="13"/>
    </row>
    <row r="67" spans="1:9" s="13" customFormat="1" x14ac:dyDescent="0.15">
      <c r="A67" s="34" t="str">
        <f>A7</f>
        <v>Component sizing</v>
      </c>
      <c r="B67" s="34"/>
      <c r="C67" s="34"/>
      <c r="D67" s="34"/>
      <c r="E67" s="34"/>
      <c r="F67" s="34"/>
      <c r="G67" s="34"/>
    </row>
    <row r="68" spans="1:9" s="59" customFormat="1" ht="12.75" customHeight="1" x14ac:dyDescent="0.15">
      <c r="A68" s="41" t="s">
        <v>219</v>
      </c>
      <c r="B68" s="42" t="s">
        <v>225</v>
      </c>
      <c r="C68" s="60"/>
    </row>
    <row r="69" spans="1:9" s="59" customFormat="1" ht="12.75" customHeight="1" x14ac:dyDescent="0.15">
      <c r="A69" s="64" t="str">
        <f>Architecture!C3</f>
        <v>ForecastedComponent01</v>
      </c>
      <c r="B69" s="120">
        <v>45</v>
      </c>
      <c r="C69" s="60" t="s">
        <v>137</v>
      </c>
    </row>
    <row r="70" spans="1:9" s="59" customFormat="1" ht="12.75" customHeight="1" x14ac:dyDescent="0.15">
      <c r="A70" s="64" t="str">
        <f>Architecture!C10</f>
        <v>ForecastedComponent02</v>
      </c>
      <c r="B70" s="119">
        <v>52</v>
      </c>
      <c r="C70" s="60" t="s">
        <v>137</v>
      </c>
    </row>
    <row r="71" spans="1:9" s="59" customFormat="1" ht="12.75" customHeight="1" x14ac:dyDescent="0.15">
      <c r="A71" s="64" t="str">
        <f>Architecture!C17</f>
        <v>ForecastedComponent03</v>
      </c>
      <c r="B71" s="119">
        <v>47</v>
      </c>
      <c r="C71" s="60" t="s">
        <v>137</v>
      </c>
      <c r="I71" s="93"/>
    </row>
    <row r="72" spans="1:9" s="59" customFormat="1" ht="12.75" customHeight="1" x14ac:dyDescent="0.15">
      <c r="A72" s="64" t="str">
        <f>Architecture!C24</f>
        <v>ForecastedComponent04</v>
      </c>
      <c r="B72" s="119">
        <v>36</v>
      </c>
      <c r="C72" s="60" t="s">
        <v>137</v>
      </c>
    </row>
    <row r="73" spans="1:9" s="59" customFormat="1" ht="12.75" customHeight="1" x14ac:dyDescent="0.15">
      <c r="A73" s="64" t="str">
        <f>Architecture!C31</f>
        <v>ForecastedComponent05</v>
      </c>
      <c r="B73" s="119">
        <v>40</v>
      </c>
      <c r="C73" s="60" t="s">
        <v>137</v>
      </c>
    </row>
    <row r="74" spans="1:9" s="59" customFormat="1" ht="12.75" customHeight="1" x14ac:dyDescent="0.15">
      <c r="A74" s="64" t="str">
        <f>Architecture!C38</f>
        <v>ForecastedComponent06</v>
      </c>
      <c r="B74" s="119">
        <v>45</v>
      </c>
      <c r="C74" s="60" t="s">
        <v>137</v>
      </c>
      <c r="G74" s="93"/>
      <c r="I74" s="93"/>
    </row>
    <row r="75" spans="1:9" s="59" customFormat="1" ht="12.75" customHeight="1" x14ac:dyDescent="0.15">
      <c r="A75" s="13"/>
      <c r="B75" s="13"/>
      <c r="C75" s="13"/>
    </row>
    <row r="76" spans="1:9" s="13" customFormat="1" x14ac:dyDescent="0.15">
      <c r="A76" s="35" t="str">
        <f>A8</f>
        <v>Size and effort calculations</v>
      </c>
      <c r="B76" s="35"/>
      <c r="C76" s="35"/>
      <c r="D76" s="35"/>
      <c r="E76" s="35"/>
      <c r="F76" s="35"/>
      <c r="G76" s="35"/>
    </row>
    <row r="77" spans="1:9" s="14" customFormat="1" x14ac:dyDescent="0.15">
      <c r="A77" s="13" t="s">
        <v>204</v>
      </c>
      <c r="B77" s="118">
        <f>SUM(B69:B74)</f>
        <v>265</v>
      </c>
      <c r="C77" s="65" t="s">
        <v>137</v>
      </c>
      <c r="D77" s="40"/>
    </row>
    <row r="78" spans="1:9" s="14" customFormat="1" x14ac:dyDescent="0.15">
      <c r="A78" s="13" t="s">
        <v>121</v>
      </c>
      <c r="B78" s="138">
        <f>CEILING(B77*'Calc-3'!B4,1)</f>
        <v>384</v>
      </c>
      <c r="C78" s="65" t="s">
        <v>137</v>
      </c>
      <c r="D78" s="40"/>
    </row>
    <row r="79" spans="1:9" s="14" customFormat="1" x14ac:dyDescent="0.15">
      <c r="A79" s="13" t="s">
        <v>120</v>
      </c>
      <c r="B79" s="119">
        <f>'Calc-3'!B6</f>
        <v>282.98956158663884</v>
      </c>
      <c r="C79" s="65" t="s">
        <v>137</v>
      </c>
      <c r="D79" s="2"/>
    </row>
    <row r="80" spans="1:9" s="14" customFormat="1" x14ac:dyDescent="0.15">
      <c r="A80" s="13" t="s">
        <v>139</v>
      </c>
      <c r="B80" s="119">
        <f>'Calc-3'!B7</f>
        <v>789.40540540540542</v>
      </c>
      <c r="C80" s="65" t="s">
        <v>137</v>
      </c>
      <c r="D80" s="2"/>
    </row>
    <row r="81" spans="1:5" s="14" customFormat="1" x14ac:dyDescent="0.15">
      <c r="A81" s="13" t="s">
        <v>191</v>
      </c>
      <c r="B81" s="119" t="s">
        <v>355</v>
      </c>
      <c r="C81" s="65"/>
      <c r="D81" s="2"/>
    </row>
    <row r="82" spans="1:5" s="14" customFormat="1" x14ac:dyDescent="0.15">
      <c r="A82" s="13"/>
      <c r="B82" s="47"/>
      <c r="C82" s="47"/>
      <c r="D82" s="47"/>
      <c r="E82" s="47"/>
    </row>
    <row r="83" spans="1:5" s="14" customFormat="1" x14ac:dyDescent="0.15">
      <c r="A83" s="13" t="s">
        <v>140</v>
      </c>
      <c r="B83" s="119">
        <f>'Calc-3'!B10</f>
        <v>17.464685244034605</v>
      </c>
      <c r="C83" s="65" t="s">
        <v>141</v>
      </c>
      <c r="D83" s="2"/>
    </row>
    <row r="84" spans="1:5" s="14" customFormat="1" x14ac:dyDescent="0.15">
      <c r="A84" s="13" t="s">
        <v>205</v>
      </c>
      <c r="B84" s="119">
        <f>'Calc-3'!B11</f>
        <v>1320</v>
      </c>
      <c r="C84" s="65" t="s">
        <v>142</v>
      </c>
      <c r="D84" s="2"/>
    </row>
    <row r="85" spans="1:5" s="14" customFormat="1" x14ac:dyDescent="0.15">
      <c r="A85" s="13" t="s">
        <v>138</v>
      </c>
      <c r="B85" s="119">
        <f>'Calc-3'!B12</f>
        <v>854.54545454545462</v>
      </c>
      <c r="C85" s="65" t="s">
        <v>142</v>
      </c>
      <c r="D85" s="2"/>
    </row>
    <row r="86" spans="1:5" s="14" customFormat="1" x14ac:dyDescent="0.15">
      <c r="A86" s="13" t="s">
        <v>139</v>
      </c>
      <c r="B86" s="119">
        <f>'Calc-3'!B13</f>
        <v>1905.3014354066986</v>
      </c>
      <c r="C86" s="65" t="s">
        <v>142</v>
      </c>
      <c r="D86" s="2"/>
    </row>
    <row r="87" spans="1:5" s="14" customFormat="1" x14ac:dyDescent="0.15">
      <c r="A87" s="13" t="s">
        <v>191</v>
      </c>
      <c r="B87" s="72" t="s">
        <v>355</v>
      </c>
      <c r="C87" s="65"/>
      <c r="D87" s="2"/>
    </row>
    <row r="88" spans="1:5" s="14" customFormat="1" x14ac:dyDescent="0.15">
      <c r="A88" s="13"/>
      <c r="B88" s="47"/>
      <c r="C88" s="47"/>
      <c r="D88" s="47"/>
      <c r="E88" s="47"/>
    </row>
    <row r="89" spans="1:5" s="14" customFormat="1" x14ac:dyDescent="0.15">
      <c r="A89" s="14" t="s">
        <v>265</v>
      </c>
      <c r="B89" s="119">
        <f>'Calc-3'!B16</f>
        <v>629.758967546024</v>
      </c>
      <c r="C89" s="96" t="s">
        <v>165</v>
      </c>
      <c r="D89" s="2"/>
    </row>
    <row r="90" spans="1:5" s="14" customFormat="1" x14ac:dyDescent="0.15">
      <c r="A90" s="14" t="s">
        <v>266</v>
      </c>
      <c r="B90" s="119">
        <f>'Calc-3'!B15</f>
        <v>3916.8105521789735</v>
      </c>
      <c r="C90" s="96" t="s">
        <v>165</v>
      </c>
      <c r="D90" s="2"/>
    </row>
    <row r="91" spans="1:5" s="14" customFormat="1" x14ac:dyDescent="0.15">
      <c r="B91" s="96"/>
      <c r="C91" s="96"/>
      <c r="D91" s="2"/>
    </row>
  </sheetData>
  <sheetProtection sheet="1" objects="1" scenarios="1"/>
  <mergeCells count="9">
    <mergeCell ref="A58:C58"/>
    <mergeCell ref="A11:G11"/>
    <mergeCell ref="D8:G8"/>
    <mergeCell ref="D9:G9"/>
    <mergeCell ref="B1:D1"/>
    <mergeCell ref="B2:D2"/>
    <mergeCell ref="D5:G5"/>
    <mergeCell ref="D6:G6"/>
    <mergeCell ref="D7:G7"/>
  </mergeCells>
  <phoneticPr fontId="11" type="noConversion"/>
  <dataValidations count="1">
    <dataValidation type="list" allowBlank="1" showInputMessage="1" showErrorMessage="1" sqref="B87:B88 B81" xr:uid="{00000000-0002-0000-0800-000000000000}">
      <formula1>$A$30:$A$33</formula1>
    </dataValidation>
  </dataValidations>
  <pageMargins left="0.75" right="0.75" top="1" bottom="1" header="0.5" footer="0.5"/>
  <pageSetup scale="86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H90"/>
  <sheetViews>
    <sheetView showGridLines="0" workbookViewId="0">
      <selection activeCell="R61" sqref="R61"/>
    </sheetView>
  </sheetViews>
  <sheetFormatPr baseColWidth="10" defaultColWidth="7.6640625" defaultRowHeight="13" x14ac:dyDescent="0.15"/>
  <cols>
    <col min="1" max="1" width="12.1640625" style="3" customWidth="1"/>
    <col min="2" max="2" width="12.6640625" style="3" customWidth="1"/>
    <col min="3" max="3" width="11.83203125" style="3" customWidth="1"/>
    <col min="4" max="4" width="10.5" style="3" customWidth="1"/>
    <col min="5" max="5" width="7.83203125" style="3" customWidth="1"/>
    <col min="6" max="16384" width="7.6640625" style="3"/>
  </cols>
  <sheetData>
    <row r="1" spans="1:8" ht="16" x14ac:dyDescent="0.2">
      <c r="A1" s="43" t="s">
        <v>176</v>
      </c>
      <c r="B1" s="36"/>
      <c r="C1" s="36"/>
      <c r="D1" s="36"/>
      <c r="E1" s="36"/>
      <c r="F1" s="36"/>
      <c r="G1" s="36"/>
      <c r="H1" s="36"/>
    </row>
    <row r="2" spans="1:8" x14ac:dyDescent="0.15">
      <c r="A2" s="36" t="str">
        <f>Solution!A59</f>
        <v>Size matrix</v>
      </c>
      <c r="B2" s="36"/>
      <c r="C2" s="36"/>
      <c r="D2" s="36"/>
      <c r="E2" s="36"/>
      <c r="F2" s="36"/>
      <c r="G2" s="36"/>
      <c r="H2" s="36"/>
    </row>
    <row r="3" spans="1:8" x14ac:dyDescent="0.15">
      <c r="A3" s="3" t="s">
        <v>327</v>
      </c>
      <c r="B3" s="3" t="s">
        <v>328</v>
      </c>
      <c r="D3" s="3" t="s">
        <v>329</v>
      </c>
      <c r="E3" s="121">
        <f>AVERAGE(B4:B89)</f>
        <v>2.2370818200983709</v>
      </c>
    </row>
    <row r="4" spans="1:8" x14ac:dyDescent="0.15">
      <c r="A4" s="131">
        <f>'Component History'!C3/'Component History'!D3</f>
        <v>7</v>
      </c>
      <c r="B4" s="132">
        <f>LN(A4)</f>
        <v>1.9459101490553132</v>
      </c>
      <c r="C4" s="134" t="s">
        <v>303</v>
      </c>
      <c r="D4" s="3" t="s">
        <v>330</v>
      </c>
      <c r="E4" s="121">
        <f>STDEV(B4:B89)</f>
        <v>0.33275514409760992</v>
      </c>
    </row>
    <row r="5" spans="1:8" x14ac:dyDescent="0.15">
      <c r="A5" s="131">
        <f>'Component History'!C4/'Component History'!D4</f>
        <v>8</v>
      </c>
      <c r="B5" s="132">
        <f t="shared" ref="B5:B68" si="0">LN(A5)</f>
        <v>2.0794415416798357</v>
      </c>
      <c r="C5" s="135" t="s">
        <v>304</v>
      </c>
    </row>
    <row r="6" spans="1:8" x14ac:dyDescent="0.15">
      <c r="A6" s="131">
        <f>'Component History'!C5/'Component History'!D5</f>
        <v>7.833333333333333</v>
      </c>
      <c r="B6" s="132">
        <f t="shared" si="0"/>
        <v>2.0583881324820035</v>
      </c>
      <c r="C6" s="134" t="s">
        <v>305</v>
      </c>
    </row>
    <row r="7" spans="1:8" x14ac:dyDescent="0.15">
      <c r="A7" s="131">
        <f>'Component History'!C6/'Component History'!D6</f>
        <v>9.4285714285714288</v>
      </c>
      <c r="B7" s="132">
        <f t="shared" si="0"/>
        <v>2.2437445929711122</v>
      </c>
      <c r="C7" s="135" t="s">
        <v>306</v>
      </c>
    </row>
    <row r="8" spans="1:8" x14ac:dyDescent="0.15">
      <c r="A8" s="131">
        <f>'Component History'!C7/'Component History'!D7</f>
        <v>5</v>
      </c>
      <c r="B8" s="132">
        <f t="shared" si="0"/>
        <v>1.6094379124341003</v>
      </c>
      <c r="C8" s="134" t="s">
        <v>307</v>
      </c>
    </row>
    <row r="9" spans="1:8" x14ac:dyDescent="0.15">
      <c r="A9" s="131">
        <f>'Component History'!C8/'Component History'!D8</f>
        <v>10.666666666666666</v>
      </c>
      <c r="B9" s="132">
        <f t="shared" si="0"/>
        <v>2.367123614131617</v>
      </c>
      <c r="C9" s="135" t="s">
        <v>308</v>
      </c>
    </row>
    <row r="10" spans="1:8" x14ac:dyDescent="0.15">
      <c r="A10" s="131">
        <f>'Component History'!C9/'Component History'!D9</f>
        <v>8</v>
      </c>
      <c r="B10" s="132">
        <f t="shared" si="0"/>
        <v>2.0794415416798357</v>
      </c>
      <c r="C10" s="134" t="s">
        <v>309</v>
      </c>
    </row>
    <row r="11" spans="1:8" x14ac:dyDescent="0.15">
      <c r="A11" s="131">
        <f>'Component History'!C10/'Component History'!D10</f>
        <v>9.4</v>
      </c>
      <c r="B11" s="132">
        <f t="shared" si="0"/>
        <v>2.2407096892759584</v>
      </c>
      <c r="C11" s="135" t="s">
        <v>310</v>
      </c>
    </row>
    <row r="12" spans="1:8" x14ac:dyDescent="0.15">
      <c r="A12" s="131">
        <f>'Component History'!C11/'Component History'!D11</f>
        <v>5</v>
      </c>
      <c r="B12" s="132">
        <f t="shared" si="0"/>
        <v>1.6094379124341003</v>
      </c>
      <c r="C12" s="134" t="s">
        <v>311</v>
      </c>
    </row>
    <row r="13" spans="1:8" x14ac:dyDescent="0.15">
      <c r="A13" s="131">
        <f>'Component History'!C12/'Component History'!D12</f>
        <v>8.1111111111111107</v>
      </c>
      <c r="B13" s="132">
        <f t="shared" si="0"/>
        <v>2.0932348638121718</v>
      </c>
      <c r="C13" s="135" t="s">
        <v>63</v>
      </c>
    </row>
    <row r="14" spans="1:8" x14ac:dyDescent="0.15">
      <c r="A14" s="131">
        <f>'Component History'!C13/'Component History'!D13</f>
        <v>9.75</v>
      </c>
      <c r="B14" s="132">
        <f t="shared" si="0"/>
        <v>2.2772672850097559</v>
      </c>
      <c r="C14" s="134" t="s">
        <v>64</v>
      </c>
    </row>
    <row r="15" spans="1:8" x14ac:dyDescent="0.15">
      <c r="A15" s="131">
        <f>'Component History'!C14/'Component History'!D14</f>
        <v>15.5</v>
      </c>
      <c r="B15" s="132">
        <f t="shared" si="0"/>
        <v>2.7408400239252009</v>
      </c>
      <c r="C15" s="135" t="s">
        <v>65</v>
      </c>
    </row>
    <row r="16" spans="1:8" x14ac:dyDescent="0.15">
      <c r="A16" s="131">
        <f>'Component History'!C15/'Component History'!D15</f>
        <v>8.5</v>
      </c>
      <c r="B16" s="132">
        <f t="shared" si="0"/>
        <v>2.1400661634962708</v>
      </c>
      <c r="C16" s="134" t="s">
        <v>66</v>
      </c>
    </row>
    <row r="17" spans="1:3" x14ac:dyDescent="0.15">
      <c r="A17" s="131">
        <f>'Component History'!C16/'Component History'!D16</f>
        <v>9</v>
      </c>
      <c r="B17" s="132">
        <f t="shared" si="0"/>
        <v>2.1972245773362196</v>
      </c>
      <c r="C17" s="135" t="s">
        <v>67</v>
      </c>
    </row>
    <row r="18" spans="1:3" x14ac:dyDescent="0.15">
      <c r="A18" s="131">
        <f>'Component History'!C17/'Component History'!D17</f>
        <v>10</v>
      </c>
      <c r="B18" s="132">
        <f t="shared" si="0"/>
        <v>2.3025850929940459</v>
      </c>
      <c r="C18" s="134" t="s">
        <v>68</v>
      </c>
    </row>
    <row r="19" spans="1:3" x14ac:dyDescent="0.15">
      <c r="A19" s="131">
        <f>'Component History'!C18/'Component History'!D18</f>
        <v>14</v>
      </c>
      <c r="B19" s="132">
        <f t="shared" si="0"/>
        <v>2.6390573296152584</v>
      </c>
      <c r="C19" s="135" t="s">
        <v>69</v>
      </c>
    </row>
    <row r="20" spans="1:3" x14ac:dyDescent="0.15">
      <c r="A20" s="131">
        <f>'Component History'!C19/'Component History'!D19</f>
        <v>6.333333333333333</v>
      </c>
      <c r="B20" s="132">
        <f t="shared" si="0"/>
        <v>1.8458266904983307</v>
      </c>
      <c r="C20" s="134" t="s">
        <v>70</v>
      </c>
    </row>
    <row r="21" spans="1:3" x14ac:dyDescent="0.15">
      <c r="A21" s="131">
        <f>'Component History'!C20/'Component History'!D20</f>
        <v>6.333333333333333</v>
      </c>
      <c r="B21" s="132">
        <f t="shared" si="0"/>
        <v>1.8458266904983307</v>
      </c>
      <c r="C21" s="135" t="s">
        <v>71</v>
      </c>
    </row>
    <row r="22" spans="1:3" x14ac:dyDescent="0.15">
      <c r="A22" s="131">
        <f>'Component History'!C21/'Component History'!D21</f>
        <v>9.6666666666666661</v>
      </c>
      <c r="B22" s="132">
        <f t="shared" si="0"/>
        <v>2.2686835413183641</v>
      </c>
      <c r="C22" s="134" t="s">
        <v>72</v>
      </c>
    </row>
    <row r="23" spans="1:3" x14ac:dyDescent="0.15">
      <c r="A23" s="131">
        <f>'Component History'!C22/'Component History'!D22</f>
        <v>11.5</v>
      </c>
      <c r="B23" s="132">
        <f t="shared" si="0"/>
        <v>2.4423470353692043</v>
      </c>
      <c r="C23" s="135" t="s">
        <v>73</v>
      </c>
    </row>
    <row r="24" spans="1:3" x14ac:dyDescent="0.15">
      <c r="A24" s="131">
        <f>'Component History'!C23/'Component History'!D23</f>
        <v>10.666666666666666</v>
      </c>
      <c r="B24" s="132">
        <f t="shared" si="0"/>
        <v>2.367123614131617</v>
      </c>
      <c r="C24" s="134" t="s">
        <v>74</v>
      </c>
    </row>
    <row r="25" spans="1:3" x14ac:dyDescent="0.15">
      <c r="A25" s="131">
        <f>'Component History'!C24/'Component History'!D24</f>
        <v>16</v>
      </c>
      <c r="B25" s="132">
        <f t="shared" si="0"/>
        <v>2.7725887222397811</v>
      </c>
      <c r="C25" s="135" t="s">
        <v>75</v>
      </c>
    </row>
    <row r="26" spans="1:3" x14ac:dyDescent="0.15">
      <c r="A26" s="131">
        <f>'Component History'!C25/'Component History'!D25</f>
        <v>8.7272727272727266</v>
      </c>
      <c r="B26" s="132">
        <f t="shared" si="0"/>
        <v>2.1664529186694654</v>
      </c>
      <c r="C26" s="134" t="s">
        <v>76</v>
      </c>
    </row>
    <row r="27" spans="1:3" x14ac:dyDescent="0.15">
      <c r="A27" s="131">
        <f>'Component History'!C26/'Component History'!D26</f>
        <v>5.5</v>
      </c>
      <c r="B27" s="132">
        <f t="shared" si="0"/>
        <v>1.7047480922384253</v>
      </c>
      <c r="C27" s="135" t="s">
        <v>77</v>
      </c>
    </row>
    <row r="28" spans="1:3" x14ac:dyDescent="0.15">
      <c r="A28" s="131">
        <f>'Component History'!C27/'Component History'!D27</f>
        <v>6.333333333333333</v>
      </c>
      <c r="B28" s="132">
        <f t="shared" si="0"/>
        <v>1.8458266904983307</v>
      </c>
      <c r="C28" s="134" t="s">
        <v>78</v>
      </c>
    </row>
    <row r="29" spans="1:3" x14ac:dyDescent="0.15">
      <c r="A29" s="131">
        <f>'Component History'!C28/'Component History'!D28</f>
        <v>10.125</v>
      </c>
      <c r="B29" s="132">
        <f t="shared" si="0"/>
        <v>2.3150076129926029</v>
      </c>
      <c r="C29" s="135" t="s">
        <v>79</v>
      </c>
    </row>
    <row r="30" spans="1:3" x14ac:dyDescent="0.15">
      <c r="A30" s="131">
        <f>'Component History'!C29/'Component History'!D29</f>
        <v>12.666666666666666</v>
      </c>
      <c r="B30" s="132">
        <f t="shared" si="0"/>
        <v>2.5389738710582761</v>
      </c>
      <c r="C30" s="134" t="s">
        <v>80</v>
      </c>
    </row>
    <row r="31" spans="1:3" x14ac:dyDescent="0.15">
      <c r="A31" s="131">
        <f>'Component History'!C30/'Component History'!D30</f>
        <v>10</v>
      </c>
      <c r="B31" s="132">
        <f t="shared" si="0"/>
        <v>2.3025850929940459</v>
      </c>
      <c r="C31" s="135" t="s">
        <v>81</v>
      </c>
    </row>
    <row r="32" spans="1:3" x14ac:dyDescent="0.15">
      <c r="A32" s="131">
        <f>'Component History'!C31/'Component History'!D31</f>
        <v>9.25</v>
      </c>
      <c r="B32" s="132">
        <f t="shared" si="0"/>
        <v>2.224623551524334</v>
      </c>
      <c r="C32" s="134" t="s">
        <v>82</v>
      </c>
    </row>
    <row r="33" spans="1:3" x14ac:dyDescent="0.15">
      <c r="A33" s="131">
        <f>'Component History'!C32/'Component History'!D32</f>
        <v>11.666666666666666</v>
      </c>
      <c r="B33" s="132">
        <f t="shared" si="0"/>
        <v>2.456735772821304</v>
      </c>
      <c r="C33" s="135" t="s">
        <v>83</v>
      </c>
    </row>
    <row r="34" spans="1:3" x14ac:dyDescent="0.15">
      <c r="A34" s="131">
        <f>'Component History'!C33/'Component History'!D33</f>
        <v>11.571428571428571</v>
      </c>
      <c r="B34" s="132">
        <f t="shared" si="0"/>
        <v>2.4485390056171252</v>
      </c>
      <c r="C34" s="134" t="s">
        <v>84</v>
      </c>
    </row>
    <row r="35" spans="1:3" x14ac:dyDescent="0.15">
      <c r="A35" s="131">
        <f>'Component History'!C34/'Component History'!D34</f>
        <v>15</v>
      </c>
      <c r="B35" s="132">
        <f t="shared" si="0"/>
        <v>2.7080502011022101</v>
      </c>
      <c r="C35" s="135" t="s">
        <v>85</v>
      </c>
    </row>
    <row r="36" spans="1:3" x14ac:dyDescent="0.15">
      <c r="A36" s="131">
        <f>'Component History'!C35/'Component History'!D35</f>
        <v>13.333333333333334</v>
      </c>
      <c r="B36" s="132">
        <f t="shared" si="0"/>
        <v>2.5902671654458267</v>
      </c>
      <c r="C36" s="134" t="s">
        <v>86</v>
      </c>
    </row>
    <row r="37" spans="1:3" x14ac:dyDescent="0.15">
      <c r="A37" s="131">
        <f>'Component History'!C36/'Component History'!D36</f>
        <v>10.75</v>
      </c>
      <c r="B37" s="132">
        <f t="shared" si="0"/>
        <v>2.3749057545736716</v>
      </c>
      <c r="C37" s="135" t="s">
        <v>87</v>
      </c>
    </row>
    <row r="38" spans="1:3" x14ac:dyDescent="0.15">
      <c r="A38" s="131">
        <f>'Component History'!C37/'Component History'!D37</f>
        <v>11.666666666666666</v>
      </c>
      <c r="B38" s="132">
        <f t="shared" si="0"/>
        <v>2.456735772821304</v>
      </c>
      <c r="C38" s="134" t="s">
        <v>0</v>
      </c>
    </row>
    <row r="39" spans="1:3" x14ac:dyDescent="0.15">
      <c r="A39" s="131">
        <f>'Component History'!C38/'Component History'!D38</f>
        <v>11.2</v>
      </c>
      <c r="B39" s="132">
        <f t="shared" si="0"/>
        <v>2.4159137783010487</v>
      </c>
      <c r="C39" s="135" t="s">
        <v>1</v>
      </c>
    </row>
    <row r="40" spans="1:3" x14ac:dyDescent="0.15">
      <c r="A40" s="131">
        <f>'Component History'!C39/'Component History'!D39</f>
        <v>8.75</v>
      </c>
      <c r="B40" s="132">
        <f t="shared" si="0"/>
        <v>2.1690537003695232</v>
      </c>
      <c r="C40" s="134" t="s">
        <v>2</v>
      </c>
    </row>
    <row r="41" spans="1:3" x14ac:dyDescent="0.15">
      <c r="A41" s="131">
        <f>'Component History'!C40/'Component History'!D40</f>
        <v>6.1428571428571432</v>
      </c>
      <c r="B41" s="132">
        <f t="shared" si="0"/>
        <v>1.8152899666382492</v>
      </c>
      <c r="C41" s="135" t="s">
        <v>3</v>
      </c>
    </row>
    <row r="42" spans="1:3" x14ac:dyDescent="0.15">
      <c r="A42" s="131">
        <f>'Component History'!C41/'Component History'!D41</f>
        <v>9.9</v>
      </c>
      <c r="B42" s="132">
        <f t="shared" si="0"/>
        <v>2.2925347571405443</v>
      </c>
      <c r="C42" s="134" t="s">
        <v>4</v>
      </c>
    </row>
    <row r="43" spans="1:3" x14ac:dyDescent="0.15">
      <c r="A43" s="131">
        <f>'Component History'!C42/'Component History'!D42</f>
        <v>9.625</v>
      </c>
      <c r="B43" s="132">
        <f t="shared" si="0"/>
        <v>2.2643638801738479</v>
      </c>
      <c r="C43" s="135" t="s">
        <v>5</v>
      </c>
    </row>
    <row r="44" spans="1:3" x14ac:dyDescent="0.15">
      <c r="A44" s="131">
        <f>'Component History'!C43/'Component History'!D43</f>
        <v>13.333333333333334</v>
      </c>
      <c r="B44" s="132">
        <f t="shared" si="0"/>
        <v>2.5902671654458267</v>
      </c>
      <c r="C44" s="134" t="s">
        <v>6</v>
      </c>
    </row>
    <row r="45" spans="1:3" x14ac:dyDescent="0.15">
      <c r="A45" s="131">
        <f>'Component History'!C44/'Component History'!D44</f>
        <v>10</v>
      </c>
      <c r="B45" s="132">
        <f t="shared" si="0"/>
        <v>2.3025850929940459</v>
      </c>
      <c r="C45" s="135" t="s">
        <v>7</v>
      </c>
    </row>
    <row r="46" spans="1:3" x14ac:dyDescent="0.15">
      <c r="A46" s="131">
        <f>'Component History'!C45/'Component History'!D45</f>
        <v>11.75</v>
      </c>
      <c r="B46" s="132">
        <f t="shared" si="0"/>
        <v>2.4638532405901681</v>
      </c>
      <c r="C46" s="134" t="s">
        <v>8</v>
      </c>
    </row>
    <row r="47" spans="1:3" x14ac:dyDescent="0.15">
      <c r="A47" s="131">
        <f>'Component History'!C46/'Component History'!D46</f>
        <v>10.272727272727273</v>
      </c>
      <c r="B47" s="132">
        <f t="shared" si="0"/>
        <v>2.3294925459139701</v>
      </c>
      <c r="C47" s="135" t="s">
        <v>9</v>
      </c>
    </row>
    <row r="48" spans="1:3" x14ac:dyDescent="0.15">
      <c r="A48" s="131">
        <f>'Component History'!C47/'Component History'!D47</f>
        <v>11.25</v>
      </c>
      <c r="B48" s="132">
        <f t="shared" si="0"/>
        <v>2.4203681286504293</v>
      </c>
      <c r="C48" s="134" t="s">
        <v>10</v>
      </c>
    </row>
    <row r="49" spans="1:3" x14ac:dyDescent="0.15">
      <c r="A49" s="131">
        <f>'Component History'!C48/'Component History'!D48</f>
        <v>5</v>
      </c>
      <c r="B49" s="132">
        <f t="shared" si="0"/>
        <v>1.6094379124341003</v>
      </c>
      <c r="C49" s="135" t="s">
        <v>11</v>
      </c>
    </row>
    <row r="50" spans="1:3" x14ac:dyDescent="0.15">
      <c r="A50" s="131">
        <f>'Component History'!C49/'Component History'!D49</f>
        <v>10.8</v>
      </c>
      <c r="B50" s="132">
        <f t="shared" si="0"/>
        <v>2.379546134130174</v>
      </c>
      <c r="C50" s="134" t="s">
        <v>12</v>
      </c>
    </row>
    <row r="51" spans="1:3" x14ac:dyDescent="0.15">
      <c r="A51" s="131">
        <f>'Component History'!C50/'Component History'!D50</f>
        <v>7.625</v>
      </c>
      <c r="B51" s="132">
        <f t="shared" si="0"/>
        <v>2.0314323224934752</v>
      </c>
      <c r="C51" s="135" t="s">
        <v>13</v>
      </c>
    </row>
    <row r="52" spans="1:3" x14ac:dyDescent="0.15">
      <c r="A52" s="131">
        <f>'Component History'!C51/'Component History'!D51</f>
        <v>8.75</v>
      </c>
      <c r="B52" s="132">
        <f t="shared" si="0"/>
        <v>2.1690537003695232</v>
      </c>
      <c r="C52" s="134" t="s">
        <v>14</v>
      </c>
    </row>
    <row r="53" spans="1:3" x14ac:dyDescent="0.15">
      <c r="A53" s="131">
        <f>'Component History'!C52/'Component History'!D52</f>
        <v>10.5</v>
      </c>
      <c r="B53" s="132">
        <f t="shared" si="0"/>
        <v>2.3513752571634776</v>
      </c>
      <c r="C53" s="135" t="s">
        <v>15</v>
      </c>
    </row>
    <row r="54" spans="1:3" x14ac:dyDescent="0.15">
      <c r="A54" s="131">
        <f>'Component History'!C53/'Component History'!D53</f>
        <v>8.875</v>
      </c>
      <c r="B54" s="132">
        <f t="shared" si="0"/>
        <v>2.1832383353614797</v>
      </c>
      <c r="C54" s="134" t="s">
        <v>16</v>
      </c>
    </row>
    <row r="55" spans="1:3" x14ac:dyDescent="0.15">
      <c r="A55" s="131">
        <f>'Component History'!C54/'Component History'!D54</f>
        <v>10.5</v>
      </c>
      <c r="B55" s="132">
        <f t="shared" si="0"/>
        <v>2.3513752571634776</v>
      </c>
      <c r="C55" s="135" t="s">
        <v>17</v>
      </c>
    </row>
    <row r="56" spans="1:3" x14ac:dyDescent="0.15">
      <c r="A56" s="131">
        <f>'Component History'!C55/'Component History'!D55</f>
        <v>10.454545454545455</v>
      </c>
      <c r="B56" s="132">
        <f t="shared" si="0"/>
        <v>2.3470368555648795</v>
      </c>
      <c r="C56" s="134" t="s">
        <v>18</v>
      </c>
    </row>
    <row r="57" spans="1:3" x14ac:dyDescent="0.15">
      <c r="A57" s="131">
        <f>'Component History'!C56/'Component History'!D56</f>
        <v>6.5</v>
      </c>
      <c r="B57" s="132">
        <f t="shared" si="0"/>
        <v>1.8718021769015913</v>
      </c>
      <c r="C57" s="135" t="s">
        <v>19</v>
      </c>
    </row>
    <row r="58" spans="1:3" x14ac:dyDescent="0.15">
      <c r="A58" s="131">
        <f>'Component History'!C57/'Component History'!D57</f>
        <v>8.75</v>
      </c>
      <c r="B58" s="132">
        <f t="shared" si="0"/>
        <v>2.1690537003695232</v>
      </c>
      <c r="C58" s="134" t="s">
        <v>20</v>
      </c>
    </row>
    <row r="59" spans="1:3" x14ac:dyDescent="0.15">
      <c r="A59" s="131">
        <f>'Component History'!C58/'Component History'!D58</f>
        <v>7</v>
      </c>
      <c r="B59" s="132">
        <f t="shared" si="0"/>
        <v>1.9459101490553132</v>
      </c>
      <c r="C59" s="135" t="s">
        <v>21</v>
      </c>
    </row>
    <row r="60" spans="1:3" x14ac:dyDescent="0.15">
      <c r="A60" s="131">
        <f>'Component History'!C59/'Component History'!D59</f>
        <v>11</v>
      </c>
      <c r="B60" s="132">
        <f t="shared" si="0"/>
        <v>2.3978952727983707</v>
      </c>
      <c r="C60" s="134" t="s">
        <v>22</v>
      </c>
    </row>
    <row r="61" spans="1:3" x14ac:dyDescent="0.15">
      <c r="A61" s="131">
        <f>'Component History'!C60/'Component History'!D60</f>
        <v>5</v>
      </c>
      <c r="B61" s="132">
        <f t="shared" si="0"/>
        <v>1.6094379124341003</v>
      </c>
      <c r="C61" s="135" t="s">
        <v>23</v>
      </c>
    </row>
    <row r="62" spans="1:3" x14ac:dyDescent="0.15">
      <c r="A62" s="131">
        <f>'Component History'!C61/'Component History'!D61</f>
        <v>12.285714285714286</v>
      </c>
      <c r="B62" s="132">
        <f t="shared" si="0"/>
        <v>2.5084371471981943</v>
      </c>
      <c r="C62" s="134" t="s">
        <v>24</v>
      </c>
    </row>
    <row r="63" spans="1:3" x14ac:dyDescent="0.15">
      <c r="A63" s="131">
        <f>'Component History'!C62/'Component History'!D62</f>
        <v>11.375</v>
      </c>
      <c r="B63" s="132">
        <f t="shared" si="0"/>
        <v>2.431417964837014</v>
      </c>
      <c r="C63" s="135" t="s">
        <v>25</v>
      </c>
    </row>
    <row r="64" spans="1:3" x14ac:dyDescent="0.15">
      <c r="A64" s="131">
        <f>'Component History'!C63/'Component History'!D63</f>
        <v>5</v>
      </c>
      <c r="B64" s="132">
        <f t="shared" si="0"/>
        <v>1.6094379124341003</v>
      </c>
      <c r="C64" s="134" t="s">
        <v>26</v>
      </c>
    </row>
    <row r="65" spans="1:3" x14ac:dyDescent="0.15">
      <c r="A65" s="131">
        <f>'Component History'!C64/'Component History'!D64</f>
        <v>11</v>
      </c>
      <c r="B65" s="132">
        <f t="shared" si="0"/>
        <v>2.3978952727983707</v>
      </c>
      <c r="C65" s="135" t="s">
        <v>27</v>
      </c>
    </row>
    <row r="66" spans="1:3" x14ac:dyDescent="0.15">
      <c r="A66" s="131">
        <f>'Component History'!C65/'Component History'!D65</f>
        <v>17.5</v>
      </c>
      <c r="B66" s="132">
        <f t="shared" si="0"/>
        <v>2.8622008809294686</v>
      </c>
      <c r="C66" s="134" t="s">
        <v>28</v>
      </c>
    </row>
    <row r="67" spans="1:3" x14ac:dyDescent="0.15">
      <c r="A67" s="131">
        <f>'Component History'!C66/'Component History'!D66</f>
        <v>5</v>
      </c>
      <c r="B67" s="132">
        <f t="shared" si="0"/>
        <v>1.6094379124341003</v>
      </c>
      <c r="C67" s="135" t="s">
        <v>29</v>
      </c>
    </row>
    <row r="68" spans="1:3" x14ac:dyDescent="0.15">
      <c r="A68" s="131">
        <f>'Component History'!C67/'Component History'!D67</f>
        <v>15</v>
      </c>
      <c r="B68" s="132">
        <f t="shared" si="0"/>
        <v>2.7080502011022101</v>
      </c>
      <c r="C68" s="134" t="s">
        <v>30</v>
      </c>
    </row>
    <row r="69" spans="1:3" x14ac:dyDescent="0.15">
      <c r="A69" s="131">
        <f>'Component History'!C68/'Component History'!D68</f>
        <v>10.666666666666666</v>
      </c>
      <c r="B69" s="132">
        <f t="shared" ref="B69:B89" si="1">LN(A69)</f>
        <v>2.367123614131617</v>
      </c>
      <c r="C69" s="135" t="s">
        <v>31</v>
      </c>
    </row>
    <row r="70" spans="1:3" x14ac:dyDescent="0.15">
      <c r="A70" s="131">
        <f>'Component History'!C69/'Component History'!D69</f>
        <v>8.25</v>
      </c>
      <c r="B70" s="132">
        <f t="shared" si="1"/>
        <v>2.1102132003465894</v>
      </c>
      <c r="C70" s="134" t="s">
        <v>32</v>
      </c>
    </row>
    <row r="71" spans="1:3" x14ac:dyDescent="0.15">
      <c r="A71" s="131">
        <f>'Component History'!C70/'Component History'!D70</f>
        <v>9</v>
      </c>
      <c r="B71" s="132">
        <f t="shared" si="1"/>
        <v>2.1972245773362196</v>
      </c>
      <c r="C71" s="135" t="s">
        <v>33</v>
      </c>
    </row>
    <row r="72" spans="1:3" x14ac:dyDescent="0.15">
      <c r="A72" s="131">
        <f>'Component History'!C71/'Component History'!D71</f>
        <v>30</v>
      </c>
      <c r="B72" s="132">
        <f t="shared" si="1"/>
        <v>3.4011973816621555</v>
      </c>
      <c r="C72" s="134" t="s">
        <v>34</v>
      </c>
    </row>
    <row r="73" spans="1:3" x14ac:dyDescent="0.15">
      <c r="A73" s="131">
        <f>'Component History'!C72/'Component History'!D72</f>
        <v>11.5</v>
      </c>
      <c r="B73" s="132">
        <f t="shared" si="1"/>
        <v>2.4423470353692043</v>
      </c>
      <c r="C73" s="135" t="s">
        <v>35</v>
      </c>
    </row>
    <row r="74" spans="1:3" x14ac:dyDescent="0.15">
      <c r="A74" s="131">
        <f>'Component History'!C73/'Component History'!D73</f>
        <v>13.25</v>
      </c>
      <c r="B74" s="132">
        <f t="shared" si="1"/>
        <v>2.5839975524322312</v>
      </c>
      <c r="C74" s="134" t="s">
        <v>36</v>
      </c>
    </row>
    <row r="75" spans="1:3" x14ac:dyDescent="0.15">
      <c r="A75" s="131">
        <f>'Component History'!C74/'Component History'!D74</f>
        <v>16.333333333333332</v>
      </c>
      <c r="B75" s="132">
        <f t="shared" si="1"/>
        <v>2.7932080094425169</v>
      </c>
      <c r="C75" s="135" t="s">
        <v>37</v>
      </c>
    </row>
    <row r="76" spans="1:3" x14ac:dyDescent="0.15">
      <c r="A76" s="131">
        <f>'Component History'!C75/'Component History'!D75</f>
        <v>5</v>
      </c>
      <c r="B76" s="132">
        <f t="shared" si="1"/>
        <v>1.6094379124341003</v>
      </c>
      <c r="C76" s="134" t="s">
        <v>38</v>
      </c>
    </row>
    <row r="77" spans="1:3" x14ac:dyDescent="0.15">
      <c r="A77" s="131">
        <f>'Component History'!C76/'Component History'!D76</f>
        <v>10</v>
      </c>
      <c r="B77" s="132">
        <f t="shared" si="1"/>
        <v>2.3025850929940459</v>
      </c>
      <c r="C77" s="135" t="s">
        <v>39</v>
      </c>
    </row>
    <row r="78" spans="1:3" x14ac:dyDescent="0.15">
      <c r="A78" s="131">
        <f>'Component History'!C77/'Component History'!D77</f>
        <v>9.8181818181818183</v>
      </c>
      <c r="B78" s="132">
        <f t="shared" si="1"/>
        <v>2.2842359543258492</v>
      </c>
      <c r="C78" s="134" t="s">
        <v>40</v>
      </c>
    </row>
    <row r="79" spans="1:3" x14ac:dyDescent="0.15">
      <c r="A79" s="131">
        <f>'Component History'!C78/'Component History'!D78</f>
        <v>5.5</v>
      </c>
      <c r="B79" s="132">
        <f t="shared" si="1"/>
        <v>1.7047480922384253</v>
      </c>
      <c r="C79" s="135" t="s">
        <v>41</v>
      </c>
    </row>
    <row r="80" spans="1:3" x14ac:dyDescent="0.15">
      <c r="A80" s="131">
        <f>'Component History'!C79/'Component History'!D79</f>
        <v>8</v>
      </c>
      <c r="B80" s="132">
        <f t="shared" si="1"/>
        <v>2.0794415416798357</v>
      </c>
      <c r="C80" s="134" t="s">
        <v>42</v>
      </c>
    </row>
    <row r="81" spans="1:3" x14ac:dyDescent="0.15">
      <c r="A81" s="131">
        <f>'Component History'!C80/'Component History'!D80</f>
        <v>9.384615384615385</v>
      </c>
      <c r="B81" s="132">
        <f t="shared" si="1"/>
        <v>2.23907168727172</v>
      </c>
      <c r="C81" s="135" t="s">
        <v>43</v>
      </c>
    </row>
    <row r="82" spans="1:3" x14ac:dyDescent="0.15">
      <c r="A82" s="131">
        <f>'Component History'!C81/'Component History'!D81</f>
        <v>12</v>
      </c>
      <c r="B82" s="132">
        <f t="shared" si="1"/>
        <v>2.4849066497880004</v>
      </c>
      <c r="C82" s="134" t="s">
        <v>44</v>
      </c>
    </row>
    <row r="83" spans="1:3" x14ac:dyDescent="0.15">
      <c r="A83" s="131">
        <f>'Component History'!C82/'Component History'!D82</f>
        <v>5</v>
      </c>
      <c r="B83" s="132">
        <f t="shared" si="1"/>
        <v>1.6094379124341003</v>
      </c>
      <c r="C83" s="135" t="s">
        <v>45</v>
      </c>
    </row>
    <row r="84" spans="1:3" x14ac:dyDescent="0.15">
      <c r="A84" s="131">
        <f>'Component History'!C83/'Component History'!D83</f>
        <v>10.5</v>
      </c>
      <c r="B84" s="132">
        <f t="shared" si="1"/>
        <v>2.3513752571634776</v>
      </c>
      <c r="C84" s="134" t="s">
        <v>46</v>
      </c>
    </row>
    <row r="85" spans="1:3" x14ac:dyDescent="0.15">
      <c r="A85" s="131">
        <f>'Component History'!C84/'Component History'!D84</f>
        <v>9.4</v>
      </c>
      <c r="B85" s="132">
        <f t="shared" si="1"/>
        <v>2.2407096892759584</v>
      </c>
      <c r="C85" s="135" t="s">
        <v>47</v>
      </c>
    </row>
    <row r="86" spans="1:3" x14ac:dyDescent="0.15">
      <c r="A86" s="131">
        <f>'Component History'!C85/'Component History'!D85</f>
        <v>8.3333333333333339</v>
      </c>
      <c r="B86" s="132">
        <f t="shared" si="1"/>
        <v>2.120263536200091</v>
      </c>
      <c r="C86" s="134" t="s">
        <v>48</v>
      </c>
    </row>
    <row r="87" spans="1:3" x14ac:dyDescent="0.15">
      <c r="A87" s="131">
        <f>'Component History'!C86/'Component History'!D86</f>
        <v>8.8333333333333339</v>
      </c>
      <c r="B87" s="132">
        <f t="shared" si="1"/>
        <v>2.178532444324067</v>
      </c>
      <c r="C87" s="135" t="s">
        <v>49</v>
      </c>
    </row>
    <row r="88" spans="1:3" x14ac:dyDescent="0.15">
      <c r="A88" s="131">
        <f>'Component History'!C87/'Component History'!D87</f>
        <v>11.2</v>
      </c>
      <c r="B88" s="132">
        <f t="shared" si="1"/>
        <v>2.4159137783010487</v>
      </c>
      <c r="C88" s="134" t="s">
        <v>50</v>
      </c>
    </row>
    <row r="89" spans="1:3" x14ac:dyDescent="0.15">
      <c r="A89" s="131">
        <f>'Component History'!C88/'Component History'!D88</f>
        <v>7.1428571428571432</v>
      </c>
      <c r="B89" s="132">
        <f t="shared" si="1"/>
        <v>1.9661128563728327</v>
      </c>
      <c r="C89" s="135" t="s">
        <v>51</v>
      </c>
    </row>
    <row r="90" spans="1:3" x14ac:dyDescent="0.15">
      <c r="A90" s="131">
        <v>0</v>
      </c>
      <c r="B90" s="133"/>
      <c r="C90" s="134" t="s">
        <v>249</v>
      </c>
    </row>
  </sheetData>
  <phoneticPr fontId="0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L29"/>
  <sheetViews>
    <sheetView showGridLines="0" tabSelected="1" workbookViewId="0">
      <selection activeCell="J28" sqref="J28"/>
    </sheetView>
  </sheetViews>
  <sheetFormatPr baseColWidth="10" defaultColWidth="7.33203125" defaultRowHeight="13" x14ac:dyDescent="0.15"/>
  <cols>
    <col min="1" max="1" width="12.1640625" customWidth="1"/>
    <col min="2" max="2" width="39.83203125" customWidth="1"/>
    <col min="3" max="3" width="16.5" customWidth="1"/>
    <col min="4" max="4" width="19.5" customWidth="1"/>
    <col min="5" max="5" width="25.83203125" style="3" customWidth="1"/>
    <col min="6" max="6" width="21.1640625" style="66" customWidth="1"/>
    <col min="7" max="7" width="24.33203125" customWidth="1"/>
    <col min="8" max="8" width="12.1640625" customWidth="1"/>
    <col min="9" max="10" width="15.33203125" style="66" customWidth="1"/>
    <col min="18" max="18" width="9.83203125" customWidth="1"/>
    <col min="19" max="19" width="11.6640625" customWidth="1"/>
  </cols>
  <sheetData>
    <row r="1" spans="1:12" s="3" customFormat="1" ht="16" x14ac:dyDescent="0.2">
      <c r="A1" s="43" t="s">
        <v>176</v>
      </c>
      <c r="B1" s="36"/>
      <c r="C1" s="36"/>
      <c r="D1" s="36"/>
      <c r="E1" s="36"/>
      <c r="F1" s="76"/>
      <c r="I1" s="76"/>
      <c r="J1" s="76"/>
    </row>
    <row r="2" spans="1:12" s="3" customFormat="1" x14ac:dyDescent="0.15">
      <c r="A2" s="36" t="str">
        <f>Solution!A67</f>
        <v>Component sizing</v>
      </c>
      <c r="B2" s="36"/>
      <c r="C2" s="36"/>
      <c r="D2" s="36"/>
      <c r="E2" s="36"/>
      <c r="F2" s="76"/>
      <c r="I2" s="76"/>
      <c r="J2" s="76"/>
    </row>
    <row r="3" spans="1:12" x14ac:dyDescent="0.15">
      <c r="A3" s="123" t="s">
        <v>53</v>
      </c>
      <c r="B3" s="123" t="s">
        <v>331</v>
      </c>
      <c r="C3" s="123" t="s">
        <v>332</v>
      </c>
      <c r="D3" s="123" t="s">
        <v>333</v>
      </c>
      <c r="E3" s="123" t="s">
        <v>334</v>
      </c>
      <c r="F3" s="123" t="s">
        <v>335</v>
      </c>
      <c r="G3" s="123" t="s">
        <v>336</v>
      </c>
      <c r="H3" s="123" t="s">
        <v>337</v>
      </c>
      <c r="I3" s="124" t="s">
        <v>208</v>
      </c>
      <c r="J3" s="124" t="s">
        <v>338</v>
      </c>
      <c r="K3" s="30" t="s">
        <v>339</v>
      </c>
    </row>
    <row r="4" spans="1:12" x14ac:dyDescent="0.15">
      <c r="A4" s="125" t="s">
        <v>340</v>
      </c>
      <c r="B4" s="129" t="s">
        <v>345</v>
      </c>
      <c r="C4" s="136" t="s">
        <v>186</v>
      </c>
      <c r="D4" s="122">
        <v>0</v>
      </c>
      <c r="E4" s="122">
        <v>0</v>
      </c>
      <c r="F4" s="122">
        <v>0</v>
      </c>
      <c r="G4" s="172">
        <f>D4+E4</f>
        <v>0</v>
      </c>
      <c r="H4" s="130">
        <v>5</v>
      </c>
      <c r="I4" s="122">
        <v>9</v>
      </c>
      <c r="J4" s="128">
        <f>H4*I4</f>
        <v>45</v>
      </c>
      <c r="K4" s="173">
        <f>G4+J4</f>
        <v>45</v>
      </c>
      <c r="L4" s="127"/>
    </row>
    <row r="5" spans="1:12" x14ac:dyDescent="0.15">
      <c r="A5" s="125" t="s">
        <v>341</v>
      </c>
      <c r="B5" s="129" t="s">
        <v>346</v>
      </c>
      <c r="C5" s="136" t="s">
        <v>185</v>
      </c>
      <c r="D5" s="122">
        <v>16</v>
      </c>
      <c r="E5" s="122">
        <v>29</v>
      </c>
      <c r="F5" s="122">
        <v>17</v>
      </c>
      <c r="G5" s="172">
        <f t="shared" ref="G5:G9" si="0">D5+E5</f>
        <v>45</v>
      </c>
      <c r="H5" s="130">
        <v>1</v>
      </c>
      <c r="I5" s="122">
        <v>7</v>
      </c>
      <c r="J5" s="128">
        <f t="shared" ref="J5:J9" si="1">H5*I5</f>
        <v>7</v>
      </c>
      <c r="K5" s="173">
        <f t="shared" ref="K5:K9" si="2">G5+J5</f>
        <v>52</v>
      </c>
      <c r="L5" s="127"/>
    </row>
    <row r="6" spans="1:12" x14ac:dyDescent="0.15">
      <c r="A6" s="125" t="s">
        <v>342</v>
      </c>
      <c r="B6" s="129" t="s">
        <v>347</v>
      </c>
      <c r="C6" s="136" t="s">
        <v>187</v>
      </c>
      <c r="D6" s="122">
        <v>13</v>
      </c>
      <c r="E6" s="122">
        <v>21</v>
      </c>
      <c r="F6" s="122">
        <v>14</v>
      </c>
      <c r="G6" s="172">
        <f t="shared" si="0"/>
        <v>34</v>
      </c>
      <c r="H6" s="130">
        <v>1</v>
      </c>
      <c r="I6" s="122">
        <v>13</v>
      </c>
      <c r="J6" s="128">
        <f>H6*I6</f>
        <v>13</v>
      </c>
      <c r="K6" s="173">
        <f t="shared" si="2"/>
        <v>47</v>
      </c>
      <c r="L6" s="127"/>
    </row>
    <row r="7" spans="1:12" x14ac:dyDescent="0.15">
      <c r="A7" s="126" t="s">
        <v>343</v>
      </c>
      <c r="B7" s="129" t="s">
        <v>348</v>
      </c>
      <c r="C7" s="136" t="s">
        <v>186</v>
      </c>
      <c r="D7" s="122">
        <v>0</v>
      </c>
      <c r="E7" s="122">
        <v>0</v>
      </c>
      <c r="F7" s="122">
        <v>0</v>
      </c>
      <c r="G7" s="172">
        <f t="shared" si="0"/>
        <v>0</v>
      </c>
      <c r="H7" s="130">
        <v>4</v>
      </c>
      <c r="I7" s="122">
        <v>9</v>
      </c>
      <c r="J7" s="128">
        <f t="shared" si="1"/>
        <v>36</v>
      </c>
      <c r="K7" s="173">
        <f t="shared" si="2"/>
        <v>36</v>
      </c>
      <c r="L7" s="127"/>
    </row>
    <row r="8" spans="1:12" x14ac:dyDescent="0.15">
      <c r="A8" s="126" t="s">
        <v>344</v>
      </c>
      <c r="B8" s="129" t="s">
        <v>350</v>
      </c>
      <c r="C8" s="136" t="s">
        <v>186</v>
      </c>
      <c r="D8" s="122">
        <v>11</v>
      </c>
      <c r="E8" s="122">
        <v>20</v>
      </c>
      <c r="F8" s="122">
        <v>12</v>
      </c>
      <c r="G8" s="172">
        <f t="shared" si="0"/>
        <v>31</v>
      </c>
      <c r="H8" s="130">
        <v>1</v>
      </c>
      <c r="I8" s="122">
        <v>9</v>
      </c>
      <c r="J8" s="128">
        <f t="shared" si="1"/>
        <v>9</v>
      </c>
      <c r="K8" s="173">
        <f t="shared" si="2"/>
        <v>40</v>
      </c>
      <c r="L8" s="127"/>
    </row>
    <row r="9" spans="1:12" x14ac:dyDescent="0.15">
      <c r="A9" s="126" t="s">
        <v>349</v>
      </c>
      <c r="B9" s="129" t="s">
        <v>351</v>
      </c>
      <c r="C9" s="136" t="s">
        <v>103</v>
      </c>
      <c r="D9" s="122">
        <v>0</v>
      </c>
      <c r="E9" s="122">
        <v>0</v>
      </c>
      <c r="F9" s="122">
        <v>0</v>
      </c>
      <c r="G9" s="172">
        <f t="shared" si="0"/>
        <v>0</v>
      </c>
      <c r="H9" s="130">
        <v>5</v>
      </c>
      <c r="I9" s="122">
        <v>9</v>
      </c>
      <c r="J9" s="128">
        <f t="shared" si="1"/>
        <v>45</v>
      </c>
      <c r="K9" s="173">
        <f t="shared" si="2"/>
        <v>45</v>
      </c>
      <c r="L9" s="127"/>
    </row>
    <row r="10" spans="1:12" x14ac:dyDescent="0.15">
      <c r="B10" s="127"/>
      <c r="C10" s="127"/>
      <c r="D10" s="127"/>
      <c r="E10" s="127"/>
      <c r="F10" s="127"/>
      <c r="G10" s="127"/>
      <c r="H10" s="127"/>
      <c r="I10" s="127"/>
      <c r="J10" s="137" t="s">
        <v>352</v>
      </c>
      <c r="K10" s="127">
        <f>SUM(K4:K9)</f>
        <v>265</v>
      </c>
      <c r="L10" s="127"/>
    </row>
    <row r="11" spans="1:12" x14ac:dyDescent="0.15"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</row>
    <row r="12" spans="1:12" x14ac:dyDescent="0.15"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L12" s="127"/>
    </row>
    <row r="13" spans="1:12" x14ac:dyDescent="0.15">
      <c r="A13" s="82"/>
      <c r="B13" s="127"/>
      <c r="C13" s="127"/>
      <c r="D13" s="137"/>
      <c r="E13" s="139"/>
      <c r="F13" s="127"/>
      <c r="G13" s="127"/>
      <c r="H13" s="127"/>
      <c r="I13" s="127"/>
      <c r="J13" s="127"/>
      <c r="K13" s="127"/>
      <c r="L13" s="127"/>
    </row>
    <row r="14" spans="1:12" x14ac:dyDescent="0.15">
      <c r="A14" s="82"/>
      <c r="B14" s="127"/>
      <c r="C14" s="127"/>
      <c r="D14" s="127"/>
      <c r="E14" s="127"/>
      <c r="F14" s="127"/>
      <c r="G14" s="127"/>
      <c r="H14" s="127"/>
      <c r="I14" s="127"/>
      <c r="J14" s="127"/>
      <c r="K14" s="127"/>
      <c r="L14" s="127"/>
    </row>
    <row r="15" spans="1:12" x14ac:dyDescent="0.15">
      <c r="A15" s="82"/>
      <c r="B15" s="127"/>
      <c r="C15" s="127"/>
      <c r="D15" s="127"/>
      <c r="E15" s="127"/>
      <c r="F15" s="127"/>
      <c r="G15" s="127"/>
      <c r="H15" s="127"/>
      <c r="I15" s="127"/>
      <c r="J15" s="127"/>
      <c r="K15" s="127"/>
      <c r="L15" s="127"/>
    </row>
    <row r="16" spans="1:12" x14ac:dyDescent="0.15">
      <c r="A16" s="82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x14ac:dyDescent="0.15">
      <c r="A17" s="82"/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</row>
    <row r="18" spans="1:12" x14ac:dyDescent="0.15">
      <c r="A18" s="82"/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L18" s="127"/>
    </row>
    <row r="19" spans="1:12" x14ac:dyDescent="0.15">
      <c r="A19" s="82"/>
      <c r="B19" s="127"/>
      <c r="C19" s="127"/>
      <c r="D19" s="127"/>
      <c r="E19" s="127"/>
      <c r="F19" s="127"/>
      <c r="G19" s="127"/>
      <c r="H19" s="127"/>
      <c r="I19" s="127"/>
      <c r="J19" s="127"/>
      <c r="K19" s="127"/>
      <c r="L19" s="127"/>
    </row>
    <row r="20" spans="1:12" x14ac:dyDescent="0.15">
      <c r="B20" s="127"/>
      <c r="C20" s="127"/>
      <c r="D20" s="127"/>
      <c r="E20" s="127"/>
      <c r="F20" s="127"/>
      <c r="G20" s="127"/>
      <c r="H20" s="127"/>
      <c r="I20" s="127"/>
      <c r="J20" s="127"/>
      <c r="K20" s="127"/>
      <c r="L20" s="127"/>
    </row>
    <row r="21" spans="1:12" x14ac:dyDescent="0.15">
      <c r="B21" s="127"/>
      <c r="C21" s="127"/>
      <c r="D21" s="127"/>
      <c r="E21" s="127"/>
      <c r="F21" s="127"/>
      <c r="G21" s="127"/>
      <c r="H21" s="127"/>
      <c r="I21" s="127"/>
      <c r="J21" s="127"/>
      <c r="K21" s="127"/>
      <c r="L21" s="127"/>
    </row>
    <row r="22" spans="1:12" x14ac:dyDescent="0.15"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L22" s="127"/>
    </row>
    <row r="23" spans="1:12" x14ac:dyDescent="0.15">
      <c r="B23" s="127"/>
      <c r="C23" s="127"/>
      <c r="D23" s="127"/>
      <c r="E23" s="127"/>
      <c r="F23" s="127"/>
      <c r="G23" s="127"/>
      <c r="H23" s="127"/>
      <c r="I23" s="127"/>
      <c r="J23" s="127"/>
      <c r="K23" s="127"/>
      <c r="L23" s="127"/>
    </row>
    <row r="24" spans="1:12" x14ac:dyDescent="0.15">
      <c r="B24" s="127"/>
      <c r="C24" s="127"/>
      <c r="D24" s="127"/>
      <c r="E24" s="127"/>
      <c r="F24" s="127"/>
      <c r="G24" s="127"/>
      <c r="H24" s="127"/>
      <c r="I24" s="127"/>
      <c r="J24" s="127"/>
      <c r="K24" s="127"/>
      <c r="L24" s="127"/>
    </row>
    <row r="25" spans="1:12" x14ac:dyDescent="0.15"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</row>
    <row r="26" spans="1:12" x14ac:dyDescent="0.15"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</row>
    <row r="27" spans="1:12" x14ac:dyDescent="0.15">
      <c r="B27" s="127"/>
      <c r="C27" s="127"/>
      <c r="D27" s="127"/>
      <c r="E27" s="127"/>
      <c r="F27" s="127"/>
      <c r="G27" s="127"/>
      <c r="H27" s="127"/>
      <c r="I27" s="127"/>
      <c r="J27" s="127"/>
      <c r="K27" s="127"/>
      <c r="L27" s="127"/>
    </row>
    <row r="28" spans="1:12" x14ac:dyDescent="0.15">
      <c r="B28" s="127"/>
      <c r="C28" s="127"/>
      <c r="D28" s="127"/>
      <c r="E28" s="127"/>
      <c r="F28" s="127"/>
      <c r="G28" s="127"/>
      <c r="H28" s="127"/>
      <c r="I28" s="127"/>
      <c r="J28" s="127"/>
      <c r="K28" s="127"/>
      <c r="L28" s="127"/>
    </row>
    <row r="29" spans="1:12" x14ac:dyDescent="0.15">
      <c r="B29" s="127"/>
      <c r="C29" s="127"/>
      <c r="D29" s="127"/>
      <c r="E29" s="127"/>
      <c r="F29" s="127"/>
      <c r="G29" s="127"/>
      <c r="H29" s="127"/>
      <c r="I29" s="127"/>
      <c r="J29" s="127"/>
      <c r="K29" s="127"/>
      <c r="L29" s="127"/>
    </row>
  </sheetData>
  <phoneticPr fontId="11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Description</vt:lpstr>
      <vt:lpstr>Process</vt:lpstr>
      <vt:lpstr>Component History</vt:lpstr>
      <vt:lpstr>Project History</vt:lpstr>
      <vt:lpstr>Activities</vt:lpstr>
      <vt:lpstr>Architecture</vt:lpstr>
      <vt:lpstr>Solution</vt:lpstr>
      <vt:lpstr>Calc-1</vt:lpstr>
      <vt:lpstr>Calc-2</vt:lpstr>
      <vt:lpstr>Calc-3</vt:lpstr>
      <vt:lpstr>Solution!InstructorAssessment4A</vt:lpstr>
      <vt:lpstr>Activities!Print_Area</vt:lpstr>
      <vt:lpstr>Architecture!Print_Area</vt:lpstr>
      <vt:lpstr>'Component History'!Print_Area</vt:lpstr>
      <vt:lpstr>Description!Print_Area</vt:lpstr>
      <vt:lpstr>'Project History'!Print_Area</vt:lpstr>
    </vt:vector>
  </TitlesOfParts>
  <Company>Auburn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Umphress</dc:creator>
  <cp:lastModifiedBy>Microsoft Office User</cp:lastModifiedBy>
  <cp:lastPrinted>2018-12-10T17:39:59Z</cp:lastPrinted>
  <dcterms:created xsi:type="dcterms:W3CDTF">2001-05-29T14:24:49Z</dcterms:created>
  <dcterms:modified xsi:type="dcterms:W3CDTF">2019-11-23T00:37:22Z</dcterms:modified>
</cp:coreProperties>
</file>