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Documents\Data_Analytics_Ironhack\Projects\ironhack_final_project\Datasets\Species_data\"/>
    </mc:Choice>
  </mc:AlternateContent>
  <xr:revisionPtr revIDLastSave="0" documentId="8_{45DEB830-0E18-454A-A0F8-3B804A2DCA5E}" xr6:coauthVersionLast="47" xr6:coauthVersionMax="47" xr10:uidLastSave="{00000000-0000-0000-0000-000000000000}"/>
  <bookViews>
    <workbookView xWindow="-38520" yWindow="-120" windowWidth="38640" windowHeight="21120" xr2:uid="{A5710970-F0A1-40A1-B305-96FD071011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H11" i="1"/>
  <c r="E11" i="1"/>
  <c r="H10" i="1"/>
  <c r="E10" i="1"/>
  <c r="H9" i="1"/>
  <c r="G9" i="1"/>
  <c r="E9" i="1"/>
  <c r="H8" i="1"/>
  <c r="H7" i="1"/>
  <c r="E7" i="1"/>
  <c r="D7" i="1"/>
  <c r="I6" i="1"/>
  <c r="H6" i="1"/>
  <c r="H5" i="1"/>
  <c r="E5" i="1"/>
  <c r="I4" i="1"/>
  <c r="H4" i="1"/>
  <c r="E4" i="1"/>
  <c r="D4" i="1"/>
  <c r="H3" i="1"/>
  <c r="H2" i="1"/>
  <c r="E2" i="1"/>
  <c r="D2" i="1"/>
</calcChain>
</file>

<file path=xl/sharedStrings.xml><?xml version="1.0" encoding="utf-8"?>
<sst xmlns="http://schemas.openxmlformats.org/spreadsheetml/2006/main" count="290" uniqueCount="181">
  <si>
    <t>nome_comum</t>
  </si>
  <si>
    <t>nome_científico</t>
  </si>
  <si>
    <t>família</t>
  </si>
  <si>
    <t>germinacao_Tmin</t>
  </si>
  <si>
    <t>germinacao_Totima</t>
  </si>
  <si>
    <t>germincacao_Tmáxima</t>
  </si>
  <si>
    <t>vegetacao_Tmin</t>
  </si>
  <si>
    <t>vegetacao_Toptima</t>
  </si>
  <si>
    <t>vegetacao_Tmax</t>
  </si>
  <si>
    <t>tolerancia_salinidade</t>
  </si>
  <si>
    <t>intervalo_otimp_pH</t>
  </si>
  <si>
    <t>tolerancia_acidez</t>
  </si>
  <si>
    <t>solo_preferido</t>
  </si>
  <si>
    <t>sol_fotoperíodo</t>
  </si>
  <si>
    <t>clima_ideal _°C</t>
  </si>
  <si>
    <t>necessidade_hidrica</t>
  </si>
  <si>
    <t>notas_principais</t>
  </si>
  <si>
    <t>Abóbora</t>
  </si>
  <si>
    <t>Curcubita sp.</t>
  </si>
  <si>
    <t>Curcubitaceae</t>
  </si>
  <si>
    <t>Moderada a Elevada</t>
  </si>
  <si>
    <t>6–6,8</t>
  </si>
  <si>
    <t>Moderada</t>
  </si>
  <si>
    <t>Franco-arenoso, fértil, bem drenado</t>
  </si>
  <si>
    <t>Pleno sol (≥ 6–8h)</t>
  </si>
  <si>
    <t>20–30 °C</t>
  </si>
  <si>
    <t>Moderada (rega regular)</t>
  </si>
  <si>
    <t>Não tolera geadas; gosta de calor</t>
  </si>
  <si>
    <t>Banana</t>
  </si>
  <si>
    <t>Musa acuminata × Musa balbisiana (AA–AAA, etc.)</t>
  </si>
  <si>
    <t>Musaceae</t>
  </si>
  <si>
    <t>— (propagação vegetativa)</t>
  </si>
  <si>
    <t>—</t>
  </si>
  <si>
    <t>Moderada a elevada (algumas variedades toleram EC 1,6–2 dS/m)</t>
  </si>
  <si>
    <t>5,5–7,5</t>
  </si>
  <si>
    <t>Franco-argiloso, rico em matéria orgânica</t>
  </si>
  <si>
    <t>Pleno sol (≥ 8h)</t>
  </si>
  <si>
    <t>26–30 °C</t>
  </si>
  <si>
    <t>Alta (rega constante)</t>
  </si>
  <si>
    <t>Sensível ao vento forte</t>
  </si>
  <si>
    <t>Batata</t>
  </si>
  <si>
    <t>Solanum tuberosum</t>
  </si>
  <si>
    <t>Solanaceae</t>
  </si>
  <si>
    <t>5,5–6</t>
  </si>
  <si>
    <t>Elevada</t>
  </si>
  <si>
    <t>Franco-arenoso, solto, bem drenado</t>
  </si>
  <si>
    <t>6–8h sol</t>
  </si>
  <si>
    <t>15–20 °C</t>
  </si>
  <si>
    <t>Não gosta de solos encharcados</t>
  </si>
  <si>
    <t>Batata-doce</t>
  </si>
  <si>
    <t>Ipomoea batatas</t>
  </si>
  <si>
    <t>Convolvulaceae</t>
  </si>
  <si>
    <t>5,5–6,5</t>
  </si>
  <si>
    <t>Arenoso a franco-arenoso, solto</t>
  </si>
  <si>
    <t>Pleno sol (≥ 6h)</t>
  </si>
  <si>
    <t>21–26 °C</t>
  </si>
  <si>
    <t>Baixa a moderada</t>
  </si>
  <si>
    <t>Tolerante à seca, mas prefere calor</t>
  </si>
  <si>
    <t>Cana-de-açúcar</t>
  </si>
  <si>
    <t>Saccharum officinarum</t>
  </si>
  <si>
    <t>Poaceae</t>
  </si>
  <si>
    <t>Elevada (resiste a EC 1,7–2,5 dS/m)</t>
  </si>
  <si>
    <t>6–7,5</t>
  </si>
  <si>
    <t>Baixa</t>
  </si>
  <si>
    <t>Profundos, férteis, franco-argilosos</t>
  </si>
  <si>
    <t>20–30 °C (ótimo 25–28 °C)</t>
  </si>
  <si>
    <t>Muito alta</t>
  </si>
  <si>
    <t>Cultura de clima tropical/subtropical</t>
  </si>
  <si>
    <t>Cebola</t>
  </si>
  <si>
    <t>Allium cepa</t>
  </si>
  <si>
    <t>Alliaceae</t>
  </si>
  <si>
    <t>Reduzida</t>
  </si>
  <si>
    <t>6–7</t>
  </si>
  <si>
    <t>15–25 °C</t>
  </si>
  <si>
    <t>Requer fotoperíodo adequado para bulbificação</t>
  </si>
  <si>
    <t>Couve-repolho</t>
  </si>
  <si>
    <t>Brassica olereacea L. var. capitata</t>
  </si>
  <si>
    <t>Brassicaceae</t>
  </si>
  <si>
    <t>6,5–7,5</t>
  </si>
  <si>
    <t>Pleno sol ou meia-sombra</t>
  </si>
  <si>
    <t>Moderada (rega frequente)</t>
  </si>
  <si>
    <t>Prefere clima fresco</t>
  </si>
  <si>
    <t>Feijão-verde</t>
  </si>
  <si>
    <t>Phaseolus</t>
  </si>
  <si>
    <t>Leguminoseae</t>
  </si>
  <si>
    <t>6–6,5</t>
  </si>
  <si>
    <t>Franco-arenoso, fértil, drenado</t>
  </si>
  <si>
    <t>18–24 °C</t>
  </si>
  <si>
    <t>Sensível a geadas e excesso de calor</t>
  </si>
  <si>
    <t>Milho p/ maçaroca</t>
  </si>
  <si>
    <t>Zea mays</t>
  </si>
  <si>
    <t>20–27 °C</t>
  </si>
  <si>
    <t>Alta</t>
  </si>
  <si>
    <t>Exigente em nutrientes e água</t>
  </si>
  <si>
    <r>
      <t>Vinha (</t>
    </r>
    <r>
      <rPr>
        <i/>
        <sz val="11"/>
        <color theme="1"/>
        <rFont val="Aptos Narrow"/>
        <family val="2"/>
        <scheme val="minor"/>
      </rPr>
      <t>Vitis vinifera</t>
    </r>
    <r>
      <rPr>
        <sz val="11"/>
        <color theme="1"/>
        <rFont val="Aptos Narrow"/>
        <family val="2"/>
        <scheme val="minor"/>
      </rPr>
      <t>)</t>
    </r>
  </si>
  <si>
    <t>Vitis vinifera L.</t>
  </si>
  <si>
    <t>Vitaceae</t>
  </si>
  <si>
    <t>Moderada (sensível acima de 2 dS/m)</t>
  </si>
  <si>
    <t>Pobres, pedregosos, bem drenados</t>
  </si>
  <si>
    <t>18–25 °C</t>
  </si>
  <si>
    <t>Estresse hídrico ligeiro favorece qualidade</t>
  </si>
  <si>
    <t>Tomate</t>
  </si>
  <si>
    <t>Solanum lycopersicum</t>
  </si>
  <si>
    <t>Moderada (sensível ao solo salino) (ScienceDirect)</t>
  </si>
  <si>
    <t>6.0-6.8</t>
  </si>
  <si>
    <t>Solos férteis, bem drenados, ricos em matéria orgânica, textura franca a franco-arenosa</t>
  </si>
  <si>
    <r>
      <t xml:space="preserve">Planta de dias neutros (não depende fortemente do fotoperíodo), mas precisa de </t>
    </r>
    <r>
      <rPr>
        <b/>
        <sz val="11"/>
        <color theme="1"/>
        <rFont val="Aptos Narrow"/>
        <family val="2"/>
        <scheme val="minor"/>
      </rPr>
      <t>muito sol direto</t>
    </r>
    <r>
      <rPr>
        <sz val="11"/>
        <color theme="1"/>
        <rFont val="Aptos Narrow"/>
        <family val="2"/>
        <scheme val="minor"/>
      </rPr>
      <t xml:space="preserve"> (≥6–8h/dia)</t>
    </r>
  </si>
  <si>
    <t>21 e 27 °C</t>
  </si>
  <si>
    <r>
      <t xml:space="preserve">Elevada, cerca de </t>
    </r>
    <r>
      <rPr>
        <b/>
        <sz val="11"/>
        <color theme="1"/>
        <rFont val="Aptos Narrow"/>
        <family val="2"/>
        <scheme val="minor"/>
      </rPr>
      <t>600–800 mm por ciclo</t>
    </r>
    <r>
      <rPr>
        <sz val="11"/>
        <color theme="1"/>
        <rFont val="Aptos Narrow"/>
        <family val="2"/>
        <scheme val="minor"/>
      </rPr>
      <t>, com maior exigência durante a floração e frutificação.</t>
    </r>
  </si>
  <si>
    <t>Alface</t>
  </si>
  <si>
    <t>Lactuca sativa</t>
  </si>
  <si>
    <t>Asteraceae</t>
  </si>
  <si>
    <t>6,0–7,0</t>
  </si>
  <si>
    <t>Solos férteis, bem drenados, ricos em matéria orgânica</t>
  </si>
  <si>
    <t>10–14 h de luz</t>
  </si>
  <si>
    <t>Moderada a elevada (rega frequente, não encharcar)</t>
  </si>
  <si>
    <t>Cenoura</t>
  </si>
  <si>
    <t>Daucus carota</t>
  </si>
  <si>
    <t>Apiaceae</t>
  </si>
  <si>
    <t>6,0–6,8</t>
  </si>
  <si>
    <t>Solos soltos, arenosos, profundos, pH 6–6,8</t>
  </si>
  <si>
    <t>10–12 h</t>
  </si>
  <si>
    <t>16–22 °C</t>
  </si>
  <si>
    <t>Moderada (necessita humidade constante)</t>
  </si>
  <si>
    <t>Pepino</t>
  </si>
  <si>
    <t>Cucumis sativus</t>
  </si>
  <si>
    <t>Cucurbitaceae</t>
  </si>
  <si>
    <t>Solos leves, férteis, bem drenados</t>
  </si>
  <si>
    <t>12–14 h</t>
  </si>
  <si>
    <t>20–28 °C</t>
  </si>
  <si>
    <t>Elevada (exigente em água)</t>
  </si>
  <si>
    <t>Pimento</t>
  </si>
  <si>
    <t>Capsicum annuum</t>
  </si>
  <si>
    <t>Solos francos, férteis, pH 6–7</t>
  </si>
  <si>
    <t>Moderada a elevada</t>
  </si>
  <si>
    <t>Courgette</t>
  </si>
  <si>
    <t>Cucurbita pepo</t>
  </si>
  <si>
    <t>6,0–7,5</t>
  </si>
  <si>
    <t>Solos leves, férteis, ricos em MO</t>
  </si>
  <si>
    <t>Nabo</t>
  </si>
  <si>
    <t>Brassica rapa var. rapa</t>
  </si>
  <si>
    <t>Solos frescos, francos, férteis</t>
  </si>
  <si>
    <t>10–18 °C</t>
  </si>
  <si>
    <t>Acelga</t>
  </si>
  <si>
    <t>Beta vulgaris var. cicla</t>
  </si>
  <si>
    <t>Amaranthaceae</t>
  </si>
  <si>
    <t>Solos profundos, húmidos, pH 6–7,5</t>
  </si>
  <si>
    <r>
      <t>Pimpinela</t>
    </r>
    <r>
      <rPr>
        <sz val="11"/>
        <color theme="1"/>
        <rFont val="Aptos Narrow"/>
        <family val="2"/>
        <scheme val="minor"/>
      </rPr>
      <t xml:space="preserve"> (Chuchu)</t>
    </r>
  </si>
  <si>
    <t>Sechium edule</t>
  </si>
  <si>
    <t>Solos profundos, húmidos, ricos em MO</t>
  </si>
  <si>
    <t>Maçã</t>
  </si>
  <si>
    <t>Malus domestica</t>
  </si>
  <si>
    <t>Rosaceae</t>
  </si>
  <si>
    <t>5 (estratificação)</t>
  </si>
  <si>
    <t>5,5–7,0</t>
  </si>
  <si>
    <t>Cereja</t>
  </si>
  <si>
    <t>Prunus avium</t>
  </si>
  <si>
    <t>4 (estratificação)</t>
  </si>
  <si>
    <t>Tangerina</t>
  </si>
  <si>
    <t>Citrus reticulata</t>
  </si>
  <si>
    <t>Rutaceae</t>
  </si>
  <si>
    <t>Limão</t>
  </si>
  <si>
    <t>Citrus limon</t>
  </si>
  <si>
    <t>Musa spp.</t>
  </si>
  <si>
    <t>Abacate</t>
  </si>
  <si>
    <t>Persea americana</t>
  </si>
  <si>
    <t>Lauraceae</t>
  </si>
  <si>
    <t>Anona</t>
  </si>
  <si>
    <t>Annona cherimola</t>
  </si>
  <si>
    <t>Annonaceae</t>
  </si>
  <si>
    <t>Uva (Vitis)</t>
  </si>
  <si>
    <t>Vitis vinifera</t>
  </si>
  <si>
    <t>Inhame</t>
  </si>
  <si>
    <t>Colocasia esculenta</t>
  </si>
  <si>
    <t>Araceae</t>
  </si>
  <si>
    <t>Solos argilo-arenosos, húmidos, bem drenados</t>
  </si>
  <si>
    <t>12 h</t>
  </si>
  <si>
    <t>25–30 °C</t>
  </si>
  <si>
    <t>Elevada (planta de clima húmido)</t>
  </si>
  <si>
    <t>Solos leves, arenosos, pH 5,5–6,5</t>
  </si>
  <si>
    <t>Baixa a moderada (tolera secas)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</si>
</sst>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9DB6E-F546-473F-9EE9-E312C9013712}" name="Tabela1" displayName="Tabela1" ref="A1:Q11" totalsRowShown="0">
  <tableColumns count="17">
    <tableColumn id="1" xr3:uid="{AB1A0331-0EBF-4DF6-B0C1-6A1B05F9C36D}" name="nome_comum"/>
    <tableColumn id="2" xr3:uid="{1A56232C-5A39-40F4-8A81-8F5346087E89}" name="nome_científico"/>
    <tableColumn id="3" xr3:uid="{C1290A3E-9748-4541-A15F-FB89160F4B0D}" name="família"/>
    <tableColumn id="4" xr3:uid="{214F9298-F4FD-499B-BD8E-7D3B0E65EAD5}" name="germinacao_Tmin"/>
    <tableColumn id="5" xr3:uid="{11802D98-D6F3-4B20-BB91-861E689A4ABA}" name="germinacao_Totima"/>
    <tableColumn id="6" xr3:uid="{9FFE5873-F8C6-4876-A023-501C58B47BB2}" name="germincacao_Tmáxima"/>
    <tableColumn id="7" xr3:uid="{CAD96D46-D5DB-44AB-B67B-2931475C4ECF}" name="vegetacao_Tmin"/>
    <tableColumn id="8" xr3:uid="{7FBE4DC9-BFCB-4267-A3DA-3D7CE4C1886B}" name="vegetacao_Toptima"/>
    <tableColumn id="9" xr3:uid="{5612775E-E641-44F8-8C8A-7AAD51C39763}" name="vegetacao_Tmax"/>
    <tableColumn id="10" xr3:uid="{CC8B5CA7-E044-42BD-87B5-D07EAFC61B60}" name="tolerancia_salinidade"/>
    <tableColumn id="11" xr3:uid="{AD6E54B3-8CC1-4D95-A435-E1CA49DC331F}" name="intervalo_otimp_pH"/>
    <tableColumn id="12" xr3:uid="{9452508A-0B5C-4ECD-9B10-070086C1161A}" name="tolerancia_acidez"/>
    <tableColumn id="13" xr3:uid="{C02F1672-0065-47E7-B5BD-85686536C1EF}" name="solo_preferido"/>
    <tableColumn id="14" xr3:uid="{ECD0A347-7083-4480-94F8-ED4D3526D7F8}" name="sol_fotoperíodo"/>
    <tableColumn id="15" xr3:uid="{4EBDF6A6-47CE-46D1-9E26-69CEC8CECEBF}" name="clima_ideal _°C"/>
    <tableColumn id="16" xr3:uid="{E5873F4F-7D3C-4DE3-9B15-6C89EBD230DD}" name="necessidade_hidrica"/>
    <tableColumn id="17" xr3:uid="{B65E6E87-3B67-4BF3-9AC3-08AB899EC73E}" name="notas_principai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sciencedirect.com/science/article/abs/pii/S0304423898001915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B1F1-06DC-49D9-A8B6-7C89B8174F79}">
  <dimension ref="A1:Q30"/>
  <sheetViews>
    <sheetView tabSelected="1" workbookViewId="0">
      <selection sqref="A1:Q31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s">
        <v>18</v>
      </c>
      <c r="C2" t="s">
        <v>19</v>
      </c>
      <c r="D2">
        <f>(5+10)/2</f>
        <v>7.5</v>
      </c>
      <c r="E2">
        <f>(30+35)/2</f>
        <v>32.5</v>
      </c>
      <c r="F2">
        <v>38</v>
      </c>
      <c r="G2">
        <v>10</v>
      </c>
      <c r="H2">
        <f>(20+25)/2</f>
        <v>22.5</v>
      </c>
      <c r="I2">
        <v>32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4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32</v>
      </c>
      <c r="G3">
        <v>15</v>
      </c>
      <c r="H3">
        <f>(26+30)/2</f>
        <v>28</v>
      </c>
      <c r="I3">
        <v>35</v>
      </c>
      <c r="J3" t="s">
        <v>33</v>
      </c>
      <c r="K3" t="s">
        <v>34</v>
      </c>
      <c r="L3" t="s">
        <v>22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</row>
    <row r="4" spans="1:17" x14ac:dyDescent="0.45">
      <c r="A4" t="s">
        <v>40</v>
      </c>
      <c r="B4" t="s">
        <v>41</v>
      </c>
      <c r="C4" t="s">
        <v>42</v>
      </c>
      <c r="D4">
        <f>(2+5)/2</f>
        <v>3.5</v>
      </c>
      <c r="E4">
        <f>(18+20)/2</f>
        <v>19</v>
      </c>
      <c r="G4">
        <v>7</v>
      </c>
      <c r="H4">
        <f>(15+25)/2</f>
        <v>20</v>
      </c>
      <c r="I4">
        <f>(30+35)/2</f>
        <v>32.5</v>
      </c>
      <c r="J4" t="s">
        <v>22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22</v>
      </c>
      <c r="Q4" t="s">
        <v>48</v>
      </c>
    </row>
    <row r="5" spans="1:17" x14ac:dyDescent="0.45">
      <c r="A5" t="s">
        <v>49</v>
      </c>
      <c r="B5" t="s">
        <v>50</v>
      </c>
      <c r="C5" t="s">
        <v>51</v>
      </c>
      <c r="D5">
        <v>15</v>
      </c>
      <c r="E5">
        <f>(25+30)/2</f>
        <v>27.5</v>
      </c>
      <c r="F5">
        <v>38</v>
      </c>
      <c r="G5">
        <v>15</v>
      </c>
      <c r="H5">
        <f>(21+26)/2</f>
        <v>23.5</v>
      </c>
      <c r="I5">
        <v>35</v>
      </c>
      <c r="J5" t="s">
        <v>22</v>
      </c>
      <c r="K5" t="s">
        <v>52</v>
      </c>
      <c r="L5" t="s">
        <v>22</v>
      </c>
      <c r="M5" t="s">
        <v>53</v>
      </c>
      <c r="N5" t="s">
        <v>54</v>
      </c>
      <c r="O5" t="s">
        <v>55</v>
      </c>
      <c r="P5" t="s">
        <v>56</v>
      </c>
      <c r="Q5" t="s">
        <v>57</v>
      </c>
    </row>
    <row r="6" spans="1:17" x14ac:dyDescent="0.45">
      <c r="A6" t="s">
        <v>58</v>
      </c>
      <c r="B6" t="s">
        <v>59</v>
      </c>
      <c r="C6" t="s">
        <v>60</v>
      </c>
      <c r="D6">
        <v>18</v>
      </c>
      <c r="E6">
        <v>30</v>
      </c>
      <c r="F6">
        <v>38</v>
      </c>
      <c r="G6">
        <v>18</v>
      </c>
      <c r="H6">
        <f>(25+30)/2</f>
        <v>27.5</v>
      </c>
      <c r="I6">
        <f>(35+38)/2</f>
        <v>36.5</v>
      </c>
      <c r="J6" t="s">
        <v>61</v>
      </c>
      <c r="K6" t="s">
        <v>62</v>
      </c>
      <c r="L6" t="s">
        <v>63</v>
      </c>
      <c r="M6" t="s">
        <v>64</v>
      </c>
      <c r="N6" t="s">
        <v>36</v>
      </c>
      <c r="O6" t="s">
        <v>65</v>
      </c>
      <c r="P6" t="s">
        <v>66</v>
      </c>
      <c r="Q6" t="s">
        <v>67</v>
      </c>
    </row>
    <row r="7" spans="1:17" x14ac:dyDescent="0.45">
      <c r="A7" t="s">
        <v>68</v>
      </c>
      <c r="B7" t="s">
        <v>69</v>
      </c>
      <c r="C7" t="s">
        <v>70</v>
      </c>
      <c r="D7">
        <f>(1.4+3.5)/2</f>
        <v>2.4500000000000002</v>
      </c>
      <c r="E7">
        <f>(20+25)/2</f>
        <v>22.5</v>
      </c>
      <c r="F7">
        <v>40</v>
      </c>
      <c r="G7">
        <v>5</v>
      </c>
      <c r="H7">
        <f>(13+24)/2</f>
        <v>18.5</v>
      </c>
      <c r="I7">
        <v>45</v>
      </c>
      <c r="J7" t="s">
        <v>71</v>
      </c>
      <c r="K7" t="s">
        <v>72</v>
      </c>
      <c r="L7" t="s">
        <v>71</v>
      </c>
      <c r="M7" t="s">
        <v>23</v>
      </c>
      <c r="N7" t="s">
        <v>54</v>
      </c>
      <c r="O7" t="s">
        <v>73</v>
      </c>
      <c r="P7" t="s">
        <v>22</v>
      </c>
      <c r="Q7" t="s">
        <v>74</v>
      </c>
    </row>
    <row r="8" spans="1:17" x14ac:dyDescent="0.45">
      <c r="A8" t="s">
        <v>75</v>
      </c>
      <c r="B8" t="s">
        <v>76</v>
      </c>
      <c r="C8" t="s">
        <v>77</v>
      </c>
      <c r="D8">
        <v>4.5</v>
      </c>
      <c r="E8">
        <v>29</v>
      </c>
      <c r="F8">
        <v>38</v>
      </c>
      <c r="G8">
        <v>7</v>
      </c>
      <c r="H8">
        <f>(16+18+10+12)/4</f>
        <v>14</v>
      </c>
      <c r="I8">
        <v>35</v>
      </c>
      <c r="J8" t="s">
        <v>22</v>
      </c>
      <c r="K8" t="s">
        <v>78</v>
      </c>
      <c r="L8" t="s">
        <v>71</v>
      </c>
      <c r="M8" t="s">
        <v>35</v>
      </c>
      <c r="N8" t="s">
        <v>79</v>
      </c>
      <c r="O8" t="s">
        <v>47</v>
      </c>
      <c r="P8" t="s">
        <v>80</v>
      </c>
      <c r="Q8" t="s">
        <v>81</v>
      </c>
    </row>
    <row r="9" spans="1:17" x14ac:dyDescent="0.45">
      <c r="A9" t="s">
        <v>82</v>
      </c>
      <c r="B9" t="s">
        <v>83</v>
      </c>
      <c r="C9" t="s">
        <v>84</v>
      </c>
      <c r="D9">
        <v>7.7</v>
      </c>
      <c r="E9">
        <f>(25+30)/2</f>
        <v>27.5</v>
      </c>
      <c r="F9">
        <v>35</v>
      </c>
      <c r="G9">
        <f>(8+10)/2</f>
        <v>9</v>
      </c>
      <c r="H9">
        <f>(20+25)/2</f>
        <v>22.5</v>
      </c>
      <c r="I9">
        <v>35</v>
      </c>
      <c r="J9" t="s">
        <v>71</v>
      </c>
      <c r="K9" t="s">
        <v>85</v>
      </c>
      <c r="L9" t="s">
        <v>22</v>
      </c>
      <c r="M9" t="s">
        <v>86</v>
      </c>
      <c r="N9" t="s">
        <v>54</v>
      </c>
      <c r="O9" t="s">
        <v>87</v>
      </c>
      <c r="P9" t="s">
        <v>22</v>
      </c>
      <c r="Q9" t="s">
        <v>88</v>
      </c>
    </row>
    <row r="10" spans="1:17" x14ac:dyDescent="0.45">
      <c r="A10" t="s">
        <v>89</v>
      </c>
      <c r="B10" t="s">
        <v>90</v>
      </c>
      <c r="C10" t="s">
        <v>60</v>
      </c>
      <c r="D10">
        <v>10</v>
      </c>
      <c r="E10">
        <f>(21+27)/2</f>
        <v>24</v>
      </c>
      <c r="F10">
        <v>40</v>
      </c>
      <c r="G10">
        <v>10</v>
      </c>
      <c r="H10">
        <f>(20+30)/2</f>
        <v>25</v>
      </c>
      <c r="I10">
        <v>35</v>
      </c>
      <c r="J10" t="s">
        <v>22</v>
      </c>
      <c r="K10" t="s">
        <v>72</v>
      </c>
      <c r="L10" t="s">
        <v>22</v>
      </c>
      <c r="M10" t="s">
        <v>64</v>
      </c>
      <c r="N10" t="s">
        <v>36</v>
      </c>
      <c r="O10" t="s">
        <v>91</v>
      </c>
      <c r="P10" t="s">
        <v>92</v>
      </c>
      <c r="Q10" t="s">
        <v>93</v>
      </c>
    </row>
    <row r="11" spans="1:17" x14ac:dyDescent="0.45">
      <c r="A11" t="s">
        <v>94</v>
      </c>
      <c r="B11" t="s">
        <v>95</v>
      </c>
      <c r="C11" t="s">
        <v>96</v>
      </c>
      <c r="D11">
        <v>10</v>
      </c>
      <c r="E11">
        <f>(25+30)/2</f>
        <v>27.5</v>
      </c>
      <c r="F11">
        <v>35</v>
      </c>
      <c r="G11">
        <v>10</v>
      </c>
      <c r="H11">
        <f>(20+25)/2</f>
        <v>22.5</v>
      </c>
      <c r="I11">
        <v>35</v>
      </c>
      <c r="J11" t="s">
        <v>97</v>
      </c>
      <c r="K11" t="s">
        <v>62</v>
      </c>
      <c r="L11" t="s">
        <v>22</v>
      </c>
      <c r="M11" t="s">
        <v>98</v>
      </c>
      <c r="N11" t="s">
        <v>36</v>
      </c>
      <c r="O11" t="s">
        <v>99</v>
      </c>
      <c r="P11" t="s">
        <v>56</v>
      </c>
      <c r="Q11" t="s">
        <v>100</v>
      </c>
    </row>
    <row r="12" spans="1:17" x14ac:dyDescent="0.45">
      <c r="A12" t="s">
        <v>101</v>
      </c>
      <c r="B12" t="s">
        <v>102</v>
      </c>
      <c r="C12" t="s">
        <v>42</v>
      </c>
      <c r="D12">
        <v>10</v>
      </c>
      <c r="E12">
        <v>25</v>
      </c>
      <c r="F12">
        <v>35</v>
      </c>
      <c r="G12">
        <v>10</v>
      </c>
      <c r="H12">
        <f>(20+25)/2</f>
        <v>22.5</v>
      </c>
      <c r="I12">
        <v>35</v>
      </c>
      <c r="J12" t="s">
        <v>103</v>
      </c>
      <c r="K12" t="s">
        <v>104</v>
      </c>
      <c r="L12" t="s">
        <v>22</v>
      </c>
      <c r="M12" t="s">
        <v>105</v>
      </c>
      <c r="N12" t="s">
        <v>106</v>
      </c>
      <c r="O12" t="s">
        <v>107</v>
      </c>
      <c r="P12" t="s">
        <v>108</v>
      </c>
    </row>
    <row r="13" spans="1:17" x14ac:dyDescent="0.45">
      <c r="A13" t="s">
        <v>109</v>
      </c>
      <c r="B13" t="s">
        <v>110</v>
      </c>
      <c r="C13" t="s">
        <v>111</v>
      </c>
      <c r="D13">
        <v>4</v>
      </c>
      <c r="E13">
        <f>(20+22)/2</f>
        <v>21</v>
      </c>
      <c r="F13">
        <v>28</v>
      </c>
      <c r="G13">
        <v>7</v>
      </c>
      <c r="H13">
        <f>(15+20)/2</f>
        <v>17.5</v>
      </c>
      <c r="I13">
        <v>30</v>
      </c>
      <c r="J13" t="s">
        <v>71</v>
      </c>
      <c r="K13" t="s">
        <v>112</v>
      </c>
      <c r="L13" t="s">
        <v>22</v>
      </c>
      <c r="M13" t="s">
        <v>113</v>
      </c>
      <c r="N13" t="s">
        <v>114</v>
      </c>
      <c r="O13" t="s">
        <v>47</v>
      </c>
      <c r="P13" t="s">
        <v>115</v>
      </c>
    </row>
    <row r="14" spans="1:17" x14ac:dyDescent="0.45">
      <c r="A14" t="s">
        <v>116</v>
      </c>
      <c r="B14" t="s">
        <v>117</v>
      </c>
      <c r="C14" t="s">
        <v>118</v>
      </c>
      <c r="D14">
        <v>4</v>
      </c>
      <c r="E14">
        <f>(20+24)/2</f>
        <v>22</v>
      </c>
      <c r="F14">
        <v>30</v>
      </c>
      <c r="G14">
        <v>7</v>
      </c>
      <c r="H14">
        <f>(16+22)/2</f>
        <v>19</v>
      </c>
      <c r="I14">
        <v>27</v>
      </c>
      <c r="J14" t="s">
        <v>71</v>
      </c>
      <c r="K14" t="s">
        <v>119</v>
      </c>
      <c r="L14" t="s">
        <v>71</v>
      </c>
      <c r="M14" t="s">
        <v>120</v>
      </c>
      <c r="N14" t="s">
        <v>121</v>
      </c>
      <c r="O14" t="s">
        <v>122</v>
      </c>
      <c r="P14" t="s">
        <v>123</v>
      </c>
    </row>
    <row r="15" spans="1:17" x14ac:dyDescent="0.45">
      <c r="A15" t="s">
        <v>124</v>
      </c>
      <c r="B15" t="s">
        <v>125</v>
      </c>
      <c r="C15" t="s">
        <v>126</v>
      </c>
      <c r="D15">
        <v>12</v>
      </c>
      <c r="E15">
        <f>(28+30)/2</f>
        <v>29</v>
      </c>
      <c r="F15">
        <v>35</v>
      </c>
      <c r="G15">
        <v>15</v>
      </c>
      <c r="H15">
        <f>(25+28)/2</f>
        <v>26.5</v>
      </c>
      <c r="I15">
        <v>35</v>
      </c>
      <c r="J15" t="s">
        <v>22</v>
      </c>
      <c r="K15" t="s">
        <v>112</v>
      </c>
      <c r="L15" t="s">
        <v>71</v>
      </c>
      <c r="M15" t="s">
        <v>127</v>
      </c>
      <c r="N15" t="s">
        <v>128</v>
      </c>
      <c r="O15" t="s">
        <v>129</v>
      </c>
      <c r="P15" t="s">
        <v>130</v>
      </c>
    </row>
    <row r="16" spans="1:17" x14ac:dyDescent="0.45">
      <c r="A16" t="s">
        <v>131</v>
      </c>
      <c r="B16" t="s">
        <v>132</v>
      </c>
      <c r="C16" t="s">
        <v>42</v>
      </c>
      <c r="D16">
        <v>15</v>
      </c>
      <c r="E16">
        <f>(25+30)/2</f>
        <v>27.5</v>
      </c>
      <c r="F16">
        <v>35</v>
      </c>
      <c r="G16">
        <v>15</v>
      </c>
      <c r="H16">
        <f>(22+28)/2</f>
        <v>25</v>
      </c>
      <c r="I16">
        <v>35</v>
      </c>
      <c r="J16" t="s">
        <v>22</v>
      </c>
      <c r="K16" t="s">
        <v>112</v>
      </c>
      <c r="L16" t="s">
        <v>22</v>
      </c>
      <c r="M16" t="s">
        <v>133</v>
      </c>
      <c r="N16" t="s">
        <v>128</v>
      </c>
      <c r="O16" t="s">
        <v>25</v>
      </c>
      <c r="P16" t="s">
        <v>134</v>
      </c>
    </row>
    <row r="17" spans="1:16" x14ac:dyDescent="0.45">
      <c r="A17" t="s">
        <v>135</v>
      </c>
      <c r="B17" t="s">
        <v>136</v>
      </c>
      <c r="C17" t="s">
        <v>126</v>
      </c>
      <c r="D17">
        <v>12</v>
      </c>
      <c r="E17">
        <f>(28+30)/2</f>
        <v>29</v>
      </c>
      <c r="F17">
        <v>35</v>
      </c>
      <c r="G17">
        <v>15</v>
      </c>
      <c r="H17">
        <f>(20+25)/2</f>
        <v>22.5</v>
      </c>
      <c r="I17">
        <v>35</v>
      </c>
      <c r="J17" t="s">
        <v>22</v>
      </c>
      <c r="K17" t="s">
        <v>137</v>
      </c>
      <c r="L17" t="s">
        <v>71</v>
      </c>
      <c r="M17" t="s">
        <v>138</v>
      </c>
      <c r="N17" t="s">
        <v>128</v>
      </c>
      <c r="O17" t="s">
        <v>99</v>
      </c>
      <c r="P17" t="s">
        <v>26</v>
      </c>
    </row>
    <row r="18" spans="1:16" x14ac:dyDescent="0.45">
      <c r="A18" t="s">
        <v>139</v>
      </c>
      <c r="B18" t="s">
        <v>140</v>
      </c>
      <c r="C18" t="s">
        <v>77</v>
      </c>
      <c r="D18">
        <v>5</v>
      </c>
      <c r="E18">
        <f>(20+25)/2</f>
        <v>22.5</v>
      </c>
      <c r="F18">
        <v>30</v>
      </c>
      <c r="G18">
        <v>7</v>
      </c>
      <c r="H18">
        <f>(15+20)/2</f>
        <v>17.5</v>
      </c>
      <c r="I18">
        <v>27</v>
      </c>
      <c r="J18" t="s">
        <v>71</v>
      </c>
      <c r="K18" t="s">
        <v>137</v>
      </c>
      <c r="L18" t="s">
        <v>22</v>
      </c>
      <c r="M18" t="s">
        <v>141</v>
      </c>
      <c r="N18" t="s">
        <v>121</v>
      </c>
      <c r="O18" t="s">
        <v>142</v>
      </c>
      <c r="P18" t="s">
        <v>22</v>
      </c>
    </row>
    <row r="19" spans="1:16" x14ac:dyDescent="0.45">
      <c r="A19" t="s">
        <v>143</v>
      </c>
      <c r="B19" t="s">
        <v>144</v>
      </c>
      <c r="C19" t="s">
        <v>145</v>
      </c>
      <c r="D19">
        <v>5</v>
      </c>
      <c r="E19">
        <f>(20+25)/2</f>
        <v>22.5</v>
      </c>
      <c r="F19">
        <v>30</v>
      </c>
      <c r="G19">
        <v>7</v>
      </c>
      <c r="H19">
        <f>(15+20)/2</f>
        <v>17.5</v>
      </c>
      <c r="I19">
        <v>30</v>
      </c>
      <c r="J19" t="s">
        <v>22</v>
      </c>
      <c r="K19" t="s">
        <v>137</v>
      </c>
      <c r="L19" t="s">
        <v>22</v>
      </c>
      <c r="M19" t="s">
        <v>146</v>
      </c>
      <c r="N19" t="s">
        <v>121</v>
      </c>
      <c r="O19" t="s">
        <v>47</v>
      </c>
      <c r="P19" t="s">
        <v>22</v>
      </c>
    </row>
    <row r="20" spans="1:16" x14ac:dyDescent="0.45">
      <c r="A20" t="s">
        <v>147</v>
      </c>
      <c r="B20" t="s">
        <v>148</v>
      </c>
      <c r="C20" t="s">
        <v>126</v>
      </c>
      <c r="D20">
        <v>18</v>
      </c>
      <c r="E20">
        <f>(25+28)/2</f>
        <v>26.5</v>
      </c>
      <c r="F20">
        <v>35</v>
      </c>
      <c r="G20">
        <v>15</v>
      </c>
      <c r="H20">
        <f>(20+28)/2</f>
        <v>24</v>
      </c>
      <c r="I20">
        <v>35</v>
      </c>
      <c r="J20" t="s">
        <v>22</v>
      </c>
      <c r="K20" t="s">
        <v>52</v>
      </c>
      <c r="L20" t="s">
        <v>44</v>
      </c>
      <c r="M20" t="s">
        <v>149</v>
      </c>
      <c r="N20" t="s">
        <v>128</v>
      </c>
      <c r="O20" t="s">
        <v>99</v>
      </c>
      <c r="P20" t="s">
        <v>44</v>
      </c>
    </row>
    <row r="21" spans="1:16" x14ac:dyDescent="0.45">
      <c r="A21" t="s">
        <v>150</v>
      </c>
      <c r="B21" t="s">
        <v>151</v>
      </c>
      <c r="C21" t="s">
        <v>152</v>
      </c>
      <c r="D21" t="s">
        <v>153</v>
      </c>
      <c r="E21">
        <f>(15+20)/2</f>
        <v>17.5</v>
      </c>
      <c r="F21">
        <v>25</v>
      </c>
      <c r="G21">
        <v>7</v>
      </c>
      <c r="H21">
        <f>(18+22)/2</f>
        <v>20</v>
      </c>
      <c r="I21">
        <v>30</v>
      </c>
      <c r="J21" t="s">
        <v>71</v>
      </c>
      <c r="K21" t="s">
        <v>154</v>
      </c>
      <c r="L21" t="s">
        <v>22</v>
      </c>
    </row>
    <row r="22" spans="1:16" x14ac:dyDescent="0.45">
      <c r="A22" t="s">
        <v>155</v>
      </c>
      <c r="B22" t="s">
        <v>156</v>
      </c>
      <c r="C22" t="s">
        <v>152</v>
      </c>
      <c r="D22" t="s">
        <v>157</v>
      </c>
      <c r="E22">
        <f>(15+20)/2</f>
        <v>17.5</v>
      </c>
      <c r="F22">
        <v>25</v>
      </c>
      <c r="G22">
        <v>7</v>
      </c>
      <c r="H22">
        <f>(18+20)/2</f>
        <v>19</v>
      </c>
      <c r="I22">
        <v>30</v>
      </c>
      <c r="J22" t="s">
        <v>71</v>
      </c>
      <c r="K22" t="s">
        <v>137</v>
      </c>
      <c r="L22" t="s">
        <v>22</v>
      </c>
    </row>
    <row r="23" spans="1:16" x14ac:dyDescent="0.45">
      <c r="A23" t="s">
        <v>158</v>
      </c>
      <c r="B23" t="s">
        <v>159</v>
      </c>
      <c r="C23" t="s">
        <v>160</v>
      </c>
      <c r="D23">
        <v>12</v>
      </c>
      <c r="E23">
        <f>(25+28)/2</f>
        <v>26.5</v>
      </c>
      <c r="F23">
        <v>35</v>
      </c>
      <c r="G23">
        <v>12</v>
      </c>
      <c r="H23">
        <f>(20+28)/2</f>
        <v>24</v>
      </c>
      <c r="I23">
        <v>35</v>
      </c>
      <c r="J23" t="s">
        <v>22</v>
      </c>
      <c r="K23" t="s">
        <v>154</v>
      </c>
      <c r="L23" t="s">
        <v>22</v>
      </c>
    </row>
    <row r="24" spans="1:16" x14ac:dyDescent="0.45">
      <c r="A24" t="s">
        <v>161</v>
      </c>
      <c r="B24" t="s">
        <v>162</v>
      </c>
      <c r="C24" t="s">
        <v>160</v>
      </c>
      <c r="D24">
        <v>12</v>
      </c>
      <c r="E24">
        <f>(25+28)/2</f>
        <v>26.5</v>
      </c>
      <c r="F24">
        <v>35</v>
      </c>
      <c r="G24">
        <v>12</v>
      </c>
      <c r="H24">
        <f>(20+28)/2</f>
        <v>24</v>
      </c>
      <c r="I24">
        <v>35</v>
      </c>
      <c r="J24" t="s">
        <v>22</v>
      </c>
      <c r="K24" t="s">
        <v>154</v>
      </c>
      <c r="L24" t="s">
        <v>22</v>
      </c>
    </row>
    <row r="25" spans="1:16" x14ac:dyDescent="0.45">
      <c r="A25" t="s">
        <v>28</v>
      </c>
      <c r="B25" t="s">
        <v>163</v>
      </c>
      <c r="C25" t="s">
        <v>30</v>
      </c>
      <c r="D25">
        <v>15</v>
      </c>
      <c r="E25">
        <f>(28+30)/2</f>
        <v>29</v>
      </c>
      <c r="F25">
        <v>35</v>
      </c>
      <c r="G25">
        <v>15</v>
      </c>
      <c r="H25">
        <f>(26+30)/2</f>
        <v>28</v>
      </c>
      <c r="I25">
        <v>35</v>
      </c>
      <c r="J25" t="s">
        <v>134</v>
      </c>
      <c r="K25" t="s">
        <v>154</v>
      </c>
      <c r="L25" t="s">
        <v>22</v>
      </c>
    </row>
    <row r="26" spans="1:16" x14ac:dyDescent="0.45">
      <c r="A26" t="s">
        <v>164</v>
      </c>
      <c r="B26" t="s">
        <v>165</v>
      </c>
      <c r="C26" t="s">
        <v>166</v>
      </c>
      <c r="D26">
        <v>15</v>
      </c>
      <c r="E26">
        <f>(25+28)/2</f>
        <v>26.5</v>
      </c>
      <c r="F26">
        <v>35</v>
      </c>
      <c r="G26">
        <v>12</v>
      </c>
      <c r="H26">
        <f>(20+25)/2</f>
        <v>22.5</v>
      </c>
      <c r="I26">
        <v>35</v>
      </c>
      <c r="J26" t="s">
        <v>22</v>
      </c>
      <c r="K26" t="s">
        <v>154</v>
      </c>
      <c r="L26" t="s">
        <v>22</v>
      </c>
    </row>
    <row r="27" spans="1:16" x14ac:dyDescent="0.45">
      <c r="A27" t="s">
        <v>167</v>
      </c>
      <c r="B27" t="s">
        <v>168</v>
      </c>
      <c r="C27" t="s">
        <v>169</v>
      </c>
      <c r="D27">
        <v>15</v>
      </c>
      <c r="E27">
        <f>(25+28)/2</f>
        <v>26.5</v>
      </c>
      <c r="F27">
        <v>35</v>
      </c>
      <c r="G27">
        <v>12</v>
      </c>
      <c r="H27">
        <f>(20+25)/2</f>
        <v>22.5</v>
      </c>
      <c r="I27">
        <v>35</v>
      </c>
      <c r="J27" t="s">
        <v>71</v>
      </c>
      <c r="K27" t="s">
        <v>154</v>
      </c>
      <c r="L27" t="s">
        <v>22</v>
      </c>
    </row>
    <row r="28" spans="1:16" x14ac:dyDescent="0.45">
      <c r="A28" t="s">
        <v>170</v>
      </c>
      <c r="B28" t="s">
        <v>171</v>
      </c>
      <c r="C28" t="s">
        <v>96</v>
      </c>
      <c r="D28">
        <v>10</v>
      </c>
      <c r="E28">
        <f>(25+28)/2</f>
        <v>26.5</v>
      </c>
      <c r="F28">
        <v>35</v>
      </c>
      <c r="G28">
        <v>10</v>
      </c>
      <c r="H28">
        <f>(20+28)/2</f>
        <v>24</v>
      </c>
      <c r="I28">
        <v>35</v>
      </c>
      <c r="J28" t="s">
        <v>22</v>
      </c>
      <c r="K28" t="s">
        <v>137</v>
      </c>
      <c r="L28" t="s">
        <v>71</v>
      </c>
    </row>
    <row r="29" spans="1:16" x14ac:dyDescent="0.45">
      <c r="A29" t="s">
        <v>172</v>
      </c>
      <c r="B29" t="s">
        <v>173</v>
      </c>
      <c r="C29" t="s">
        <v>174</v>
      </c>
      <c r="D29">
        <v>20</v>
      </c>
      <c r="E29">
        <f>(25+30)/2</f>
        <v>27.5</v>
      </c>
      <c r="F29">
        <v>35</v>
      </c>
      <c r="G29">
        <v>18</v>
      </c>
      <c r="H29">
        <f>(25+30)/2</f>
        <v>27.5</v>
      </c>
      <c r="I29">
        <v>35</v>
      </c>
      <c r="J29" t="s">
        <v>44</v>
      </c>
      <c r="K29" t="s">
        <v>52</v>
      </c>
      <c r="L29" t="s">
        <v>44</v>
      </c>
      <c r="M29" t="s">
        <v>175</v>
      </c>
      <c r="N29" t="s">
        <v>176</v>
      </c>
      <c r="O29" t="s">
        <v>177</v>
      </c>
      <c r="P29" t="s">
        <v>178</v>
      </c>
    </row>
    <row r="30" spans="1:16" x14ac:dyDescent="0.45">
      <c r="A30" t="s">
        <v>49</v>
      </c>
      <c r="B30" t="s">
        <v>50</v>
      </c>
      <c r="C30" t="s">
        <v>51</v>
      </c>
      <c r="D30">
        <v>15</v>
      </c>
      <c r="E30">
        <f>(25+30)/2</f>
        <v>27.5</v>
      </c>
      <c r="F30">
        <v>35</v>
      </c>
      <c r="G30">
        <v>15</v>
      </c>
      <c r="H30">
        <f>(20+28)/2</f>
        <v>24</v>
      </c>
      <c r="I30">
        <v>35</v>
      </c>
      <c r="J30" t="s">
        <v>22</v>
      </c>
      <c r="K30" t="s">
        <v>52</v>
      </c>
      <c r="L30" t="s">
        <v>22</v>
      </c>
      <c r="M30" t="s">
        <v>179</v>
      </c>
      <c r="N30" t="s">
        <v>121</v>
      </c>
      <c r="O30" t="s">
        <v>25</v>
      </c>
      <c r="P30" t="s">
        <v>180</v>
      </c>
    </row>
  </sheetData>
  <hyperlinks>
    <hyperlink ref="J12" r:id="rId1" tooltip="Tomato and salinity" display="https://www.sciencedirect.com/science/article/abs/pii/S0304423898001915?utm_source=chatgpt.com" xr:uid="{515791CA-10B6-4F1F-B15D-09F01780FAD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Araújo</dc:creator>
  <cp:lastModifiedBy>Sofia Araújo</cp:lastModifiedBy>
  <dcterms:created xsi:type="dcterms:W3CDTF">2025-09-13T11:06:15Z</dcterms:created>
  <dcterms:modified xsi:type="dcterms:W3CDTF">2025-09-13T11:06:39Z</dcterms:modified>
</cp:coreProperties>
</file>