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B234C7D0-8BDE-4197-BE39-8794F0C7AABB}" xr6:coauthVersionLast="47" xr6:coauthVersionMax="47" xr10:uidLastSave="{00000000-0000-0000-0000-000000000000}"/>
  <bookViews>
    <workbookView xWindow="16080" yWindow="0" windowWidth="12795" windowHeight="11505" firstSheet="3"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2" hidden="1">'2'!$C$4:$G$304</definedName>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hart.v1.3" hidden="1">'6'!$S$5</definedName>
    <definedName name="_xlchart.v1.4" hidden="1">'6'!$S$6:$S$305</definedName>
    <definedName name="_xlcn.WorksheetConnection_beginnerDAcourse.xlsxdata1" hidden="1">data[]</definedName>
    <definedName name="Slicer_Geography">#N/A</definedName>
    <definedName name="Slicer_Geography1">#N/A</definedName>
    <definedName name="Slicer_Sales_Person">#N/A</definedName>
    <definedName name="Slicer_Sales_Person1">#N/A</definedName>
  </definedNames>
  <calcPr calcId="191029"/>
  <pivotCaches>
    <pivotCache cacheId="0" r:id="rId12"/>
    <pivotCache cacheId="43" r:id="rId13"/>
    <pivotCache cacheId="44" r:id="rId14"/>
    <pivotCache cacheId="76" r:id="rId15"/>
    <pivotCache cacheId="130" r:id="rId16"/>
  </pivotCaches>
  <extLst>
    <ext xmlns:x14="http://schemas.microsoft.com/office/spreadsheetml/2009/9/main" uri="{876F7934-8845-4945-9796-88D515C7AA90}">
      <x14:pivotCaches>
        <pivotCache cacheId="24" r:id="rId17"/>
        <pivotCache cacheId="28"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2" i="12" l="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12" i="1"/>
  <c r="I12" i="1" l="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F7" i="4"/>
  <c r="F8" i="4"/>
  <c r="F9" i="4"/>
  <c r="F10" i="4"/>
  <c r="F11" i="4"/>
  <c r="F6" i="4"/>
  <c r="D7" i="4"/>
  <c r="E7" i="4" s="1"/>
  <c r="D8" i="4"/>
  <c r="E8" i="4" s="1"/>
  <c r="D9" i="4"/>
  <c r="E9" i="4" s="1"/>
  <c r="D10" i="4"/>
  <c r="E10" i="4" s="1"/>
  <c r="D11" i="4"/>
  <c r="E11" i="4" s="1"/>
  <c r="D6" i="4"/>
  <c r="E6" i="4" s="1"/>
  <c r="E20" i="4"/>
  <c r="D20" i="4"/>
  <c r="F20" i="4" s="1"/>
  <c r="E19" i="4"/>
  <c r="D19" i="4"/>
  <c r="F19" i="4" s="1"/>
  <c r="E18" i="4"/>
  <c r="D18" i="4"/>
  <c r="F18" i="4" s="1"/>
  <c r="E17" i="4"/>
  <c r="D17" i="4"/>
  <c r="F17" i="4" s="1"/>
  <c r="E16" i="4"/>
  <c r="D16" i="4"/>
  <c r="F16" i="4" s="1"/>
  <c r="E15" i="4"/>
  <c r="D15" i="4"/>
  <c r="F15" i="4" s="1"/>
  <c r="E12" i="2"/>
  <c r="D12" i="2"/>
  <c r="E11" i="2"/>
  <c r="D11" i="2"/>
  <c r="E9" i="2"/>
  <c r="D9" i="2"/>
  <c r="E8" i="2"/>
  <c r="D8" i="2"/>
  <c r="E6" i="2"/>
  <c r="D6" i="2"/>
  <c r="E5" i="2"/>
  <c r="D5" i="2"/>
  <c r="D10" i="2" l="1"/>
  <c r="E10" i="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C1" i="11"/>
  <c r="C1" i="9"/>
  <c r="C1" i="8"/>
  <c r="C1" i="7"/>
  <c r="C1" i="6"/>
  <c r="C1" i="5"/>
  <c r="C1" i="4"/>
  <c r="C1" i="2"/>
  <c r="C1" i="3"/>
  <c r="F12" i="12" l="1"/>
  <c r="F13" i="12" s="1"/>
  <c r="E1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5CBA47-6DD0-4D63-A6F2-DFF883D83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8"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<sst xmlns="http://schemas.openxmlformats.org/spreadsheetml/2006/main" count="2973" uniqueCount="111">
  <si>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</si>
  <si>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</si>
  <si>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</si>
  <si>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</si>
  <si>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</si>
  <si>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</si>
  <si>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</si>
  <si>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</si>
  <si>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</si>
  <si>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</si>
  <si>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</si>
  <si>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</si>
  <si>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</si>
  <si>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</si>
  <si>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</si>
  <si>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</si>
  <si>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</si>
  <si>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</si>
  <si>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</si>
  <si>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</si>
  <si>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</si>
  <si>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</si>
  <si>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</si>
  <si>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</si>
  <si>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</si>
  <si>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</si>
  <si>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</si>
  <si>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</si>
  <si>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</si>
  <si>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</si>
  <si>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</si>
  <si>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</si>
  <si>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</si>
  <si>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</si>
  <si>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</si>
  <si>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</si>
  <si>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</si>
  <si>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</si>
  <si>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</si>
  <si>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</si>
  <si>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</si>
  <si>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</si>
  <si>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</si>
  <si>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</si>
  <si>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</si>
  <si>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</si>
  <si>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</si>
  <si>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</si>
  <si>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</si>
  <si>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</si>
  <si>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</si>
  <si>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</si>
  <si>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</si>
  <si>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</si>
  <si>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</si>
  <si>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</si>
  <si>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</si>
  <si>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</si>
  <si>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</si>
  <si>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</si>
  <si>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</si>
  <si>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Country</t>
  </si>
  <si>
    <t>Row Labels</t>
  </si>
  <si>
    <t>Grand Total</t>
  </si>
  <si>
    <t>Sum of Amount</t>
  </si>
  <si>
    <t>Sum of Units</t>
  </si>
  <si>
    <t xml:space="preserve"> </t>
  </si>
  <si>
    <t>Sales per unit</t>
  </si>
  <si>
    <t>Cost</t>
  </si>
  <si>
    <t>Countries</t>
  </si>
  <si>
    <t>Pick a country</t>
  </si>
  <si>
    <t>Quick summary</t>
  </si>
  <si>
    <t>Sales</t>
  </si>
  <si>
    <t>Quantity</t>
  </si>
  <si>
    <t>Profit</t>
  </si>
  <si>
    <t>Total</t>
  </si>
  <si>
    <t>Number of transactions</t>
  </si>
  <si>
    <t>By Sales person</t>
  </si>
  <si>
    <t>Persons</t>
  </si>
  <si>
    <t>✅❎</t>
  </si>
  <si>
    <t>Added at Step 8</t>
  </si>
  <si>
    <t>Are there any anomalies in the data?</t>
  </si>
  <si>
    <t>It refers to the midpoint</t>
  </si>
  <si>
    <t xml:space="preserve">It is nothing but Max-Min </t>
  </si>
  <si>
    <t xml:space="preserve">First 1/4 of value comes under Quartile which is 0.25 </t>
  </si>
  <si>
    <t>Third 3/4 quartile refers to 0.75</t>
  </si>
  <si>
    <t xml:space="preserve">Excel Data Analysis </t>
  </si>
  <si>
    <t>To colour the row use Conditional formatting Colour Scheme</t>
  </si>
  <si>
    <t>you can check duplicate value by conditional formatting</t>
  </si>
  <si>
    <t>To remove duplicate values</t>
  </si>
  <si>
    <t xml:space="preserve">Go to Data then remove duplicate values after selecting </t>
  </si>
  <si>
    <t>data[Amounts],data[Geography],India</t>
  </si>
  <si>
    <t xml:space="preserve">Sumifs for Amt </t>
  </si>
  <si>
    <t>For units change Vice versa the amt</t>
  </si>
  <si>
    <t xml:space="preserve">For addins Sales per unit </t>
  </si>
  <si>
    <t>Right click on the pivot table options &gt; add measures</t>
  </si>
  <si>
    <t xml:space="preserve">[Sum of amt]-[Sum of Units] and we can create some more thing using add measures </t>
  </si>
  <si>
    <t xml:space="preserve">For selecting top 10 values go to filter then value filter then top 10 or as per your choice  </t>
  </si>
  <si>
    <t xml:space="preserve">Box and Whisker plot </t>
  </si>
  <si>
    <t xml:space="preserve">To calculate the highest and lowest sales person use pivot table </t>
  </si>
  <si>
    <t xml:space="preserve">Then use value filter top 10 to get highest and lowest person </t>
  </si>
  <si>
    <t xml:space="preserve">For number of trans use countifs formula </t>
  </si>
  <si>
    <t xml:space="preserve">For total use sumifs and for average use average ifs </t>
  </si>
  <si>
    <t xml:space="preserve">For check on use if formula then conditional formatting and show ico only </t>
  </si>
  <si>
    <t xml:space="preserve">For amt we use data bars </t>
  </si>
  <si>
    <t>Total Profit</t>
  </si>
  <si>
    <t xml:space="preserve">For total profit we have added measure by right clickin on data Sum of amt- Sum of cost </t>
  </si>
  <si>
    <t>For picking country we've used Data Validations (select list and point the range of all country)</t>
  </si>
  <si>
    <t>Profit %</t>
  </si>
  <si>
    <t xml:space="preserve">We'll drop Almond Choco but for some country sales is good so drop for the country with sales </t>
  </si>
  <si>
    <t xml:space="preserve">Drop all those products which gets losses based on the countries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</si>
</sst>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quot;$&quot;#,##0"/>
    <numFmt numFmtId="167" formatCode="\$#,##0.00;\(\$#,##0.00\);\$#,##0.00"/>
    <numFmt numFmtId="168" formatCode="&quot;₹&quot;\ #,##0.00"/>
    <numFmt numFmtId="169" formatCode="\$#,##0;\(\$#,##0\);\$#,##0"/>
    <numFmt numFmtId="170" formatCode="0.0%;\-0.0%;0.0%"/>
  </numFmts>
  <fonts count="9"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b/>
      <i/>
      <sz val="11"/>
      <color theme="1"/>
      <name val="Calibri"/>
      <family val="2"/>
      <scheme val="minor"/>
    </font>
    <font>
      <sz val="11"/>
      <color theme="7" tint="-0.249977111117893"/>
      <name val="Calibri"/>
      <family val="2"/>
      <scheme val="minor"/>
    </font>
    <font>
      <b/>
      <sz val="11"/>
      <color theme="0"/>
      <name val="Calibri"/>
      <family val="2"/>
      <scheme val="minor"/>
    </font>
    <font>
      <b/>
      <sz val="28"/>
      <color theme="1"/>
      <name val="Segoe UI Light"/>
      <family val="2"/>
    </font>
    <font>
      <sz val="11"/>
      <color theme="4" tint="0.3999755851924192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5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0" fillId="0" borderId="2" xfId="0" applyBorder="1"/>
    <xf numFmtId="164" fontId="0" fillId="0" borderId="2" xfId="0" applyNumberFormat="1" applyBorder="1"/>
    <xf numFmtId="3" fontId="0" fillId="0" borderId="2" xfId="0" applyNumberForma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4"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5" fillId="9" borderId="0" xfId="0" applyFont="1" applyFill="1" applyAlignment="1">
      <alignment horizontal="right"/>
    </xf>
    <xf numFmtId="0" fontId="0" fillId="0" borderId="0" xfId="0" applyAlignment="1">
      <alignment horizontal="center"/>
    </xf>
    <xf numFmtId="165" fontId="0" fillId="0" borderId="0" xfId="0" applyNumberFormat="1" applyAlignment="1"/>
    <xf numFmtId="0" fontId="2" fillId="3" borderId="0" xfId="0" applyFont="1" applyFill="1" applyAlignment="1">
      <alignment horizontal="right"/>
    </xf>
    <xf numFmtId="0" fontId="0" fillId="0" borderId="4" xfId="0" applyFont="1" applyBorder="1"/>
    <xf numFmtId="0" fontId="0" fillId="11" borderId="4" xfId="0" applyFont="1" applyFill="1" applyBorder="1"/>
    <xf numFmtId="0" fontId="0" fillId="11" borderId="5" xfId="0" applyFont="1" applyFill="1" applyBorder="1"/>
    <xf numFmtId="0" fontId="0" fillId="0" borderId="5" xfId="0" applyFont="1" applyBorder="1"/>
    <xf numFmtId="0" fontId="6" fillId="12" borderId="5" xfId="0" applyFont="1" applyFill="1" applyBorder="1"/>
    <xf numFmtId="0" fontId="0" fillId="0" borderId="0" xfId="0" applyFill="1" applyBorder="1"/>
    <xf numFmtId="0" fontId="0" fillId="0" borderId="2" xfId="0" applyNumberFormat="1" applyBorder="1"/>
    <xf numFmtId="0" fontId="7" fillId="3" borderId="0" xfId="0" applyFont="1" applyFill="1" applyAlignment="1">
      <alignment vertical="center"/>
    </xf>
    <xf numFmtId="0" fontId="6" fillId="12" borderId="4" xfId="0" applyFont="1" applyFill="1" applyBorder="1"/>
    <xf numFmtId="0" fontId="6" fillId="12" borderId="4" xfId="0" applyFont="1" applyFill="1" applyBorder="1" applyAlignment="1">
      <alignment horizontal="right"/>
    </xf>
    <xf numFmtId="164" fontId="0" fillId="11" borderId="4" xfId="0" applyNumberFormat="1" applyFont="1" applyFill="1" applyBorder="1"/>
    <xf numFmtId="3" fontId="0" fillId="11" borderId="4" xfId="0" applyNumberFormat="1" applyFont="1" applyFill="1" applyBorder="1"/>
    <xf numFmtId="164" fontId="0" fillId="0" borderId="4" xfId="0" applyNumberFormat="1" applyFont="1" applyBorder="1"/>
    <xf numFmtId="3" fontId="0" fillId="0" borderId="4" xfId="0" applyNumberFormat="1" applyFont="1" applyBorder="1"/>
    <xf numFmtId="0" fontId="2" fillId="6" borderId="0" xfId="0" applyFont="1" applyFill="1" applyBorder="1" applyAlignment="1"/>
    <xf numFmtId="0" fontId="2" fillId="6" borderId="0" xfId="0" applyFont="1" applyFill="1" applyBorder="1" applyAlignment="1">
      <alignment horizontal="right"/>
    </xf>
    <xf numFmtId="0" fontId="4" fillId="0" borderId="0" xfId="0" applyFont="1" applyBorder="1" applyAlignment="1"/>
    <xf numFmtId="164" fontId="0" fillId="0" borderId="0" xfId="0" applyNumberFormat="1" applyBorder="1" applyAlignment="1"/>
    <xf numFmtId="3" fontId="8" fillId="0" borderId="0" xfId="0" applyNumberFormat="1" applyFont="1" applyBorder="1" applyAlignment="1"/>
    <xf numFmtId="168" fontId="0" fillId="0" borderId="0" xfId="0" applyNumberFormat="1"/>
    <xf numFmtId="0" fontId="2" fillId="10" borderId="0" xfId="0" applyFont="1" applyFill="1" applyAlignment="1">
      <alignment horizontal="center"/>
    </xf>
    <xf numFmtId="0" fontId="2" fillId="6" borderId="0" xfId="0" applyFont="1" applyFill="1" applyBorder="1" applyAlignment="1">
      <alignment horizontal="center"/>
    </xf>
    <xf numFmtId="169" fontId="0" fillId="0" borderId="0" xfId="0" applyNumberFormat="1"/>
    <xf numFmtId="170" fontId="0" fillId="0" borderId="0" xfId="0" applyNumberFormat="1"/>
  </cellXfs>
  <cellStyles count="1">
    <cellStyle name="Normal" xfId="0" builtinId="0"/>
  </cellStyles>
  <dxfs count="13">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Anomolies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'6'!$S$5</c:f>
              <c:strCache>
                <c:ptCount val="1"/>
                <c:pt idx="0">
                  <c:v>Amount</c:v>
                </c:pt>
              </c:strCache>
            </c:strRef>
          </c:tx>
          <c:spPr>
            <a:ln w="25400" cap="rnd">
              <a:noFill/>
              <a:round/>
            </a:ln>
            <a:effectLst/>
          </c:spPr>
          <c:marker>
            <c:symbol val="circle"/>
            <c:size val="5"/>
            <c:spPr>
              <a:solidFill>
                <a:schemeClr val="accent1"/>
              </a:solidFill>
              <a:ln w="9525">
                <a:solidFill>
                  <a:schemeClr val="accent1"/>
                </a:solidFill>
              </a:ln>
              <a:effectLst/>
            </c:spPr>
          </c:marker>
          <c:xVal>
            <c:multiLvlStrRef>
              <c:f>'6'!$P$6:$R$305</c:f>
              <c:multiLvlStrCache>
                <c:ptCount val="300"/>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New Zealand</c:v>
                  </c:pt>
                  <c:pt idx="299">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lvl>
              </c:multiLvlStrCache>
            </c:multiLvlStrRef>
          </c:xVal>
          <c:y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2B34-4A47-AF81-D9593A395BC4}"/>
            </c:ext>
          </c:extLst>
        </c:ser>
        <c:ser>
          <c:idx val="1"/>
          <c:order val="1"/>
          <c:tx>
            <c:strRef>
              <c:f>'6'!$T$5</c:f>
              <c:strCache>
                <c:ptCount val="1"/>
                <c:pt idx="0">
                  <c:v>Units</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'6'!$P$6:$R$305</c:f>
              <c:multiLvlStrCache>
                <c:ptCount val="300"/>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Peanut Butter Cubes</c:v>
                  </c:pt>
                  <c:pt idx="298">
                    <c:v>Raspberry Choco</c:v>
                  </c:pt>
                  <c:pt idx="299">
                    <c:v>White Choc</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New Zealand</c:v>
                  </c:pt>
                  <c:pt idx="299">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Barr Faughny</c:v>
                  </c:pt>
                  <c:pt idx="298">
                    <c:v>Carla Molina</c:v>
                  </c:pt>
                  <c:pt idx="299">
                    <c:v>Husein Augar</c:v>
                  </c:pt>
                </c:lvl>
              </c:multiLvlStrCache>
            </c:multiLvlStr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1-2B34-4A47-AF81-D9593A395BC4}"/>
            </c:ext>
          </c:extLst>
        </c:ser>
        <c:dLbls>
          <c:showLegendKey val="0"/>
          <c:showVal val="0"/>
          <c:showCatName val="0"/>
          <c:showSerName val="0"/>
          <c:showPercent val="0"/>
          <c:showBubbleSize val="0"/>
        </c:dLbls>
        <c:axId val="1414608272"/>
        <c:axId val="1414607440"/>
      </c:scatterChart>
      <c:valAx>
        <c:axId val="1414608272"/>
        <c:scaling>
          <c:orientation val="minMax"/>
        </c:scaling>
        <c:delete val="0"/>
        <c:axPos val="b"/>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07440"/>
        <c:crosses val="autoZero"/>
        <c:crossBetween val="midCat"/>
      </c:valAx>
      <c:valAx>
        <c:axId val="1414607440"/>
        <c:scaling>
          <c:orientation val="minMax"/>
        </c:scaling>
        <c:delete val="0"/>
        <c:axPos val="l"/>
        <c:numFmt formatCode="&quot;$&quot;#,##0_);[Red]\(&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608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874AFFEC-3F6F-443E-840B-B06C8D04CEEF}">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5" Type="http://schemas.microsoft.com/office/2014/relationships/chartEx" Target="../charts/chartEx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483477</xdr:colOff>
      <xdr:row>4</xdr:row>
      <xdr:rowOff>0</xdr:rowOff>
    </xdr:from>
    <xdr:to>
      <xdr:col>9</xdr:col>
      <xdr:colOff>190500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55402" y="1238250"/>
              <a:ext cx="2431173"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590549</xdr:colOff>
      <xdr:row>17</xdr:row>
      <xdr:rowOff>171450</xdr:rowOff>
    </xdr:from>
    <xdr:to>
      <xdr:col>9</xdr:col>
      <xdr:colOff>238124</xdr:colOff>
      <xdr:row>31</xdr:row>
      <xdr:rowOff>28575</xdr:rowOff>
    </xdr:to>
    <mc:AlternateContent xmlns:mc="http://schemas.openxmlformats.org/markup-compatibility/2006" xmlns:a14="http://schemas.microsoft.com/office/drawing/2010/main">
      <mc:Choice Requires="a14">
        <xdr:graphicFrame macro="">
          <xdr:nvGraphicFramePr>
            <xdr:cNvPr id="3" name="Sales Person 1">
              <a:extLst>
                <a:ext uri="{FF2B5EF4-FFF2-40B4-BE49-F238E27FC236}">
                  <a16:creationId xmlns:a16="http://schemas.microsoft.com/office/drawing/2014/main" id="{0530899C-6B17-E994-6410-FFA025E5A537}"/>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562474" y="3886200"/>
              <a:ext cx="23717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19350" y="1047750"/>
              <a:ext cx="4562803"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415017</xdr:colOff>
      <xdr:row>35</xdr:row>
      <xdr:rowOff>9524</xdr:rowOff>
    </xdr:from>
    <xdr:to>
      <xdr:col>13</xdr:col>
      <xdr:colOff>88445</xdr:colOff>
      <xdr:row>49</xdr:row>
      <xdr:rowOff>85724</xdr:rowOff>
    </xdr:to>
    <xdr:graphicFrame macro="">
      <xdr:nvGraphicFramePr>
        <xdr:cNvPr id="5" name="Chart 4">
          <a:extLst>
            <a:ext uri="{FF2B5EF4-FFF2-40B4-BE49-F238E27FC236}">
              <a16:creationId xmlns:a16="http://schemas.microsoft.com/office/drawing/2014/main" id="{E47778A6-6D5C-4B49-48FC-5417F409A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22</xdr:row>
      <xdr:rowOff>142874</xdr:rowOff>
    </xdr:from>
    <xdr:to>
      <xdr:col>3</xdr:col>
      <xdr:colOff>276225</xdr:colOff>
      <xdr:row>33</xdr:row>
      <xdr:rowOff>19049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3848EB8-302D-00DD-7C7F-BE9116C500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400" y="4810124"/>
              <a:ext cx="1323975" cy="1971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659524</xdr:colOff>
      <xdr:row>5</xdr:row>
      <xdr:rowOff>158641</xdr:rowOff>
    </xdr:from>
    <xdr:to>
      <xdr:col>6</xdr:col>
      <xdr:colOff>279838</xdr:colOff>
      <xdr:row>19</xdr:row>
      <xdr:rowOff>15766</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736099" y="1587391"/>
              <a:ext cx="183011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210283</xdr:colOff>
      <xdr:row>3</xdr:row>
      <xdr:rowOff>178777</xdr:rowOff>
    </xdr:from>
    <xdr:to>
      <xdr:col>10</xdr:col>
      <xdr:colOff>214679</xdr:colOff>
      <xdr:row>17</xdr:row>
      <xdr:rowOff>35902</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410933" y="1226527"/>
              <a:ext cx="183319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5.927400694447"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acheField>
    <cacheField name="Cost" numFmtId="165">
      <sharedItems/>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6.986775115744" backgroundQuery="1" createdVersion="8" refreshedVersion="8" minRefreshableVersion="3" recordCount="0" supportSubquery="1" supportAdvancedDrill="1" xr:uid="{1A0A0A81-D701-4E3F-8CEB-DC40A927CF0B}">
  <cacheSource type="external" connectionId="1"/>
  <cacheFields count="2">
    <cacheField name="[data].[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Sales per unit]" caption="Sales per unit" numFmtId="0" hierarchy="7"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6.986774189812" backgroundQuery="1" createdVersion="7" refreshedVersion="8"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6.989990624999" backgroundQuery="1" createdVersion="7" refreshedVersion="8" minRefreshableVersion="3" recordCount="0" supportSubquery="1" supportAdvancedDrill="1" xr:uid="{55E62187-943A-4A8B-8424-2B0DA503795E}">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8"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7.02392673611"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2" level="32767"/>
    <cacheField name="[Measures].[Sum of Units]" caption="Sum of Units" numFmtId="0" hierarchy="13" level="32767"/>
    <cacheField name="[Measures].[Total Profit]" caption="Total Profit" numFmtId="0" hierarchy="8" level="32767"/>
    <cacheField name="[Measures].[Profit %]" caption="Profit %" numFmtId="0" hierarchy="9"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6.986769791663" backgroundQuery="1" createdVersion="3" refreshedVersion="8" minRefreshableVersion="3" recordCount="0" supportSubquery="1" supportAdvancedDrill="1" xr:uid="{2E3A8499-D1A2-4035-87D5-6ADA9444D322}">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1118799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726.986771875003" backgroundQuery="1" createdVersion="3" refreshedVersion="8" minRefreshableVersion="3" recordCount="0" supportSubquery="1" supportAdvancedDrill="1" xr:uid="{E1B1F413-13CD-4A56-BF32-E54177F086E2}">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922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5:F11" firstHeaderRow="0" firstDataRow="1" firstDataCol="1"/>
  <pivotFields count="7">
    <pivotField subtotalTop="0" showAll="0" defaultSubtotal="0">
      <items count="10">
        <item h="1" x="7"/>
        <item h="1" x="1"/>
        <item h="1" x="3"/>
        <item x="5"/>
        <item h="1" x="4"/>
        <item h="1"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subtotalTop="0" showAll="0" defaultSubtotal="0"/>
    <pivotField subtotalTop="0" showAll="0" defaultSubtotal="0"/>
  </pivotFields>
  <rowFields count="1">
    <field x="1"/>
  </rowFields>
  <rowItems count="6">
    <i>
      <x v="3"/>
    </i>
    <i>
      <x v="2"/>
    </i>
    <i>
      <x v="5"/>
    </i>
    <i>
      <x v="1"/>
    </i>
    <i>
      <x/>
    </i>
    <i>
      <x v="4"/>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3">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F0676-D3E0-4B47-8A6A-8A2C81D29F3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9:F25" firstHeaderRow="0" firstDataRow="1" firstDataCol="1"/>
  <pivotFields count="7">
    <pivotField showAll="0">
      <items count="11">
        <item h="1" x="7"/>
        <item h="1" x="1"/>
        <item h="1" x="3"/>
        <item h="1" x="5"/>
        <item h="1" x="4"/>
        <item h="1" x="6"/>
        <item h="1" x="8"/>
        <item h="1" x="2"/>
        <item h="1" x="9"/>
        <item x="0"/>
        <item t="default"/>
      </items>
    </pivotField>
    <pivotField axis="axisRow" showAll="0" sortType="descending">
      <items count="7">
        <item x="1"/>
        <item x="3"/>
        <item x="0"/>
        <item x="5"/>
        <item x="2"/>
        <item x="4"/>
        <item t="default"/>
      </items>
    </pivotField>
    <pivotField showAll="0"/>
    <pivotField dataField="1" numFmtId="164" showAll="0"/>
    <pivotField dataField="1" numFmtId="3" showAll="0"/>
    <pivotField showAll="0"/>
    <pivotField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dataFields>
  <conditionalFormats count="2">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7CD00-EAC9-473A-85FF-54DE07837E94}"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D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44" applyNumberFormats="0" applyBorderFormats="0" applyFontFormats="0" applyPatternFormats="0" applyAlignmentFormats="0" applyWidthHeightFormats="1" dataCaption="Values" updatedVersion="8"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8"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8"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76" applyNumberFormats="0" applyBorderFormats="0" applyFontFormats="0" applyPatternFormats="0" applyAlignmentFormats="0" applyWidthHeightFormats="1" dataCaption="Values" updatedVersion="8" minRefreshableVersion="3" subtotalHiddenItems="1" itemPrintTitles="1" createdVersion="7" indent="0" multipleFieldFilters="0">
  <location ref="C5:D28"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30" applyNumberFormats="0" applyBorderFormats="0" applyFontFormats="0" applyPatternFormats="0" applyAlignmentFormats="0" applyWidthHeightFormats="1" dataCaption="Values" updatedVersion="8"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s="1"/>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41118799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69223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56A05990-EEF5-4B33-98E5-EBC6AE3AC507}" sourceName="Sales Person">
  <pivotTables>
    <pivotTable tabId="5" name="PivotTable3"/>
  </pivotTables>
  <data>
    <tabular pivotCacheId="579851255">
      <items count="10">
        <i x="7"/>
        <i x="1"/>
        <i x="3"/>
        <i x="5"/>
        <i x="4"/>
        <i x="6"/>
        <i x="8"/>
        <i x="2"/>
        <i x="9"/>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 name="Sales Person 1" xr10:uid="{1BEC7E5F-62D4-470B-8BA1-4D9446502AC2}" cache="Slicer_Sales_Person1"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CFEA6B-4833-49A2-B4F3-57654620E59D}" name="products7" displayName="products7" ref="L25:M47" totalsRowShown="0">
  <autoFilter ref="L25:M47" xr:uid="{C4CFEA6B-4833-49A2-B4F3-57654620E59D}"/>
  <tableColumns count="2">
    <tableColumn id="1" xr3:uid="{F6A0C6A6-0108-4A1B-A9E0-45864DD48001}" name="Product"/>
    <tableColumn id="2" xr3:uid="{24459926-756C-486E-99FF-99834392EA92}" name="Cost per uni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1">
  <autoFilter ref="C11:I311" xr:uid="{BE8CDDE1-C7C2-498F-82DE-177B52BF6251}"/>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0"/>
    <tableColumn id="5" xr3:uid="{1BA20B17-6E75-41FD-BADD-18A2CF3B6F5A}" name="Units" dataDxfId="9"/>
    <tableColumn id="6" xr3:uid="{65BB6323-E7C2-4422-A3EA-6479C4662D7D}" name="Cost per unit" dataDxfId="8">
      <calculatedColumnFormula>VLOOKUP(data[[#This Row],[Product]],products7[],2,FALSE)</calculatedColumnFormula>
    </tableColumn>
    <tableColumn id="7" xr3:uid="{E0D3A73D-074E-46DE-BBC2-882F825E1F58}" name="Cost" dataDxfId="7">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C12" zoomScaleNormal="100" workbookViewId="0">
      <selection activeCell="C13" sqref="C1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5703125" customWidth="1"/>
    <col min="9" max="9" width="9.85546875" bestFit="1"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41" t="s">
        <v>86</v>
      </c>
    </row>
    <row r="10" spans="1:27" x14ac:dyDescent="0.25">
      <c r="H10" s="54" t="s">
        <v>80</v>
      </c>
      <c r="I10" s="54"/>
    </row>
    <row r="11" spans="1:27" x14ac:dyDescent="0.25">
      <c r="C11" s="6" t="s">
        <v>11</v>
      </c>
      <c r="D11" s="6" t="s">
        <v>12</v>
      </c>
      <c r="E11" s="6" t="s">
        <v>0</v>
      </c>
      <c r="F11" s="10" t="s">
        <v>1</v>
      </c>
      <c r="G11" s="10" t="s">
        <v>50</v>
      </c>
      <c r="H11" s="10" t="s">
        <v>51</v>
      </c>
      <c r="I11" s="10" t="s">
        <v>68</v>
      </c>
      <c r="K11" s="9" t="s">
        <v>42</v>
      </c>
      <c r="L11" s="2"/>
    </row>
    <row r="12" spans="1:27" x14ac:dyDescent="0.25">
      <c r="C12" t="s">
        <v>40</v>
      </c>
      <c r="D12" t="s">
        <v>37</v>
      </c>
      <c r="E12" t="s">
        <v>30</v>
      </c>
      <c r="F12" s="4">
        <v>1624</v>
      </c>
      <c r="G12" s="5">
        <v>114</v>
      </c>
      <c r="H12" s="32">
        <f>VLOOKUP(data[[#This Row],[Product]],products7[],2,FALSE)</f>
        <v>14.49</v>
      </c>
      <c r="I12" s="32">
        <f>data[[#This Row],[Cost per unit]]*data[[#This Row],[Units]]</f>
        <v>1651.8600000000001</v>
      </c>
      <c r="K12" s="7">
        <v>1</v>
      </c>
      <c r="L12" s="8" t="s">
        <v>43</v>
      </c>
      <c r="AA12" s="11"/>
    </row>
    <row r="13" spans="1:27" x14ac:dyDescent="0.25">
      <c r="C13" t="s">
        <v>8</v>
      </c>
      <c r="D13" t="s">
        <v>35</v>
      </c>
      <c r="E13" t="s">
        <v>32</v>
      </c>
      <c r="F13" s="4">
        <v>6706</v>
      </c>
      <c r="G13" s="5">
        <v>459</v>
      </c>
      <c r="H13" s="32">
        <f>VLOOKUP(data[[#This Row],[Product]],products7[],2,FALSE)</f>
        <v>8.65</v>
      </c>
      <c r="I13" s="32">
        <f>data[[#This Row],[Cost per unit]]*data[[#This Row],[Units]]</f>
        <v>3970.3500000000004</v>
      </c>
      <c r="K13" s="7">
        <v>2</v>
      </c>
      <c r="L13" s="8" t="s">
        <v>52</v>
      </c>
      <c r="AA13" s="11"/>
    </row>
    <row r="14" spans="1:27" x14ac:dyDescent="0.25">
      <c r="C14" t="s">
        <v>9</v>
      </c>
      <c r="D14" t="s">
        <v>35</v>
      </c>
      <c r="E14" t="s">
        <v>4</v>
      </c>
      <c r="F14" s="4">
        <v>959</v>
      </c>
      <c r="G14" s="5">
        <v>147</v>
      </c>
      <c r="H14" s="32">
        <f>VLOOKUP(data[[#This Row],[Product]],products7[],2,FALSE)</f>
        <v>11.88</v>
      </c>
      <c r="I14" s="32">
        <f>data[[#This Row],[Cost per unit]]*data[[#This Row],[Units]]</f>
        <v>1746.3600000000001</v>
      </c>
      <c r="K14" s="7">
        <v>3</v>
      </c>
      <c r="L14" s="8" t="s">
        <v>44</v>
      </c>
      <c r="AA14" s="11"/>
    </row>
    <row r="15" spans="1:27" x14ac:dyDescent="0.25">
      <c r="C15" t="s">
        <v>41</v>
      </c>
      <c r="D15" t="s">
        <v>36</v>
      </c>
      <c r="E15" t="s">
        <v>18</v>
      </c>
      <c r="F15" s="4">
        <v>9632</v>
      </c>
      <c r="G15" s="5">
        <v>288</v>
      </c>
      <c r="H15" s="32">
        <f>VLOOKUP(data[[#This Row],[Product]],products7[],2,FALSE)</f>
        <v>6.47</v>
      </c>
      <c r="I15" s="32">
        <f>data[[#This Row],[Cost per unit]]*data[[#This Row],[Units]]</f>
        <v>1863.36</v>
      </c>
      <c r="K15" s="7">
        <v>4</v>
      </c>
      <c r="L15" s="8" t="s">
        <v>45</v>
      </c>
      <c r="AA15" s="11"/>
    </row>
    <row r="16" spans="1:27" x14ac:dyDescent="0.25">
      <c r="C16" t="s">
        <v>6</v>
      </c>
      <c r="D16" t="s">
        <v>39</v>
      </c>
      <c r="E16" t="s">
        <v>25</v>
      </c>
      <c r="F16" s="4">
        <v>2100</v>
      </c>
      <c r="G16" s="5">
        <v>414</v>
      </c>
      <c r="H16" s="32">
        <f>VLOOKUP(data[[#This Row],[Product]],products7[],2,FALSE)</f>
        <v>13.15</v>
      </c>
      <c r="I16" s="32">
        <f>data[[#This Row],[Cost per unit]]*data[[#This Row],[Units]]</f>
        <v>5444.1</v>
      </c>
      <c r="K16" s="7">
        <v>5</v>
      </c>
      <c r="L16" s="8" t="s">
        <v>53</v>
      </c>
      <c r="AA16" s="11"/>
    </row>
    <row r="17" spans="3:27" x14ac:dyDescent="0.25">
      <c r="C17" t="s">
        <v>40</v>
      </c>
      <c r="D17" t="s">
        <v>35</v>
      </c>
      <c r="E17" t="s">
        <v>33</v>
      </c>
      <c r="F17" s="4">
        <v>8869</v>
      </c>
      <c r="G17" s="5">
        <v>432</v>
      </c>
      <c r="H17" s="32">
        <f>VLOOKUP(data[[#This Row],[Product]],products7[],2,FALSE)</f>
        <v>12.37</v>
      </c>
      <c r="I17" s="32">
        <f>data[[#This Row],[Cost per unit]]*data[[#This Row],[Units]]</f>
        <v>5343.8399999999992</v>
      </c>
      <c r="K17" s="7">
        <v>6</v>
      </c>
      <c r="L17" s="8" t="s">
        <v>81</v>
      </c>
      <c r="AA17" s="11"/>
    </row>
    <row r="18" spans="3:27" x14ac:dyDescent="0.25">
      <c r="C18" t="s">
        <v>6</v>
      </c>
      <c r="D18" t="s">
        <v>38</v>
      </c>
      <c r="E18" t="s">
        <v>31</v>
      </c>
      <c r="F18" s="4">
        <v>2681</v>
      </c>
      <c r="G18" s="5">
        <v>54</v>
      </c>
      <c r="H18" s="32">
        <f>VLOOKUP(data[[#This Row],[Product]],products7[],2,FALSE)</f>
        <v>5.79</v>
      </c>
      <c r="I18" s="32">
        <f>data[[#This Row],[Cost per unit]]*data[[#This Row],[Units]]</f>
        <v>312.66000000000003</v>
      </c>
      <c r="K18" s="7">
        <v>7</v>
      </c>
      <c r="L18" s="8" t="s">
        <v>48</v>
      </c>
      <c r="AA18" s="11"/>
    </row>
    <row r="19" spans="3:27" x14ac:dyDescent="0.25">
      <c r="C19" t="s">
        <v>8</v>
      </c>
      <c r="D19" t="s">
        <v>35</v>
      </c>
      <c r="E19" t="s">
        <v>22</v>
      </c>
      <c r="F19" s="4">
        <v>5012</v>
      </c>
      <c r="G19" s="5">
        <v>210</v>
      </c>
      <c r="H19" s="32">
        <f>VLOOKUP(data[[#This Row],[Product]],products7[],2,FALSE)</f>
        <v>9.77</v>
      </c>
      <c r="I19" s="32">
        <f>data[[#This Row],[Cost per unit]]*data[[#This Row],[Units]]</f>
        <v>2051.6999999999998</v>
      </c>
      <c r="K19" s="7">
        <v>8</v>
      </c>
      <c r="L19" s="8" t="s">
        <v>49</v>
      </c>
      <c r="AA19" s="11"/>
    </row>
    <row r="20" spans="3:27" x14ac:dyDescent="0.25">
      <c r="C20" t="s">
        <v>7</v>
      </c>
      <c r="D20" t="s">
        <v>38</v>
      </c>
      <c r="E20" t="s">
        <v>14</v>
      </c>
      <c r="F20" s="4">
        <v>1281</v>
      </c>
      <c r="G20" s="5">
        <v>75</v>
      </c>
      <c r="H20" s="32">
        <f>VLOOKUP(data[[#This Row],[Product]],products7[],2,FALSE)</f>
        <v>11.7</v>
      </c>
      <c r="I20" s="32">
        <f>data[[#This Row],[Cost per unit]]*data[[#This Row],[Units]]</f>
        <v>877.5</v>
      </c>
      <c r="K20" s="7">
        <v>9</v>
      </c>
      <c r="L20" s="8" t="s">
        <v>46</v>
      </c>
      <c r="AA20" s="11"/>
    </row>
    <row r="21" spans="3:27" x14ac:dyDescent="0.25">
      <c r="C21" t="s">
        <v>5</v>
      </c>
      <c r="D21" t="s">
        <v>37</v>
      </c>
      <c r="E21" t="s">
        <v>14</v>
      </c>
      <c r="F21" s="4">
        <v>4991</v>
      </c>
      <c r="G21" s="5">
        <v>12</v>
      </c>
      <c r="H21" s="32">
        <f>VLOOKUP(data[[#This Row],[Product]],products7[],2,FALSE)</f>
        <v>11.7</v>
      </c>
      <c r="I21" s="32">
        <f>data[[#This Row],[Cost per unit]]*data[[#This Row],[Units]]</f>
        <v>140.39999999999998</v>
      </c>
      <c r="K21" s="7">
        <v>10</v>
      </c>
      <c r="L21" s="8" t="s">
        <v>47</v>
      </c>
      <c r="AA21" s="11"/>
    </row>
    <row r="22" spans="3:27" x14ac:dyDescent="0.25">
      <c r="C22" t="s">
        <v>2</v>
      </c>
      <c r="D22" t="s">
        <v>39</v>
      </c>
      <c r="E22" t="s">
        <v>25</v>
      </c>
      <c r="F22" s="4">
        <v>1785</v>
      </c>
      <c r="G22" s="5">
        <v>462</v>
      </c>
      <c r="H22" s="32">
        <f>VLOOKUP(data[[#This Row],[Product]],products7[],2,FALSE)</f>
        <v>13.15</v>
      </c>
      <c r="I22" s="32">
        <f>data[[#This Row],[Cost per unit]]*data[[#This Row],[Units]]</f>
        <v>6075.3</v>
      </c>
      <c r="AA22" s="11"/>
    </row>
    <row r="23" spans="3:27" x14ac:dyDescent="0.25">
      <c r="C23" t="s">
        <v>3</v>
      </c>
      <c r="D23" t="s">
        <v>37</v>
      </c>
      <c r="E23" t="s">
        <v>17</v>
      </c>
      <c r="F23" s="4">
        <v>3983</v>
      </c>
      <c r="G23" s="5">
        <v>144</v>
      </c>
      <c r="H23" s="32">
        <f>VLOOKUP(data[[#This Row],[Product]],products7[],2,FALSE)</f>
        <v>3.11</v>
      </c>
      <c r="I23" s="32">
        <f>data[[#This Row],[Cost per unit]]*data[[#This Row],[Units]]</f>
        <v>447.84</v>
      </c>
      <c r="AA23" s="11"/>
    </row>
    <row r="24" spans="3:27" x14ac:dyDescent="0.25">
      <c r="C24" t="s">
        <v>9</v>
      </c>
      <c r="D24" t="s">
        <v>38</v>
      </c>
      <c r="E24" t="s">
        <v>16</v>
      </c>
      <c r="F24" s="4">
        <v>2646</v>
      </c>
      <c r="G24" s="5">
        <v>120</v>
      </c>
      <c r="H24" s="32">
        <f>VLOOKUP(data[[#This Row],[Product]],products7[],2,FALSE)</f>
        <v>8.7899999999999991</v>
      </c>
      <c r="I24" s="32">
        <f>data[[#This Row],[Cost per unit]]*data[[#This Row],[Units]]</f>
        <v>1054.8</v>
      </c>
      <c r="AA24" s="11"/>
    </row>
    <row r="25" spans="3:27" x14ac:dyDescent="0.25">
      <c r="C25" t="s">
        <v>2</v>
      </c>
      <c r="D25" t="s">
        <v>34</v>
      </c>
      <c r="E25" t="s">
        <v>13</v>
      </c>
      <c r="F25" s="4">
        <v>252</v>
      </c>
      <c r="G25" s="5">
        <v>54</v>
      </c>
      <c r="H25" s="32">
        <f>VLOOKUP(data[[#This Row],[Product]],products7[],2,FALSE)</f>
        <v>9.33</v>
      </c>
      <c r="I25" s="32">
        <f>data[[#This Row],[Cost per unit]]*data[[#This Row],[Units]]</f>
        <v>503.82</v>
      </c>
      <c r="L25" t="s">
        <v>0</v>
      </c>
      <c r="M25" t="s">
        <v>51</v>
      </c>
      <c r="AA25" s="11"/>
    </row>
    <row r="26" spans="3:27" x14ac:dyDescent="0.25">
      <c r="C26" t="s">
        <v>3</v>
      </c>
      <c r="D26" t="s">
        <v>35</v>
      </c>
      <c r="E26" t="s">
        <v>25</v>
      </c>
      <c r="F26" s="4">
        <v>2464</v>
      </c>
      <c r="G26" s="5">
        <v>234</v>
      </c>
      <c r="H26" s="32">
        <f>VLOOKUP(data[[#This Row],[Product]],products7[],2,FALSE)</f>
        <v>13.15</v>
      </c>
      <c r="I26" s="32">
        <f>data[[#This Row],[Cost per unit]]*data[[#This Row],[Units]]</f>
        <v>3077.1</v>
      </c>
      <c r="L26" t="s">
        <v>13</v>
      </c>
      <c r="M26" s="11">
        <v>9.33</v>
      </c>
      <c r="AA26" s="11"/>
    </row>
    <row r="27" spans="3:27" x14ac:dyDescent="0.25">
      <c r="C27" t="s">
        <v>3</v>
      </c>
      <c r="D27" t="s">
        <v>35</v>
      </c>
      <c r="E27" t="s">
        <v>29</v>
      </c>
      <c r="F27" s="4">
        <v>2114</v>
      </c>
      <c r="G27" s="5">
        <v>66</v>
      </c>
      <c r="H27" s="32">
        <f>VLOOKUP(data[[#This Row],[Product]],products7[],2,FALSE)</f>
        <v>7.16</v>
      </c>
      <c r="I27" s="32">
        <f>data[[#This Row],[Cost per unit]]*data[[#This Row],[Units]]</f>
        <v>472.56</v>
      </c>
      <c r="L27" t="s">
        <v>14</v>
      </c>
      <c r="M27" s="11">
        <v>11.7</v>
      </c>
      <c r="AA27" s="11"/>
    </row>
    <row r="28" spans="3:27" x14ac:dyDescent="0.25">
      <c r="C28" t="s">
        <v>6</v>
      </c>
      <c r="D28" t="s">
        <v>37</v>
      </c>
      <c r="E28" t="s">
        <v>31</v>
      </c>
      <c r="F28" s="4">
        <v>7693</v>
      </c>
      <c r="G28" s="5">
        <v>87</v>
      </c>
      <c r="H28" s="32">
        <f>VLOOKUP(data[[#This Row],[Product]],products7[],2,FALSE)</f>
        <v>5.79</v>
      </c>
      <c r="I28" s="32">
        <f>data[[#This Row],[Cost per unit]]*data[[#This Row],[Units]]</f>
        <v>503.73</v>
      </c>
      <c r="L28" t="s">
        <v>4</v>
      </c>
      <c r="M28" s="11">
        <v>11.88</v>
      </c>
      <c r="AA28" s="11"/>
    </row>
    <row r="29" spans="3:27" x14ac:dyDescent="0.25">
      <c r="C29" t="s">
        <v>5</v>
      </c>
      <c r="D29" t="s">
        <v>34</v>
      </c>
      <c r="E29" t="s">
        <v>20</v>
      </c>
      <c r="F29" s="4">
        <v>15610</v>
      </c>
      <c r="G29" s="5">
        <v>339</v>
      </c>
      <c r="H29" s="32">
        <f>VLOOKUP(data[[#This Row],[Product]],products7[],2,FALSE)</f>
        <v>10.62</v>
      </c>
      <c r="I29" s="32">
        <f>data[[#This Row],[Cost per unit]]*data[[#This Row],[Units]]</f>
        <v>3600.18</v>
      </c>
      <c r="L29" t="s">
        <v>15</v>
      </c>
      <c r="M29" s="11">
        <v>11.73</v>
      </c>
      <c r="AA29" s="11"/>
    </row>
    <row r="30" spans="3:27" x14ac:dyDescent="0.25">
      <c r="C30" t="s">
        <v>41</v>
      </c>
      <c r="D30" t="s">
        <v>34</v>
      </c>
      <c r="E30" t="s">
        <v>22</v>
      </c>
      <c r="F30" s="4">
        <v>336</v>
      </c>
      <c r="G30" s="5">
        <v>144</v>
      </c>
      <c r="H30" s="32">
        <f>VLOOKUP(data[[#This Row],[Product]],products7[],2,FALSE)</f>
        <v>9.77</v>
      </c>
      <c r="I30" s="32">
        <f>data[[#This Row],[Cost per unit]]*data[[#This Row],[Units]]</f>
        <v>1406.8799999999999</v>
      </c>
      <c r="L30" t="s">
        <v>16</v>
      </c>
      <c r="M30" s="11">
        <v>8.7899999999999991</v>
      </c>
      <c r="AA30" s="11"/>
    </row>
    <row r="31" spans="3:27" x14ac:dyDescent="0.25">
      <c r="C31" t="s">
        <v>2</v>
      </c>
      <c r="D31" t="s">
        <v>39</v>
      </c>
      <c r="E31" t="s">
        <v>20</v>
      </c>
      <c r="F31" s="4">
        <v>9443</v>
      </c>
      <c r="G31" s="5">
        <v>162</v>
      </c>
      <c r="H31" s="32">
        <f>VLOOKUP(data[[#This Row],[Product]],products7[],2,FALSE)</f>
        <v>10.62</v>
      </c>
      <c r="I31" s="32">
        <f>data[[#This Row],[Cost per unit]]*data[[#This Row],[Units]]</f>
        <v>1720.4399999999998</v>
      </c>
      <c r="L31" t="s">
        <v>17</v>
      </c>
      <c r="M31" s="11">
        <v>3.11</v>
      </c>
      <c r="AA31" s="11"/>
    </row>
    <row r="32" spans="3:27" x14ac:dyDescent="0.25">
      <c r="C32" t="s">
        <v>9</v>
      </c>
      <c r="D32" t="s">
        <v>34</v>
      </c>
      <c r="E32" t="s">
        <v>23</v>
      </c>
      <c r="F32" s="4">
        <v>8155</v>
      </c>
      <c r="G32" s="5">
        <v>90</v>
      </c>
      <c r="H32" s="32">
        <f>VLOOKUP(data[[#This Row],[Product]],products7[],2,FALSE)</f>
        <v>6.49</v>
      </c>
      <c r="I32" s="32">
        <f>data[[#This Row],[Cost per unit]]*data[[#This Row],[Units]]</f>
        <v>584.1</v>
      </c>
      <c r="L32" t="s">
        <v>18</v>
      </c>
      <c r="M32" s="11">
        <v>6.47</v>
      </c>
      <c r="AA32" s="11"/>
    </row>
    <row r="33" spans="3:27" x14ac:dyDescent="0.25">
      <c r="C33" t="s">
        <v>8</v>
      </c>
      <c r="D33" t="s">
        <v>38</v>
      </c>
      <c r="E33" t="s">
        <v>23</v>
      </c>
      <c r="F33" s="4">
        <v>1701</v>
      </c>
      <c r="G33" s="5">
        <v>234</v>
      </c>
      <c r="H33" s="32">
        <f>VLOOKUP(data[[#This Row],[Product]],products7[],2,FALSE)</f>
        <v>6.49</v>
      </c>
      <c r="I33" s="32">
        <f>data[[#This Row],[Cost per unit]]*data[[#This Row],[Units]]</f>
        <v>1518.66</v>
      </c>
      <c r="L33" t="s">
        <v>19</v>
      </c>
      <c r="M33" s="11">
        <v>7.64</v>
      </c>
      <c r="AA33" s="11"/>
    </row>
    <row r="34" spans="3:27" x14ac:dyDescent="0.25">
      <c r="C34" t="s">
        <v>10</v>
      </c>
      <c r="D34" t="s">
        <v>38</v>
      </c>
      <c r="E34" t="s">
        <v>22</v>
      </c>
      <c r="F34" s="4">
        <v>2205</v>
      </c>
      <c r="G34" s="5">
        <v>141</v>
      </c>
      <c r="H34" s="32">
        <f>VLOOKUP(data[[#This Row],[Product]],products7[],2,FALSE)</f>
        <v>9.77</v>
      </c>
      <c r="I34" s="32">
        <f>data[[#This Row],[Cost per unit]]*data[[#This Row],[Units]]</f>
        <v>1377.57</v>
      </c>
      <c r="L34" t="s">
        <v>20</v>
      </c>
      <c r="M34" s="11">
        <v>10.62</v>
      </c>
    </row>
    <row r="35" spans="3:27" x14ac:dyDescent="0.25">
      <c r="C35" t="s">
        <v>8</v>
      </c>
      <c r="D35" t="s">
        <v>37</v>
      </c>
      <c r="E35" t="s">
        <v>19</v>
      </c>
      <c r="F35" s="4">
        <v>1771</v>
      </c>
      <c r="G35" s="5">
        <v>204</v>
      </c>
      <c r="H35" s="32">
        <f>VLOOKUP(data[[#This Row],[Product]],products7[],2,FALSE)</f>
        <v>7.64</v>
      </c>
      <c r="I35" s="32">
        <f>data[[#This Row],[Cost per unit]]*data[[#This Row],[Units]]</f>
        <v>1558.56</v>
      </c>
      <c r="L35" t="s">
        <v>21</v>
      </c>
      <c r="M35" s="11">
        <v>9</v>
      </c>
    </row>
    <row r="36" spans="3:27" x14ac:dyDescent="0.25">
      <c r="C36" t="s">
        <v>41</v>
      </c>
      <c r="D36" t="s">
        <v>35</v>
      </c>
      <c r="E36" t="s">
        <v>15</v>
      </c>
      <c r="F36" s="4">
        <v>2114</v>
      </c>
      <c r="G36" s="5">
        <v>186</v>
      </c>
      <c r="H36" s="32">
        <f>VLOOKUP(data[[#This Row],[Product]],products7[],2,FALSE)</f>
        <v>11.73</v>
      </c>
      <c r="I36" s="32">
        <f>data[[#This Row],[Cost per unit]]*data[[#This Row],[Units]]</f>
        <v>2181.7800000000002</v>
      </c>
      <c r="L36" t="s">
        <v>22</v>
      </c>
      <c r="M36" s="11">
        <v>9.77</v>
      </c>
    </row>
    <row r="37" spans="3:27" x14ac:dyDescent="0.25">
      <c r="C37" t="s">
        <v>41</v>
      </c>
      <c r="D37" t="s">
        <v>36</v>
      </c>
      <c r="E37" t="s">
        <v>13</v>
      </c>
      <c r="F37" s="4">
        <v>10311</v>
      </c>
      <c r="G37" s="5">
        <v>231</v>
      </c>
      <c r="H37" s="32">
        <f>VLOOKUP(data[[#This Row],[Product]],products7[],2,FALSE)</f>
        <v>9.33</v>
      </c>
      <c r="I37" s="32">
        <f>data[[#This Row],[Cost per unit]]*data[[#This Row],[Units]]</f>
        <v>2155.23</v>
      </c>
      <c r="L37" t="s">
        <v>23</v>
      </c>
      <c r="M37" s="11">
        <v>6.49</v>
      </c>
    </row>
    <row r="38" spans="3:27" x14ac:dyDescent="0.25">
      <c r="C38" t="s">
        <v>3</v>
      </c>
      <c r="D38" t="s">
        <v>39</v>
      </c>
      <c r="E38" t="s">
        <v>16</v>
      </c>
      <c r="F38" s="4">
        <v>21</v>
      </c>
      <c r="G38" s="5">
        <v>168</v>
      </c>
      <c r="H38" s="32">
        <f>VLOOKUP(data[[#This Row],[Product]],products7[],2,FALSE)</f>
        <v>8.7899999999999991</v>
      </c>
      <c r="I38" s="32">
        <f>data[[#This Row],[Cost per unit]]*data[[#This Row],[Units]]</f>
        <v>1476.7199999999998</v>
      </c>
      <c r="L38" t="s">
        <v>24</v>
      </c>
      <c r="M38" s="11">
        <v>4.97</v>
      </c>
    </row>
    <row r="39" spans="3:27" x14ac:dyDescent="0.25">
      <c r="C39" t="s">
        <v>10</v>
      </c>
      <c r="D39" t="s">
        <v>35</v>
      </c>
      <c r="E39" t="s">
        <v>20</v>
      </c>
      <c r="F39" s="4">
        <v>1974</v>
      </c>
      <c r="G39" s="5">
        <v>195</v>
      </c>
      <c r="H39" s="32">
        <f>VLOOKUP(data[[#This Row],[Product]],products7[],2,FALSE)</f>
        <v>10.62</v>
      </c>
      <c r="I39" s="32">
        <f>data[[#This Row],[Cost per unit]]*data[[#This Row],[Units]]</f>
        <v>2070.8999999999996</v>
      </c>
      <c r="L39" t="s">
        <v>25</v>
      </c>
      <c r="M39" s="11">
        <v>13.15</v>
      </c>
    </row>
    <row r="40" spans="3:27" x14ac:dyDescent="0.25">
      <c r="C40" t="s">
        <v>5</v>
      </c>
      <c r="D40" t="s">
        <v>36</v>
      </c>
      <c r="E40" t="s">
        <v>23</v>
      </c>
      <c r="F40" s="4">
        <v>6314</v>
      </c>
      <c r="G40" s="5">
        <v>15</v>
      </c>
      <c r="H40" s="32">
        <f>VLOOKUP(data[[#This Row],[Product]],products7[],2,FALSE)</f>
        <v>6.49</v>
      </c>
      <c r="I40" s="32">
        <f>data[[#This Row],[Cost per unit]]*data[[#This Row],[Units]]</f>
        <v>97.350000000000009</v>
      </c>
      <c r="L40" t="s">
        <v>26</v>
      </c>
      <c r="M40" s="11">
        <v>5.6</v>
      </c>
    </row>
    <row r="41" spans="3:27" x14ac:dyDescent="0.25">
      <c r="C41" t="s">
        <v>10</v>
      </c>
      <c r="D41" t="s">
        <v>37</v>
      </c>
      <c r="E41" t="s">
        <v>23</v>
      </c>
      <c r="F41" s="4">
        <v>4683</v>
      </c>
      <c r="G41" s="5">
        <v>30</v>
      </c>
      <c r="H41" s="32">
        <f>VLOOKUP(data[[#This Row],[Product]],products7[],2,FALSE)</f>
        <v>6.49</v>
      </c>
      <c r="I41" s="32">
        <f>data[[#This Row],[Cost per unit]]*data[[#This Row],[Units]]</f>
        <v>194.70000000000002</v>
      </c>
      <c r="L41" t="s">
        <v>27</v>
      </c>
      <c r="M41" s="11">
        <v>16.73</v>
      </c>
    </row>
    <row r="42" spans="3:27" x14ac:dyDescent="0.25">
      <c r="C42" t="s">
        <v>41</v>
      </c>
      <c r="D42" t="s">
        <v>37</v>
      </c>
      <c r="E42" t="s">
        <v>24</v>
      </c>
      <c r="F42" s="4">
        <v>6398</v>
      </c>
      <c r="G42" s="5">
        <v>102</v>
      </c>
      <c r="H42" s="32">
        <f>VLOOKUP(data[[#This Row],[Product]],products7[],2,FALSE)</f>
        <v>4.97</v>
      </c>
      <c r="I42" s="32">
        <f>data[[#This Row],[Cost per unit]]*data[[#This Row],[Units]]</f>
        <v>506.94</v>
      </c>
      <c r="L42" t="s">
        <v>28</v>
      </c>
      <c r="M42" s="11">
        <v>10.38</v>
      </c>
    </row>
    <row r="43" spans="3:27" x14ac:dyDescent="0.25">
      <c r="C43" t="s">
        <v>2</v>
      </c>
      <c r="D43" t="s">
        <v>35</v>
      </c>
      <c r="E43" t="s">
        <v>19</v>
      </c>
      <c r="F43" s="4">
        <v>553</v>
      </c>
      <c r="G43" s="5">
        <v>15</v>
      </c>
      <c r="H43" s="32">
        <f>VLOOKUP(data[[#This Row],[Product]],products7[],2,FALSE)</f>
        <v>7.64</v>
      </c>
      <c r="I43" s="32">
        <f>data[[#This Row],[Cost per unit]]*data[[#This Row],[Units]]</f>
        <v>114.6</v>
      </c>
      <c r="L43" t="s">
        <v>29</v>
      </c>
      <c r="M43" s="11">
        <v>7.16</v>
      </c>
    </row>
    <row r="44" spans="3:27" x14ac:dyDescent="0.25">
      <c r="C44" t="s">
        <v>8</v>
      </c>
      <c r="D44" t="s">
        <v>39</v>
      </c>
      <c r="E44" t="s">
        <v>30</v>
      </c>
      <c r="F44" s="4">
        <v>7021</v>
      </c>
      <c r="G44" s="5">
        <v>183</v>
      </c>
      <c r="H44" s="32">
        <f>VLOOKUP(data[[#This Row],[Product]],products7[],2,FALSE)</f>
        <v>14.49</v>
      </c>
      <c r="I44" s="32">
        <f>data[[#This Row],[Cost per unit]]*data[[#This Row],[Units]]</f>
        <v>2651.67</v>
      </c>
      <c r="L44" t="s">
        <v>30</v>
      </c>
      <c r="M44" s="11">
        <v>14.49</v>
      </c>
    </row>
    <row r="45" spans="3:27" x14ac:dyDescent="0.25">
      <c r="C45" t="s">
        <v>40</v>
      </c>
      <c r="D45" t="s">
        <v>39</v>
      </c>
      <c r="E45" t="s">
        <v>22</v>
      </c>
      <c r="F45" s="4">
        <v>5817</v>
      </c>
      <c r="G45" s="5">
        <v>12</v>
      </c>
      <c r="H45" s="32">
        <f>VLOOKUP(data[[#This Row],[Product]],products7[],2,FALSE)</f>
        <v>9.77</v>
      </c>
      <c r="I45" s="32">
        <f>data[[#This Row],[Cost per unit]]*data[[#This Row],[Units]]</f>
        <v>117.24</v>
      </c>
      <c r="L45" t="s">
        <v>31</v>
      </c>
      <c r="M45" s="11">
        <v>5.79</v>
      </c>
    </row>
    <row r="46" spans="3:27" x14ac:dyDescent="0.25">
      <c r="C46" t="s">
        <v>41</v>
      </c>
      <c r="D46" t="s">
        <v>39</v>
      </c>
      <c r="E46" t="s">
        <v>14</v>
      </c>
      <c r="F46" s="4">
        <v>3976</v>
      </c>
      <c r="G46" s="5">
        <v>72</v>
      </c>
      <c r="H46" s="32">
        <f>VLOOKUP(data[[#This Row],[Product]],products7[],2,FALSE)</f>
        <v>11.7</v>
      </c>
      <c r="I46" s="32">
        <f>data[[#This Row],[Cost per unit]]*data[[#This Row],[Units]]</f>
        <v>842.4</v>
      </c>
      <c r="L46" t="s">
        <v>32</v>
      </c>
      <c r="M46" s="11">
        <v>8.65</v>
      </c>
    </row>
    <row r="47" spans="3:27" x14ac:dyDescent="0.25">
      <c r="C47" t="s">
        <v>6</v>
      </c>
      <c r="D47" t="s">
        <v>38</v>
      </c>
      <c r="E47" t="s">
        <v>27</v>
      </c>
      <c r="F47" s="4">
        <v>1134</v>
      </c>
      <c r="G47" s="5">
        <v>282</v>
      </c>
      <c r="H47" s="32">
        <f>VLOOKUP(data[[#This Row],[Product]],products7[],2,FALSE)</f>
        <v>16.73</v>
      </c>
      <c r="I47" s="32">
        <f>data[[#This Row],[Cost per unit]]*data[[#This Row],[Units]]</f>
        <v>4717.8599999999997</v>
      </c>
      <c r="L47" t="s">
        <v>33</v>
      </c>
      <c r="M47" s="11">
        <v>12.37</v>
      </c>
    </row>
    <row r="48" spans="3:27" x14ac:dyDescent="0.25">
      <c r="C48" t="s">
        <v>2</v>
      </c>
      <c r="D48" t="s">
        <v>39</v>
      </c>
      <c r="E48" t="s">
        <v>28</v>
      </c>
      <c r="F48" s="4">
        <v>6027</v>
      </c>
      <c r="G48" s="5">
        <v>144</v>
      </c>
      <c r="H48" s="32">
        <f>VLOOKUP(data[[#This Row],[Product]],products7[],2,FALSE)</f>
        <v>10.38</v>
      </c>
      <c r="I48" s="32">
        <f>data[[#This Row],[Cost per unit]]*data[[#This Row],[Units]]</f>
        <v>1494.72</v>
      </c>
    </row>
    <row r="49" spans="3:9" x14ac:dyDescent="0.25">
      <c r="C49" t="s">
        <v>6</v>
      </c>
      <c r="D49" t="s">
        <v>37</v>
      </c>
      <c r="E49" t="s">
        <v>16</v>
      </c>
      <c r="F49" s="4">
        <v>1904</v>
      </c>
      <c r="G49" s="5">
        <v>405</v>
      </c>
      <c r="H49" s="32">
        <f>VLOOKUP(data[[#This Row],[Product]],products7[],2,FALSE)</f>
        <v>8.7899999999999991</v>
      </c>
      <c r="I49" s="32">
        <f>data[[#This Row],[Cost per unit]]*data[[#This Row],[Units]]</f>
        <v>3559.95</v>
      </c>
    </row>
    <row r="50" spans="3:9" x14ac:dyDescent="0.25">
      <c r="C50" t="s">
        <v>7</v>
      </c>
      <c r="D50" t="s">
        <v>34</v>
      </c>
      <c r="E50" t="s">
        <v>32</v>
      </c>
      <c r="F50" s="4">
        <v>3262</v>
      </c>
      <c r="G50" s="5">
        <v>75</v>
      </c>
      <c r="H50" s="32">
        <f>VLOOKUP(data[[#This Row],[Product]],products7[],2,FALSE)</f>
        <v>8.65</v>
      </c>
      <c r="I50" s="32">
        <f>data[[#This Row],[Cost per unit]]*data[[#This Row],[Units]]</f>
        <v>648.75</v>
      </c>
    </row>
    <row r="51" spans="3:9" x14ac:dyDescent="0.25">
      <c r="C51" t="s">
        <v>40</v>
      </c>
      <c r="D51" t="s">
        <v>34</v>
      </c>
      <c r="E51" t="s">
        <v>27</v>
      </c>
      <c r="F51" s="4">
        <v>2289</v>
      </c>
      <c r="G51" s="5">
        <v>135</v>
      </c>
      <c r="H51" s="32">
        <f>VLOOKUP(data[[#This Row],[Product]],products7[],2,FALSE)</f>
        <v>16.73</v>
      </c>
      <c r="I51" s="32">
        <f>data[[#This Row],[Cost per unit]]*data[[#This Row],[Units]]</f>
        <v>2258.5500000000002</v>
      </c>
    </row>
    <row r="52" spans="3:9" x14ac:dyDescent="0.25">
      <c r="C52" t="s">
        <v>5</v>
      </c>
      <c r="D52" t="s">
        <v>34</v>
      </c>
      <c r="E52" t="s">
        <v>27</v>
      </c>
      <c r="F52" s="4">
        <v>6986</v>
      </c>
      <c r="G52" s="5">
        <v>21</v>
      </c>
      <c r="H52" s="32">
        <f>VLOOKUP(data[[#This Row],[Product]],products7[],2,FALSE)</f>
        <v>16.73</v>
      </c>
      <c r="I52" s="32">
        <f>data[[#This Row],[Cost per unit]]*data[[#This Row],[Units]]</f>
        <v>351.33</v>
      </c>
    </row>
    <row r="53" spans="3:9" x14ac:dyDescent="0.25">
      <c r="C53" t="s">
        <v>2</v>
      </c>
      <c r="D53" t="s">
        <v>38</v>
      </c>
      <c r="E53" t="s">
        <v>23</v>
      </c>
      <c r="F53" s="4">
        <v>4417</v>
      </c>
      <c r="G53" s="5">
        <v>153</v>
      </c>
      <c r="H53" s="32">
        <f>VLOOKUP(data[[#This Row],[Product]],products7[],2,FALSE)</f>
        <v>6.49</v>
      </c>
      <c r="I53" s="32">
        <f>data[[#This Row],[Cost per unit]]*data[[#This Row],[Units]]</f>
        <v>992.97</v>
      </c>
    </row>
    <row r="54" spans="3:9" x14ac:dyDescent="0.25">
      <c r="C54" t="s">
        <v>6</v>
      </c>
      <c r="D54" t="s">
        <v>34</v>
      </c>
      <c r="E54" t="s">
        <v>15</v>
      </c>
      <c r="F54" s="4">
        <v>1442</v>
      </c>
      <c r="G54" s="5">
        <v>15</v>
      </c>
      <c r="H54" s="32">
        <f>VLOOKUP(data[[#This Row],[Product]],products7[],2,FALSE)</f>
        <v>11.73</v>
      </c>
      <c r="I54" s="32">
        <f>data[[#This Row],[Cost per unit]]*data[[#This Row],[Units]]</f>
        <v>175.95000000000002</v>
      </c>
    </row>
    <row r="55" spans="3:9" x14ac:dyDescent="0.25">
      <c r="C55" t="s">
        <v>3</v>
      </c>
      <c r="D55" t="s">
        <v>35</v>
      </c>
      <c r="E55" t="s">
        <v>14</v>
      </c>
      <c r="F55" s="4">
        <v>2415</v>
      </c>
      <c r="G55" s="5">
        <v>255</v>
      </c>
      <c r="H55" s="32">
        <f>VLOOKUP(data[[#This Row],[Product]],products7[],2,FALSE)</f>
        <v>11.7</v>
      </c>
      <c r="I55" s="32">
        <f>data[[#This Row],[Cost per unit]]*data[[#This Row],[Units]]</f>
        <v>2983.5</v>
      </c>
    </row>
    <row r="56" spans="3:9" x14ac:dyDescent="0.25">
      <c r="C56" t="s">
        <v>2</v>
      </c>
      <c r="D56" t="s">
        <v>37</v>
      </c>
      <c r="E56" t="s">
        <v>19</v>
      </c>
      <c r="F56" s="4">
        <v>238</v>
      </c>
      <c r="G56" s="5">
        <v>18</v>
      </c>
      <c r="H56" s="32">
        <f>VLOOKUP(data[[#This Row],[Product]],products7[],2,FALSE)</f>
        <v>7.64</v>
      </c>
      <c r="I56" s="32">
        <f>data[[#This Row],[Cost per unit]]*data[[#This Row],[Units]]</f>
        <v>137.51999999999998</v>
      </c>
    </row>
    <row r="57" spans="3:9" x14ac:dyDescent="0.25">
      <c r="C57" t="s">
        <v>6</v>
      </c>
      <c r="D57" t="s">
        <v>37</v>
      </c>
      <c r="E57" t="s">
        <v>23</v>
      </c>
      <c r="F57" s="4">
        <v>4949</v>
      </c>
      <c r="G57" s="5">
        <v>189</v>
      </c>
      <c r="H57" s="32">
        <f>VLOOKUP(data[[#This Row],[Product]],products7[],2,FALSE)</f>
        <v>6.49</v>
      </c>
      <c r="I57" s="32">
        <f>data[[#This Row],[Cost per unit]]*data[[#This Row],[Units]]</f>
        <v>1226.6100000000001</v>
      </c>
    </row>
    <row r="58" spans="3:9" x14ac:dyDescent="0.25">
      <c r="C58" t="s">
        <v>5</v>
      </c>
      <c r="D58" t="s">
        <v>38</v>
      </c>
      <c r="E58" t="s">
        <v>32</v>
      </c>
      <c r="F58" s="4">
        <v>5075</v>
      </c>
      <c r="G58" s="5">
        <v>21</v>
      </c>
      <c r="H58" s="32">
        <f>VLOOKUP(data[[#This Row],[Product]],products7[],2,FALSE)</f>
        <v>8.65</v>
      </c>
      <c r="I58" s="32">
        <f>data[[#This Row],[Cost per unit]]*data[[#This Row],[Units]]</f>
        <v>181.65</v>
      </c>
    </row>
    <row r="59" spans="3:9" x14ac:dyDescent="0.25">
      <c r="C59" t="s">
        <v>3</v>
      </c>
      <c r="D59" t="s">
        <v>36</v>
      </c>
      <c r="E59" t="s">
        <v>16</v>
      </c>
      <c r="F59" s="4">
        <v>9198</v>
      </c>
      <c r="G59" s="5">
        <v>36</v>
      </c>
      <c r="H59" s="32">
        <f>VLOOKUP(data[[#This Row],[Product]],products7[],2,FALSE)</f>
        <v>8.7899999999999991</v>
      </c>
      <c r="I59" s="32">
        <f>data[[#This Row],[Cost per unit]]*data[[#This Row],[Units]]</f>
        <v>316.43999999999994</v>
      </c>
    </row>
    <row r="60" spans="3:9" x14ac:dyDescent="0.25">
      <c r="C60" t="s">
        <v>6</v>
      </c>
      <c r="D60" t="s">
        <v>34</v>
      </c>
      <c r="E60" t="s">
        <v>29</v>
      </c>
      <c r="F60" s="4">
        <v>3339</v>
      </c>
      <c r="G60" s="5">
        <v>75</v>
      </c>
      <c r="H60" s="32">
        <f>VLOOKUP(data[[#This Row],[Product]],products7[],2,FALSE)</f>
        <v>7.16</v>
      </c>
      <c r="I60" s="32">
        <f>data[[#This Row],[Cost per unit]]*data[[#This Row],[Units]]</f>
        <v>537</v>
      </c>
    </row>
    <row r="61" spans="3:9" x14ac:dyDescent="0.25">
      <c r="C61" t="s">
        <v>40</v>
      </c>
      <c r="D61" t="s">
        <v>34</v>
      </c>
      <c r="E61" t="s">
        <v>17</v>
      </c>
      <c r="F61" s="4">
        <v>5019</v>
      </c>
      <c r="G61" s="5">
        <v>156</v>
      </c>
      <c r="H61" s="32">
        <f>VLOOKUP(data[[#This Row],[Product]],products7[],2,FALSE)</f>
        <v>3.11</v>
      </c>
      <c r="I61" s="32">
        <f>data[[#This Row],[Cost per unit]]*data[[#This Row],[Units]]</f>
        <v>485.15999999999997</v>
      </c>
    </row>
    <row r="62" spans="3:9" x14ac:dyDescent="0.25">
      <c r="C62" t="s">
        <v>5</v>
      </c>
      <c r="D62" t="s">
        <v>36</v>
      </c>
      <c r="E62" t="s">
        <v>16</v>
      </c>
      <c r="F62" s="4">
        <v>16184</v>
      </c>
      <c r="G62" s="5">
        <v>39</v>
      </c>
      <c r="H62" s="32">
        <f>VLOOKUP(data[[#This Row],[Product]],products7[],2,FALSE)</f>
        <v>8.7899999999999991</v>
      </c>
      <c r="I62" s="32">
        <f>data[[#This Row],[Cost per unit]]*data[[#This Row],[Units]]</f>
        <v>342.80999999999995</v>
      </c>
    </row>
    <row r="63" spans="3:9" x14ac:dyDescent="0.25">
      <c r="C63" t="s">
        <v>6</v>
      </c>
      <c r="D63" t="s">
        <v>36</v>
      </c>
      <c r="E63" t="s">
        <v>21</v>
      </c>
      <c r="F63" s="4">
        <v>497</v>
      </c>
      <c r="G63" s="5">
        <v>63</v>
      </c>
      <c r="H63" s="32">
        <f>VLOOKUP(data[[#This Row],[Product]],products7[],2,FALSE)</f>
        <v>9</v>
      </c>
      <c r="I63" s="32">
        <f>data[[#This Row],[Cost per unit]]*data[[#This Row],[Units]]</f>
        <v>567</v>
      </c>
    </row>
    <row r="64" spans="3:9" x14ac:dyDescent="0.25">
      <c r="C64" t="s">
        <v>2</v>
      </c>
      <c r="D64" t="s">
        <v>36</v>
      </c>
      <c r="E64" t="s">
        <v>29</v>
      </c>
      <c r="F64" s="4">
        <v>8211</v>
      </c>
      <c r="G64" s="5">
        <v>75</v>
      </c>
      <c r="H64" s="32">
        <f>VLOOKUP(data[[#This Row],[Product]],products7[],2,FALSE)</f>
        <v>7.16</v>
      </c>
      <c r="I64" s="32">
        <f>data[[#This Row],[Cost per unit]]*data[[#This Row],[Units]]</f>
        <v>537</v>
      </c>
    </row>
    <row r="65" spans="3:9" x14ac:dyDescent="0.25">
      <c r="C65" t="s">
        <v>2</v>
      </c>
      <c r="D65" t="s">
        <v>38</v>
      </c>
      <c r="E65" t="s">
        <v>28</v>
      </c>
      <c r="F65" s="4">
        <v>6580</v>
      </c>
      <c r="G65" s="5">
        <v>183</v>
      </c>
      <c r="H65" s="32">
        <f>VLOOKUP(data[[#This Row],[Product]],products7[],2,FALSE)</f>
        <v>10.38</v>
      </c>
      <c r="I65" s="32">
        <f>data[[#This Row],[Cost per unit]]*data[[#This Row],[Units]]</f>
        <v>1899.5400000000002</v>
      </c>
    </row>
    <row r="66" spans="3:9" x14ac:dyDescent="0.25">
      <c r="C66" t="s">
        <v>41</v>
      </c>
      <c r="D66" t="s">
        <v>35</v>
      </c>
      <c r="E66" t="s">
        <v>13</v>
      </c>
      <c r="F66" s="4">
        <v>4760</v>
      </c>
      <c r="G66" s="5">
        <v>69</v>
      </c>
      <c r="H66" s="32">
        <f>VLOOKUP(data[[#This Row],[Product]],products7[],2,FALSE)</f>
        <v>9.33</v>
      </c>
      <c r="I66" s="32">
        <f>data[[#This Row],[Cost per unit]]*data[[#This Row],[Units]]</f>
        <v>643.77</v>
      </c>
    </row>
    <row r="67" spans="3:9" x14ac:dyDescent="0.25">
      <c r="C67" t="s">
        <v>40</v>
      </c>
      <c r="D67" t="s">
        <v>36</v>
      </c>
      <c r="E67" t="s">
        <v>25</v>
      </c>
      <c r="F67" s="4">
        <v>5439</v>
      </c>
      <c r="G67" s="5">
        <v>30</v>
      </c>
      <c r="H67" s="32">
        <f>VLOOKUP(data[[#This Row],[Product]],products7[],2,FALSE)</f>
        <v>13.15</v>
      </c>
      <c r="I67" s="32">
        <f>data[[#This Row],[Cost per unit]]*data[[#This Row],[Units]]</f>
        <v>394.5</v>
      </c>
    </row>
    <row r="68" spans="3:9" x14ac:dyDescent="0.25">
      <c r="C68" t="s">
        <v>41</v>
      </c>
      <c r="D68" t="s">
        <v>34</v>
      </c>
      <c r="E68" t="s">
        <v>17</v>
      </c>
      <c r="F68" s="4">
        <v>1463</v>
      </c>
      <c r="G68" s="5">
        <v>39</v>
      </c>
      <c r="H68" s="32">
        <f>VLOOKUP(data[[#This Row],[Product]],products7[],2,FALSE)</f>
        <v>3.11</v>
      </c>
      <c r="I68" s="32">
        <f>data[[#This Row],[Cost per unit]]*data[[#This Row],[Units]]</f>
        <v>121.28999999999999</v>
      </c>
    </row>
    <row r="69" spans="3:9" x14ac:dyDescent="0.25">
      <c r="C69" t="s">
        <v>3</v>
      </c>
      <c r="D69" t="s">
        <v>34</v>
      </c>
      <c r="E69" t="s">
        <v>32</v>
      </c>
      <c r="F69" s="4">
        <v>7777</v>
      </c>
      <c r="G69" s="5">
        <v>504</v>
      </c>
      <c r="H69" s="32">
        <f>VLOOKUP(data[[#This Row],[Product]],products7[],2,FALSE)</f>
        <v>8.65</v>
      </c>
      <c r="I69" s="32">
        <f>data[[#This Row],[Cost per unit]]*data[[#This Row],[Units]]</f>
        <v>4359.6000000000004</v>
      </c>
    </row>
    <row r="70" spans="3:9" x14ac:dyDescent="0.25">
      <c r="C70" t="s">
        <v>9</v>
      </c>
      <c r="D70" t="s">
        <v>37</v>
      </c>
      <c r="E70" t="s">
        <v>29</v>
      </c>
      <c r="F70" s="4">
        <v>1085</v>
      </c>
      <c r="G70" s="5">
        <v>273</v>
      </c>
      <c r="H70" s="32">
        <f>VLOOKUP(data[[#This Row],[Product]],products7[],2,FALSE)</f>
        <v>7.16</v>
      </c>
      <c r="I70" s="32">
        <f>data[[#This Row],[Cost per unit]]*data[[#This Row],[Units]]</f>
        <v>1954.68</v>
      </c>
    </row>
    <row r="71" spans="3:9" x14ac:dyDescent="0.25">
      <c r="C71" t="s">
        <v>5</v>
      </c>
      <c r="D71" t="s">
        <v>37</v>
      </c>
      <c r="E71" t="s">
        <v>31</v>
      </c>
      <c r="F71" s="4">
        <v>182</v>
      </c>
      <c r="G71" s="5">
        <v>48</v>
      </c>
      <c r="H71" s="32">
        <f>VLOOKUP(data[[#This Row],[Product]],products7[],2,FALSE)</f>
        <v>5.79</v>
      </c>
      <c r="I71" s="32">
        <f>data[[#This Row],[Cost per unit]]*data[[#This Row],[Units]]</f>
        <v>277.92</v>
      </c>
    </row>
    <row r="72" spans="3:9" x14ac:dyDescent="0.25">
      <c r="C72" t="s">
        <v>6</v>
      </c>
      <c r="D72" t="s">
        <v>34</v>
      </c>
      <c r="E72" t="s">
        <v>27</v>
      </c>
      <c r="F72" s="4">
        <v>4242</v>
      </c>
      <c r="G72" s="5">
        <v>207</v>
      </c>
      <c r="H72" s="32">
        <f>VLOOKUP(data[[#This Row],[Product]],products7[],2,FALSE)</f>
        <v>16.73</v>
      </c>
      <c r="I72" s="32">
        <f>data[[#This Row],[Cost per unit]]*data[[#This Row],[Units]]</f>
        <v>3463.11</v>
      </c>
    </row>
    <row r="73" spans="3:9" x14ac:dyDescent="0.25">
      <c r="C73" t="s">
        <v>6</v>
      </c>
      <c r="D73" t="s">
        <v>36</v>
      </c>
      <c r="E73" t="s">
        <v>32</v>
      </c>
      <c r="F73" s="4">
        <v>6118</v>
      </c>
      <c r="G73" s="5">
        <v>9</v>
      </c>
      <c r="H73" s="32">
        <f>VLOOKUP(data[[#This Row],[Product]],products7[],2,FALSE)</f>
        <v>8.65</v>
      </c>
      <c r="I73" s="32">
        <f>data[[#This Row],[Cost per unit]]*data[[#This Row],[Units]]</f>
        <v>77.850000000000009</v>
      </c>
    </row>
    <row r="74" spans="3:9" x14ac:dyDescent="0.25">
      <c r="C74" t="s">
        <v>10</v>
      </c>
      <c r="D74" t="s">
        <v>36</v>
      </c>
      <c r="E74" t="s">
        <v>23</v>
      </c>
      <c r="F74" s="4">
        <v>2317</v>
      </c>
      <c r="G74" s="5">
        <v>261</v>
      </c>
      <c r="H74" s="32">
        <f>VLOOKUP(data[[#This Row],[Product]],products7[],2,FALSE)</f>
        <v>6.49</v>
      </c>
      <c r="I74" s="32">
        <f>data[[#This Row],[Cost per unit]]*data[[#This Row],[Units]]</f>
        <v>1693.89</v>
      </c>
    </row>
    <row r="75" spans="3:9" x14ac:dyDescent="0.25">
      <c r="C75" t="s">
        <v>6</v>
      </c>
      <c r="D75" t="s">
        <v>38</v>
      </c>
      <c r="E75" t="s">
        <v>16</v>
      </c>
      <c r="F75" s="4">
        <v>938</v>
      </c>
      <c r="G75" s="5">
        <v>6</v>
      </c>
      <c r="H75" s="32">
        <f>VLOOKUP(data[[#This Row],[Product]],products7[],2,FALSE)</f>
        <v>8.7899999999999991</v>
      </c>
      <c r="I75" s="32">
        <f>data[[#This Row],[Cost per unit]]*data[[#This Row],[Units]]</f>
        <v>52.739999999999995</v>
      </c>
    </row>
    <row r="76" spans="3:9" x14ac:dyDescent="0.25">
      <c r="C76" t="s">
        <v>8</v>
      </c>
      <c r="D76" t="s">
        <v>37</v>
      </c>
      <c r="E76" t="s">
        <v>15</v>
      </c>
      <c r="F76" s="4">
        <v>9709</v>
      </c>
      <c r="G76" s="5">
        <v>30</v>
      </c>
      <c r="H76" s="32">
        <f>VLOOKUP(data[[#This Row],[Product]],products7[],2,FALSE)</f>
        <v>11.73</v>
      </c>
      <c r="I76" s="32">
        <f>data[[#This Row],[Cost per unit]]*data[[#This Row],[Units]]</f>
        <v>351.90000000000003</v>
      </c>
    </row>
    <row r="77" spans="3:9" x14ac:dyDescent="0.25">
      <c r="C77" t="s">
        <v>7</v>
      </c>
      <c r="D77" t="s">
        <v>34</v>
      </c>
      <c r="E77" t="s">
        <v>20</v>
      </c>
      <c r="F77" s="4">
        <v>2205</v>
      </c>
      <c r="G77" s="5">
        <v>138</v>
      </c>
      <c r="H77" s="32">
        <f>VLOOKUP(data[[#This Row],[Product]],products7[],2,FALSE)</f>
        <v>10.62</v>
      </c>
      <c r="I77" s="32">
        <f>data[[#This Row],[Cost per unit]]*data[[#This Row],[Units]]</f>
        <v>1465.56</v>
      </c>
    </row>
    <row r="78" spans="3:9" x14ac:dyDescent="0.25">
      <c r="C78" t="s">
        <v>7</v>
      </c>
      <c r="D78" t="s">
        <v>37</v>
      </c>
      <c r="E78" t="s">
        <v>17</v>
      </c>
      <c r="F78" s="4">
        <v>4487</v>
      </c>
      <c r="G78" s="5">
        <v>111</v>
      </c>
      <c r="H78" s="32">
        <f>VLOOKUP(data[[#This Row],[Product]],products7[],2,FALSE)</f>
        <v>3.11</v>
      </c>
      <c r="I78" s="32">
        <f>data[[#This Row],[Cost per unit]]*data[[#This Row],[Units]]</f>
        <v>345.21</v>
      </c>
    </row>
    <row r="79" spans="3:9" x14ac:dyDescent="0.25">
      <c r="C79" t="s">
        <v>5</v>
      </c>
      <c r="D79" t="s">
        <v>35</v>
      </c>
      <c r="E79" t="s">
        <v>18</v>
      </c>
      <c r="F79" s="4">
        <v>2415</v>
      </c>
      <c r="G79" s="5">
        <v>15</v>
      </c>
      <c r="H79" s="32">
        <f>VLOOKUP(data[[#This Row],[Product]],products7[],2,FALSE)</f>
        <v>6.47</v>
      </c>
      <c r="I79" s="32">
        <f>data[[#This Row],[Cost per unit]]*data[[#This Row],[Units]]</f>
        <v>97.05</v>
      </c>
    </row>
    <row r="80" spans="3:9" x14ac:dyDescent="0.25">
      <c r="C80" t="s">
        <v>40</v>
      </c>
      <c r="D80" t="s">
        <v>34</v>
      </c>
      <c r="E80" t="s">
        <v>19</v>
      </c>
      <c r="F80" s="4">
        <v>4018</v>
      </c>
      <c r="G80" s="5">
        <v>162</v>
      </c>
      <c r="H80" s="32">
        <f>VLOOKUP(data[[#This Row],[Product]],products7[],2,FALSE)</f>
        <v>7.64</v>
      </c>
      <c r="I80" s="32">
        <f>data[[#This Row],[Cost per unit]]*data[[#This Row],[Units]]</f>
        <v>1237.6799999999998</v>
      </c>
    </row>
    <row r="81" spans="3:9" x14ac:dyDescent="0.25">
      <c r="C81" t="s">
        <v>5</v>
      </c>
      <c r="D81" t="s">
        <v>34</v>
      </c>
      <c r="E81" t="s">
        <v>19</v>
      </c>
      <c r="F81" s="4">
        <v>861</v>
      </c>
      <c r="G81" s="5">
        <v>195</v>
      </c>
      <c r="H81" s="32">
        <f>VLOOKUP(data[[#This Row],[Product]],products7[],2,FALSE)</f>
        <v>7.64</v>
      </c>
      <c r="I81" s="32">
        <f>data[[#This Row],[Cost per unit]]*data[[#This Row],[Units]]</f>
        <v>1489.8</v>
      </c>
    </row>
    <row r="82" spans="3:9" x14ac:dyDescent="0.25">
      <c r="C82" t="s">
        <v>10</v>
      </c>
      <c r="D82" t="s">
        <v>38</v>
      </c>
      <c r="E82" t="s">
        <v>14</v>
      </c>
      <c r="F82" s="4">
        <v>5586</v>
      </c>
      <c r="G82" s="5">
        <v>525</v>
      </c>
      <c r="H82" s="32">
        <f>VLOOKUP(data[[#This Row],[Product]],products7[],2,FALSE)</f>
        <v>11.7</v>
      </c>
      <c r="I82" s="32">
        <f>data[[#This Row],[Cost per unit]]*data[[#This Row],[Units]]</f>
        <v>6142.5</v>
      </c>
    </row>
    <row r="83" spans="3:9" x14ac:dyDescent="0.25">
      <c r="C83" t="s">
        <v>7</v>
      </c>
      <c r="D83" t="s">
        <v>34</v>
      </c>
      <c r="E83" t="s">
        <v>33</v>
      </c>
      <c r="F83" s="4">
        <v>2226</v>
      </c>
      <c r="G83" s="5">
        <v>48</v>
      </c>
      <c r="H83" s="32">
        <f>VLOOKUP(data[[#This Row],[Product]],products7[],2,FALSE)</f>
        <v>12.37</v>
      </c>
      <c r="I83" s="32">
        <f>data[[#This Row],[Cost per unit]]*data[[#This Row],[Units]]</f>
        <v>593.76</v>
      </c>
    </row>
    <row r="84" spans="3:9" x14ac:dyDescent="0.25">
      <c r="C84" t="s">
        <v>9</v>
      </c>
      <c r="D84" t="s">
        <v>34</v>
      </c>
      <c r="E84" t="s">
        <v>28</v>
      </c>
      <c r="F84" s="4">
        <v>14329</v>
      </c>
      <c r="G84" s="5">
        <v>150</v>
      </c>
      <c r="H84" s="32">
        <f>VLOOKUP(data[[#This Row],[Product]],products7[],2,FALSE)</f>
        <v>10.38</v>
      </c>
      <c r="I84" s="32">
        <f>data[[#This Row],[Cost per unit]]*data[[#This Row],[Units]]</f>
        <v>1557.0000000000002</v>
      </c>
    </row>
    <row r="85" spans="3:9" x14ac:dyDescent="0.25">
      <c r="C85" t="s">
        <v>9</v>
      </c>
      <c r="D85" t="s">
        <v>34</v>
      </c>
      <c r="E85" t="s">
        <v>20</v>
      </c>
      <c r="F85" s="4">
        <v>8463</v>
      </c>
      <c r="G85" s="5">
        <v>492</v>
      </c>
      <c r="H85" s="32">
        <f>VLOOKUP(data[[#This Row],[Product]],products7[],2,FALSE)</f>
        <v>10.62</v>
      </c>
      <c r="I85" s="32">
        <f>data[[#This Row],[Cost per unit]]*data[[#This Row],[Units]]</f>
        <v>5225.04</v>
      </c>
    </row>
    <row r="86" spans="3:9" x14ac:dyDescent="0.25">
      <c r="C86" t="s">
        <v>5</v>
      </c>
      <c r="D86" t="s">
        <v>34</v>
      </c>
      <c r="E86" t="s">
        <v>29</v>
      </c>
      <c r="F86" s="4">
        <v>2891</v>
      </c>
      <c r="G86" s="5">
        <v>102</v>
      </c>
      <c r="H86" s="32">
        <f>VLOOKUP(data[[#This Row],[Product]],products7[],2,FALSE)</f>
        <v>7.16</v>
      </c>
      <c r="I86" s="32">
        <f>data[[#This Row],[Cost per unit]]*data[[#This Row],[Units]]</f>
        <v>730.32</v>
      </c>
    </row>
    <row r="87" spans="3:9" x14ac:dyDescent="0.25">
      <c r="C87" t="s">
        <v>3</v>
      </c>
      <c r="D87" t="s">
        <v>36</v>
      </c>
      <c r="E87" t="s">
        <v>23</v>
      </c>
      <c r="F87" s="4">
        <v>3773</v>
      </c>
      <c r="G87" s="5">
        <v>165</v>
      </c>
      <c r="H87" s="32">
        <f>VLOOKUP(data[[#This Row],[Product]],products7[],2,FALSE)</f>
        <v>6.49</v>
      </c>
      <c r="I87" s="32">
        <f>data[[#This Row],[Cost per unit]]*data[[#This Row],[Units]]</f>
        <v>1070.8500000000001</v>
      </c>
    </row>
    <row r="88" spans="3:9" x14ac:dyDescent="0.25">
      <c r="C88" t="s">
        <v>41</v>
      </c>
      <c r="D88" t="s">
        <v>36</v>
      </c>
      <c r="E88" t="s">
        <v>28</v>
      </c>
      <c r="F88" s="4">
        <v>854</v>
      </c>
      <c r="G88" s="5">
        <v>309</v>
      </c>
      <c r="H88" s="32">
        <f>VLOOKUP(data[[#This Row],[Product]],products7[],2,FALSE)</f>
        <v>10.38</v>
      </c>
      <c r="I88" s="32">
        <f>data[[#This Row],[Cost per unit]]*data[[#This Row],[Units]]</f>
        <v>3207.42</v>
      </c>
    </row>
    <row r="89" spans="3:9" x14ac:dyDescent="0.25">
      <c r="C89" t="s">
        <v>6</v>
      </c>
      <c r="D89" t="s">
        <v>36</v>
      </c>
      <c r="E89" t="s">
        <v>17</v>
      </c>
      <c r="F89" s="4">
        <v>4970</v>
      </c>
      <c r="G89" s="5">
        <v>156</v>
      </c>
      <c r="H89" s="32">
        <f>VLOOKUP(data[[#This Row],[Product]],products7[],2,FALSE)</f>
        <v>3.11</v>
      </c>
      <c r="I89" s="32">
        <f>data[[#This Row],[Cost per unit]]*data[[#This Row],[Units]]</f>
        <v>485.15999999999997</v>
      </c>
    </row>
    <row r="90" spans="3:9" x14ac:dyDescent="0.25">
      <c r="C90" t="s">
        <v>9</v>
      </c>
      <c r="D90" t="s">
        <v>35</v>
      </c>
      <c r="E90" t="s">
        <v>26</v>
      </c>
      <c r="F90" s="4">
        <v>98</v>
      </c>
      <c r="G90" s="5">
        <v>159</v>
      </c>
      <c r="H90" s="32">
        <f>VLOOKUP(data[[#This Row],[Product]],products7[],2,FALSE)</f>
        <v>5.6</v>
      </c>
      <c r="I90" s="32">
        <f>data[[#This Row],[Cost per unit]]*data[[#This Row],[Units]]</f>
        <v>890.4</v>
      </c>
    </row>
    <row r="91" spans="3:9" x14ac:dyDescent="0.25">
      <c r="C91" t="s">
        <v>5</v>
      </c>
      <c r="D91" t="s">
        <v>35</v>
      </c>
      <c r="E91" t="s">
        <v>15</v>
      </c>
      <c r="F91" s="4">
        <v>13391</v>
      </c>
      <c r="G91" s="5">
        <v>201</v>
      </c>
      <c r="H91" s="32">
        <f>VLOOKUP(data[[#This Row],[Product]],products7[],2,FALSE)</f>
        <v>11.73</v>
      </c>
      <c r="I91" s="32">
        <f>data[[#This Row],[Cost per unit]]*data[[#This Row],[Units]]</f>
        <v>2357.73</v>
      </c>
    </row>
    <row r="92" spans="3:9" x14ac:dyDescent="0.25">
      <c r="C92" t="s">
        <v>8</v>
      </c>
      <c r="D92" t="s">
        <v>39</v>
      </c>
      <c r="E92" t="s">
        <v>31</v>
      </c>
      <c r="F92" s="4">
        <v>8890</v>
      </c>
      <c r="G92" s="5">
        <v>210</v>
      </c>
      <c r="H92" s="32">
        <f>VLOOKUP(data[[#This Row],[Product]],products7[],2,FALSE)</f>
        <v>5.79</v>
      </c>
      <c r="I92" s="32">
        <f>data[[#This Row],[Cost per unit]]*data[[#This Row],[Units]]</f>
        <v>1215.9000000000001</v>
      </c>
    </row>
    <row r="93" spans="3:9" x14ac:dyDescent="0.25">
      <c r="C93" t="s">
        <v>2</v>
      </c>
      <c r="D93" t="s">
        <v>38</v>
      </c>
      <c r="E93" t="s">
        <v>13</v>
      </c>
      <c r="F93" s="4">
        <v>56</v>
      </c>
      <c r="G93" s="5">
        <v>51</v>
      </c>
      <c r="H93" s="32">
        <f>VLOOKUP(data[[#This Row],[Product]],products7[],2,FALSE)</f>
        <v>9.33</v>
      </c>
      <c r="I93" s="32">
        <f>data[[#This Row],[Cost per unit]]*data[[#This Row],[Units]]</f>
        <v>475.83</v>
      </c>
    </row>
    <row r="94" spans="3:9" x14ac:dyDescent="0.25">
      <c r="C94" t="s">
        <v>3</v>
      </c>
      <c r="D94" t="s">
        <v>36</v>
      </c>
      <c r="E94" t="s">
        <v>25</v>
      </c>
      <c r="F94" s="4">
        <v>3339</v>
      </c>
      <c r="G94" s="5">
        <v>39</v>
      </c>
      <c r="H94" s="32">
        <f>VLOOKUP(data[[#This Row],[Product]],products7[],2,FALSE)</f>
        <v>13.15</v>
      </c>
      <c r="I94" s="32">
        <f>data[[#This Row],[Cost per unit]]*data[[#This Row],[Units]]</f>
        <v>512.85</v>
      </c>
    </row>
    <row r="95" spans="3:9" x14ac:dyDescent="0.25">
      <c r="C95" t="s">
        <v>10</v>
      </c>
      <c r="D95" t="s">
        <v>35</v>
      </c>
      <c r="E95" t="s">
        <v>18</v>
      </c>
      <c r="F95" s="4">
        <v>3808</v>
      </c>
      <c r="G95" s="5">
        <v>279</v>
      </c>
      <c r="H95" s="32">
        <f>VLOOKUP(data[[#This Row],[Product]],products7[],2,FALSE)</f>
        <v>6.47</v>
      </c>
      <c r="I95" s="32">
        <f>data[[#This Row],[Cost per unit]]*data[[#This Row],[Units]]</f>
        <v>1805.1299999999999</v>
      </c>
    </row>
    <row r="96" spans="3:9" x14ac:dyDescent="0.25">
      <c r="C96" t="s">
        <v>10</v>
      </c>
      <c r="D96" t="s">
        <v>38</v>
      </c>
      <c r="E96" t="s">
        <v>13</v>
      </c>
      <c r="F96" s="4">
        <v>63</v>
      </c>
      <c r="G96" s="5">
        <v>123</v>
      </c>
      <c r="H96" s="32">
        <f>VLOOKUP(data[[#This Row],[Product]],products7[],2,FALSE)</f>
        <v>9.33</v>
      </c>
      <c r="I96" s="32">
        <f>data[[#This Row],[Cost per unit]]*data[[#This Row],[Units]]</f>
        <v>1147.5899999999999</v>
      </c>
    </row>
    <row r="97" spans="3:9" x14ac:dyDescent="0.25">
      <c r="C97" t="s">
        <v>2</v>
      </c>
      <c r="D97" t="s">
        <v>39</v>
      </c>
      <c r="E97" t="s">
        <v>27</v>
      </c>
      <c r="F97" s="4">
        <v>7812</v>
      </c>
      <c r="G97" s="5">
        <v>81</v>
      </c>
      <c r="H97" s="32">
        <f>VLOOKUP(data[[#This Row],[Product]],products7[],2,FALSE)</f>
        <v>16.73</v>
      </c>
      <c r="I97" s="32">
        <f>data[[#This Row],[Cost per unit]]*data[[#This Row],[Units]]</f>
        <v>1355.13</v>
      </c>
    </row>
    <row r="98" spans="3:9" x14ac:dyDescent="0.25">
      <c r="C98" t="s">
        <v>40</v>
      </c>
      <c r="D98" t="s">
        <v>37</v>
      </c>
      <c r="E98" t="s">
        <v>19</v>
      </c>
      <c r="F98" s="4">
        <v>7693</v>
      </c>
      <c r="G98" s="5">
        <v>21</v>
      </c>
      <c r="H98" s="32">
        <f>VLOOKUP(data[[#This Row],[Product]],products7[],2,FALSE)</f>
        <v>7.64</v>
      </c>
      <c r="I98" s="32">
        <f>data[[#This Row],[Cost per unit]]*data[[#This Row],[Units]]</f>
        <v>160.44</v>
      </c>
    </row>
    <row r="99" spans="3:9" x14ac:dyDescent="0.25">
      <c r="C99" t="s">
        <v>3</v>
      </c>
      <c r="D99" t="s">
        <v>36</v>
      </c>
      <c r="E99" t="s">
        <v>28</v>
      </c>
      <c r="F99" s="4">
        <v>973</v>
      </c>
      <c r="G99" s="5">
        <v>162</v>
      </c>
      <c r="H99" s="32">
        <f>VLOOKUP(data[[#This Row],[Product]],products7[],2,FALSE)</f>
        <v>10.38</v>
      </c>
      <c r="I99" s="32">
        <f>data[[#This Row],[Cost per unit]]*data[[#This Row],[Units]]</f>
        <v>1681.5600000000002</v>
      </c>
    </row>
    <row r="100" spans="3:9" x14ac:dyDescent="0.25">
      <c r="C100" t="s">
        <v>10</v>
      </c>
      <c r="D100" t="s">
        <v>35</v>
      </c>
      <c r="E100" t="s">
        <v>21</v>
      </c>
      <c r="F100" s="4">
        <v>567</v>
      </c>
      <c r="G100" s="5">
        <v>228</v>
      </c>
      <c r="H100" s="32">
        <f>VLOOKUP(data[[#This Row],[Product]],products7[],2,FALSE)</f>
        <v>9</v>
      </c>
      <c r="I100" s="32">
        <f>data[[#This Row],[Cost per unit]]*data[[#This Row],[Units]]</f>
        <v>2052</v>
      </c>
    </row>
    <row r="101" spans="3:9" x14ac:dyDescent="0.25">
      <c r="C101" t="s">
        <v>10</v>
      </c>
      <c r="D101" t="s">
        <v>36</v>
      </c>
      <c r="E101" t="s">
        <v>29</v>
      </c>
      <c r="F101" s="4">
        <v>2471</v>
      </c>
      <c r="G101" s="5">
        <v>342</v>
      </c>
      <c r="H101" s="32">
        <f>VLOOKUP(data[[#This Row],[Product]],products7[],2,FALSE)</f>
        <v>7.16</v>
      </c>
      <c r="I101" s="32">
        <f>data[[#This Row],[Cost per unit]]*data[[#This Row],[Units]]</f>
        <v>2448.7200000000003</v>
      </c>
    </row>
    <row r="102" spans="3:9" x14ac:dyDescent="0.25">
      <c r="C102" t="s">
        <v>5</v>
      </c>
      <c r="D102" t="s">
        <v>38</v>
      </c>
      <c r="E102" t="s">
        <v>13</v>
      </c>
      <c r="F102" s="4">
        <v>7189</v>
      </c>
      <c r="G102" s="5">
        <v>54</v>
      </c>
      <c r="H102" s="32">
        <f>VLOOKUP(data[[#This Row],[Product]],products7[],2,FALSE)</f>
        <v>9.33</v>
      </c>
      <c r="I102" s="32">
        <f>data[[#This Row],[Cost per unit]]*data[[#This Row],[Units]]</f>
        <v>503.82</v>
      </c>
    </row>
    <row r="103" spans="3:9" x14ac:dyDescent="0.25">
      <c r="C103" t="s">
        <v>41</v>
      </c>
      <c r="D103" t="s">
        <v>35</v>
      </c>
      <c r="E103" t="s">
        <v>28</v>
      </c>
      <c r="F103" s="4">
        <v>7455</v>
      </c>
      <c r="G103" s="5">
        <v>216</v>
      </c>
      <c r="H103" s="32">
        <f>VLOOKUP(data[[#This Row],[Product]],products7[],2,FALSE)</f>
        <v>10.38</v>
      </c>
      <c r="I103" s="32">
        <f>data[[#This Row],[Cost per unit]]*data[[#This Row],[Units]]</f>
        <v>2242.0800000000004</v>
      </c>
    </row>
    <row r="104" spans="3:9" x14ac:dyDescent="0.25">
      <c r="C104" t="s">
        <v>3</v>
      </c>
      <c r="D104" t="s">
        <v>34</v>
      </c>
      <c r="E104" t="s">
        <v>26</v>
      </c>
      <c r="F104" s="4">
        <v>3108</v>
      </c>
      <c r="G104" s="5">
        <v>54</v>
      </c>
      <c r="H104" s="32">
        <f>VLOOKUP(data[[#This Row],[Product]],products7[],2,FALSE)</f>
        <v>5.6</v>
      </c>
      <c r="I104" s="32">
        <f>data[[#This Row],[Cost per unit]]*data[[#This Row],[Units]]</f>
        <v>302.39999999999998</v>
      </c>
    </row>
    <row r="105" spans="3:9" x14ac:dyDescent="0.25">
      <c r="C105" t="s">
        <v>6</v>
      </c>
      <c r="D105" t="s">
        <v>38</v>
      </c>
      <c r="E105" t="s">
        <v>25</v>
      </c>
      <c r="F105" s="4">
        <v>469</v>
      </c>
      <c r="G105" s="5">
        <v>75</v>
      </c>
      <c r="H105" s="32">
        <f>VLOOKUP(data[[#This Row],[Product]],products7[],2,FALSE)</f>
        <v>13.15</v>
      </c>
      <c r="I105" s="32">
        <f>data[[#This Row],[Cost per unit]]*data[[#This Row],[Units]]</f>
        <v>986.25</v>
      </c>
    </row>
    <row r="106" spans="3:9" x14ac:dyDescent="0.25">
      <c r="C106" t="s">
        <v>9</v>
      </c>
      <c r="D106" t="s">
        <v>37</v>
      </c>
      <c r="E106" t="s">
        <v>23</v>
      </c>
      <c r="F106" s="4">
        <v>2737</v>
      </c>
      <c r="G106" s="5">
        <v>93</v>
      </c>
      <c r="H106" s="32">
        <f>VLOOKUP(data[[#This Row],[Product]],products7[],2,FALSE)</f>
        <v>6.49</v>
      </c>
      <c r="I106" s="32">
        <f>data[[#This Row],[Cost per unit]]*data[[#This Row],[Units]]</f>
        <v>603.57000000000005</v>
      </c>
    </row>
    <row r="107" spans="3:9" x14ac:dyDescent="0.25">
      <c r="C107" t="s">
        <v>9</v>
      </c>
      <c r="D107" t="s">
        <v>37</v>
      </c>
      <c r="E107" t="s">
        <v>25</v>
      </c>
      <c r="F107" s="4">
        <v>4305</v>
      </c>
      <c r="G107" s="5">
        <v>156</v>
      </c>
      <c r="H107" s="32">
        <f>VLOOKUP(data[[#This Row],[Product]],products7[],2,FALSE)</f>
        <v>13.15</v>
      </c>
      <c r="I107" s="32">
        <f>data[[#This Row],[Cost per unit]]*data[[#This Row],[Units]]</f>
        <v>2051.4</v>
      </c>
    </row>
    <row r="108" spans="3:9" x14ac:dyDescent="0.25">
      <c r="C108" t="s">
        <v>9</v>
      </c>
      <c r="D108" t="s">
        <v>38</v>
      </c>
      <c r="E108" t="s">
        <v>17</v>
      </c>
      <c r="F108" s="4">
        <v>2408</v>
      </c>
      <c r="G108" s="5">
        <v>9</v>
      </c>
      <c r="H108" s="32">
        <f>VLOOKUP(data[[#This Row],[Product]],products7[],2,FALSE)</f>
        <v>3.11</v>
      </c>
      <c r="I108" s="32">
        <f>data[[#This Row],[Cost per unit]]*data[[#This Row],[Units]]</f>
        <v>27.99</v>
      </c>
    </row>
    <row r="109" spans="3:9" x14ac:dyDescent="0.25">
      <c r="C109" t="s">
        <v>3</v>
      </c>
      <c r="D109" t="s">
        <v>36</v>
      </c>
      <c r="E109" t="s">
        <v>19</v>
      </c>
      <c r="F109" s="4">
        <v>1281</v>
      </c>
      <c r="G109" s="5">
        <v>18</v>
      </c>
      <c r="H109" s="32">
        <f>VLOOKUP(data[[#This Row],[Product]],products7[],2,FALSE)</f>
        <v>7.64</v>
      </c>
      <c r="I109" s="32">
        <f>data[[#This Row],[Cost per unit]]*data[[#This Row],[Units]]</f>
        <v>137.51999999999998</v>
      </c>
    </row>
    <row r="110" spans="3:9" x14ac:dyDescent="0.25">
      <c r="C110" t="s">
        <v>40</v>
      </c>
      <c r="D110" t="s">
        <v>35</v>
      </c>
      <c r="E110" t="s">
        <v>32</v>
      </c>
      <c r="F110" s="4">
        <v>12348</v>
      </c>
      <c r="G110" s="5">
        <v>234</v>
      </c>
      <c r="H110" s="32">
        <f>VLOOKUP(data[[#This Row],[Product]],products7[],2,FALSE)</f>
        <v>8.65</v>
      </c>
      <c r="I110" s="32">
        <f>data[[#This Row],[Cost per unit]]*data[[#This Row],[Units]]</f>
        <v>2024.1000000000001</v>
      </c>
    </row>
    <row r="111" spans="3:9" x14ac:dyDescent="0.25">
      <c r="C111" t="s">
        <v>3</v>
      </c>
      <c r="D111" t="s">
        <v>34</v>
      </c>
      <c r="E111" t="s">
        <v>28</v>
      </c>
      <c r="F111" s="4">
        <v>3689</v>
      </c>
      <c r="G111" s="5">
        <v>312</v>
      </c>
      <c r="H111" s="32">
        <f>VLOOKUP(data[[#This Row],[Product]],products7[],2,FALSE)</f>
        <v>10.38</v>
      </c>
      <c r="I111" s="32">
        <f>data[[#This Row],[Cost per unit]]*data[[#This Row],[Units]]</f>
        <v>3238.5600000000004</v>
      </c>
    </row>
    <row r="112" spans="3:9" x14ac:dyDescent="0.25">
      <c r="C112" t="s">
        <v>7</v>
      </c>
      <c r="D112" t="s">
        <v>36</v>
      </c>
      <c r="E112" t="s">
        <v>19</v>
      </c>
      <c r="F112" s="4">
        <v>2870</v>
      </c>
      <c r="G112" s="5">
        <v>300</v>
      </c>
      <c r="H112" s="32">
        <f>VLOOKUP(data[[#This Row],[Product]],products7[],2,FALSE)</f>
        <v>7.64</v>
      </c>
      <c r="I112" s="32">
        <f>data[[#This Row],[Cost per unit]]*data[[#This Row],[Units]]</f>
        <v>2292</v>
      </c>
    </row>
    <row r="113" spans="3:9" x14ac:dyDescent="0.25">
      <c r="C113" t="s">
        <v>2</v>
      </c>
      <c r="D113" t="s">
        <v>36</v>
      </c>
      <c r="E113" t="s">
        <v>27</v>
      </c>
      <c r="F113" s="4">
        <v>798</v>
      </c>
      <c r="G113" s="5">
        <v>519</v>
      </c>
      <c r="H113" s="32">
        <f>VLOOKUP(data[[#This Row],[Product]],products7[],2,FALSE)</f>
        <v>16.73</v>
      </c>
      <c r="I113" s="32">
        <f>data[[#This Row],[Cost per unit]]*data[[#This Row],[Units]]</f>
        <v>8682.8700000000008</v>
      </c>
    </row>
    <row r="114" spans="3:9" x14ac:dyDescent="0.25">
      <c r="C114" t="s">
        <v>41</v>
      </c>
      <c r="D114" t="s">
        <v>37</v>
      </c>
      <c r="E114" t="s">
        <v>21</v>
      </c>
      <c r="F114" s="4">
        <v>2933</v>
      </c>
      <c r="G114" s="5">
        <v>9</v>
      </c>
      <c r="H114" s="32">
        <f>VLOOKUP(data[[#This Row],[Product]],products7[],2,FALSE)</f>
        <v>9</v>
      </c>
      <c r="I114" s="32">
        <f>data[[#This Row],[Cost per unit]]*data[[#This Row],[Units]]</f>
        <v>81</v>
      </c>
    </row>
    <row r="115" spans="3:9" x14ac:dyDescent="0.25">
      <c r="C115" t="s">
        <v>5</v>
      </c>
      <c r="D115" t="s">
        <v>35</v>
      </c>
      <c r="E115" t="s">
        <v>4</v>
      </c>
      <c r="F115" s="4">
        <v>2744</v>
      </c>
      <c r="G115" s="5">
        <v>9</v>
      </c>
      <c r="H115" s="32">
        <f>VLOOKUP(data[[#This Row],[Product]],products7[],2,FALSE)</f>
        <v>11.88</v>
      </c>
      <c r="I115" s="32">
        <f>data[[#This Row],[Cost per unit]]*data[[#This Row],[Units]]</f>
        <v>106.92</v>
      </c>
    </row>
    <row r="116" spans="3:9" x14ac:dyDescent="0.25">
      <c r="C116" t="s">
        <v>40</v>
      </c>
      <c r="D116" t="s">
        <v>36</v>
      </c>
      <c r="E116" t="s">
        <v>33</v>
      </c>
      <c r="F116" s="4">
        <v>9772</v>
      </c>
      <c r="G116" s="5">
        <v>90</v>
      </c>
      <c r="H116" s="32">
        <f>VLOOKUP(data[[#This Row],[Product]],products7[],2,FALSE)</f>
        <v>12.37</v>
      </c>
      <c r="I116" s="32">
        <f>data[[#This Row],[Cost per unit]]*data[[#This Row],[Units]]</f>
        <v>1113.3</v>
      </c>
    </row>
    <row r="117" spans="3:9" x14ac:dyDescent="0.25">
      <c r="C117" t="s">
        <v>7</v>
      </c>
      <c r="D117" t="s">
        <v>34</v>
      </c>
      <c r="E117" t="s">
        <v>25</v>
      </c>
      <c r="F117" s="4">
        <v>1568</v>
      </c>
      <c r="G117" s="5">
        <v>96</v>
      </c>
      <c r="H117" s="32">
        <f>VLOOKUP(data[[#This Row],[Product]],products7[],2,FALSE)</f>
        <v>13.15</v>
      </c>
      <c r="I117" s="32">
        <f>data[[#This Row],[Cost per unit]]*data[[#This Row],[Units]]</f>
        <v>1262.4000000000001</v>
      </c>
    </row>
    <row r="118" spans="3:9" x14ac:dyDescent="0.25">
      <c r="C118" t="s">
        <v>2</v>
      </c>
      <c r="D118" t="s">
        <v>36</v>
      </c>
      <c r="E118" t="s">
        <v>16</v>
      </c>
      <c r="F118" s="4">
        <v>11417</v>
      </c>
      <c r="G118" s="5">
        <v>21</v>
      </c>
      <c r="H118" s="32">
        <f>VLOOKUP(data[[#This Row],[Product]],products7[],2,FALSE)</f>
        <v>8.7899999999999991</v>
      </c>
      <c r="I118" s="32">
        <f>data[[#This Row],[Cost per unit]]*data[[#This Row],[Units]]</f>
        <v>184.58999999999997</v>
      </c>
    </row>
    <row r="119" spans="3:9" x14ac:dyDescent="0.25">
      <c r="C119" t="s">
        <v>40</v>
      </c>
      <c r="D119" t="s">
        <v>34</v>
      </c>
      <c r="E119" t="s">
        <v>26</v>
      </c>
      <c r="F119" s="4">
        <v>6748</v>
      </c>
      <c r="G119" s="5">
        <v>48</v>
      </c>
      <c r="H119" s="32">
        <f>VLOOKUP(data[[#This Row],[Product]],products7[],2,FALSE)</f>
        <v>5.6</v>
      </c>
      <c r="I119" s="32">
        <f>data[[#This Row],[Cost per unit]]*data[[#This Row],[Units]]</f>
        <v>268.79999999999995</v>
      </c>
    </row>
    <row r="120" spans="3:9" x14ac:dyDescent="0.25">
      <c r="C120" t="s">
        <v>10</v>
      </c>
      <c r="D120" t="s">
        <v>36</v>
      </c>
      <c r="E120" t="s">
        <v>27</v>
      </c>
      <c r="F120" s="4">
        <v>1407</v>
      </c>
      <c r="G120" s="5">
        <v>72</v>
      </c>
      <c r="H120" s="32">
        <f>VLOOKUP(data[[#This Row],[Product]],products7[],2,FALSE)</f>
        <v>16.73</v>
      </c>
      <c r="I120" s="32">
        <f>data[[#This Row],[Cost per unit]]*data[[#This Row],[Units]]</f>
        <v>1204.56</v>
      </c>
    </row>
    <row r="121" spans="3:9" x14ac:dyDescent="0.25">
      <c r="C121" t="s">
        <v>8</v>
      </c>
      <c r="D121" t="s">
        <v>35</v>
      </c>
      <c r="E121" t="s">
        <v>29</v>
      </c>
      <c r="F121" s="4">
        <v>2023</v>
      </c>
      <c r="G121" s="5">
        <v>168</v>
      </c>
      <c r="H121" s="32">
        <f>VLOOKUP(data[[#This Row],[Product]],products7[],2,FALSE)</f>
        <v>7.16</v>
      </c>
      <c r="I121" s="32">
        <f>data[[#This Row],[Cost per unit]]*data[[#This Row],[Units]]</f>
        <v>1202.8800000000001</v>
      </c>
    </row>
    <row r="122" spans="3:9" x14ac:dyDescent="0.25">
      <c r="C122" t="s">
        <v>5</v>
      </c>
      <c r="D122" t="s">
        <v>39</v>
      </c>
      <c r="E122" t="s">
        <v>26</v>
      </c>
      <c r="F122" s="4">
        <v>5236</v>
      </c>
      <c r="G122" s="5">
        <v>51</v>
      </c>
      <c r="H122" s="32">
        <f>VLOOKUP(data[[#This Row],[Product]],products7[],2,FALSE)</f>
        <v>5.6</v>
      </c>
      <c r="I122" s="32">
        <f>data[[#This Row],[Cost per unit]]*data[[#This Row],[Units]]</f>
        <v>285.59999999999997</v>
      </c>
    </row>
    <row r="123" spans="3:9" x14ac:dyDescent="0.25">
      <c r="C123" t="s">
        <v>41</v>
      </c>
      <c r="D123" t="s">
        <v>36</v>
      </c>
      <c r="E123" t="s">
        <v>19</v>
      </c>
      <c r="F123" s="4">
        <v>1925</v>
      </c>
      <c r="G123" s="5">
        <v>192</v>
      </c>
      <c r="H123" s="32">
        <f>VLOOKUP(data[[#This Row],[Product]],products7[],2,FALSE)</f>
        <v>7.64</v>
      </c>
      <c r="I123" s="32">
        <f>data[[#This Row],[Cost per unit]]*data[[#This Row],[Units]]</f>
        <v>1466.8799999999999</v>
      </c>
    </row>
    <row r="124" spans="3:9" x14ac:dyDescent="0.25">
      <c r="C124" t="s">
        <v>7</v>
      </c>
      <c r="D124" t="s">
        <v>37</v>
      </c>
      <c r="E124" t="s">
        <v>14</v>
      </c>
      <c r="F124" s="4">
        <v>6608</v>
      </c>
      <c r="G124" s="5">
        <v>225</v>
      </c>
      <c r="H124" s="32">
        <f>VLOOKUP(data[[#This Row],[Product]],products7[],2,FALSE)</f>
        <v>11.7</v>
      </c>
      <c r="I124" s="32">
        <f>data[[#This Row],[Cost per unit]]*data[[#This Row],[Units]]</f>
        <v>2632.5</v>
      </c>
    </row>
    <row r="125" spans="3:9" x14ac:dyDescent="0.25">
      <c r="C125" t="s">
        <v>6</v>
      </c>
      <c r="D125" t="s">
        <v>34</v>
      </c>
      <c r="E125" t="s">
        <v>26</v>
      </c>
      <c r="F125" s="4">
        <v>8008</v>
      </c>
      <c r="G125" s="5">
        <v>456</v>
      </c>
      <c r="H125" s="32">
        <f>VLOOKUP(data[[#This Row],[Product]],products7[],2,FALSE)</f>
        <v>5.6</v>
      </c>
      <c r="I125" s="32">
        <f>data[[#This Row],[Cost per unit]]*data[[#This Row],[Units]]</f>
        <v>2553.6</v>
      </c>
    </row>
    <row r="126" spans="3:9" x14ac:dyDescent="0.25">
      <c r="C126" t="s">
        <v>10</v>
      </c>
      <c r="D126" t="s">
        <v>34</v>
      </c>
      <c r="E126" t="s">
        <v>25</v>
      </c>
      <c r="F126" s="4">
        <v>1428</v>
      </c>
      <c r="G126" s="5">
        <v>93</v>
      </c>
      <c r="H126" s="32">
        <f>VLOOKUP(data[[#This Row],[Product]],products7[],2,FALSE)</f>
        <v>13.15</v>
      </c>
      <c r="I126" s="32">
        <f>data[[#This Row],[Cost per unit]]*data[[#This Row],[Units]]</f>
        <v>1222.95</v>
      </c>
    </row>
    <row r="127" spans="3:9" x14ac:dyDescent="0.25">
      <c r="C127" t="s">
        <v>6</v>
      </c>
      <c r="D127" t="s">
        <v>34</v>
      </c>
      <c r="E127" t="s">
        <v>4</v>
      </c>
      <c r="F127" s="4">
        <v>525</v>
      </c>
      <c r="G127" s="5">
        <v>48</v>
      </c>
      <c r="H127" s="32">
        <f>VLOOKUP(data[[#This Row],[Product]],products7[],2,FALSE)</f>
        <v>11.88</v>
      </c>
      <c r="I127" s="32">
        <f>data[[#This Row],[Cost per unit]]*data[[#This Row],[Units]]</f>
        <v>570.24</v>
      </c>
    </row>
    <row r="128" spans="3:9" x14ac:dyDescent="0.25">
      <c r="C128" t="s">
        <v>6</v>
      </c>
      <c r="D128" t="s">
        <v>37</v>
      </c>
      <c r="E128" t="s">
        <v>18</v>
      </c>
      <c r="F128" s="4">
        <v>1505</v>
      </c>
      <c r="G128" s="5">
        <v>102</v>
      </c>
      <c r="H128" s="32">
        <f>VLOOKUP(data[[#This Row],[Product]],products7[],2,FALSE)</f>
        <v>6.47</v>
      </c>
      <c r="I128" s="32">
        <f>data[[#This Row],[Cost per unit]]*data[[#This Row],[Units]]</f>
        <v>659.93999999999994</v>
      </c>
    </row>
    <row r="129" spans="3:9" x14ac:dyDescent="0.25">
      <c r="C129" t="s">
        <v>7</v>
      </c>
      <c r="D129" t="s">
        <v>35</v>
      </c>
      <c r="E129" t="s">
        <v>30</v>
      </c>
      <c r="F129" s="4">
        <v>6755</v>
      </c>
      <c r="G129" s="5">
        <v>252</v>
      </c>
      <c r="H129" s="32">
        <f>VLOOKUP(data[[#This Row],[Product]],products7[],2,FALSE)</f>
        <v>14.49</v>
      </c>
      <c r="I129" s="32">
        <f>data[[#This Row],[Cost per unit]]*data[[#This Row],[Units]]</f>
        <v>3651.48</v>
      </c>
    </row>
    <row r="130" spans="3:9" x14ac:dyDescent="0.25">
      <c r="C130" t="s">
        <v>2</v>
      </c>
      <c r="D130" t="s">
        <v>37</v>
      </c>
      <c r="E130" t="s">
        <v>18</v>
      </c>
      <c r="F130" s="4">
        <v>11571</v>
      </c>
      <c r="G130" s="5">
        <v>138</v>
      </c>
      <c r="H130" s="32">
        <f>VLOOKUP(data[[#This Row],[Product]],products7[],2,FALSE)</f>
        <v>6.47</v>
      </c>
      <c r="I130" s="32">
        <f>data[[#This Row],[Cost per unit]]*data[[#This Row],[Units]]</f>
        <v>892.86</v>
      </c>
    </row>
    <row r="131" spans="3:9" x14ac:dyDescent="0.25">
      <c r="C131" t="s">
        <v>40</v>
      </c>
      <c r="D131" t="s">
        <v>38</v>
      </c>
      <c r="E131" t="s">
        <v>25</v>
      </c>
      <c r="F131" s="4">
        <v>2541</v>
      </c>
      <c r="G131" s="5">
        <v>90</v>
      </c>
      <c r="H131" s="32">
        <f>VLOOKUP(data[[#This Row],[Product]],products7[],2,FALSE)</f>
        <v>13.15</v>
      </c>
      <c r="I131" s="32">
        <f>data[[#This Row],[Cost per unit]]*data[[#This Row],[Units]]</f>
        <v>1183.5</v>
      </c>
    </row>
    <row r="132" spans="3:9" x14ac:dyDescent="0.25">
      <c r="C132" t="s">
        <v>41</v>
      </c>
      <c r="D132" t="s">
        <v>37</v>
      </c>
      <c r="E132" t="s">
        <v>30</v>
      </c>
      <c r="F132" s="4">
        <v>1526</v>
      </c>
      <c r="G132" s="5">
        <v>240</v>
      </c>
      <c r="H132" s="32">
        <f>VLOOKUP(data[[#This Row],[Product]],products7[],2,FALSE)</f>
        <v>14.49</v>
      </c>
      <c r="I132" s="32">
        <f>data[[#This Row],[Cost per unit]]*data[[#This Row],[Units]]</f>
        <v>3477.6</v>
      </c>
    </row>
    <row r="133" spans="3:9" x14ac:dyDescent="0.25">
      <c r="C133" t="s">
        <v>40</v>
      </c>
      <c r="D133" t="s">
        <v>38</v>
      </c>
      <c r="E133" t="s">
        <v>4</v>
      </c>
      <c r="F133" s="4">
        <v>6125</v>
      </c>
      <c r="G133" s="5">
        <v>102</v>
      </c>
      <c r="H133" s="32">
        <f>VLOOKUP(data[[#This Row],[Product]],products7[],2,FALSE)</f>
        <v>11.88</v>
      </c>
      <c r="I133" s="32">
        <f>data[[#This Row],[Cost per unit]]*data[[#This Row],[Units]]</f>
        <v>1211.76</v>
      </c>
    </row>
    <row r="134" spans="3:9" x14ac:dyDescent="0.25">
      <c r="C134" t="s">
        <v>41</v>
      </c>
      <c r="D134" t="s">
        <v>35</v>
      </c>
      <c r="E134" t="s">
        <v>27</v>
      </c>
      <c r="F134" s="4">
        <v>847</v>
      </c>
      <c r="G134" s="5">
        <v>129</v>
      </c>
      <c r="H134" s="32">
        <f>VLOOKUP(data[[#This Row],[Product]],products7[],2,FALSE)</f>
        <v>16.73</v>
      </c>
      <c r="I134" s="32">
        <f>data[[#This Row],[Cost per unit]]*data[[#This Row],[Units]]</f>
        <v>2158.17</v>
      </c>
    </row>
    <row r="135" spans="3:9" x14ac:dyDescent="0.25">
      <c r="C135" t="s">
        <v>8</v>
      </c>
      <c r="D135" t="s">
        <v>35</v>
      </c>
      <c r="E135" t="s">
        <v>27</v>
      </c>
      <c r="F135" s="4">
        <v>4753</v>
      </c>
      <c r="G135" s="5">
        <v>300</v>
      </c>
      <c r="H135" s="32">
        <f>VLOOKUP(data[[#This Row],[Product]],products7[],2,FALSE)</f>
        <v>16.73</v>
      </c>
      <c r="I135" s="32">
        <f>data[[#This Row],[Cost per unit]]*data[[#This Row],[Units]]</f>
        <v>5019</v>
      </c>
    </row>
    <row r="136" spans="3:9" x14ac:dyDescent="0.25">
      <c r="C136" t="s">
        <v>6</v>
      </c>
      <c r="D136" t="s">
        <v>38</v>
      </c>
      <c r="E136" t="s">
        <v>33</v>
      </c>
      <c r="F136" s="4">
        <v>959</v>
      </c>
      <c r="G136" s="5">
        <v>135</v>
      </c>
      <c r="H136" s="32">
        <f>VLOOKUP(data[[#This Row],[Product]],products7[],2,FALSE)</f>
        <v>12.37</v>
      </c>
      <c r="I136" s="32">
        <f>data[[#This Row],[Cost per unit]]*data[[#This Row],[Units]]</f>
        <v>1669.9499999999998</v>
      </c>
    </row>
    <row r="137" spans="3:9" x14ac:dyDescent="0.25">
      <c r="C137" t="s">
        <v>7</v>
      </c>
      <c r="D137" t="s">
        <v>35</v>
      </c>
      <c r="E137" t="s">
        <v>24</v>
      </c>
      <c r="F137" s="4">
        <v>2793</v>
      </c>
      <c r="G137" s="5">
        <v>114</v>
      </c>
      <c r="H137" s="32">
        <f>VLOOKUP(data[[#This Row],[Product]],products7[],2,FALSE)</f>
        <v>4.97</v>
      </c>
      <c r="I137" s="32">
        <f>data[[#This Row],[Cost per unit]]*data[[#This Row],[Units]]</f>
        <v>566.57999999999993</v>
      </c>
    </row>
    <row r="138" spans="3:9" x14ac:dyDescent="0.25">
      <c r="C138" t="s">
        <v>7</v>
      </c>
      <c r="D138" t="s">
        <v>35</v>
      </c>
      <c r="E138" t="s">
        <v>14</v>
      </c>
      <c r="F138" s="4">
        <v>4606</v>
      </c>
      <c r="G138" s="5">
        <v>63</v>
      </c>
      <c r="H138" s="32">
        <f>VLOOKUP(data[[#This Row],[Product]],products7[],2,FALSE)</f>
        <v>11.7</v>
      </c>
      <c r="I138" s="32">
        <f>data[[#This Row],[Cost per unit]]*data[[#This Row],[Units]]</f>
        <v>737.09999999999991</v>
      </c>
    </row>
    <row r="139" spans="3:9" x14ac:dyDescent="0.25">
      <c r="C139" t="s">
        <v>7</v>
      </c>
      <c r="D139" t="s">
        <v>36</v>
      </c>
      <c r="E139" t="s">
        <v>29</v>
      </c>
      <c r="F139" s="4">
        <v>5551</v>
      </c>
      <c r="G139" s="5">
        <v>252</v>
      </c>
      <c r="H139" s="32">
        <f>VLOOKUP(data[[#This Row],[Product]],products7[],2,FALSE)</f>
        <v>7.16</v>
      </c>
      <c r="I139" s="32">
        <f>data[[#This Row],[Cost per unit]]*data[[#This Row],[Units]]</f>
        <v>1804.32</v>
      </c>
    </row>
    <row r="140" spans="3:9" x14ac:dyDescent="0.25">
      <c r="C140" t="s">
        <v>10</v>
      </c>
      <c r="D140" t="s">
        <v>36</v>
      </c>
      <c r="E140" t="s">
        <v>32</v>
      </c>
      <c r="F140" s="4">
        <v>6657</v>
      </c>
      <c r="G140" s="5">
        <v>303</v>
      </c>
      <c r="H140" s="32">
        <f>VLOOKUP(data[[#This Row],[Product]],products7[],2,FALSE)</f>
        <v>8.65</v>
      </c>
      <c r="I140" s="32">
        <f>data[[#This Row],[Cost per unit]]*data[[#This Row],[Units]]</f>
        <v>2620.9500000000003</v>
      </c>
    </row>
    <row r="141" spans="3:9" x14ac:dyDescent="0.25">
      <c r="C141" t="s">
        <v>7</v>
      </c>
      <c r="D141" t="s">
        <v>39</v>
      </c>
      <c r="E141" t="s">
        <v>17</v>
      </c>
      <c r="F141" s="4">
        <v>4438</v>
      </c>
      <c r="G141" s="5">
        <v>246</v>
      </c>
      <c r="H141" s="32">
        <f>VLOOKUP(data[[#This Row],[Product]],products7[],2,FALSE)</f>
        <v>3.11</v>
      </c>
      <c r="I141" s="32">
        <f>data[[#This Row],[Cost per unit]]*data[[#This Row],[Units]]</f>
        <v>765.06</v>
      </c>
    </row>
    <row r="142" spans="3:9" x14ac:dyDescent="0.25">
      <c r="C142" t="s">
        <v>8</v>
      </c>
      <c r="D142" t="s">
        <v>38</v>
      </c>
      <c r="E142" t="s">
        <v>22</v>
      </c>
      <c r="F142" s="4">
        <v>168</v>
      </c>
      <c r="G142" s="5">
        <v>84</v>
      </c>
      <c r="H142" s="32">
        <f>VLOOKUP(data[[#This Row],[Product]],products7[],2,FALSE)</f>
        <v>9.77</v>
      </c>
      <c r="I142" s="32">
        <f>data[[#This Row],[Cost per unit]]*data[[#This Row],[Units]]</f>
        <v>820.68</v>
      </c>
    </row>
    <row r="143" spans="3:9" x14ac:dyDescent="0.25">
      <c r="C143" t="s">
        <v>7</v>
      </c>
      <c r="D143" t="s">
        <v>34</v>
      </c>
      <c r="E143" t="s">
        <v>17</v>
      </c>
      <c r="F143" s="4">
        <v>7777</v>
      </c>
      <c r="G143" s="5">
        <v>39</v>
      </c>
      <c r="H143" s="32">
        <f>VLOOKUP(data[[#This Row],[Product]],products7[],2,FALSE)</f>
        <v>3.11</v>
      </c>
      <c r="I143" s="32">
        <f>data[[#This Row],[Cost per unit]]*data[[#This Row],[Units]]</f>
        <v>121.28999999999999</v>
      </c>
    </row>
    <row r="144" spans="3:9" x14ac:dyDescent="0.25">
      <c r="C144" t="s">
        <v>5</v>
      </c>
      <c r="D144" t="s">
        <v>36</v>
      </c>
      <c r="E144" t="s">
        <v>17</v>
      </c>
      <c r="F144" s="4">
        <v>3339</v>
      </c>
      <c r="G144" s="5">
        <v>348</v>
      </c>
      <c r="H144" s="32">
        <f>VLOOKUP(data[[#This Row],[Product]],products7[],2,FALSE)</f>
        <v>3.11</v>
      </c>
      <c r="I144" s="32">
        <f>data[[#This Row],[Cost per unit]]*data[[#This Row],[Units]]</f>
        <v>1082.28</v>
      </c>
    </row>
    <row r="145" spans="3:9" x14ac:dyDescent="0.25">
      <c r="C145" t="s">
        <v>7</v>
      </c>
      <c r="D145" t="s">
        <v>37</v>
      </c>
      <c r="E145" t="s">
        <v>33</v>
      </c>
      <c r="F145" s="4">
        <v>6391</v>
      </c>
      <c r="G145" s="5">
        <v>48</v>
      </c>
      <c r="H145" s="32">
        <f>VLOOKUP(data[[#This Row],[Product]],products7[],2,FALSE)</f>
        <v>12.37</v>
      </c>
      <c r="I145" s="32">
        <f>data[[#This Row],[Cost per unit]]*data[[#This Row],[Units]]</f>
        <v>593.76</v>
      </c>
    </row>
    <row r="146" spans="3:9" x14ac:dyDescent="0.25">
      <c r="C146" t="s">
        <v>5</v>
      </c>
      <c r="D146" t="s">
        <v>37</v>
      </c>
      <c r="E146" t="s">
        <v>22</v>
      </c>
      <c r="F146" s="4">
        <v>518</v>
      </c>
      <c r="G146" s="5">
        <v>75</v>
      </c>
      <c r="H146" s="32">
        <f>VLOOKUP(data[[#This Row],[Product]],products7[],2,FALSE)</f>
        <v>9.77</v>
      </c>
      <c r="I146" s="32">
        <f>data[[#This Row],[Cost per unit]]*data[[#This Row],[Units]]</f>
        <v>732.75</v>
      </c>
    </row>
    <row r="147" spans="3:9" x14ac:dyDescent="0.25">
      <c r="C147" t="s">
        <v>7</v>
      </c>
      <c r="D147" t="s">
        <v>38</v>
      </c>
      <c r="E147" t="s">
        <v>28</v>
      </c>
      <c r="F147" s="4">
        <v>5677</v>
      </c>
      <c r="G147" s="5">
        <v>258</v>
      </c>
      <c r="H147" s="32">
        <f>VLOOKUP(data[[#This Row],[Product]],products7[],2,FALSE)</f>
        <v>10.38</v>
      </c>
      <c r="I147" s="32">
        <f>data[[#This Row],[Cost per unit]]*data[[#This Row],[Units]]</f>
        <v>2678.0400000000004</v>
      </c>
    </row>
    <row r="148" spans="3:9" x14ac:dyDescent="0.25">
      <c r="C148" t="s">
        <v>6</v>
      </c>
      <c r="D148" t="s">
        <v>39</v>
      </c>
      <c r="E148" t="s">
        <v>17</v>
      </c>
      <c r="F148" s="4">
        <v>6048</v>
      </c>
      <c r="G148" s="5">
        <v>27</v>
      </c>
      <c r="H148" s="32">
        <f>VLOOKUP(data[[#This Row],[Product]],products7[],2,FALSE)</f>
        <v>3.11</v>
      </c>
      <c r="I148" s="32">
        <f>data[[#This Row],[Cost per unit]]*data[[#This Row],[Units]]</f>
        <v>83.97</v>
      </c>
    </row>
    <row r="149" spans="3:9" x14ac:dyDescent="0.25">
      <c r="C149" t="s">
        <v>8</v>
      </c>
      <c r="D149" t="s">
        <v>38</v>
      </c>
      <c r="E149" t="s">
        <v>32</v>
      </c>
      <c r="F149" s="4">
        <v>3752</v>
      </c>
      <c r="G149" s="5">
        <v>213</v>
      </c>
      <c r="H149" s="32">
        <f>VLOOKUP(data[[#This Row],[Product]],products7[],2,FALSE)</f>
        <v>8.65</v>
      </c>
      <c r="I149" s="32">
        <f>data[[#This Row],[Cost per unit]]*data[[#This Row],[Units]]</f>
        <v>1842.45</v>
      </c>
    </row>
    <row r="150" spans="3:9" x14ac:dyDescent="0.25">
      <c r="C150" t="s">
        <v>5</v>
      </c>
      <c r="D150" t="s">
        <v>35</v>
      </c>
      <c r="E150" t="s">
        <v>29</v>
      </c>
      <c r="F150" s="4">
        <v>4480</v>
      </c>
      <c r="G150" s="5">
        <v>357</v>
      </c>
      <c r="H150" s="32">
        <f>VLOOKUP(data[[#This Row],[Product]],products7[],2,FALSE)</f>
        <v>7.16</v>
      </c>
      <c r="I150" s="32">
        <f>data[[#This Row],[Cost per unit]]*data[[#This Row],[Units]]</f>
        <v>2556.12</v>
      </c>
    </row>
    <row r="151" spans="3:9" x14ac:dyDescent="0.25">
      <c r="C151" t="s">
        <v>9</v>
      </c>
      <c r="D151" t="s">
        <v>37</v>
      </c>
      <c r="E151" t="s">
        <v>4</v>
      </c>
      <c r="F151" s="4">
        <v>259</v>
      </c>
      <c r="G151" s="5">
        <v>207</v>
      </c>
      <c r="H151" s="32">
        <f>VLOOKUP(data[[#This Row],[Product]],products7[],2,FALSE)</f>
        <v>11.88</v>
      </c>
      <c r="I151" s="32">
        <f>data[[#This Row],[Cost per unit]]*data[[#This Row],[Units]]</f>
        <v>2459.1600000000003</v>
      </c>
    </row>
    <row r="152" spans="3:9" x14ac:dyDescent="0.25">
      <c r="C152" t="s">
        <v>8</v>
      </c>
      <c r="D152" t="s">
        <v>37</v>
      </c>
      <c r="E152" t="s">
        <v>30</v>
      </c>
      <c r="F152" s="4">
        <v>42</v>
      </c>
      <c r="G152" s="5">
        <v>150</v>
      </c>
      <c r="H152" s="32">
        <f>VLOOKUP(data[[#This Row],[Product]],products7[],2,FALSE)</f>
        <v>14.49</v>
      </c>
      <c r="I152" s="32">
        <f>data[[#This Row],[Cost per unit]]*data[[#This Row],[Units]]</f>
        <v>2173.5</v>
      </c>
    </row>
    <row r="153" spans="3:9" x14ac:dyDescent="0.25">
      <c r="C153" t="s">
        <v>41</v>
      </c>
      <c r="D153" t="s">
        <v>36</v>
      </c>
      <c r="E153" t="s">
        <v>26</v>
      </c>
      <c r="F153" s="4">
        <v>98</v>
      </c>
      <c r="G153" s="5">
        <v>204</v>
      </c>
      <c r="H153" s="32">
        <f>VLOOKUP(data[[#This Row],[Product]],products7[],2,FALSE)</f>
        <v>5.6</v>
      </c>
      <c r="I153" s="32">
        <f>data[[#This Row],[Cost per unit]]*data[[#This Row],[Units]]</f>
        <v>1142.3999999999999</v>
      </c>
    </row>
    <row r="154" spans="3:9" x14ac:dyDescent="0.25">
      <c r="C154" t="s">
        <v>7</v>
      </c>
      <c r="D154" t="s">
        <v>35</v>
      </c>
      <c r="E154" t="s">
        <v>27</v>
      </c>
      <c r="F154" s="4">
        <v>2478</v>
      </c>
      <c r="G154" s="5">
        <v>21</v>
      </c>
      <c r="H154" s="32">
        <f>VLOOKUP(data[[#This Row],[Product]],products7[],2,FALSE)</f>
        <v>16.73</v>
      </c>
      <c r="I154" s="32">
        <f>data[[#This Row],[Cost per unit]]*data[[#This Row],[Units]]</f>
        <v>351.33</v>
      </c>
    </row>
    <row r="155" spans="3:9" x14ac:dyDescent="0.25">
      <c r="C155" t="s">
        <v>41</v>
      </c>
      <c r="D155" t="s">
        <v>34</v>
      </c>
      <c r="E155" t="s">
        <v>33</v>
      </c>
      <c r="F155" s="4">
        <v>7847</v>
      </c>
      <c r="G155" s="5">
        <v>174</v>
      </c>
      <c r="H155" s="32">
        <f>VLOOKUP(data[[#This Row],[Product]],products7[],2,FALSE)</f>
        <v>12.37</v>
      </c>
      <c r="I155" s="32">
        <f>data[[#This Row],[Cost per unit]]*data[[#This Row],[Units]]</f>
        <v>2152.3799999999997</v>
      </c>
    </row>
    <row r="156" spans="3:9" x14ac:dyDescent="0.25">
      <c r="C156" t="s">
        <v>2</v>
      </c>
      <c r="D156" t="s">
        <v>37</v>
      </c>
      <c r="E156" t="s">
        <v>17</v>
      </c>
      <c r="F156" s="4">
        <v>9926</v>
      </c>
      <c r="G156" s="5">
        <v>201</v>
      </c>
      <c r="H156" s="32">
        <f>VLOOKUP(data[[#This Row],[Product]],products7[],2,FALSE)</f>
        <v>3.11</v>
      </c>
      <c r="I156" s="32">
        <f>data[[#This Row],[Cost per unit]]*data[[#This Row],[Units]]</f>
        <v>625.11</v>
      </c>
    </row>
    <row r="157" spans="3:9" x14ac:dyDescent="0.25">
      <c r="C157" t="s">
        <v>8</v>
      </c>
      <c r="D157" t="s">
        <v>38</v>
      </c>
      <c r="E157" t="s">
        <v>13</v>
      </c>
      <c r="F157" s="4">
        <v>819</v>
      </c>
      <c r="G157" s="5">
        <v>510</v>
      </c>
      <c r="H157" s="32">
        <f>VLOOKUP(data[[#This Row],[Product]],products7[],2,FALSE)</f>
        <v>9.33</v>
      </c>
      <c r="I157" s="32">
        <f>data[[#This Row],[Cost per unit]]*data[[#This Row],[Units]]</f>
        <v>4758.3</v>
      </c>
    </row>
    <row r="158" spans="3:9" x14ac:dyDescent="0.25">
      <c r="C158" t="s">
        <v>6</v>
      </c>
      <c r="D158" t="s">
        <v>39</v>
      </c>
      <c r="E158" t="s">
        <v>29</v>
      </c>
      <c r="F158" s="4">
        <v>3052</v>
      </c>
      <c r="G158" s="5">
        <v>378</v>
      </c>
      <c r="H158" s="32">
        <f>VLOOKUP(data[[#This Row],[Product]],products7[],2,FALSE)</f>
        <v>7.16</v>
      </c>
      <c r="I158" s="32">
        <f>data[[#This Row],[Cost per unit]]*data[[#This Row],[Units]]</f>
        <v>2706.48</v>
      </c>
    </row>
    <row r="159" spans="3:9" x14ac:dyDescent="0.25">
      <c r="C159" t="s">
        <v>9</v>
      </c>
      <c r="D159" t="s">
        <v>34</v>
      </c>
      <c r="E159" t="s">
        <v>21</v>
      </c>
      <c r="F159" s="4">
        <v>6832</v>
      </c>
      <c r="G159" s="5">
        <v>27</v>
      </c>
      <c r="H159" s="32">
        <f>VLOOKUP(data[[#This Row],[Product]],products7[],2,FALSE)</f>
        <v>9</v>
      </c>
      <c r="I159" s="32">
        <f>data[[#This Row],[Cost per unit]]*data[[#This Row],[Units]]</f>
        <v>243</v>
      </c>
    </row>
    <row r="160" spans="3:9" x14ac:dyDescent="0.25">
      <c r="C160" t="s">
        <v>2</v>
      </c>
      <c r="D160" t="s">
        <v>39</v>
      </c>
      <c r="E160" t="s">
        <v>16</v>
      </c>
      <c r="F160" s="4">
        <v>2016</v>
      </c>
      <c r="G160" s="5">
        <v>117</v>
      </c>
      <c r="H160" s="32">
        <f>VLOOKUP(data[[#This Row],[Product]],products7[],2,FALSE)</f>
        <v>8.7899999999999991</v>
      </c>
      <c r="I160" s="32">
        <f>data[[#This Row],[Cost per unit]]*data[[#This Row],[Units]]</f>
        <v>1028.4299999999998</v>
      </c>
    </row>
    <row r="161" spans="3:9" x14ac:dyDescent="0.25">
      <c r="C161" t="s">
        <v>6</v>
      </c>
      <c r="D161" t="s">
        <v>38</v>
      </c>
      <c r="E161" t="s">
        <v>21</v>
      </c>
      <c r="F161" s="4">
        <v>7322</v>
      </c>
      <c r="G161" s="5">
        <v>36</v>
      </c>
      <c r="H161" s="32">
        <f>VLOOKUP(data[[#This Row],[Product]],products7[],2,FALSE)</f>
        <v>9</v>
      </c>
      <c r="I161" s="32">
        <f>data[[#This Row],[Cost per unit]]*data[[#This Row],[Units]]</f>
        <v>324</v>
      </c>
    </row>
    <row r="162" spans="3:9" x14ac:dyDescent="0.25">
      <c r="C162" t="s">
        <v>8</v>
      </c>
      <c r="D162" t="s">
        <v>35</v>
      </c>
      <c r="E162" t="s">
        <v>33</v>
      </c>
      <c r="F162" s="4">
        <v>357</v>
      </c>
      <c r="G162" s="5">
        <v>126</v>
      </c>
      <c r="H162" s="32">
        <f>VLOOKUP(data[[#This Row],[Product]],products7[],2,FALSE)</f>
        <v>12.37</v>
      </c>
      <c r="I162" s="32">
        <f>data[[#This Row],[Cost per unit]]*data[[#This Row],[Units]]</f>
        <v>1558.62</v>
      </c>
    </row>
    <row r="163" spans="3:9" x14ac:dyDescent="0.25">
      <c r="C163" t="s">
        <v>9</v>
      </c>
      <c r="D163" t="s">
        <v>39</v>
      </c>
      <c r="E163" t="s">
        <v>25</v>
      </c>
      <c r="F163" s="4">
        <v>3192</v>
      </c>
      <c r="G163" s="5">
        <v>72</v>
      </c>
      <c r="H163" s="32">
        <f>VLOOKUP(data[[#This Row],[Product]],products7[],2,FALSE)</f>
        <v>13.15</v>
      </c>
      <c r="I163" s="32">
        <f>data[[#This Row],[Cost per unit]]*data[[#This Row],[Units]]</f>
        <v>946.80000000000007</v>
      </c>
    </row>
    <row r="164" spans="3:9" x14ac:dyDescent="0.25">
      <c r="C164" t="s">
        <v>7</v>
      </c>
      <c r="D164" t="s">
        <v>36</v>
      </c>
      <c r="E164" t="s">
        <v>22</v>
      </c>
      <c r="F164" s="4">
        <v>8435</v>
      </c>
      <c r="G164" s="5">
        <v>42</v>
      </c>
      <c r="H164" s="32">
        <f>VLOOKUP(data[[#This Row],[Product]],products7[],2,FALSE)</f>
        <v>9.77</v>
      </c>
      <c r="I164" s="32">
        <f>data[[#This Row],[Cost per unit]]*data[[#This Row],[Units]]</f>
        <v>410.34</v>
      </c>
    </row>
    <row r="165" spans="3:9" x14ac:dyDescent="0.25">
      <c r="C165" t="s">
        <v>40</v>
      </c>
      <c r="D165" t="s">
        <v>39</v>
      </c>
      <c r="E165" t="s">
        <v>29</v>
      </c>
      <c r="F165" s="4">
        <v>0</v>
      </c>
      <c r="G165" s="5">
        <v>135</v>
      </c>
      <c r="H165" s="32">
        <f>VLOOKUP(data[[#This Row],[Product]],products7[],2,FALSE)</f>
        <v>7.16</v>
      </c>
      <c r="I165" s="32">
        <f>data[[#This Row],[Cost per unit]]*data[[#This Row],[Units]]</f>
        <v>966.6</v>
      </c>
    </row>
    <row r="166" spans="3:9" x14ac:dyDescent="0.25">
      <c r="C166" t="s">
        <v>7</v>
      </c>
      <c r="D166" t="s">
        <v>34</v>
      </c>
      <c r="E166" t="s">
        <v>24</v>
      </c>
      <c r="F166" s="4">
        <v>8862</v>
      </c>
      <c r="G166" s="5">
        <v>189</v>
      </c>
      <c r="H166" s="32">
        <f>VLOOKUP(data[[#This Row],[Product]],products7[],2,FALSE)</f>
        <v>4.97</v>
      </c>
      <c r="I166" s="32">
        <f>data[[#This Row],[Cost per unit]]*data[[#This Row],[Units]]</f>
        <v>939.32999999999993</v>
      </c>
    </row>
    <row r="167" spans="3:9" x14ac:dyDescent="0.25">
      <c r="C167" t="s">
        <v>6</v>
      </c>
      <c r="D167" t="s">
        <v>37</v>
      </c>
      <c r="E167" t="s">
        <v>28</v>
      </c>
      <c r="F167" s="4">
        <v>3556</v>
      </c>
      <c r="G167" s="5">
        <v>459</v>
      </c>
      <c r="H167" s="32">
        <f>VLOOKUP(data[[#This Row],[Product]],products7[],2,FALSE)</f>
        <v>10.38</v>
      </c>
      <c r="I167" s="32">
        <f>data[[#This Row],[Cost per unit]]*data[[#This Row],[Units]]</f>
        <v>4764.42</v>
      </c>
    </row>
    <row r="168" spans="3:9" x14ac:dyDescent="0.25">
      <c r="C168" t="s">
        <v>5</v>
      </c>
      <c r="D168" t="s">
        <v>34</v>
      </c>
      <c r="E168" t="s">
        <v>15</v>
      </c>
      <c r="F168" s="4">
        <v>7280</v>
      </c>
      <c r="G168" s="5">
        <v>201</v>
      </c>
      <c r="H168" s="32">
        <f>VLOOKUP(data[[#This Row],[Product]],products7[],2,FALSE)</f>
        <v>11.73</v>
      </c>
      <c r="I168" s="32">
        <f>data[[#This Row],[Cost per unit]]*data[[#This Row],[Units]]</f>
        <v>2357.73</v>
      </c>
    </row>
    <row r="169" spans="3:9" x14ac:dyDescent="0.25">
      <c r="C169" t="s">
        <v>6</v>
      </c>
      <c r="D169" t="s">
        <v>34</v>
      </c>
      <c r="E169" t="s">
        <v>30</v>
      </c>
      <c r="F169" s="4">
        <v>3402</v>
      </c>
      <c r="G169" s="5">
        <v>366</v>
      </c>
      <c r="H169" s="32">
        <f>VLOOKUP(data[[#This Row],[Product]],products7[],2,FALSE)</f>
        <v>14.49</v>
      </c>
      <c r="I169" s="32">
        <f>data[[#This Row],[Cost per unit]]*data[[#This Row],[Units]]</f>
        <v>5303.34</v>
      </c>
    </row>
    <row r="170" spans="3:9" x14ac:dyDescent="0.25">
      <c r="C170" t="s">
        <v>3</v>
      </c>
      <c r="D170" t="s">
        <v>37</v>
      </c>
      <c r="E170" t="s">
        <v>29</v>
      </c>
      <c r="F170" s="4">
        <v>4592</v>
      </c>
      <c r="G170" s="5">
        <v>324</v>
      </c>
      <c r="H170" s="32">
        <f>VLOOKUP(data[[#This Row],[Product]],products7[],2,FALSE)</f>
        <v>7.16</v>
      </c>
      <c r="I170" s="32">
        <f>data[[#This Row],[Cost per unit]]*data[[#This Row],[Units]]</f>
        <v>2319.84</v>
      </c>
    </row>
    <row r="171" spans="3:9" x14ac:dyDescent="0.25">
      <c r="C171" t="s">
        <v>9</v>
      </c>
      <c r="D171" t="s">
        <v>35</v>
      </c>
      <c r="E171" t="s">
        <v>15</v>
      </c>
      <c r="F171" s="4">
        <v>7833</v>
      </c>
      <c r="G171" s="5">
        <v>243</v>
      </c>
      <c r="H171" s="32">
        <f>VLOOKUP(data[[#This Row],[Product]],products7[],2,FALSE)</f>
        <v>11.73</v>
      </c>
      <c r="I171" s="32">
        <f>data[[#This Row],[Cost per unit]]*data[[#This Row],[Units]]</f>
        <v>2850.3900000000003</v>
      </c>
    </row>
    <row r="172" spans="3:9" x14ac:dyDescent="0.25">
      <c r="C172" t="s">
        <v>2</v>
      </c>
      <c r="D172" t="s">
        <v>39</v>
      </c>
      <c r="E172" t="s">
        <v>21</v>
      </c>
      <c r="F172" s="4">
        <v>7651</v>
      </c>
      <c r="G172" s="5">
        <v>213</v>
      </c>
      <c r="H172" s="32">
        <f>VLOOKUP(data[[#This Row],[Product]],products7[],2,FALSE)</f>
        <v>9</v>
      </c>
      <c r="I172" s="32">
        <f>data[[#This Row],[Cost per unit]]*data[[#This Row],[Units]]</f>
        <v>1917</v>
      </c>
    </row>
    <row r="173" spans="3:9" x14ac:dyDescent="0.25">
      <c r="C173" t="s">
        <v>40</v>
      </c>
      <c r="D173" t="s">
        <v>35</v>
      </c>
      <c r="E173" t="s">
        <v>30</v>
      </c>
      <c r="F173" s="4">
        <v>2275</v>
      </c>
      <c r="G173" s="5">
        <v>447</v>
      </c>
      <c r="H173" s="32">
        <f>VLOOKUP(data[[#This Row],[Product]],products7[],2,FALSE)</f>
        <v>14.49</v>
      </c>
      <c r="I173" s="32">
        <f>data[[#This Row],[Cost per unit]]*data[[#This Row],[Units]]</f>
        <v>6477.03</v>
      </c>
    </row>
    <row r="174" spans="3:9" x14ac:dyDescent="0.25">
      <c r="C174" t="s">
        <v>40</v>
      </c>
      <c r="D174" t="s">
        <v>38</v>
      </c>
      <c r="E174" t="s">
        <v>13</v>
      </c>
      <c r="F174" s="4">
        <v>5670</v>
      </c>
      <c r="G174" s="5">
        <v>297</v>
      </c>
      <c r="H174" s="32">
        <f>VLOOKUP(data[[#This Row],[Product]],products7[],2,FALSE)</f>
        <v>9.33</v>
      </c>
      <c r="I174" s="32">
        <f>data[[#This Row],[Cost per unit]]*data[[#This Row],[Units]]</f>
        <v>2771.01</v>
      </c>
    </row>
    <row r="175" spans="3:9" x14ac:dyDescent="0.25">
      <c r="C175" t="s">
        <v>7</v>
      </c>
      <c r="D175" t="s">
        <v>35</v>
      </c>
      <c r="E175" t="s">
        <v>16</v>
      </c>
      <c r="F175" s="4">
        <v>2135</v>
      </c>
      <c r="G175" s="5">
        <v>27</v>
      </c>
      <c r="H175" s="32">
        <f>VLOOKUP(data[[#This Row],[Product]],products7[],2,FALSE)</f>
        <v>8.7899999999999991</v>
      </c>
      <c r="I175" s="32">
        <f>data[[#This Row],[Cost per unit]]*data[[#This Row],[Units]]</f>
        <v>237.32999999999998</v>
      </c>
    </row>
    <row r="176" spans="3:9" x14ac:dyDescent="0.25">
      <c r="C176" t="s">
        <v>40</v>
      </c>
      <c r="D176" t="s">
        <v>34</v>
      </c>
      <c r="E176" t="s">
        <v>23</v>
      </c>
      <c r="F176" s="4">
        <v>2779</v>
      </c>
      <c r="G176" s="5">
        <v>75</v>
      </c>
      <c r="H176" s="32">
        <f>VLOOKUP(data[[#This Row],[Product]],products7[],2,FALSE)</f>
        <v>6.49</v>
      </c>
      <c r="I176" s="32">
        <f>data[[#This Row],[Cost per unit]]*data[[#This Row],[Units]]</f>
        <v>486.75</v>
      </c>
    </row>
    <row r="177" spans="3:9" x14ac:dyDescent="0.25">
      <c r="C177" t="s">
        <v>10</v>
      </c>
      <c r="D177" t="s">
        <v>39</v>
      </c>
      <c r="E177" t="s">
        <v>33</v>
      </c>
      <c r="F177" s="4">
        <v>12950</v>
      </c>
      <c r="G177" s="5">
        <v>30</v>
      </c>
      <c r="H177" s="32">
        <f>VLOOKUP(data[[#This Row],[Product]],products7[],2,FALSE)</f>
        <v>12.37</v>
      </c>
      <c r="I177" s="32">
        <f>data[[#This Row],[Cost per unit]]*data[[#This Row],[Units]]</f>
        <v>371.09999999999997</v>
      </c>
    </row>
    <row r="178" spans="3:9" x14ac:dyDescent="0.25">
      <c r="C178" t="s">
        <v>7</v>
      </c>
      <c r="D178" t="s">
        <v>36</v>
      </c>
      <c r="E178" t="s">
        <v>18</v>
      </c>
      <c r="F178" s="4">
        <v>2646</v>
      </c>
      <c r="G178" s="5">
        <v>177</v>
      </c>
      <c r="H178" s="32">
        <f>VLOOKUP(data[[#This Row],[Product]],products7[],2,FALSE)</f>
        <v>6.47</v>
      </c>
      <c r="I178" s="32">
        <f>data[[#This Row],[Cost per unit]]*data[[#This Row],[Units]]</f>
        <v>1145.19</v>
      </c>
    </row>
    <row r="179" spans="3:9" x14ac:dyDescent="0.25">
      <c r="C179" t="s">
        <v>40</v>
      </c>
      <c r="D179" t="s">
        <v>34</v>
      </c>
      <c r="E179" t="s">
        <v>33</v>
      </c>
      <c r="F179" s="4">
        <v>3794</v>
      </c>
      <c r="G179" s="5">
        <v>159</v>
      </c>
      <c r="H179" s="32">
        <f>VLOOKUP(data[[#This Row],[Product]],products7[],2,FALSE)</f>
        <v>12.37</v>
      </c>
      <c r="I179" s="32">
        <f>data[[#This Row],[Cost per unit]]*data[[#This Row],[Units]]</f>
        <v>1966.83</v>
      </c>
    </row>
    <row r="180" spans="3:9" x14ac:dyDescent="0.25">
      <c r="C180" t="s">
        <v>3</v>
      </c>
      <c r="D180" t="s">
        <v>35</v>
      </c>
      <c r="E180" t="s">
        <v>33</v>
      </c>
      <c r="F180" s="4">
        <v>819</v>
      </c>
      <c r="G180" s="5">
        <v>306</v>
      </c>
      <c r="H180" s="32">
        <f>VLOOKUP(data[[#This Row],[Product]],products7[],2,FALSE)</f>
        <v>12.37</v>
      </c>
      <c r="I180" s="32">
        <f>data[[#This Row],[Cost per unit]]*data[[#This Row],[Units]]</f>
        <v>3785.22</v>
      </c>
    </row>
    <row r="181" spans="3:9" x14ac:dyDescent="0.25">
      <c r="C181" t="s">
        <v>3</v>
      </c>
      <c r="D181" t="s">
        <v>34</v>
      </c>
      <c r="E181" t="s">
        <v>20</v>
      </c>
      <c r="F181" s="4">
        <v>2583</v>
      </c>
      <c r="G181" s="5">
        <v>18</v>
      </c>
      <c r="H181" s="32">
        <f>VLOOKUP(data[[#This Row],[Product]],products7[],2,FALSE)</f>
        <v>10.62</v>
      </c>
      <c r="I181" s="32">
        <f>data[[#This Row],[Cost per unit]]*data[[#This Row],[Units]]</f>
        <v>191.16</v>
      </c>
    </row>
    <row r="182" spans="3:9" x14ac:dyDescent="0.25">
      <c r="C182" t="s">
        <v>7</v>
      </c>
      <c r="D182" t="s">
        <v>35</v>
      </c>
      <c r="E182" t="s">
        <v>19</v>
      </c>
      <c r="F182" s="4">
        <v>4585</v>
      </c>
      <c r="G182" s="5">
        <v>240</v>
      </c>
      <c r="H182" s="32">
        <f>VLOOKUP(data[[#This Row],[Product]],products7[],2,FALSE)</f>
        <v>7.64</v>
      </c>
      <c r="I182" s="32">
        <f>data[[#This Row],[Cost per unit]]*data[[#This Row],[Units]]</f>
        <v>1833.6</v>
      </c>
    </row>
    <row r="183" spans="3:9" x14ac:dyDescent="0.25">
      <c r="C183" t="s">
        <v>5</v>
      </c>
      <c r="D183" t="s">
        <v>34</v>
      </c>
      <c r="E183" t="s">
        <v>33</v>
      </c>
      <c r="F183" s="4">
        <v>1652</v>
      </c>
      <c r="G183" s="5">
        <v>93</v>
      </c>
      <c r="H183" s="32">
        <f>VLOOKUP(data[[#This Row],[Product]],products7[],2,FALSE)</f>
        <v>12.37</v>
      </c>
      <c r="I183" s="32">
        <f>data[[#This Row],[Cost per unit]]*data[[#This Row],[Units]]</f>
        <v>1150.4099999999999</v>
      </c>
    </row>
    <row r="184" spans="3:9" x14ac:dyDescent="0.25">
      <c r="C184" t="s">
        <v>10</v>
      </c>
      <c r="D184" t="s">
        <v>34</v>
      </c>
      <c r="E184" t="s">
        <v>26</v>
      </c>
      <c r="F184" s="4">
        <v>4991</v>
      </c>
      <c r="G184" s="5">
        <v>9</v>
      </c>
      <c r="H184" s="32">
        <f>VLOOKUP(data[[#This Row],[Product]],products7[],2,FALSE)</f>
        <v>5.6</v>
      </c>
      <c r="I184" s="32">
        <f>data[[#This Row],[Cost per unit]]*data[[#This Row],[Units]]</f>
        <v>50.4</v>
      </c>
    </row>
    <row r="185" spans="3:9" x14ac:dyDescent="0.25">
      <c r="C185" t="s">
        <v>8</v>
      </c>
      <c r="D185" t="s">
        <v>34</v>
      </c>
      <c r="E185" t="s">
        <v>16</v>
      </c>
      <c r="F185" s="4">
        <v>2009</v>
      </c>
      <c r="G185" s="5">
        <v>219</v>
      </c>
      <c r="H185" s="32">
        <f>VLOOKUP(data[[#This Row],[Product]],products7[],2,FALSE)</f>
        <v>8.7899999999999991</v>
      </c>
      <c r="I185" s="32">
        <f>data[[#This Row],[Cost per unit]]*data[[#This Row],[Units]]</f>
        <v>1925.0099999999998</v>
      </c>
    </row>
    <row r="186" spans="3:9" x14ac:dyDescent="0.25">
      <c r="C186" t="s">
        <v>2</v>
      </c>
      <c r="D186" t="s">
        <v>39</v>
      </c>
      <c r="E186" t="s">
        <v>22</v>
      </c>
      <c r="F186" s="4">
        <v>1568</v>
      </c>
      <c r="G186" s="5">
        <v>141</v>
      </c>
      <c r="H186" s="32">
        <f>VLOOKUP(data[[#This Row],[Product]],products7[],2,FALSE)</f>
        <v>9.77</v>
      </c>
      <c r="I186" s="32">
        <f>data[[#This Row],[Cost per unit]]*data[[#This Row],[Units]]</f>
        <v>1377.57</v>
      </c>
    </row>
    <row r="187" spans="3:9" x14ac:dyDescent="0.25">
      <c r="C187" t="s">
        <v>41</v>
      </c>
      <c r="D187" t="s">
        <v>37</v>
      </c>
      <c r="E187" t="s">
        <v>20</v>
      </c>
      <c r="F187" s="4">
        <v>3388</v>
      </c>
      <c r="G187" s="5">
        <v>123</v>
      </c>
      <c r="H187" s="32">
        <f>VLOOKUP(data[[#This Row],[Product]],products7[],2,FALSE)</f>
        <v>10.62</v>
      </c>
      <c r="I187" s="32">
        <f>data[[#This Row],[Cost per unit]]*data[[#This Row],[Units]]</f>
        <v>1306.26</v>
      </c>
    </row>
    <row r="188" spans="3:9" x14ac:dyDescent="0.25">
      <c r="C188" t="s">
        <v>40</v>
      </c>
      <c r="D188" t="s">
        <v>38</v>
      </c>
      <c r="E188" t="s">
        <v>24</v>
      </c>
      <c r="F188" s="4">
        <v>623</v>
      </c>
      <c r="G188" s="5">
        <v>51</v>
      </c>
      <c r="H188" s="32">
        <f>VLOOKUP(data[[#This Row],[Product]],products7[],2,FALSE)</f>
        <v>4.97</v>
      </c>
      <c r="I188" s="32">
        <f>data[[#This Row],[Cost per unit]]*data[[#This Row],[Units]]</f>
        <v>253.47</v>
      </c>
    </row>
    <row r="189" spans="3:9" x14ac:dyDescent="0.25">
      <c r="C189" t="s">
        <v>6</v>
      </c>
      <c r="D189" t="s">
        <v>36</v>
      </c>
      <c r="E189" t="s">
        <v>4</v>
      </c>
      <c r="F189" s="4">
        <v>10073</v>
      </c>
      <c r="G189" s="5">
        <v>120</v>
      </c>
      <c r="H189" s="32">
        <f>VLOOKUP(data[[#This Row],[Product]],products7[],2,FALSE)</f>
        <v>11.88</v>
      </c>
      <c r="I189" s="32">
        <f>data[[#This Row],[Cost per unit]]*data[[#This Row],[Units]]</f>
        <v>1425.6000000000001</v>
      </c>
    </row>
    <row r="190" spans="3:9" x14ac:dyDescent="0.25">
      <c r="C190" t="s">
        <v>8</v>
      </c>
      <c r="D190" t="s">
        <v>39</v>
      </c>
      <c r="E190" t="s">
        <v>26</v>
      </c>
      <c r="F190" s="4">
        <v>1561</v>
      </c>
      <c r="G190" s="5">
        <v>27</v>
      </c>
      <c r="H190" s="32">
        <f>VLOOKUP(data[[#This Row],[Product]],products7[],2,FALSE)</f>
        <v>5.6</v>
      </c>
      <c r="I190" s="32">
        <f>data[[#This Row],[Cost per unit]]*data[[#This Row],[Units]]</f>
        <v>151.19999999999999</v>
      </c>
    </row>
    <row r="191" spans="3:9" x14ac:dyDescent="0.25">
      <c r="C191" t="s">
        <v>9</v>
      </c>
      <c r="D191" t="s">
        <v>36</v>
      </c>
      <c r="E191" t="s">
        <v>27</v>
      </c>
      <c r="F191" s="4">
        <v>11522</v>
      </c>
      <c r="G191" s="5">
        <v>204</v>
      </c>
      <c r="H191" s="32">
        <f>VLOOKUP(data[[#This Row],[Product]],products7[],2,FALSE)</f>
        <v>16.73</v>
      </c>
      <c r="I191" s="32">
        <f>data[[#This Row],[Cost per unit]]*data[[#This Row],[Units]]</f>
        <v>3412.92</v>
      </c>
    </row>
    <row r="192" spans="3:9" x14ac:dyDescent="0.25">
      <c r="C192" t="s">
        <v>6</v>
      </c>
      <c r="D192" t="s">
        <v>38</v>
      </c>
      <c r="E192" t="s">
        <v>13</v>
      </c>
      <c r="F192" s="4">
        <v>2317</v>
      </c>
      <c r="G192" s="5">
        <v>123</v>
      </c>
      <c r="H192" s="32">
        <f>VLOOKUP(data[[#This Row],[Product]],products7[],2,FALSE)</f>
        <v>9.33</v>
      </c>
      <c r="I192" s="32">
        <f>data[[#This Row],[Cost per unit]]*data[[#This Row],[Units]]</f>
        <v>1147.5899999999999</v>
      </c>
    </row>
    <row r="193" spans="3:9" x14ac:dyDescent="0.25">
      <c r="C193" t="s">
        <v>10</v>
      </c>
      <c r="D193" t="s">
        <v>37</v>
      </c>
      <c r="E193" t="s">
        <v>28</v>
      </c>
      <c r="F193" s="4">
        <v>3059</v>
      </c>
      <c r="G193" s="5">
        <v>27</v>
      </c>
      <c r="H193" s="32">
        <f>VLOOKUP(data[[#This Row],[Product]],products7[],2,FALSE)</f>
        <v>10.38</v>
      </c>
      <c r="I193" s="32">
        <f>data[[#This Row],[Cost per unit]]*data[[#This Row],[Units]]</f>
        <v>280.26000000000005</v>
      </c>
    </row>
    <row r="194" spans="3:9" x14ac:dyDescent="0.25">
      <c r="C194" t="s">
        <v>41</v>
      </c>
      <c r="D194" t="s">
        <v>37</v>
      </c>
      <c r="E194" t="s">
        <v>26</v>
      </c>
      <c r="F194" s="4">
        <v>2324</v>
      </c>
      <c r="G194" s="5">
        <v>177</v>
      </c>
      <c r="H194" s="32">
        <f>VLOOKUP(data[[#This Row],[Product]],products7[],2,FALSE)</f>
        <v>5.6</v>
      </c>
      <c r="I194" s="32">
        <f>data[[#This Row],[Cost per unit]]*data[[#This Row],[Units]]</f>
        <v>991.19999999999993</v>
      </c>
    </row>
    <row r="195" spans="3:9" x14ac:dyDescent="0.25">
      <c r="C195" t="s">
        <v>3</v>
      </c>
      <c r="D195" t="s">
        <v>39</v>
      </c>
      <c r="E195" t="s">
        <v>26</v>
      </c>
      <c r="F195" s="4">
        <v>4956</v>
      </c>
      <c r="G195" s="5">
        <v>171</v>
      </c>
      <c r="H195" s="32">
        <f>VLOOKUP(data[[#This Row],[Product]],products7[],2,FALSE)</f>
        <v>5.6</v>
      </c>
      <c r="I195" s="32">
        <f>data[[#This Row],[Cost per unit]]*data[[#This Row],[Units]]</f>
        <v>957.59999999999991</v>
      </c>
    </row>
    <row r="196" spans="3:9" x14ac:dyDescent="0.25">
      <c r="C196" t="s">
        <v>10</v>
      </c>
      <c r="D196" t="s">
        <v>34</v>
      </c>
      <c r="E196" t="s">
        <v>19</v>
      </c>
      <c r="F196" s="4">
        <v>5355</v>
      </c>
      <c r="G196" s="5">
        <v>204</v>
      </c>
      <c r="H196" s="32">
        <f>VLOOKUP(data[[#This Row],[Product]],products7[],2,FALSE)</f>
        <v>7.64</v>
      </c>
      <c r="I196" s="32">
        <f>data[[#This Row],[Cost per unit]]*data[[#This Row],[Units]]</f>
        <v>1558.56</v>
      </c>
    </row>
    <row r="197" spans="3:9" x14ac:dyDescent="0.25">
      <c r="C197" t="s">
        <v>3</v>
      </c>
      <c r="D197" t="s">
        <v>34</v>
      </c>
      <c r="E197" t="s">
        <v>14</v>
      </c>
      <c r="F197" s="4">
        <v>7259</v>
      </c>
      <c r="G197" s="5">
        <v>276</v>
      </c>
      <c r="H197" s="32">
        <f>VLOOKUP(data[[#This Row],[Product]],products7[],2,FALSE)</f>
        <v>11.7</v>
      </c>
      <c r="I197" s="32">
        <f>data[[#This Row],[Cost per unit]]*data[[#This Row],[Units]]</f>
        <v>3229.2</v>
      </c>
    </row>
    <row r="198" spans="3:9" x14ac:dyDescent="0.25">
      <c r="C198" t="s">
        <v>8</v>
      </c>
      <c r="D198" t="s">
        <v>37</v>
      </c>
      <c r="E198" t="s">
        <v>26</v>
      </c>
      <c r="F198" s="4">
        <v>6279</v>
      </c>
      <c r="G198" s="5">
        <v>45</v>
      </c>
      <c r="H198" s="32">
        <f>VLOOKUP(data[[#This Row],[Product]],products7[],2,FALSE)</f>
        <v>5.6</v>
      </c>
      <c r="I198" s="32">
        <f>data[[#This Row],[Cost per unit]]*data[[#This Row],[Units]]</f>
        <v>251.99999999999997</v>
      </c>
    </row>
    <row r="199" spans="3:9" x14ac:dyDescent="0.25">
      <c r="C199" t="s">
        <v>40</v>
      </c>
      <c r="D199" t="s">
        <v>38</v>
      </c>
      <c r="E199" t="s">
        <v>29</v>
      </c>
      <c r="F199" s="4">
        <v>2541</v>
      </c>
      <c r="G199" s="5">
        <v>45</v>
      </c>
      <c r="H199" s="32">
        <f>VLOOKUP(data[[#This Row],[Product]],products7[],2,FALSE)</f>
        <v>7.16</v>
      </c>
      <c r="I199" s="32">
        <f>data[[#This Row],[Cost per unit]]*data[[#This Row],[Units]]</f>
        <v>322.2</v>
      </c>
    </row>
    <row r="200" spans="3:9" x14ac:dyDescent="0.25">
      <c r="C200" t="s">
        <v>6</v>
      </c>
      <c r="D200" t="s">
        <v>35</v>
      </c>
      <c r="E200" t="s">
        <v>27</v>
      </c>
      <c r="F200" s="4">
        <v>3864</v>
      </c>
      <c r="G200" s="5">
        <v>177</v>
      </c>
      <c r="H200" s="32">
        <f>VLOOKUP(data[[#This Row],[Product]],products7[],2,FALSE)</f>
        <v>16.73</v>
      </c>
      <c r="I200" s="32">
        <f>data[[#This Row],[Cost per unit]]*data[[#This Row],[Units]]</f>
        <v>2961.21</v>
      </c>
    </row>
    <row r="201" spans="3:9" x14ac:dyDescent="0.25">
      <c r="C201" t="s">
        <v>5</v>
      </c>
      <c r="D201" t="s">
        <v>36</v>
      </c>
      <c r="E201" t="s">
        <v>13</v>
      </c>
      <c r="F201" s="4">
        <v>6146</v>
      </c>
      <c r="G201" s="5">
        <v>63</v>
      </c>
      <c r="H201" s="32">
        <f>VLOOKUP(data[[#This Row],[Product]],products7[],2,FALSE)</f>
        <v>9.33</v>
      </c>
      <c r="I201" s="32">
        <f>data[[#This Row],[Cost per unit]]*data[[#This Row],[Units]]</f>
        <v>587.79</v>
      </c>
    </row>
    <row r="202" spans="3:9" x14ac:dyDescent="0.25">
      <c r="C202" t="s">
        <v>9</v>
      </c>
      <c r="D202" t="s">
        <v>39</v>
      </c>
      <c r="E202" t="s">
        <v>18</v>
      </c>
      <c r="F202" s="4">
        <v>2639</v>
      </c>
      <c r="G202" s="5">
        <v>204</v>
      </c>
      <c r="H202" s="32">
        <f>VLOOKUP(data[[#This Row],[Product]],products7[],2,FALSE)</f>
        <v>6.47</v>
      </c>
      <c r="I202" s="32">
        <f>data[[#This Row],[Cost per unit]]*data[[#This Row],[Units]]</f>
        <v>1319.8799999999999</v>
      </c>
    </row>
    <row r="203" spans="3:9" x14ac:dyDescent="0.25">
      <c r="C203" t="s">
        <v>8</v>
      </c>
      <c r="D203" t="s">
        <v>37</v>
      </c>
      <c r="E203" t="s">
        <v>22</v>
      </c>
      <c r="F203" s="4">
        <v>1890</v>
      </c>
      <c r="G203" s="5">
        <v>195</v>
      </c>
      <c r="H203" s="32">
        <f>VLOOKUP(data[[#This Row],[Product]],products7[],2,FALSE)</f>
        <v>9.77</v>
      </c>
      <c r="I203" s="32">
        <f>data[[#This Row],[Cost per unit]]*data[[#This Row],[Units]]</f>
        <v>1905.1499999999999</v>
      </c>
    </row>
    <row r="204" spans="3:9" x14ac:dyDescent="0.25">
      <c r="C204" t="s">
        <v>7</v>
      </c>
      <c r="D204" t="s">
        <v>34</v>
      </c>
      <c r="E204" t="s">
        <v>14</v>
      </c>
      <c r="F204" s="4">
        <v>1932</v>
      </c>
      <c r="G204" s="5">
        <v>369</v>
      </c>
      <c r="H204" s="32">
        <f>VLOOKUP(data[[#This Row],[Product]],products7[],2,FALSE)</f>
        <v>11.7</v>
      </c>
      <c r="I204" s="32">
        <f>data[[#This Row],[Cost per unit]]*data[[#This Row],[Units]]</f>
        <v>4317.3</v>
      </c>
    </row>
    <row r="205" spans="3:9" x14ac:dyDescent="0.25">
      <c r="C205" t="s">
        <v>3</v>
      </c>
      <c r="D205" t="s">
        <v>34</v>
      </c>
      <c r="E205" t="s">
        <v>25</v>
      </c>
      <c r="F205" s="4">
        <v>6300</v>
      </c>
      <c r="G205" s="5">
        <v>42</v>
      </c>
      <c r="H205" s="32">
        <f>VLOOKUP(data[[#This Row],[Product]],products7[],2,FALSE)</f>
        <v>13.15</v>
      </c>
      <c r="I205" s="32">
        <f>data[[#This Row],[Cost per unit]]*data[[#This Row],[Units]]</f>
        <v>552.30000000000007</v>
      </c>
    </row>
    <row r="206" spans="3:9" x14ac:dyDescent="0.25">
      <c r="C206" t="s">
        <v>6</v>
      </c>
      <c r="D206" t="s">
        <v>37</v>
      </c>
      <c r="E206" t="s">
        <v>30</v>
      </c>
      <c r="F206" s="4">
        <v>560</v>
      </c>
      <c r="G206" s="5">
        <v>81</v>
      </c>
      <c r="H206" s="32">
        <f>VLOOKUP(data[[#This Row],[Product]],products7[],2,FALSE)</f>
        <v>14.49</v>
      </c>
      <c r="I206" s="32">
        <f>data[[#This Row],[Cost per unit]]*data[[#This Row],[Units]]</f>
        <v>1173.69</v>
      </c>
    </row>
    <row r="207" spans="3:9" x14ac:dyDescent="0.25">
      <c r="C207" t="s">
        <v>9</v>
      </c>
      <c r="D207" t="s">
        <v>37</v>
      </c>
      <c r="E207" t="s">
        <v>26</v>
      </c>
      <c r="F207" s="4">
        <v>2856</v>
      </c>
      <c r="G207" s="5">
        <v>246</v>
      </c>
      <c r="H207" s="32">
        <f>VLOOKUP(data[[#This Row],[Product]],products7[],2,FALSE)</f>
        <v>5.6</v>
      </c>
      <c r="I207" s="32">
        <f>data[[#This Row],[Cost per unit]]*data[[#This Row],[Units]]</f>
        <v>1377.6</v>
      </c>
    </row>
    <row r="208" spans="3:9" x14ac:dyDescent="0.25">
      <c r="C208" t="s">
        <v>9</v>
      </c>
      <c r="D208" t="s">
        <v>34</v>
      </c>
      <c r="E208" t="s">
        <v>17</v>
      </c>
      <c r="F208" s="4">
        <v>707</v>
      </c>
      <c r="G208" s="5">
        <v>174</v>
      </c>
      <c r="H208" s="32">
        <f>VLOOKUP(data[[#This Row],[Product]],products7[],2,FALSE)</f>
        <v>3.11</v>
      </c>
      <c r="I208" s="32">
        <f>data[[#This Row],[Cost per unit]]*data[[#This Row],[Units]]</f>
        <v>541.14</v>
      </c>
    </row>
    <row r="209" spans="3:9" x14ac:dyDescent="0.25">
      <c r="C209" t="s">
        <v>8</v>
      </c>
      <c r="D209" t="s">
        <v>35</v>
      </c>
      <c r="E209" t="s">
        <v>30</v>
      </c>
      <c r="F209" s="4">
        <v>3598</v>
      </c>
      <c r="G209" s="5">
        <v>81</v>
      </c>
      <c r="H209" s="32">
        <f>VLOOKUP(data[[#This Row],[Product]],products7[],2,FALSE)</f>
        <v>14.49</v>
      </c>
      <c r="I209" s="32">
        <f>data[[#This Row],[Cost per unit]]*data[[#This Row],[Units]]</f>
        <v>1173.69</v>
      </c>
    </row>
    <row r="210" spans="3:9" x14ac:dyDescent="0.25">
      <c r="C210" t="s">
        <v>40</v>
      </c>
      <c r="D210" t="s">
        <v>35</v>
      </c>
      <c r="E210" t="s">
        <v>22</v>
      </c>
      <c r="F210" s="4">
        <v>6853</v>
      </c>
      <c r="G210" s="5">
        <v>372</v>
      </c>
      <c r="H210" s="32">
        <f>VLOOKUP(data[[#This Row],[Product]],products7[],2,FALSE)</f>
        <v>9.77</v>
      </c>
      <c r="I210" s="32">
        <f>data[[#This Row],[Cost per unit]]*data[[#This Row],[Units]]</f>
        <v>3634.44</v>
      </c>
    </row>
    <row r="211" spans="3:9" x14ac:dyDescent="0.25">
      <c r="C211" t="s">
        <v>40</v>
      </c>
      <c r="D211" t="s">
        <v>35</v>
      </c>
      <c r="E211" t="s">
        <v>16</v>
      </c>
      <c r="F211" s="4">
        <v>4725</v>
      </c>
      <c r="G211" s="5">
        <v>174</v>
      </c>
      <c r="H211" s="32">
        <f>VLOOKUP(data[[#This Row],[Product]],products7[],2,FALSE)</f>
        <v>8.7899999999999991</v>
      </c>
      <c r="I211" s="32">
        <f>data[[#This Row],[Cost per unit]]*data[[#This Row],[Units]]</f>
        <v>1529.4599999999998</v>
      </c>
    </row>
    <row r="212" spans="3:9" x14ac:dyDescent="0.25">
      <c r="C212" t="s">
        <v>41</v>
      </c>
      <c r="D212" t="s">
        <v>36</v>
      </c>
      <c r="E212" t="s">
        <v>32</v>
      </c>
      <c r="F212" s="4">
        <v>10304</v>
      </c>
      <c r="G212" s="5">
        <v>84</v>
      </c>
      <c r="H212" s="32">
        <f>VLOOKUP(data[[#This Row],[Product]],products7[],2,FALSE)</f>
        <v>8.65</v>
      </c>
      <c r="I212" s="32">
        <f>data[[#This Row],[Cost per unit]]*data[[#This Row],[Units]]</f>
        <v>726.6</v>
      </c>
    </row>
    <row r="213" spans="3:9" x14ac:dyDescent="0.25">
      <c r="C213" t="s">
        <v>41</v>
      </c>
      <c r="D213" t="s">
        <v>34</v>
      </c>
      <c r="E213" t="s">
        <v>16</v>
      </c>
      <c r="F213" s="4">
        <v>1274</v>
      </c>
      <c r="G213" s="5">
        <v>225</v>
      </c>
      <c r="H213" s="32">
        <f>VLOOKUP(data[[#This Row],[Product]],products7[],2,FALSE)</f>
        <v>8.7899999999999991</v>
      </c>
      <c r="I213" s="32">
        <f>data[[#This Row],[Cost per unit]]*data[[#This Row],[Units]]</f>
        <v>1977.7499999999998</v>
      </c>
    </row>
    <row r="214" spans="3:9" x14ac:dyDescent="0.25">
      <c r="C214" t="s">
        <v>5</v>
      </c>
      <c r="D214" t="s">
        <v>36</v>
      </c>
      <c r="E214" t="s">
        <v>30</v>
      </c>
      <c r="F214" s="4">
        <v>1526</v>
      </c>
      <c r="G214" s="5">
        <v>105</v>
      </c>
      <c r="H214" s="32">
        <f>VLOOKUP(data[[#This Row],[Product]],products7[],2,FALSE)</f>
        <v>14.49</v>
      </c>
      <c r="I214" s="32">
        <f>data[[#This Row],[Cost per unit]]*data[[#This Row],[Units]]</f>
        <v>1521.45</v>
      </c>
    </row>
    <row r="215" spans="3:9" x14ac:dyDescent="0.25">
      <c r="C215" t="s">
        <v>40</v>
      </c>
      <c r="D215" t="s">
        <v>39</v>
      </c>
      <c r="E215" t="s">
        <v>28</v>
      </c>
      <c r="F215" s="4">
        <v>3101</v>
      </c>
      <c r="G215" s="5">
        <v>225</v>
      </c>
      <c r="H215" s="32">
        <f>VLOOKUP(data[[#This Row],[Product]],products7[],2,FALSE)</f>
        <v>10.38</v>
      </c>
      <c r="I215" s="32">
        <f>data[[#This Row],[Cost per unit]]*data[[#This Row],[Units]]</f>
        <v>2335.5</v>
      </c>
    </row>
    <row r="216" spans="3:9" x14ac:dyDescent="0.25">
      <c r="C216" t="s">
        <v>2</v>
      </c>
      <c r="D216" t="s">
        <v>37</v>
      </c>
      <c r="E216" t="s">
        <v>14</v>
      </c>
      <c r="F216" s="4">
        <v>1057</v>
      </c>
      <c r="G216" s="5">
        <v>54</v>
      </c>
      <c r="H216" s="32">
        <f>VLOOKUP(data[[#This Row],[Product]],products7[],2,FALSE)</f>
        <v>11.7</v>
      </c>
      <c r="I216" s="32">
        <f>data[[#This Row],[Cost per unit]]*data[[#This Row],[Units]]</f>
        <v>631.79999999999995</v>
      </c>
    </row>
    <row r="217" spans="3:9" x14ac:dyDescent="0.25">
      <c r="C217" t="s">
        <v>7</v>
      </c>
      <c r="D217" t="s">
        <v>37</v>
      </c>
      <c r="E217" t="s">
        <v>26</v>
      </c>
      <c r="F217" s="4">
        <v>5306</v>
      </c>
      <c r="G217" s="5">
        <v>0</v>
      </c>
      <c r="H217" s="32">
        <f>VLOOKUP(data[[#This Row],[Product]],products7[],2,FALSE)</f>
        <v>5.6</v>
      </c>
      <c r="I217" s="32">
        <f>data[[#This Row],[Cost per unit]]*data[[#This Row],[Units]]</f>
        <v>0</v>
      </c>
    </row>
    <row r="218" spans="3:9" x14ac:dyDescent="0.25">
      <c r="C218" t="s">
        <v>5</v>
      </c>
      <c r="D218" t="s">
        <v>39</v>
      </c>
      <c r="E218" t="s">
        <v>24</v>
      </c>
      <c r="F218" s="4">
        <v>4018</v>
      </c>
      <c r="G218" s="5">
        <v>171</v>
      </c>
      <c r="H218" s="32">
        <f>VLOOKUP(data[[#This Row],[Product]],products7[],2,FALSE)</f>
        <v>4.97</v>
      </c>
      <c r="I218" s="32">
        <f>data[[#This Row],[Cost per unit]]*data[[#This Row],[Units]]</f>
        <v>849.87</v>
      </c>
    </row>
    <row r="219" spans="3:9" x14ac:dyDescent="0.25">
      <c r="C219" t="s">
        <v>9</v>
      </c>
      <c r="D219" t="s">
        <v>34</v>
      </c>
      <c r="E219" t="s">
        <v>16</v>
      </c>
      <c r="F219" s="4">
        <v>938</v>
      </c>
      <c r="G219" s="5">
        <v>189</v>
      </c>
      <c r="H219" s="32">
        <f>VLOOKUP(data[[#This Row],[Product]],products7[],2,FALSE)</f>
        <v>8.7899999999999991</v>
      </c>
      <c r="I219" s="32">
        <f>data[[#This Row],[Cost per unit]]*data[[#This Row],[Units]]</f>
        <v>1661.31</v>
      </c>
    </row>
    <row r="220" spans="3:9" x14ac:dyDescent="0.25">
      <c r="C220" t="s">
        <v>7</v>
      </c>
      <c r="D220" t="s">
        <v>38</v>
      </c>
      <c r="E220" t="s">
        <v>18</v>
      </c>
      <c r="F220" s="4">
        <v>1778</v>
      </c>
      <c r="G220" s="5">
        <v>270</v>
      </c>
      <c r="H220" s="32">
        <f>VLOOKUP(data[[#This Row],[Product]],products7[],2,FALSE)</f>
        <v>6.47</v>
      </c>
      <c r="I220" s="32">
        <f>data[[#This Row],[Cost per unit]]*data[[#This Row],[Units]]</f>
        <v>1746.8999999999999</v>
      </c>
    </row>
    <row r="221" spans="3:9" x14ac:dyDescent="0.25">
      <c r="C221" t="s">
        <v>6</v>
      </c>
      <c r="D221" t="s">
        <v>39</v>
      </c>
      <c r="E221" t="s">
        <v>30</v>
      </c>
      <c r="F221" s="4">
        <v>1638</v>
      </c>
      <c r="G221" s="5">
        <v>63</v>
      </c>
      <c r="H221" s="32">
        <f>VLOOKUP(data[[#This Row],[Product]],products7[],2,FALSE)</f>
        <v>14.49</v>
      </c>
      <c r="I221" s="32">
        <f>data[[#This Row],[Cost per unit]]*data[[#This Row],[Units]]</f>
        <v>912.87</v>
      </c>
    </row>
    <row r="222" spans="3:9" x14ac:dyDescent="0.25">
      <c r="C222" t="s">
        <v>41</v>
      </c>
      <c r="D222" t="s">
        <v>38</v>
      </c>
      <c r="E222" t="s">
        <v>25</v>
      </c>
      <c r="F222" s="4">
        <v>154</v>
      </c>
      <c r="G222" s="5">
        <v>21</v>
      </c>
      <c r="H222" s="32">
        <f>VLOOKUP(data[[#This Row],[Product]],products7[],2,FALSE)</f>
        <v>13.15</v>
      </c>
      <c r="I222" s="32">
        <f>data[[#This Row],[Cost per unit]]*data[[#This Row],[Units]]</f>
        <v>276.15000000000003</v>
      </c>
    </row>
    <row r="223" spans="3:9" x14ac:dyDescent="0.25">
      <c r="C223" t="s">
        <v>7</v>
      </c>
      <c r="D223" t="s">
        <v>37</v>
      </c>
      <c r="E223" t="s">
        <v>22</v>
      </c>
      <c r="F223" s="4">
        <v>9835</v>
      </c>
      <c r="G223" s="5">
        <v>207</v>
      </c>
      <c r="H223" s="32">
        <f>VLOOKUP(data[[#This Row],[Product]],products7[],2,FALSE)</f>
        <v>9.77</v>
      </c>
      <c r="I223" s="32">
        <f>data[[#This Row],[Cost per unit]]*data[[#This Row],[Units]]</f>
        <v>2022.3899999999999</v>
      </c>
    </row>
    <row r="224" spans="3:9" x14ac:dyDescent="0.25">
      <c r="C224" t="s">
        <v>9</v>
      </c>
      <c r="D224" t="s">
        <v>37</v>
      </c>
      <c r="E224" t="s">
        <v>20</v>
      </c>
      <c r="F224" s="4">
        <v>7273</v>
      </c>
      <c r="G224" s="5">
        <v>96</v>
      </c>
      <c r="H224" s="32">
        <f>VLOOKUP(data[[#This Row],[Product]],products7[],2,FALSE)</f>
        <v>10.62</v>
      </c>
      <c r="I224" s="32">
        <f>data[[#This Row],[Cost per unit]]*data[[#This Row],[Units]]</f>
        <v>1019.52</v>
      </c>
    </row>
    <row r="225" spans="3:9" x14ac:dyDescent="0.25">
      <c r="C225" t="s">
        <v>5</v>
      </c>
      <c r="D225" t="s">
        <v>39</v>
      </c>
      <c r="E225" t="s">
        <v>22</v>
      </c>
      <c r="F225" s="4">
        <v>6909</v>
      </c>
      <c r="G225" s="5">
        <v>81</v>
      </c>
      <c r="H225" s="32">
        <f>VLOOKUP(data[[#This Row],[Product]],products7[],2,FALSE)</f>
        <v>9.77</v>
      </c>
      <c r="I225" s="32">
        <f>data[[#This Row],[Cost per unit]]*data[[#This Row],[Units]]</f>
        <v>791.37</v>
      </c>
    </row>
    <row r="226" spans="3:9" x14ac:dyDescent="0.25">
      <c r="C226" t="s">
        <v>9</v>
      </c>
      <c r="D226" t="s">
        <v>39</v>
      </c>
      <c r="E226" t="s">
        <v>24</v>
      </c>
      <c r="F226" s="4">
        <v>3920</v>
      </c>
      <c r="G226" s="5">
        <v>306</v>
      </c>
      <c r="H226" s="32">
        <f>VLOOKUP(data[[#This Row],[Product]],products7[],2,FALSE)</f>
        <v>4.97</v>
      </c>
      <c r="I226" s="32">
        <f>data[[#This Row],[Cost per unit]]*data[[#This Row],[Units]]</f>
        <v>1520.82</v>
      </c>
    </row>
    <row r="227" spans="3:9" x14ac:dyDescent="0.25">
      <c r="C227" t="s">
        <v>10</v>
      </c>
      <c r="D227" t="s">
        <v>39</v>
      </c>
      <c r="E227" t="s">
        <v>21</v>
      </c>
      <c r="F227" s="4">
        <v>4858</v>
      </c>
      <c r="G227" s="5">
        <v>279</v>
      </c>
      <c r="H227" s="32">
        <f>VLOOKUP(data[[#This Row],[Product]],products7[],2,FALSE)</f>
        <v>9</v>
      </c>
      <c r="I227" s="32">
        <f>data[[#This Row],[Cost per unit]]*data[[#This Row],[Units]]</f>
        <v>2511</v>
      </c>
    </row>
    <row r="228" spans="3:9" x14ac:dyDescent="0.25">
      <c r="C228" t="s">
        <v>2</v>
      </c>
      <c r="D228" t="s">
        <v>38</v>
      </c>
      <c r="E228" t="s">
        <v>4</v>
      </c>
      <c r="F228" s="4">
        <v>3549</v>
      </c>
      <c r="G228" s="5">
        <v>3</v>
      </c>
      <c r="H228" s="32">
        <f>VLOOKUP(data[[#This Row],[Product]],products7[],2,FALSE)</f>
        <v>11.88</v>
      </c>
      <c r="I228" s="32">
        <f>data[[#This Row],[Cost per unit]]*data[[#This Row],[Units]]</f>
        <v>35.64</v>
      </c>
    </row>
    <row r="229" spans="3:9" x14ac:dyDescent="0.25">
      <c r="C229" t="s">
        <v>7</v>
      </c>
      <c r="D229" t="s">
        <v>39</v>
      </c>
      <c r="E229" t="s">
        <v>27</v>
      </c>
      <c r="F229" s="4">
        <v>966</v>
      </c>
      <c r="G229" s="5">
        <v>198</v>
      </c>
      <c r="H229" s="32">
        <f>VLOOKUP(data[[#This Row],[Product]],products7[],2,FALSE)</f>
        <v>16.73</v>
      </c>
      <c r="I229" s="32">
        <f>data[[#This Row],[Cost per unit]]*data[[#This Row],[Units]]</f>
        <v>3312.54</v>
      </c>
    </row>
    <row r="230" spans="3:9" x14ac:dyDescent="0.25">
      <c r="C230" t="s">
        <v>5</v>
      </c>
      <c r="D230" t="s">
        <v>39</v>
      </c>
      <c r="E230" t="s">
        <v>18</v>
      </c>
      <c r="F230" s="4">
        <v>385</v>
      </c>
      <c r="G230" s="5">
        <v>249</v>
      </c>
      <c r="H230" s="32">
        <f>VLOOKUP(data[[#This Row],[Product]],products7[],2,FALSE)</f>
        <v>6.47</v>
      </c>
      <c r="I230" s="32">
        <f>data[[#This Row],[Cost per unit]]*data[[#This Row],[Units]]</f>
        <v>1611.03</v>
      </c>
    </row>
    <row r="231" spans="3:9" x14ac:dyDescent="0.25">
      <c r="C231" t="s">
        <v>6</v>
      </c>
      <c r="D231" t="s">
        <v>34</v>
      </c>
      <c r="E231" t="s">
        <v>16</v>
      </c>
      <c r="F231" s="4">
        <v>2219</v>
      </c>
      <c r="G231" s="5">
        <v>75</v>
      </c>
      <c r="H231" s="32">
        <f>VLOOKUP(data[[#This Row],[Product]],products7[],2,FALSE)</f>
        <v>8.7899999999999991</v>
      </c>
      <c r="I231" s="32">
        <f>data[[#This Row],[Cost per unit]]*data[[#This Row],[Units]]</f>
        <v>659.24999999999989</v>
      </c>
    </row>
    <row r="232" spans="3:9" x14ac:dyDescent="0.25">
      <c r="C232" t="s">
        <v>9</v>
      </c>
      <c r="D232" t="s">
        <v>36</v>
      </c>
      <c r="E232" t="s">
        <v>32</v>
      </c>
      <c r="F232" s="4">
        <v>2954</v>
      </c>
      <c r="G232" s="5">
        <v>189</v>
      </c>
      <c r="H232" s="32">
        <f>VLOOKUP(data[[#This Row],[Product]],products7[],2,FALSE)</f>
        <v>8.65</v>
      </c>
      <c r="I232" s="32">
        <f>data[[#This Row],[Cost per unit]]*data[[#This Row],[Units]]</f>
        <v>1634.8500000000001</v>
      </c>
    </row>
    <row r="233" spans="3:9" x14ac:dyDescent="0.25">
      <c r="C233" t="s">
        <v>7</v>
      </c>
      <c r="D233" t="s">
        <v>36</v>
      </c>
      <c r="E233" t="s">
        <v>32</v>
      </c>
      <c r="F233" s="4">
        <v>280</v>
      </c>
      <c r="G233" s="5">
        <v>87</v>
      </c>
      <c r="H233" s="32">
        <f>VLOOKUP(data[[#This Row],[Product]],products7[],2,FALSE)</f>
        <v>8.65</v>
      </c>
      <c r="I233" s="32">
        <f>data[[#This Row],[Cost per unit]]*data[[#This Row],[Units]]</f>
        <v>752.55000000000007</v>
      </c>
    </row>
    <row r="234" spans="3:9" x14ac:dyDescent="0.25">
      <c r="C234" t="s">
        <v>41</v>
      </c>
      <c r="D234" t="s">
        <v>36</v>
      </c>
      <c r="E234" t="s">
        <v>30</v>
      </c>
      <c r="F234" s="4">
        <v>6118</v>
      </c>
      <c r="G234" s="5">
        <v>174</v>
      </c>
      <c r="H234" s="32">
        <f>VLOOKUP(data[[#This Row],[Product]],products7[],2,FALSE)</f>
        <v>14.49</v>
      </c>
      <c r="I234" s="32">
        <f>data[[#This Row],[Cost per unit]]*data[[#This Row],[Units]]</f>
        <v>2521.2600000000002</v>
      </c>
    </row>
    <row r="235" spans="3:9" x14ac:dyDescent="0.25">
      <c r="C235" t="s">
        <v>2</v>
      </c>
      <c r="D235" t="s">
        <v>39</v>
      </c>
      <c r="E235" t="s">
        <v>15</v>
      </c>
      <c r="F235" s="4">
        <v>4802</v>
      </c>
      <c r="G235" s="5">
        <v>36</v>
      </c>
      <c r="H235" s="32">
        <f>VLOOKUP(data[[#This Row],[Product]],products7[],2,FALSE)</f>
        <v>11.73</v>
      </c>
      <c r="I235" s="32">
        <f>data[[#This Row],[Cost per unit]]*data[[#This Row],[Units]]</f>
        <v>422.28000000000003</v>
      </c>
    </row>
    <row r="236" spans="3:9" x14ac:dyDescent="0.25">
      <c r="C236" t="s">
        <v>9</v>
      </c>
      <c r="D236" t="s">
        <v>38</v>
      </c>
      <c r="E236" t="s">
        <v>24</v>
      </c>
      <c r="F236" s="4">
        <v>4137</v>
      </c>
      <c r="G236" s="5">
        <v>60</v>
      </c>
      <c r="H236" s="32">
        <f>VLOOKUP(data[[#This Row],[Product]],products7[],2,FALSE)</f>
        <v>4.97</v>
      </c>
      <c r="I236" s="32">
        <f>data[[#This Row],[Cost per unit]]*data[[#This Row],[Units]]</f>
        <v>298.2</v>
      </c>
    </row>
    <row r="237" spans="3:9" x14ac:dyDescent="0.25">
      <c r="C237" t="s">
        <v>3</v>
      </c>
      <c r="D237" t="s">
        <v>35</v>
      </c>
      <c r="E237" t="s">
        <v>23</v>
      </c>
      <c r="F237" s="4">
        <v>2023</v>
      </c>
      <c r="G237" s="5">
        <v>78</v>
      </c>
      <c r="H237" s="32">
        <f>VLOOKUP(data[[#This Row],[Product]],products7[],2,FALSE)</f>
        <v>6.49</v>
      </c>
      <c r="I237" s="32">
        <f>data[[#This Row],[Cost per unit]]*data[[#This Row],[Units]]</f>
        <v>506.22</v>
      </c>
    </row>
    <row r="238" spans="3:9" x14ac:dyDescent="0.25">
      <c r="C238" t="s">
        <v>9</v>
      </c>
      <c r="D238" t="s">
        <v>36</v>
      </c>
      <c r="E238" t="s">
        <v>30</v>
      </c>
      <c r="F238" s="4">
        <v>9051</v>
      </c>
      <c r="G238" s="5">
        <v>57</v>
      </c>
      <c r="H238" s="32">
        <f>VLOOKUP(data[[#This Row],[Product]],products7[],2,FALSE)</f>
        <v>14.49</v>
      </c>
      <c r="I238" s="32">
        <f>data[[#This Row],[Cost per unit]]*data[[#This Row],[Units]]</f>
        <v>825.93000000000006</v>
      </c>
    </row>
    <row r="239" spans="3:9" x14ac:dyDescent="0.25">
      <c r="C239" t="s">
        <v>9</v>
      </c>
      <c r="D239" t="s">
        <v>37</v>
      </c>
      <c r="E239" t="s">
        <v>28</v>
      </c>
      <c r="F239" s="4">
        <v>2919</v>
      </c>
      <c r="G239" s="5">
        <v>45</v>
      </c>
      <c r="H239" s="32">
        <f>VLOOKUP(data[[#This Row],[Product]],products7[],2,FALSE)</f>
        <v>10.38</v>
      </c>
      <c r="I239" s="32">
        <f>data[[#This Row],[Cost per unit]]*data[[#This Row],[Units]]</f>
        <v>467.1</v>
      </c>
    </row>
    <row r="240" spans="3:9" x14ac:dyDescent="0.25">
      <c r="C240" t="s">
        <v>41</v>
      </c>
      <c r="D240" t="s">
        <v>38</v>
      </c>
      <c r="E240" t="s">
        <v>22</v>
      </c>
      <c r="F240" s="4">
        <v>5915</v>
      </c>
      <c r="G240" s="5">
        <v>3</v>
      </c>
      <c r="H240" s="32">
        <f>VLOOKUP(data[[#This Row],[Product]],products7[],2,FALSE)</f>
        <v>9.77</v>
      </c>
      <c r="I240" s="32">
        <f>data[[#This Row],[Cost per unit]]*data[[#This Row],[Units]]</f>
        <v>29.31</v>
      </c>
    </row>
    <row r="241" spans="3:9" x14ac:dyDescent="0.25">
      <c r="C241" t="s">
        <v>10</v>
      </c>
      <c r="D241" t="s">
        <v>35</v>
      </c>
      <c r="E241" t="s">
        <v>15</v>
      </c>
      <c r="F241" s="4">
        <v>2562</v>
      </c>
      <c r="G241" s="5">
        <v>6</v>
      </c>
      <c r="H241" s="32">
        <f>VLOOKUP(data[[#This Row],[Product]],products7[],2,FALSE)</f>
        <v>11.73</v>
      </c>
      <c r="I241" s="32">
        <f>data[[#This Row],[Cost per unit]]*data[[#This Row],[Units]]</f>
        <v>70.38</v>
      </c>
    </row>
    <row r="242" spans="3:9" x14ac:dyDescent="0.25">
      <c r="C242" t="s">
        <v>5</v>
      </c>
      <c r="D242" t="s">
        <v>37</v>
      </c>
      <c r="E242" t="s">
        <v>25</v>
      </c>
      <c r="F242" s="4">
        <v>8813</v>
      </c>
      <c r="G242" s="5">
        <v>21</v>
      </c>
      <c r="H242" s="32">
        <f>VLOOKUP(data[[#This Row],[Product]],products7[],2,FALSE)</f>
        <v>13.15</v>
      </c>
      <c r="I242" s="32">
        <f>data[[#This Row],[Cost per unit]]*data[[#This Row],[Units]]</f>
        <v>276.15000000000003</v>
      </c>
    </row>
    <row r="243" spans="3:9" x14ac:dyDescent="0.25">
      <c r="C243" t="s">
        <v>5</v>
      </c>
      <c r="D243" t="s">
        <v>36</v>
      </c>
      <c r="E243" t="s">
        <v>18</v>
      </c>
      <c r="F243" s="4">
        <v>6111</v>
      </c>
      <c r="G243" s="5">
        <v>3</v>
      </c>
      <c r="H243" s="32">
        <f>VLOOKUP(data[[#This Row],[Product]],products7[],2,FALSE)</f>
        <v>6.47</v>
      </c>
      <c r="I243" s="32">
        <f>data[[#This Row],[Cost per unit]]*data[[#This Row],[Units]]</f>
        <v>19.41</v>
      </c>
    </row>
    <row r="244" spans="3:9" x14ac:dyDescent="0.25">
      <c r="C244" t="s">
        <v>8</v>
      </c>
      <c r="D244" t="s">
        <v>34</v>
      </c>
      <c r="E244" t="s">
        <v>31</v>
      </c>
      <c r="F244" s="4">
        <v>3507</v>
      </c>
      <c r="G244" s="5">
        <v>288</v>
      </c>
      <c r="H244" s="32">
        <f>VLOOKUP(data[[#This Row],[Product]],products7[],2,FALSE)</f>
        <v>5.79</v>
      </c>
      <c r="I244" s="32">
        <f>data[[#This Row],[Cost per unit]]*data[[#This Row],[Units]]</f>
        <v>1667.52</v>
      </c>
    </row>
    <row r="245" spans="3:9" x14ac:dyDescent="0.25">
      <c r="C245" t="s">
        <v>6</v>
      </c>
      <c r="D245" t="s">
        <v>36</v>
      </c>
      <c r="E245" t="s">
        <v>13</v>
      </c>
      <c r="F245" s="4">
        <v>4319</v>
      </c>
      <c r="G245" s="5">
        <v>30</v>
      </c>
      <c r="H245" s="32">
        <f>VLOOKUP(data[[#This Row],[Product]],products7[],2,FALSE)</f>
        <v>9.33</v>
      </c>
      <c r="I245" s="32">
        <f>data[[#This Row],[Cost per unit]]*data[[#This Row],[Units]]</f>
        <v>279.89999999999998</v>
      </c>
    </row>
    <row r="246" spans="3:9" x14ac:dyDescent="0.25">
      <c r="C246" t="s">
        <v>40</v>
      </c>
      <c r="D246" t="s">
        <v>38</v>
      </c>
      <c r="E246" t="s">
        <v>26</v>
      </c>
      <c r="F246" s="4">
        <v>609</v>
      </c>
      <c r="G246" s="5">
        <v>87</v>
      </c>
      <c r="H246" s="32">
        <f>VLOOKUP(data[[#This Row],[Product]],products7[],2,FALSE)</f>
        <v>5.6</v>
      </c>
      <c r="I246" s="32">
        <f>data[[#This Row],[Cost per unit]]*data[[#This Row],[Units]]</f>
        <v>487.2</v>
      </c>
    </row>
    <row r="247" spans="3:9" x14ac:dyDescent="0.25">
      <c r="C247" t="s">
        <v>40</v>
      </c>
      <c r="D247" t="s">
        <v>39</v>
      </c>
      <c r="E247" t="s">
        <v>27</v>
      </c>
      <c r="F247" s="4">
        <v>6370</v>
      </c>
      <c r="G247" s="5">
        <v>30</v>
      </c>
      <c r="H247" s="32">
        <f>VLOOKUP(data[[#This Row],[Product]],products7[],2,FALSE)</f>
        <v>16.73</v>
      </c>
      <c r="I247" s="32">
        <f>data[[#This Row],[Cost per unit]]*data[[#This Row],[Units]]</f>
        <v>501.90000000000003</v>
      </c>
    </row>
    <row r="248" spans="3:9" x14ac:dyDescent="0.25">
      <c r="C248" t="s">
        <v>5</v>
      </c>
      <c r="D248" t="s">
        <v>38</v>
      </c>
      <c r="E248" t="s">
        <v>19</v>
      </c>
      <c r="F248" s="4">
        <v>5474</v>
      </c>
      <c r="G248" s="5">
        <v>168</v>
      </c>
      <c r="H248" s="32">
        <f>VLOOKUP(data[[#This Row],[Product]],products7[],2,FALSE)</f>
        <v>7.64</v>
      </c>
      <c r="I248" s="32">
        <f>data[[#This Row],[Cost per unit]]*data[[#This Row],[Units]]</f>
        <v>1283.52</v>
      </c>
    </row>
    <row r="249" spans="3:9" x14ac:dyDescent="0.25">
      <c r="C249" t="s">
        <v>40</v>
      </c>
      <c r="D249" t="s">
        <v>36</v>
      </c>
      <c r="E249" t="s">
        <v>27</v>
      </c>
      <c r="F249" s="4">
        <v>3164</v>
      </c>
      <c r="G249" s="5">
        <v>306</v>
      </c>
      <c r="H249" s="32">
        <f>VLOOKUP(data[[#This Row],[Product]],products7[],2,FALSE)</f>
        <v>16.73</v>
      </c>
      <c r="I249" s="32">
        <f>data[[#This Row],[Cost per unit]]*data[[#This Row],[Units]]</f>
        <v>5119.38</v>
      </c>
    </row>
    <row r="250" spans="3:9" x14ac:dyDescent="0.25">
      <c r="C250" t="s">
        <v>6</v>
      </c>
      <c r="D250" t="s">
        <v>35</v>
      </c>
      <c r="E250" t="s">
        <v>4</v>
      </c>
      <c r="F250" s="4">
        <v>1302</v>
      </c>
      <c r="G250" s="5">
        <v>402</v>
      </c>
      <c r="H250" s="32">
        <f>VLOOKUP(data[[#This Row],[Product]],products7[],2,FALSE)</f>
        <v>11.88</v>
      </c>
      <c r="I250" s="32">
        <f>data[[#This Row],[Cost per unit]]*data[[#This Row],[Units]]</f>
        <v>4775.76</v>
      </c>
    </row>
    <row r="251" spans="3:9" x14ac:dyDescent="0.25">
      <c r="C251" t="s">
        <v>3</v>
      </c>
      <c r="D251" t="s">
        <v>37</v>
      </c>
      <c r="E251" t="s">
        <v>28</v>
      </c>
      <c r="F251" s="4">
        <v>7308</v>
      </c>
      <c r="G251" s="5">
        <v>327</v>
      </c>
      <c r="H251" s="32">
        <f>VLOOKUP(data[[#This Row],[Product]],products7[],2,FALSE)</f>
        <v>10.38</v>
      </c>
      <c r="I251" s="32">
        <f>data[[#This Row],[Cost per unit]]*data[[#This Row],[Units]]</f>
        <v>3394.26</v>
      </c>
    </row>
    <row r="252" spans="3:9" x14ac:dyDescent="0.25">
      <c r="C252" t="s">
        <v>40</v>
      </c>
      <c r="D252" t="s">
        <v>37</v>
      </c>
      <c r="E252" t="s">
        <v>27</v>
      </c>
      <c r="F252" s="4">
        <v>6132</v>
      </c>
      <c r="G252" s="5">
        <v>93</v>
      </c>
      <c r="H252" s="32">
        <f>VLOOKUP(data[[#This Row],[Product]],products7[],2,FALSE)</f>
        <v>16.73</v>
      </c>
      <c r="I252" s="32">
        <f>data[[#This Row],[Cost per unit]]*data[[#This Row],[Units]]</f>
        <v>1555.89</v>
      </c>
    </row>
    <row r="253" spans="3:9" x14ac:dyDescent="0.25">
      <c r="C253" t="s">
        <v>10</v>
      </c>
      <c r="D253" t="s">
        <v>35</v>
      </c>
      <c r="E253" t="s">
        <v>14</v>
      </c>
      <c r="F253" s="4">
        <v>3472</v>
      </c>
      <c r="G253" s="5">
        <v>96</v>
      </c>
      <c r="H253" s="32">
        <f>VLOOKUP(data[[#This Row],[Product]],products7[],2,FALSE)</f>
        <v>11.7</v>
      </c>
      <c r="I253" s="32">
        <f>data[[#This Row],[Cost per unit]]*data[[#This Row],[Units]]</f>
        <v>1123.1999999999998</v>
      </c>
    </row>
    <row r="254" spans="3:9" x14ac:dyDescent="0.25">
      <c r="C254" t="s">
        <v>8</v>
      </c>
      <c r="D254" t="s">
        <v>39</v>
      </c>
      <c r="E254" t="s">
        <v>18</v>
      </c>
      <c r="F254" s="4">
        <v>9660</v>
      </c>
      <c r="G254" s="5">
        <v>27</v>
      </c>
      <c r="H254" s="32">
        <f>VLOOKUP(data[[#This Row],[Product]],products7[],2,FALSE)</f>
        <v>6.47</v>
      </c>
      <c r="I254" s="32">
        <f>data[[#This Row],[Cost per unit]]*data[[#This Row],[Units]]</f>
        <v>174.69</v>
      </c>
    </row>
    <row r="255" spans="3:9" x14ac:dyDescent="0.25">
      <c r="C255" t="s">
        <v>9</v>
      </c>
      <c r="D255" t="s">
        <v>38</v>
      </c>
      <c r="E255" t="s">
        <v>26</v>
      </c>
      <c r="F255" s="4">
        <v>2436</v>
      </c>
      <c r="G255" s="5">
        <v>99</v>
      </c>
      <c r="H255" s="32">
        <f>VLOOKUP(data[[#This Row],[Product]],products7[],2,FALSE)</f>
        <v>5.6</v>
      </c>
      <c r="I255" s="32">
        <f>data[[#This Row],[Cost per unit]]*data[[#This Row],[Units]]</f>
        <v>554.4</v>
      </c>
    </row>
    <row r="256" spans="3:9" x14ac:dyDescent="0.25">
      <c r="C256" t="s">
        <v>9</v>
      </c>
      <c r="D256" t="s">
        <v>38</v>
      </c>
      <c r="E256" t="s">
        <v>33</v>
      </c>
      <c r="F256" s="4">
        <v>9506</v>
      </c>
      <c r="G256" s="5">
        <v>87</v>
      </c>
      <c r="H256" s="32">
        <f>VLOOKUP(data[[#This Row],[Product]],products7[],2,FALSE)</f>
        <v>12.37</v>
      </c>
      <c r="I256" s="32">
        <f>data[[#This Row],[Cost per unit]]*data[[#This Row],[Units]]</f>
        <v>1076.1899999999998</v>
      </c>
    </row>
    <row r="257" spans="3:9" x14ac:dyDescent="0.25">
      <c r="C257" t="s">
        <v>10</v>
      </c>
      <c r="D257" t="s">
        <v>37</v>
      </c>
      <c r="E257" t="s">
        <v>21</v>
      </c>
      <c r="F257" s="4">
        <v>245</v>
      </c>
      <c r="G257" s="5">
        <v>288</v>
      </c>
      <c r="H257" s="32">
        <f>VLOOKUP(data[[#This Row],[Product]],products7[],2,FALSE)</f>
        <v>9</v>
      </c>
      <c r="I257" s="32">
        <f>data[[#This Row],[Cost per unit]]*data[[#This Row],[Units]]</f>
        <v>2592</v>
      </c>
    </row>
    <row r="258" spans="3:9" x14ac:dyDescent="0.25">
      <c r="C258" t="s">
        <v>8</v>
      </c>
      <c r="D258" t="s">
        <v>35</v>
      </c>
      <c r="E258" t="s">
        <v>20</v>
      </c>
      <c r="F258" s="4">
        <v>2702</v>
      </c>
      <c r="G258" s="5">
        <v>363</v>
      </c>
      <c r="H258" s="32">
        <f>VLOOKUP(data[[#This Row],[Product]],products7[],2,FALSE)</f>
        <v>10.62</v>
      </c>
      <c r="I258" s="32">
        <f>data[[#This Row],[Cost per unit]]*data[[#This Row],[Units]]</f>
        <v>3855.0599999999995</v>
      </c>
    </row>
    <row r="259" spans="3:9" x14ac:dyDescent="0.25">
      <c r="C259" t="s">
        <v>10</v>
      </c>
      <c r="D259" t="s">
        <v>34</v>
      </c>
      <c r="E259" t="s">
        <v>17</v>
      </c>
      <c r="F259" s="4">
        <v>700</v>
      </c>
      <c r="G259" s="5">
        <v>87</v>
      </c>
      <c r="H259" s="32">
        <f>VLOOKUP(data[[#This Row],[Product]],products7[],2,FALSE)</f>
        <v>3.11</v>
      </c>
      <c r="I259" s="32">
        <f>data[[#This Row],[Cost per unit]]*data[[#This Row],[Units]]</f>
        <v>270.57</v>
      </c>
    </row>
    <row r="260" spans="3:9" x14ac:dyDescent="0.25">
      <c r="C260" t="s">
        <v>6</v>
      </c>
      <c r="D260" t="s">
        <v>34</v>
      </c>
      <c r="E260" t="s">
        <v>17</v>
      </c>
      <c r="F260" s="4">
        <v>3759</v>
      </c>
      <c r="G260" s="5">
        <v>150</v>
      </c>
      <c r="H260" s="32">
        <f>VLOOKUP(data[[#This Row],[Product]],products7[],2,FALSE)</f>
        <v>3.11</v>
      </c>
      <c r="I260" s="32">
        <f>data[[#This Row],[Cost per unit]]*data[[#This Row],[Units]]</f>
        <v>466.5</v>
      </c>
    </row>
    <row r="261" spans="3:9" x14ac:dyDescent="0.25">
      <c r="C261" t="s">
        <v>2</v>
      </c>
      <c r="D261" t="s">
        <v>35</v>
      </c>
      <c r="E261" t="s">
        <v>17</v>
      </c>
      <c r="F261" s="4">
        <v>1589</v>
      </c>
      <c r="G261" s="5">
        <v>303</v>
      </c>
      <c r="H261" s="32">
        <f>VLOOKUP(data[[#This Row],[Product]],products7[],2,FALSE)</f>
        <v>3.11</v>
      </c>
      <c r="I261" s="32">
        <f>data[[#This Row],[Cost per unit]]*data[[#This Row],[Units]]</f>
        <v>942.32999999999993</v>
      </c>
    </row>
    <row r="262" spans="3:9" x14ac:dyDescent="0.25">
      <c r="C262" t="s">
        <v>7</v>
      </c>
      <c r="D262" t="s">
        <v>35</v>
      </c>
      <c r="E262" t="s">
        <v>28</v>
      </c>
      <c r="F262" s="4">
        <v>5194</v>
      </c>
      <c r="G262" s="5">
        <v>288</v>
      </c>
      <c r="H262" s="32">
        <f>VLOOKUP(data[[#This Row],[Product]],products7[],2,FALSE)</f>
        <v>10.38</v>
      </c>
      <c r="I262" s="32">
        <f>data[[#This Row],[Cost per unit]]*data[[#This Row],[Units]]</f>
        <v>2989.44</v>
      </c>
    </row>
    <row r="263" spans="3:9" x14ac:dyDescent="0.25">
      <c r="C263" t="s">
        <v>10</v>
      </c>
      <c r="D263" t="s">
        <v>36</v>
      </c>
      <c r="E263" t="s">
        <v>13</v>
      </c>
      <c r="F263" s="4">
        <v>945</v>
      </c>
      <c r="G263" s="5">
        <v>75</v>
      </c>
      <c r="H263" s="32">
        <f>VLOOKUP(data[[#This Row],[Product]],products7[],2,FALSE)</f>
        <v>9.33</v>
      </c>
      <c r="I263" s="32">
        <f>data[[#This Row],[Cost per unit]]*data[[#This Row],[Units]]</f>
        <v>699.75</v>
      </c>
    </row>
    <row r="264" spans="3:9" x14ac:dyDescent="0.25">
      <c r="C264" t="s">
        <v>40</v>
      </c>
      <c r="D264" t="s">
        <v>38</v>
      </c>
      <c r="E264" t="s">
        <v>31</v>
      </c>
      <c r="F264" s="4">
        <v>1988</v>
      </c>
      <c r="G264" s="5">
        <v>39</v>
      </c>
      <c r="H264" s="32">
        <f>VLOOKUP(data[[#This Row],[Product]],products7[],2,FALSE)</f>
        <v>5.79</v>
      </c>
      <c r="I264" s="32">
        <f>data[[#This Row],[Cost per unit]]*data[[#This Row],[Units]]</f>
        <v>225.81</v>
      </c>
    </row>
    <row r="265" spans="3:9" x14ac:dyDescent="0.25">
      <c r="C265" t="s">
        <v>6</v>
      </c>
      <c r="D265" t="s">
        <v>34</v>
      </c>
      <c r="E265" t="s">
        <v>32</v>
      </c>
      <c r="F265" s="4">
        <v>6734</v>
      </c>
      <c r="G265" s="5">
        <v>123</v>
      </c>
      <c r="H265" s="32">
        <f>VLOOKUP(data[[#This Row],[Product]],products7[],2,FALSE)</f>
        <v>8.65</v>
      </c>
      <c r="I265" s="32">
        <f>data[[#This Row],[Cost per unit]]*data[[#This Row],[Units]]</f>
        <v>1063.95</v>
      </c>
    </row>
    <row r="266" spans="3:9" x14ac:dyDescent="0.25">
      <c r="C266" t="s">
        <v>40</v>
      </c>
      <c r="D266" t="s">
        <v>36</v>
      </c>
      <c r="E266" t="s">
        <v>4</v>
      </c>
      <c r="F266" s="4">
        <v>217</v>
      </c>
      <c r="G266" s="5">
        <v>36</v>
      </c>
      <c r="H266" s="32">
        <f>VLOOKUP(data[[#This Row],[Product]],products7[],2,FALSE)</f>
        <v>11.88</v>
      </c>
      <c r="I266" s="32">
        <f>data[[#This Row],[Cost per unit]]*data[[#This Row],[Units]]</f>
        <v>427.68</v>
      </c>
    </row>
    <row r="267" spans="3:9" x14ac:dyDescent="0.25">
      <c r="C267" t="s">
        <v>5</v>
      </c>
      <c r="D267" t="s">
        <v>34</v>
      </c>
      <c r="E267" t="s">
        <v>22</v>
      </c>
      <c r="F267" s="4">
        <v>6279</v>
      </c>
      <c r="G267" s="5">
        <v>237</v>
      </c>
      <c r="H267" s="32">
        <f>VLOOKUP(data[[#This Row],[Product]],products7[],2,FALSE)</f>
        <v>9.77</v>
      </c>
      <c r="I267" s="32">
        <f>data[[#This Row],[Cost per unit]]*data[[#This Row],[Units]]</f>
        <v>2315.4899999999998</v>
      </c>
    </row>
    <row r="268" spans="3:9" x14ac:dyDescent="0.25">
      <c r="C268" t="s">
        <v>40</v>
      </c>
      <c r="D268" t="s">
        <v>36</v>
      </c>
      <c r="E268" t="s">
        <v>13</v>
      </c>
      <c r="F268" s="4">
        <v>4424</v>
      </c>
      <c r="G268" s="5">
        <v>201</v>
      </c>
      <c r="H268" s="32">
        <f>VLOOKUP(data[[#This Row],[Product]],products7[],2,FALSE)</f>
        <v>9.33</v>
      </c>
      <c r="I268" s="32">
        <f>data[[#This Row],[Cost per unit]]*data[[#This Row],[Units]]</f>
        <v>1875.33</v>
      </c>
    </row>
    <row r="269" spans="3:9" x14ac:dyDescent="0.25">
      <c r="C269" t="s">
        <v>2</v>
      </c>
      <c r="D269" t="s">
        <v>36</v>
      </c>
      <c r="E269" t="s">
        <v>17</v>
      </c>
      <c r="F269" s="4">
        <v>189</v>
      </c>
      <c r="G269" s="5">
        <v>48</v>
      </c>
      <c r="H269" s="32">
        <f>VLOOKUP(data[[#This Row],[Product]],products7[],2,FALSE)</f>
        <v>3.11</v>
      </c>
      <c r="I269" s="32">
        <f>data[[#This Row],[Cost per unit]]*data[[#This Row],[Units]]</f>
        <v>149.28</v>
      </c>
    </row>
    <row r="270" spans="3:9" x14ac:dyDescent="0.25">
      <c r="C270" t="s">
        <v>5</v>
      </c>
      <c r="D270" t="s">
        <v>35</v>
      </c>
      <c r="E270" t="s">
        <v>22</v>
      </c>
      <c r="F270" s="4">
        <v>490</v>
      </c>
      <c r="G270" s="5">
        <v>84</v>
      </c>
      <c r="H270" s="32">
        <f>VLOOKUP(data[[#This Row],[Product]],products7[],2,FALSE)</f>
        <v>9.77</v>
      </c>
      <c r="I270" s="32">
        <f>data[[#This Row],[Cost per unit]]*data[[#This Row],[Units]]</f>
        <v>820.68</v>
      </c>
    </row>
    <row r="271" spans="3:9" x14ac:dyDescent="0.25">
      <c r="C271" t="s">
        <v>8</v>
      </c>
      <c r="D271" t="s">
        <v>37</v>
      </c>
      <c r="E271" t="s">
        <v>21</v>
      </c>
      <c r="F271" s="4">
        <v>434</v>
      </c>
      <c r="G271" s="5">
        <v>87</v>
      </c>
      <c r="H271" s="32">
        <f>VLOOKUP(data[[#This Row],[Product]],products7[],2,FALSE)</f>
        <v>9</v>
      </c>
      <c r="I271" s="32">
        <f>data[[#This Row],[Cost per unit]]*data[[#This Row],[Units]]</f>
        <v>783</v>
      </c>
    </row>
    <row r="272" spans="3:9" x14ac:dyDescent="0.25">
      <c r="C272" t="s">
        <v>7</v>
      </c>
      <c r="D272" t="s">
        <v>38</v>
      </c>
      <c r="E272" t="s">
        <v>30</v>
      </c>
      <c r="F272" s="4">
        <v>10129</v>
      </c>
      <c r="G272" s="5">
        <v>312</v>
      </c>
      <c r="H272" s="32">
        <f>VLOOKUP(data[[#This Row],[Product]],products7[],2,FALSE)</f>
        <v>14.49</v>
      </c>
      <c r="I272" s="32">
        <f>data[[#This Row],[Cost per unit]]*data[[#This Row],[Units]]</f>
        <v>4520.88</v>
      </c>
    </row>
    <row r="273" spans="3:9" x14ac:dyDescent="0.25">
      <c r="C273" t="s">
        <v>3</v>
      </c>
      <c r="D273" t="s">
        <v>39</v>
      </c>
      <c r="E273" t="s">
        <v>28</v>
      </c>
      <c r="F273" s="4">
        <v>1652</v>
      </c>
      <c r="G273" s="5">
        <v>102</v>
      </c>
      <c r="H273" s="32">
        <f>VLOOKUP(data[[#This Row],[Product]],products7[],2,FALSE)</f>
        <v>10.38</v>
      </c>
      <c r="I273" s="32">
        <f>data[[#This Row],[Cost per unit]]*data[[#This Row],[Units]]</f>
        <v>1058.76</v>
      </c>
    </row>
    <row r="274" spans="3:9" x14ac:dyDescent="0.25">
      <c r="C274" t="s">
        <v>8</v>
      </c>
      <c r="D274" t="s">
        <v>38</v>
      </c>
      <c r="E274" t="s">
        <v>21</v>
      </c>
      <c r="F274" s="4">
        <v>6433</v>
      </c>
      <c r="G274" s="5">
        <v>78</v>
      </c>
      <c r="H274" s="32">
        <f>VLOOKUP(data[[#This Row],[Product]],products7[],2,FALSE)</f>
        <v>9</v>
      </c>
      <c r="I274" s="32">
        <f>data[[#This Row],[Cost per unit]]*data[[#This Row],[Units]]</f>
        <v>702</v>
      </c>
    </row>
    <row r="275" spans="3:9" x14ac:dyDescent="0.25">
      <c r="C275" t="s">
        <v>3</v>
      </c>
      <c r="D275" t="s">
        <v>34</v>
      </c>
      <c r="E275" t="s">
        <v>23</v>
      </c>
      <c r="F275" s="4">
        <v>2212</v>
      </c>
      <c r="G275" s="5">
        <v>117</v>
      </c>
      <c r="H275" s="32">
        <f>VLOOKUP(data[[#This Row],[Product]],products7[],2,FALSE)</f>
        <v>6.49</v>
      </c>
      <c r="I275" s="32">
        <f>data[[#This Row],[Cost per unit]]*data[[#This Row],[Units]]</f>
        <v>759.33</v>
      </c>
    </row>
    <row r="276" spans="3:9" x14ac:dyDescent="0.25">
      <c r="C276" t="s">
        <v>41</v>
      </c>
      <c r="D276" t="s">
        <v>35</v>
      </c>
      <c r="E276" t="s">
        <v>19</v>
      </c>
      <c r="F276" s="4">
        <v>609</v>
      </c>
      <c r="G276" s="5">
        <v>99</v>
      </c>
      <c r="H276" s="32">
        <f>VLOOKUP(data[[#This Row],[Product]],products7[],2,FALSE)</f>
        <v>7.64</v>
      </c>
      <c r="I276" s="32">
        <f>data[[#This Row],[Cost per unit]]*data[[#This Row],[Units]]</f>
        <v>756.36</v>
      </c>
    </row>
    <row r="277" spans="3:9" x14ac:dyDescent="0.25">
      <c r="C277" t="s">
        <v>40</v>
      </c>
      <c r="D277" t="s">
        <v>35</v>
      </c>
      <c r="E277" t="s">
        <v>24</v>
      </c>
      <c r="F277" s="4">
        <v>1638</v>
      </c>
      <c r="G277" s="5">
        <v>48</v>
      </c>
      <c r="H277" s="32">
        <f>VLOOKUP(data[[#This Row],[Product]],products7[],2,FALSE)</f>
        <v>4.97</v>
      </c>
      <c r="I277" s="32">
        <f>data[[#This Row],[Cost per unit]]*data[[#This Row],[Units]]</f>
        <v>238.56</v>
      </c>
    </row>
    <row r="278" spans="3:9" x14ac:dyDescent="0.25">
      <c r="C278" t="s">
        <v>7</v>
      </c>
      <c r="D278" t="s">
        <v>34</v>
      </c>
      <c r="E278" t="s">
        <v>15</v>
      </c>
      <c r="F278" s="4">
        <v>3829</v>
      </c>
      <c r="G278" s="5">
        <v>24</v>
      </c>
      <c r="H278" s="32">
        <f>VLOOKUP(data[[#This Row],[Product]],products7[],2,FALSE)</f>
        <v>11.73</v>
      </c>
      <c r="I278" s="32">
        <f>data[[#This Row],[Cost per unit]]*data[[#This Row],[Units]]</f>
        <v>281.52</v>
      </c>
    </row>
    <row r="279" spans="3:9" x14ac:dyDescent="0.25">
      <c r="C279" t="s">
        <v>40</v>
      </c>
      <c r="D279" t="s">
        <v>39</v>
      </c>
      <c r="E279" t="s">
        <v>15</v>
      </c>
      <c r="F279" s="4">
        <v>5775</v>
      </c>
      <c r="G279" s="5">
        <v>42</v>
      </c>
      <c r="H279" s="32">
        <f>VLOOKUP(data[[#This Row],[Product]],products7[],2,FALSE)</f>
        <v>11.73</v>
      </c>
      <c r="I279" s="32">
        <f>data[[#This Row],[Cost per unit]]*data[[#This Row],[Units]]</f>
        <v>492.66</v>
      </c>
    </row>
    <row r="280" spans="3:9" x14ac:dyDescent="0.25">
      <c r="C280" t="s">
        <v>6</v>
      </c>
      <c r="D280" t="s">
        <v>35</v>
      </c>
      <c r="E280" t="s">
        <v>20</v>
      </c>
      <c r="F280" s="4">
        <v>1071</v>
      </c>
      <c r="G280" s="5">
        <v>270</v>
      </c>
      <c r="H280" s="32">
        <f>VLOOKUP(data[[#This Row],[Product]],products7[],2,FALSE)</f>
        <v>10.62</v>
      </c>
      <c r="I280" s="32">
        <f>data[[#This Row],[Cost per unit]]*data[[#This Row],[Units]]</f>
        <v>2867.3999999999996</v>
      </c>
    </row>
    <row r="281" spans="3:9" x14ac:dyDescent="0.25">
      <c r="C281" t="s">
        <v>8</v>
      </c>
      <c r="D281" t="s">
        <v>36</v>
      </c>
      <c r="E281" t="s">
        <v>23</v>
      </c>
      <c r="F281" s="4">
        <v>5019</v>
      </c>
      <c r="G281" s="5">
        <v>150</v>
      </c>
      <c r="H281" s="32">
        <f>VLOOKUP(data[[#This Row],[Product]],products7[],2,FALSE)</f>
        <v>6.49</v>
      </c>
      <c r="I281" s="32">
        <f>data[[#This Row],[Cost per unit]]*data[[#This Row],[Units]]</f>
        <v>973.5</v>
      </c>
    </row>
    <row r="282" spans="3:9" x14ac:dyDescent="0.25">
      <c r="C282" t="s">
        <v>2</v>
      </c>
      <c r="D282" t="s">
        <v>37</v>
      </c>
      <c r="E282" t="s">
        <v>15</v>
      </c>
      <c r="F282" s="4">
        <v>2863</v>
      </c>
      <c r="G282" s="5">
        <v>42</v>
      </c>
      <c r="H282" s="32">
        <f>VLOOKUP(data[[#This Row],[Product]],products7[],2,FALSE)</f>
        <v>11.73</v>
      </c>
      <c r="I282" s="32">
        <f>data[[#This Row],[Cost per unit]]*data[[#This Row],[Units]]</f>
        <v>492.66</v>
      </c>
    </row>
    <row r="283" spans="3:9" x14ac:dyDescent="0.25">
      <c r="C283" t="s">
        <v>40</v>
      </c>
      <c r="D283" t="s">
        <v>35</v>
      </c>
      <c r="E283" t="s">
        <v>29</v>
      </c>
      <c r="F283" s="4">
        <v>1617</v>
      </c>
      <c r="G283" s="5">
        <v>126</v>
      </c>
      <c r="H283" s="32">
        <f>VLOOKUP(data[[#This Row],[Product]],products7[],2,FALSE)</f>
        <v>7.16</v>
      </c>
      <c r="I283" s="32">
        <f>data[[#This Row],[Cost per unit]]*data[[#This Row],[Units]]</f>
        <v>902.16</v>
      </c>
    </row>
    <row r="284" spans="3:9" x14ac:dyDescent="0.25">
      <c r="C284" t="s">
        <v>6</v>
      </c>
      <c r="D284" t="s">
        <v>37</v>
      </c>
      <c r="E284" t="s">
        <v>26</v>
      </c>
      <c r="F284" s="4">
        <v>6818</v>
      </c>
      <c r="G284" s="5">
        <v>6</v>
      </c>
      <c r="H284" s="32">
        <f>VLOOKUP(data[[#This Row],[Product]],products7[],2,FALSE)</f>
        <v>5.6</v>
      </c>
      <c r="I284" s="32">
        <f>data[[#This Row],[Cost per unit]]*data[[#This Row],[Units]]</f>
        <v>33.599999999999994</v>
      </c>
    </row>
    <row r="285" spans="3:9" x14ac:dyDescent="0.25">
      <c r="C285" t="s">
        <v>3</v>
      </c>
      <c r="D285" t="s">
        <v>35</v>
      </c>
      <c r="E285" t="s">
        <v>15</v>
      </c>
      <c r="F285" s="4">
        <v>6657</v>
      </c>
      <c r="G285" s="5">
        <v>276</v>
      </c>
      <c r="H285" s="32">
        <f>VLOOKUP(data[[#This Row],[Product]],products7[],2,FALSE)</f>
        <v>11.73</v>
      </c>
      <c r="I285" s="32">
        <f>data[[#This Row],[Cost per unit]]*data[[#This Row],[Units]]</f>
        <v>3237.48</v>
      </c>
    </row>
    <row r="286" spans="3:9" x14ac:dyDescent="0.25">
      <c r="C286" t="s">
        <v>3</v>
      </c>
      <c r="D286" t="s">
        <v>34</v>
      </c>
      <c r="E286" t="s">
        <v>17</v>
      </c>
      <c r="F286" s="4">
        <v>2919</v>
      </c>
      <c r="G286" s="5">
        <v>93</v>
      </c>
      <c r="H286" s="32">
        <f>VLOOKUP(data[[#This Row],[Product]],products7[],2,FALSE)</f>
        <v>3.11</v>
      </c>
      <c r="I286" s="32">
        <f>data[[#This Row],[Cost per unit]]*data[[#This Row],[Units]]</f>
        <v>289.22999999999996</v>
      </c>
    </row>
    <row r="287" spans="3:9" x14ac:dyDescent="0.25">
      <c r="C287" t="s">
        <v>2</v>
      </c>
      <c r="D287" t="s">
        <v>36</v>
      </c>
      <c r="E287" t="s">
        <v>31</v>
      </c>
      <c r="F287" s="4">
        <v>3094</v>
      </c>
      <c r="G287" s="5">
        <v>246</v>
      </c>
      <c r="H287" s="32">
        <f>VLOOKUP(data[[#This Row],[Product]],products7[],2,FALSE)</f>
        <v>5.79</v>
      </c>
      <c r="I287" s="32">
        <f>data[[#This Row],[Cost per unit]]*data[[#This Row],[Units]]</f>
        <v>1424.34</v>
      </c>
    </row>
    <row r="288" spans="3:9" x14ac:dyDescent="0.25">
      <c r="C288" t="s">
        <v>6</v>
      </c>
      <c r="D288" t="s">
        <v>39</v>
      </c>
      <c r="E288" t="s">
        <v>24</v>
      </c>
      <c r="F288" s="4">
        <v>2989</v>
      </c>
      <c r="G288" s="5">
        <v>3</v>
      </c>
      <c r="H288" s="32">
        <f>VLOOKUP(data[[#This Row],[Product]],products7[],2,FALSE)</f>
        <v>4.97</v>
      </c>
      <c r="I288" s="32">
        <f>data[[#This Row],[Cost per unit]]*data[[#This Row],[Units]]</f>
        <v>14.91</v>
      </c>
    </row>
    <row r="289" spans="3:9" x14ac:dyDescent="0.25">
      <c r="C289" t="s">
        <v>8</v>
      </c>
      <c r="D289" t="s">
        <v>38</v>
      </c>
      <c r="E289" t="s">
        <v>27</v>
      </c>
      <c r="F289" s="4">
        <v>2268</v>
      </c>
      <c r="G289" s="5">
        <v>63</v>
      </c>
      <c r="H289" s="32">
        <f>VLOOKUP(data[[#This Row],[Product]],products7[],2,FALSE)</f>
        <v>16.73</v>
      </c>
      <c r="I289" s="32">
        <f>data[[#This Row],[Cost per unit]]*data[[#This Row],[Units]]</f>
        <v>1053.99</v>
      </c>
    </row>
    <row r="290" spans="3:9" x14ac:dyDescent="0.25">
      <c r="C290" t="s">
        <v>5</v>
      </c>
      <c r="D290" t="s">
        <v>35</v>
      </c>
      <c r="E290" t="s">
        <v>31</v>
      </c>
      <c r="F290" s="4">
        <v>4753</v>
      </c>
      <c r="G290" s="5">
        <v>246</v>
      </c>
      <c r="H290" s="32">
        <f>VLOOKUP(data[[#This Row],[Product]],products7[],2,FALSE)</f>
        <v>5.79</v>
      </c>
      <c r="I290" s="32">
        <f>data[[#This Row],[Cost per unit]]*data[[#This Row],[Units]]</f>
        <v>1424.34</v>
      </c>
    </row>
    <row r="291" spans="3:9" x14ac:dyDescent="0.25">
      <c r="C291" t="s">
        <v>2</v>
      </c>
      <c r="D291" t="s">
        <v>34</v>
      </c>
      <c r="E291" t="s">
        <v>19</v>
      </c>
      <c r="F291" s="4">
        <v>7511</v>
      </c>
      <c r="G291" s="5">
        <v>120</v>
      </c>
      <c r="H291" s="32">
        <f>VLOOKUP(data[[#This Row],[Product]],products7[],2,FALSE)</f>
        <v>7.64</v>
      </c>
      <c r="I291" s="32">
        <f>data[[#This Row],[Cost per unit]]*data[[#This Row],[Units]]</f>
        <v>916.8</v>
      </c>
    </row>
    <row r="292" spans="3:9" x14ac:dyDescent="0.25">
      <c r="C292" t="s">
        <v>2</v>
      </c>
      <c r="D292" t="s">
        <v>38</v>
      </c>
      <c r="E292" t="s">
        <v>31</v>
      </c>
      <c r="F292" s="4">
        <v>4326</v>
      </c>
      <c r="G292" s="5">
        <v>348</v>
      </c>
      <c r="H292" s="32">
        <f>VLOOKUP(data[[#This Row],[Product]],products7[],2,FALSE)</f>
        <v>5.79</v>
      </c>
      <c r="I292" s="32">
        <f>data[[#This Row],[Cost per unit]]*data[[#This Row],[Units]]</f>
        <v>2014.92</v>
      </c>
    </row>
    <row r="293" spans="3:9" x14ac:dyDescent="0.25">
      <c r="C293" t="s">
        <v>41</v>
      </c>
      <c r="D293" t="s">
        <v>34</v>
      </c>
      <c r="E293" t="s">
        <v>23</v>
      </c>
      <c r="F293" s="4">
        <v>4935</v>
      </c>
      <c r="G293" s="5">
        <v>126</v>
      </c>
      <c r="H293" s="32">
        <f>VLOOKUP(data[[#This Row],[Product]],products7[],2,FALSE)</f>
        <v>6.49</v>
      </c>
      <c r="I293" s="32">
        <f>data[[#This Row],[Cost per unit]]*data[[#This Row],[Units]]</f>
        <v>817.74</v>
      </c>
    </row>
    <row r="294" spans="3:9" x14ac:dyDescent="0.25">
      <c r="C294" t="s">
        <v>6</v>
      </c>
      <c r="D294" t="s">
        <v>35</v>
      </c>
      <c r="E294" t="s">
        <v>30</v>
      </c>
      <c r="F294" s="4">
        <v>4781</v>
      </c>
      <c r="G294" s="5">
        <v>123</v>
      </c>
      <c r="H294" s="32">
        <f>VLOOKUP(data[[#This Row],[Product]],products7[],2,FALSE)</f>
        <v>14.49</v>
      </c>
      <c r="I294" s="32">
        <f>data[[#This Row],[Cost per unit]]*data[[#This Row],[Units]]</f>
        <v>1782.27</v>
      </c>
    </row>
    <row r="295" spans="3:9" x14ac:dyDescent="0.25">
      <c r="C295" t="s">
        <v>5</v>
      </c>
      <c r="D295" t="s">
        <v>38</v>
      </c>
      <c r="E295" t="s">
        <v>25</v>
      </c>
      <c r="F295" s="4">
        <v>7483</v>
      </c>
      <c r="G295" s="5">
        <v>45</v>
      </c>
      <c r="H295" s="32">
        <f>VLOOKUP(data[[#This Row],[Product]],products7[],2,FALSE)</f>
        <v>13.15</v>
      </c>
      <c r="I295" s="32">
        <f>data[[#This Row],[Cost per unit]]*data[[#This Row],[Units]]</f>
        <v>591.75</v>
      </c>
    </row>
    <row r="296" spans="3:9" x14ac:dyDescent="0.25">
      <c r="C296" t="s">
        <v>10</v>
      </c>
      <c r="D296" t="s">
        <v>38</v>
      </c>
      <c r="E296" t="s">
        <v>4</v>
      </c>
      <c r="F296" s="4">
        <v>6860</v>
      </c>
      <c r="G296" s="5">
        <v>126</v>
      </c>
      <c r="H296" s="32">
        <f>VLOOKUP(data[[#This Row],[Product]],products7[],2,FALSE)</f>
        <v>11.88</v>
      </c>
      <c r="I296" s="32">
        <f>data[[#This Row],[Cost per unit]]*data[[#This Row],[Units]]</f>
        <v>1496.88</v>
      </c>
    </row>
    <row r="297" spans="3:9" x14ac:dyDescent="0.25">
      <c r="C297" t="s">
        <v>40</v>
      </c>
      <c r="D297" t="s">
        <v>37</v>
      </c>
      <c r="E297" t="s">
        <v>29</v>
      </c>
      <c r="F297" s="4">
        <v>9002</v>
      </c>
      <c r="G297" s="5">
        <v>72</v>
      </c>
      <c r="H297" s="32">
        <f>VLOOKUP(data[[#This Row],[Product]],products7[],2,FALSE)</f>
        <v>7.16</v>
      </c>
      <c r="I297" s="32">
        <f>data[[#This Row],[Cost per unit]]*data[[#This Row],[Units]]</f>
        <v>515.52</v>
      </c>
    </row>
    <row r="298" spans="3:9" x14ac:dyDescent="0.25">
      <c r="C298" t="s">
        <v>6</v>
      </c>
      <c r="D298" t="s">
        <v>36</v>
      </c>
      <c r="E298" t="s">
        <v>29</v>
      </c>
      <c r="F298" s="4">
        <v>1400</v>
      </c>
      <c r="G298" s="5">
        <v>135</v>
      </c>
      <c r="H298" s="32">
        <f>VLOOKUP(data[[#This Row],[Product]],products7[],2,FALSE)</f>
        <v>7.16</v>
      </c>
      <c r="I298" s="32">
        <f>data[[#This Row],[Cost per unit]]*data[[#This Row],[Units]]</f>
        <v>966.6</v>
      </c>
    </row>
    <row r="299" spans="3:9" x14ac:dyDescent="0.25">
      <c r="C299" t="s">
        <v>10</v>
      </c>
      <c r="D299" t="s">
        <v>34</v>
      </c>
      <c r="E299" t="s">
        <v>22</v>
      </c>
      <c r="F299" s="4">
        <v>4053</v>
      </c>
      <c r="G299" s="5">
        <v>24</v>
      </c>
      <c r="H299" s="32">
        <f>VLOOKUP(data[[#This Row],[Product]],products7[],2,FALSE)</f>
        <v>9.77</v>
      </c>
      <c r="I299" s="32">
        <f>data[[#This Row],[Cost per unit]]*data[[#This Row],[Units]]</f>
        <v>234.48</v>
      </c>
    </row>
    <row r="300" spans="3:9" x14ac:dyDescent="0.25">
      <c r="C300" t="s">
        <v>7</v>
      </c>
      <c r="D300" t="s">
        <v>36</v>
      </c>
      <c r="E300" t="s">
        <v>31</v>
      </c>
      <c r="F300" s="4">
        <v>2149</v>
      </c>
      <c r="G300" s="5">
        <v>117</v>
      </c>
      <c r="H300" s="32">
        <f>VLOOKUP(data[[#This Row],[Product]],products7[],2,FALSE)</f>
        <v>5.79</v>
      </c>
      <c r="I300" s="32">
        <f>data[[#This Row],[Cost per unit]]*data[[#This Row],[Units]]</f>
        <v>677.43</v>
      </c>
    </row>
    <row r="301" spans="3:9" x14ac:dyDescent="0.25">
      <c r="C301" t="s">
        <v>3</v>
      </c>
      <c r="D301" t="s">
        <v>39</v>
      </c>
      <c r="E301" t="s">
        <v>29</v>
      </c>
      <c r="F301" s="4">
        <v>3640</v>
      </c>
      <c r="G301" s="5">
        <v>51</v>
      </c>
      <c r="H301" s="32">
        <f>VLOOKUP(data[[#This Row],[Product]],products7[],2,FALSE)</f>
        <v>7.16</v>
      </c>
      <c r="I301" s="32">
        <f>data[[#This Row],[Cost per unit]]*data[[#This Row],[Units]]</f>
        <v>365.16</v>
      </c>
    </row>
    <row r="302" spans="3:9" x14ac:dyDescent="0.25">
      <c r="C302" t="s">
        <v>2</v>
      </c>
      <c r="D302" t="s">
        <v>39</v>
      </c>
      <c r="E302" t="s">
        <v>23</v>
      </c>
      <c r="F302" s="4">
        <v>630</v>
      </c>
      <c r="G302" s="5">
        <v>36</v>
      </c>
      <c r="H302" s="32">
        <f>VLOOKUP(data[[#This Row],[Product]],products7[],2,FALSE)</f>
        <v>6.49</v>
      </c>
      <c r="I302" s="32">
        <f>data[[#This Row],[Cost per unit]]*data[[#This Row],[Units]]</f>
        <v>233.64000000000001</v>
      </c>
    </row>
    <row r="303" spans="3:9" x14ac:dyDescent="0.25">
      <c r="C303" t="s">
        <v>9</v>
      </c>
      <c r="D303" t="s">
        <v>35</v>
      </c>
      <c r="E303" t="s">
        <v>27</v>
      </c>
      <c r="F303" s="4">
        <v>2429</v>
      </c>
      <c r="G303" s="5">
        <v>144</v>
      </c>
      <c r="H303" s="32">
        <f>VLOOKUP(data[[#This Row],[Product]],products7[],2,FALSE)</f>
        <v>16.73</v>
      </c>
      <c r="I303" s="32">
        <f>data[[#This Row],[Cost per unit]]*data[[#This Row],[Units]]</f>
        <v>2409.12</v>
      </c>
    </row>
    <row r="304" spans="3:9" x14ac:dyDescent="0.25">
      <c r="C304" t="s">
        <v>9</v>
      </c>
      <c r="D304" t="s">
        <v>36</v>
      </c>
      <c r="E304" t="s">
        <v>25</v>
      </c>
      <c r="F304" s="4">
        <v>2142</v>
      </c>
      <c r="G304" s="5">
        <v>114</v>
      </c>
      <c r="H304" s="32">
        <f>VLOOKUP(data[[#This Row],[Product]],products7[],2,FALSE)</f>
        <v>13.15</v>
      </c>
      <c r="I304" s="32">
        <f>data[[#This Row],[Cost per unit]]*data[[#This Row],[Units]]</f>
        <v>1499.1000000000001</v>
      </c>
    </row>
    <row r="305" spans="3:9" x14ac:dyDescent="0.25">
      <c r="C305" t="s">
        <v>7</v>
      </c>
      <c r="D305" t="s">
        <v>37</v>
      </c>
      <c r="E305" t="s">
        <v>30</v>
      </c>
      <c r="F305" s="4">
        <v>6454</v>
      </c>
      <c r="G305" s="5">
        <v>54</v>
      </c>
      <c r="H305" s="32">
        <f>VLOOKUP(data[[#This Row],[Product]],products7[],2,FALSE)</f>
        <v>14.49</v>
      </c>
      <c r="I305" s="32">
        <f>data[[#This Row],[Cost per unit]]*data[[#This Row],[Units]]</f>
        <v>782.46</v>
      </c>
    </row>
    <row r="306" spans="3:9" x14ac:dyDescent="0.25">
      <c r="C306" t="s">
        <v>7</v>
      </c>
      <c r="D306" t="s">
        <v>37</v>
      </c>
      <c r="E306" t="s">
        <v>16</v>
      </c>
      <c r="F306" s="4">
        <v>4487</v>
      </c>
      <c r="G306" s="5">
        <v>333</v>
      </c>
      <c r="H306" s="32">
        <f>VLOOKUP(data[[#This Row],[Product]],products7[],2,FALSE)</f>
        <v>8.7899999999999991</v>
      </c>
      <c r="I306" s="32">
        <f>data[[#This Row],[Cost per unit]]*data[[#This Row],[Units]]</f>
        <v>2927.0699999999997</v>
      </c>
    </row>
    <row r="307" spans="3:9" x14ac:dyDescent="0.25">
      <c r="C307" t="s">
        <v>3</v>
      </c>
      <c r="D307" t="s">
        <v>37</v>
      </c>
      <c r="E307" t="s">
        <v>4</v>
      </c>
      <c r="F307" s="4">
        <v>938</v>
      </c>
      <c r="G307" s="5">
        <v>366</v>
      </c>
      <c r="H307" s="32">
        <f>VLOOKUP(data[[#This Row],[Product]],products7[],2,FALSE)</f>
        <v>11.88</v>
      </c>
      <c r="I307" s="32">
        <f>data[[#This Row],[Cost per unit]]*data[[#This Row],[Units]]</f>
        <v>4348.08</v>
      </c>
    </row>
    <row r="308" spans="3:9" x14ac:dyDescent="0.25">
      <c r="C308" t="s">
        <v>3</v>
      </c>
      <c r="D308" t="s">
        <v>38</v>
      </c>
      <c r="E308" t="s">
        <v>26</v>
      </c>
      <c r="F308" s="4">
        <v>8841</v>
      </c>
      <c r="G308" s="5">
        <v>303</v>
      </c>
      <c r="H308" s="32">
        <f>VLOOKUP(data[[#This Row],[Product]],products7[],2,FALSE)</f>
        <v>5.6</v>
      </c>
      <c r="I308" s="32">
        <f>data[[#This Row],[Cost per unit]]*data[[#This Row],[Units]]</f>
        <v>1696.8</v>
      </c>
    </row>
    <row r="309" spans="3:9" x14ac:dyDescent="0.25">
      <c r="C309" t="s">
        <v>2</v>
      </c>
      <c r="D309" t="s">
        <v>39</v>
      </c>
      <c r="E309" t="s">
        <v>33</v>
      </c>
      <c r="F309" s="4">
        <v>4018</v>
      </c>
      <c r="G309" s="5">
        <v>126</v>
      </c>
      <c r="H309" s="32">
        <f>VLOOKUP(data[[#This Row],[Product]],products7[],2,FALSE)</f>
        <v>12.37</v>
      </c>
      <c r="I309" s="32">
        <f>data[[#This Row],[Cost per unit]]*data[[#This Row],[Units]]</f>
        <v>1558.62</v>
      </c>
    </row>
    <row r="310" spans="3:9" x14ac:dyDescent="0.25">
      <c r="C310" t="s">
        <v>41</v>
      </c>
      <c r="D310" t="s">
        <v>37</v>
      </c>
      <c r="E310" t="s">
        <v>15</v>
      </c>
      <c r="F310" s="4">
        <v>714</v>
      </c>
      <c r="G310" s="5">
        <v>231</v>
      </c>
      <c r="H310" s="32">
        <f>VLOOKUP(data[[#This Row],[Product]],products7[],2,FALSE)</f>
        <v>11.73</v>
      </c>
      <c r="I310" s="32">
        <f>data[[#This Row],[Cost per unit]]*data[[#This Row],[Units]]</f>
        <v>2709.63</v>
      </c>
    </row>
    <row r="311" spans="3:9" x14ac:dyDescent="0.25">
      <c r="C311" t="s">
        <v>9</v>
      </c>
      <c r="D311" t="s">
        <v>38</v>
      </c>
      <c r="E311" t="s">
        <v>25</v>
      </c>
      <c r="F311" s="4">
        <v>3850</v>
      </c>
      <c r="G311" s="5">
        <v>102</v>
      </c>
      <c r="H311" s="32">
        <f>VLOOKUP(data[[#This Row],[Product]],products7[],2,FALSE)</f>
        <v>13.15</v>
      </c>
      <c r="I311" s="32">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27"/>
  <sheetViews>
    <sheetView showGridLines="0" topLeftCell="C1" zoomScale="115" zoomScaleNormal="115" workbookViewId="0">
      <selection activeCell="F19" sqref="F1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70</v>
      </c>
      <c r="E4" s="25" t="s">
        <v>37</v>
      </c>
      <c r="P4" t="s">
        <v>69</v>
      </c>
      <c r="R4" t="s">
        <v>78</v>
      </c>
    </row>
    <row r="5" spans="1:18" x14ac:dyDescent="0.25">
      <c r="P5" t="s">
        <v>34</v>
      </c>
      <c r="R5" t="s">
        <v>2</v>
      </c>
    </row>
    <row r="6" spans="1:18" x14ac:dyDescent="0.25">
      <c r="C6" s="26" t="s">
        <v>71</v>
      </c>
      <c r="D6" s="26"/>
      <c r="E6" s="26"/>
      <c r="F6" s="26"/>
      <c r="H6" s="26" t="s">
        <v>77</v>
      </c>
      <c r="I6" s="26"/>
      <c r="J6" s="26"/>
      <c r="K6" s="26"/>
      <c r="L6" s="26"/>
      <c r="P6" t="s">
        <v>36</v>
      </c>
      <c r="R6" t="s">
        <v>8</v>
      </c>
    </row>
    <row r="7" spans="1:18" x14ac:dyDescent="0.25">
      <c r="P7" t="s">
        <v>35</v>
      </c>
      <c r="R7" t="s">
        <v>41</v>
      </c>
    </row>
    <row r="8" spans="1:18" x14ac:dyDescent="0.25">
      <c r="D8" s="16" t="s">
        <v>76</v>
      </c>
      <c r="E8" s="16"/>
      <c r="F8" s="16">
        <f>COUNTIFS(data[Geography],E4)</f>
        <v>53</v>
      </c>
      <c r="I8" s="28"/>
      <c r="J8" s="29" t="s">
        <v>1</v>
      </c>
      <c r="K8" s="29" t="s">
        <v>50</v>
      </c>
      <c r="L8" s="30" t="s">
        <v>79</v>
      </c>
      <c r="P8" t="s">
        <v>38</v>
      </c>
      <c r="R8" t="s">
        <v>7</v>
      </c>
    </row>
    <row r="9" spans="1:18" x14ac:dyDescent="0.25">
      <c r="I9" s="16" t="s">
        <v>2</v>
      </c>
      <c r="J9" s="27">
        <f>SUMIFS(data[Amount], data[Sales Person],$I9, data[Geography],$E$4)</f>
        <v>25655</v>
      </c>
      <c r="K9" s="18">
        <f>SUMIFS(data[Units], data[Sales Person],$I9, data[Geography],$E$4)</f>
        <v>453</v>
      </c>
      <c r="L9" s="31">
        <f>IF(J9&gt;12000,1,-1)</f>
        <v>1</v>
      </c>
      <c r="P9" t="s">
        <v>39</v>
      </c>
      <c r="R9" t="s">
        <v>6</v>
      </c>
    </row>
    <row r="10" spans="1:18" x14ac:dyDescent="0.25">
      <c r="D10" s="28"/>
      <c r="E10" s="29" t="s">
        <v>75</v>
      </c>
      <c r="F10" s="29" t="s">
        <v>54</v>
      </c>
      <c r="I10" s="16" t="s">
        <v>8</v>
      </c>
      <c r="J10" s="27">
        <f>SUMIFS(data[Amount], data[Sales Person],$I10, data[Geography],$E$4)</f>
        <v>20125</v>
      </c>
      <c r="K10" s="18">
        <f>SUMIFS(data[Units], data[Sales Person],$I10, data[Geography],$E$4)</f>
        <v>711</v>
      </c>
      <c r="L10" s="31">
        <f t="shared" ref="L10:L18" si="0">IF(J10&gt;12000,1,-1)</f>
        <v>1</v>
      </c>
      <c r="P10" t="s">
        <v>37</v>
      </c>
      <c r="R10" t="s">
        <v>5</v>
      </c>
    </row>
    <row r="11" spans="1:18" x14ac:dyDescent="0.25">
      <c r="D11" s="16" t="s">
        <v>72</v>
      </c>
      <c r="E11" s="27">
        <f>SUMIFS(data[Amount], data[Geography],E$4)</f>
        <v>218813</v>
      </c>
      <c r="F11" s="27">
        <f>AVERAGEIFS(data[Amount], data[Geography],E$4)</f>
        <v>4128.5471698113206</v>
      </c>
      <c r="I11" s="16" t="s">
        <v>41</v>
      </c>
      <c r="J11" s="27">
        <f>SUMIFS(data[Amount], data[Sales Person],$I11, data[Geography],$E$4)</f>
        <v>17283</v>
      </c>
      <c r="K11" s="18">
        <f>SUMIFS(data[Units], data[Sales Person],$I11, data[Geography],$E$4)</f>
        <v>882</v>
      </c>
      <c r="L11" s="31">
        <f t="shared" si="0"/>
        <v>1</v>
      </c>
      <c r="R11" t="s">
        <v>3</v>
      </c>
    </row>
    <row r="12" spans="1:18" x14ac:dyDescent="0.25">
      <c r="D12" s="16" t="s">
        <v>68</v>
      </c>
      <c r="E12" s="27">
        <f>SUMIFS(data[Cost], data[Geography],E$4)</f>
        <v>68922.960000000006</v>
      </c>
      <c r="F12" s="27">
        <f>AVERAGEIFS(data[Cost], data[Geography],E$4)</f>
        <v>1300.43320754717</v>
      </c>
      <c r="I12" s="16" t="s">
        <v>7</v>
      </c>
      <c r="J12" s="27">
        <f>SUMIFS(data[Amount], data[Sales Person],$I12, data[Geography],$E$4)</f>
        <v>43568</v>
      </c>
      <c r="K12" s="18">
        <f>SUMIFS(data[Units], data[Sales Person],$I12, data[Geography],$E$4)</f>
        <v>978</v>
      </c>
      <c r="L12" s="31">
        <f t="shared" si="0"/>
        <v>1</v>
      </c>
      <c r="R12" t="s">
        <v>9</v>
      </c>
    </row>
    <row r="13" spans="1:18" x14ac:dyDescent="0.25">
      <c r="D13" s="16" t="s">
        <v>74</v>
      </c>
      <c r="E13" s="27">
        <f>E11-E12</f>
        <v>149890.03999999998</v>
      </c>
      <c r="F13" s="27">
        <f>F11-F12</f>
        <v>2828.1139622641504</v>
      </c>
      <c r="I13" s="16" t="s">
        <v>6</v>
      </c>
      <c r="J13" s="27">
        <f>SUMIFS(data[Amount], data[Sales Person],$I13, data[Geography],$E$4)</f>
        <v>26985</v>
      </c>
      <c r="K13" s="18">
        <f>SUMIFS(data[Units], data[Sales Person],$I13, data[Geography],$E$4)</f>
        <v>1329</v>
      </c>
      <c r="L13" s="31">
        <f t="shared" si="0"/>
        <v>1</v>
      </c>
      <c r="R13" t="s">
        <v>10</v>
      </c>
    </row>
    <row r="14" spans="1:18" x14ac:dyDescent="0.25">
      <c r="D14" s="16" t="s">
        <v>73</v>
      </c>
      <c r="E14" s="18">
        <f>SUMIFS(data[Units], data[Geography],E$4)</f>
        <v>7431</v>
      </c>
      <c r="F14" s="18">
        <f>AVERAGEIFS(data[Units], data[Geography],E$4)</f>
        <v>140.20754716981133</v>
      </c>
      <c r="I14" s="16" t="s">
        <v>5</v>
      </c>
      <c r="J14" s="27">
        <f>SUMIFS(data[Amount], data[Sales Person],$I14, data[Geography],$E$4)</f>
        <v>14504</v>
      </c>
      <c r="K14" s="18">
        <f>SUMIFS(data[Units], data[Sales Person],$I14, data[Geography],$E$4)</f>
        <v>156</v>
      </c>
      <c r="L14" s="31">
        <f t="shared" si="0"/>
        <v>1</v>
      </c>
      <c r="R14" t="s">
        <v>40</v>
      </c>
    </row>
    <row r="15" spans="1:18" x14ac:dyDescent="0.25">
      <c r="I15" s="16" t="s">
        <v>3</v>
      </c>
      <c r="J15" s="27">
        <f>SUMIFS(data[Amount], data[Sales Person],$I15, data[Geography],$E$4)</f>
        <v>16821</v>
      </c>
      <c r="K15" s="18">
        <f>SUMIFS(data[Units], data[Sales Person],$I15, data[Geography],$E$4)</f>
        <v>1161</v>
      </c>
      <c r="L15" s="31">
        <f t="shared" si="0"/>
        <v>1</v>
      </c>
    </row>
    <row r="16" spans="1:18" x14ac:dyDescent="0.25">
      <c r="I16" s="16" t="s">
        <v>9</v>
      </c>
      <c r="J16" s="27">
        <f>SUMIFS(data[Amount], data[Sales Person],$I16, data[Geography],$E$4)</f>
        <v>21434</v>
      </c>
      <c r="K16" s="18">
        <f>SUMIFS(data[Units], data[Sales Person],$I16, data[Geography],$E$4)</f>
        <v>1116</v>
      </c>
      <c r="L16" s="31">
        <f t="shared" si="0"/>
        <v>1</v>
      </c>
    </row>
    <row r="17" spans="4:12" x14ac:dyDescent="0.25">
      <c r="I17" s="16" t="s">
        <v>10</v>
      </c>
      <c r="J17" s="27">
        <f>SUMIFS(data[Amount], data[Sales Person],$I17, data[Geography],$E$4)</f>
        <v>7987</v>
      </c>
      <c r="K17" s="18">
        <f>SUMIFS(data[Units], data[Sales Person],$I17, data[Geography],$E$4)</f>
        <v>345</v>
      </c>
      <c r="L17" s="31">
        <f t="shared" si="0"/>
        <v>-1</v>
      </c>
    </row>
    <row r="18" spans="4:12" x14ac:dyDescent="0.25">
      <c r="I18" s="16" t="s">
        <v>40</v>
      </c>
      <c r="J18" s="27">
        <f>SUMIFS(data[Amount], data[Sales Person],$I18, data[Geography],$E$4)</f>
        <v>24451</v>
      </c>
      <c r="K18" s="18">
        <f>SUMIFS(data[Units], data[Sales Person],$I18, data[Geography],$E$4)</f>
        <v>300</v>
      </c>
      <c r="L18" s="31">
        <f t="shared" si="0"/>
        <v>1</v>
      </c>
    </row>
    <row r="23" spans="4:12" x14ac:dyDescent="0.25">
      <c r="D23" t="s">
        <v>107</v>
      </c>
    </row>
    <row r="24" spans="4:12" x14ac:dyDescent="0.25">
      <c r="D24" t="s">
        <v>101</v>
      </c>
    </row>
    <row r="25" spans="4:12" x14ac:dyDescent="0.25">
      <c r="D25" t="s">
        <v>102</v>
      </c>
    </row>
    <row r="26" spans="4:12" x14ac:dyDescent="0.25">
      <c r="D26" t="s">
        <v>103</v>
      </c>
    </row>
    <row r="27" spans="4:12" x14ac:dyDescent="0.25">
      <c r="D27" t="s">
        <v>104</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31"/>
  <sheetViews>
    <sheetView tabSelected="1" zoomScaleNormal="100" workbookViewId="0">
      <selection activeCell="I23" sqref="I23"/>
    </sheetView>
  </sheetViews>
  <sheetFormatPr defaultRowHeight="15" x14ac:dyDescent="0.25"/>
  <cols>
    <col min="1" max="1" width="2.140625" customWidth="1"/>
    <col min="2" max="2" width="7.7109375" customWidth="1"/>
    <col min="3" max="3" width="21" customWidth="1"/>
    <col min="4" max="4" width="14.85546875" bestFit="1" customWidth="1"/>
    <col min="5" max="5" width="12.28515625" bestFit="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5" spans="1:7" x14ac:dyDescent="0.25">
      <c r="C5" s="19" t="s">
        <v>62</v>
      </c>
      <c r="D5" t="s">
        <v>64</v>
      </c>
      <c r="E5" t="s">
        <v>65</v>
      </c>
      <c r="F5" t="s">
        <v>105</v>
      </c>
      <c r="G5" t="s">
        <v>108</v>
      </c>
    </row>
    <row r="6" spans="1:7" x14ac:dyDescent="0.25">
      <c r="C6" s="20" t="s">
        <v>26</v>
      </c>
      <c r="D6" s="21">
        <v>98</v>
      </c>
      <c r="E6" s="21">
        <v>159</v>
      </c>
      <c r="F6" s="56">
        <v>-792.4</v>
      </c>
      <c r="G6" s="57">
        <v>-8.0857142857142854</v>
      </c>
    </row>
    <row r="7" spans="1:7" x14ac:dyDescent="0.25">
      <c r="C7" s="20" t="s">
        <v>21</v>
      </c>
      <c r="D7" s="21">
        <v>567</v>
      </c>
      <c r="E7" s="21">
        <v>228</v>
      </c>
      <c r="F7" s="56">
        <v>-1485</v>
      </c>
      <c r="G7" s="57">
        <v>-2.6190476190476191</v>
      </c>
    </row>
    <row r="8" spans="1:7" x14ac:dyDescent="0.25">
      <c r="C8" s="20" t="s">
        <v>17</v>
      </c>
      <c r="D8" s="21">
        <v>1589</v>
      </c>
      <c r="E8" s="21">
        <v>303</v>
      </c>
      <c r="F8" s="56">
        <v>646.67000000000007</v>
      </c>
      <c r="G8" s="57">
        <v>0.40696664568911267</v>
      </c>
    </row>
    <row r="9" spans="1:7" x14ac:dyDescent="0.25">
      <c r="C9" s="20" t="s">
        <v>23</v>
      </c>
      <c r="D9" s="21">
        <v>2023</v>
      </c>
      <c r="E9" s="21">
        <v>78</v>
      </c>
      <c r="F9" s="56">
        <v>1516.78</v>
      </c>
      <c r="G9" s="57">
        <v>0.74976767177459214</v>
      </c>
    </row>
    <row r="10" spans="1:7" x14ac:dyDescent="0.25">
      <c r="C10" s="20" t="s">
        <v>25</v>
      </c>
      <c r="D10" s="21">
        <v>2464</v>
      </c>
      <c r="E10" s="21">
        <v>234</v>
      </c>
      <c r="F10" s="56">
        <v>-613.09999999999991</v>
      </c>
      <c r="G10" s="57">
        <v>-0.2488230519480519</v>
      </c>
    </row>
    <row r="11" spans="1:7" x14ac:dyDescent="0.25">
      <c r="C11" s="20" t="s">
        <v>24</v>
      </c>
      <c r="D11" s="21">
        <v>4431</v>
      </c>
      <c r="E11" s="21">
        <v>162</v>
      </c>
      <c r="F11" s="56">
        <v>3625.86</v>
      </c>
      <c r="G11" s="57">
        <v>0.81829383886255924</v>
      </c>
    </row>
    <row r="12" spans="1:7" x14ac:dyDescent="0.25">
      <c r="C12" s="20" t="s">
        <v>31</v>
      </c>
      <c r="D12" s="21">
        <v>4753</v>
      </c>
      <c r="E12" s="21">
        <v>246</v>
      </c>
      <c r="F12" s="56">
        <v>3328.66</v>
      </c>
      <c r="G12" s="57">
        <v>0.70032821375973064</v>
      </c>
    </row>
    <row r="13" spans="1:7" x14ac:dyDescent="0.25">
      <c r="C13" s="20" t="s">
        <v>13</v>
      </c>
      <c r="D13" s="21">
        <v>4760</v>
      </c>
      <c r="E13" s="21">
        <v>69</v>
      </c>
      <c r="F13" s="56">
        <v>4116.2299999999996</v>
      </c>
      <c r="G13" s="57">
        <v>0.86475420168067219</v>
      </c>
    </row>
    <row r="14" spans="1:7" x14ac:dyDescent="0.25">
      <c r="C14" s="20" t="s">
        <v>4</v>
      </c>
      <c r="D14" s="21">
        <v>5005</v>
      </c>
      <c r="E14" s="21">
        <v>558</v>
      </c>
      <c r="F14" s="56">
        <v>-1624.0400000000009</v>
      </c>
      <c r="G14" s="57">
        <v>-0.32448351648351664</v>
      </c>
    </row>
    <row r="15" spans="1:7" x14ac:dyDescent="0.25">
      <c r="C15" s="20" t="s">
        <v>20</v>
      </c>
      <c r="D15" s="21">
        <v>5747</v>
      </c>
      <c r="E15" s="21">
        <v>828</v>
      </c>
      <c r="F15" s="56">
        <v>-3046.3599999999988</v>
      </c>
      <c r="G15" s="57">
        <v>-0.5300783017226377</v>
      </c>
    </row>
    <row r="16" spans="1:7" x14ac:dyDescent="0.25">
      <c r="C16" s="20" t="s">
        <v>19</v>
      </c>
      <c r="D16" s="21">
        <v>5747</v>
      </c>
      <c r="E16" s="21">
        <v>354</v>
      </c>
      <c r="F16" s="56">
        <v>3042.44</v>
      </c>
      <c r="G16" s="57">
        <v>0.52939620671654775</v>
      </c>
    </row>
    <row r="17" spans="3:7" x14ac:dyDescent="0.25">
      <c r="C17" s="20" t="s">
        <v>18</v>
      </c>
      <c r="D17" s="21">
        <v>6223</v>
      </c>
      <c r="E17" s="21">
        <v>294</v>
      </c>
      <c r="F17" s="56">
        <v>4320.82</v>
      </c>
      <c r="G17" s="57">
        <v>0.69433070866141733</v>
      </c>
    </row>
    <row r="18" spans="3:7" x14ac:dyDescent="0.25">
      <c r="C18" s="20" t="s">
        <v>16</v>
      </c>
      <c r="D18" s="21">
        <v>6860</v>
      </c>
      <c r="E18" s="21">
        <v>201</v>
      </c>
      <c r="F18" s="56">
        <v>5093.21</v>
      </c>
      <c r="G18" s="57">
        <v>0.74245043731778426</v>
      </c>
    </row>
    <row r="19" spans="3:7" x14ac:dyDescent="0.25">
      <c r="C19" s="20" t="s">
        <v>33</v>
      </c>
      <c r="D19" s="21">
        <v>10045</v>
      </c>
      <c r="E19" s="21">
        <v>864</v>
      </c>
      <c r="F19" s="56">
        <v>-642.67999999999847</v>
      </c>
      <c r="G19" s="57">
        <v>-6.3980089596814185E-2</v>
      </c>
    </row>
    <row r="20" spans="3:7" x14ac:dyDescent="0.25">
      <c r="C20" s="20" t="s">
        <v>29</v>
      </c>
      <c r="D20" s="21">
        <v>10234</v>
      </c>
      <c r="E20" s="21">
        <v>717</v>
      </c>
      <c r="F20" s="56">
        <v>5100.2800000000007</v>
      </c>
      <c r="G20" s="57">
        <v>0.49836623021301552</v>
      </c>
    </row>
    <row r="21" spans="3:7" x14ac:dyDescent="0.25">
      <c r="C21" s="20" t="s">
        <v>14</v>
      </c>
      <c r="D21" s="21">
        <v>10493</v>
      </c>
      <c r="E21" s="21">
        <v>414</v>
      </c>
      <c r="F21" s="56">
        <v>5649.2000000000007</v>
      </c>
      <c r="G21" s="57">
        <v>0.53837796626322321</v>
      </c>
    </row>
    <row r="22" spans="3:7" x14ac:dyDescent="0.25">
      <c r="C22" s="20" t="s">
        <v>22</v>
      </c>
      <c r="D22" s="21">
        <v>12355</v>
      </c>
      <c r="E22" s="21">
        <v>666</v>
      </c>
      <c r="F22" s="56">
        <v>5848.18</v>
      </c>
      <c r="G22" s="57">
        <v>0.47334520437070016</v>
      </c>
    </row>
    <row r="23" spans="3:7" x14ac:dyDescent="0.25">
      <c r="C23" s="20" t="s">
        <v>28</v>
      </c>
      <c r="D23" s="21">
        <v>12649</v>
      </c>
      <c r="E23" s="21">
        <v>504</v>
      </c>
      <c r="F23" s="56">
        <v>7417.48</v>
      </c>
      <c r="G23" s="57">
        <v>0.58640841173215275</v>
      </c>
    </row>
    <row r="24" spans="3:7" x14ac:dyDescent="0.25">
      <c r="C24" s="20" t="s">
        <v>27</v>
      </c>
      <c r="D24" s="21">
        <v>14371</v>
      </c>
      <c r="E24" s="21">
        <v>771</v>
      </c>
      <c r="F24" s="56">
        <v>1472.1700000000019</v>
      </c>
      <c r="G24" s="57">
        <v>0.1024403312226012</v>
      </c>
    </row>
    <row r="25" spans="3:7" x14ac:dyDescent="0.25">
      <c r="C25" s="20" t="s">
        <v>30</v>
      </c>
      <c r="D25" s="21">
        <v>17409</v>
      </c>
      <c r="E25" s="21">
        <v>903</v>
      </c>
      <c r="F25" s="56">
        <v>4324.5299999999988</v>
      </c>
      <c r="G25" s="57">
        <v>0.24840772014475265</v>
      </c>
    </row>
    <row r="26" spans="3:7" x14ac:dyDescent="0.25">
      <c r="C26" s="20" t="s">
        <v>32</v>
      </c>
      <c r="D26" s="21">
        <v>19054</v>
      </c>
      <c r="E26" s="21">
        <v>693</v>
      </c>
      <c r="F26" s="56">
        <v>13059.55</v>
      </c>
      <c r="G26" s="57">
        <v>0.6853967670830271</v>
      </c>
    </row>
    <row r="27" spans="3:7" x14ac:dyDescent="0.25">
      <c r="C27" s="20" t="s">
        <v>15</v>
      </c>
      <c r="D27" s="21">
        <v>32557</v>
      </c>
      <c r="E27" s="21">
        <v>912</v>
      </c>
      <c r="F27" s="56">
        <v>21859.239999999998</v>
      </c>
      <c r="G27" s="57">
        <v>0.67141444236262549</v>
      </c>
    </row>
    <row r="28" spans="3:7" x14ac:dyDescent="0.25">
      <c r="C28" s="20" t="s">
        <v>63</v>
      </c>
      <c r="D28" s="21">
        <v>189434</v>
      </c>
      <c r="E28" s="21">
        <v>10158</v>
      </c>
      <c r="F28" s="56">
        <v>82217.72</v>
      </c>
      <c r="G28" s="57">
        <v>0.43401775816379318</v>
      </c>
    </row>
    <row r="30" spans="3:7" x14ac:dyDescent="0.25">
      <c r="C30" s="20" t="s">
        <v>109</v>
      </c>
    </row>
    <row r="31" spans="3:7" x14ac:dyDescent="0.25">
      <c r="C31" s="20" t="s">
        <v>110</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G12"/>
  <sheetViews>
    <sheetView showGridLines="0" zoomScale="145" zoomScaleNormal="145" workbookViewId="0">
      <selection activeCell="D14" sqref="D14"/>
    </sheetView>
  </sheetViews>
  <sheetFormatPr defaultRowHeight="15" x14ac:dyDescent="0.25"/>
  <cols>
    <col min="1" max="1" width="2.140625" customWidth="1"/>
    <col min="2" max="2" width="6.7109375" customWidth="1"/>
    <col min="4" max="4" width="11.140625" bestFit="1" customWidth="1"/>
  </cols>
  <sheetData>
    <row r="1" spans="1:7" s="2" customFormat="1" ht="52.5" customHeight="1" x14ac:dyDescent="0.25">
      <c r="A1" s="1"/>
      <c r="B1" s="14">
        <v>1</v>
      </c>
      <c r="C1" s="3" t="str">
        <f>Data!L12</f>
        <v>Quick statistics</v>
      </c>
    </row>
    <row r="2" spans="1:7" s="12" customFormat="1" x14ac:dyDescent="0.25">
      <c r="A2" s="13"/>
      <c r="B2" s="15"/>
    </row>
    <row r="4" spans="1:7" x14ac:dyDescent="0.25">
      <c r="D4" s="33" t="s">
        <v>1</v>
      </c>
      <c r="E4" s="33" t="s">
        <v>50</v>
      </c>
    </row>
    <row r="5" spans="1:7" x14ac:dyDescent="0.25">
      <c r="C5" s="16" t="s">
        <v>54</v>
      </c>
      <c r="D5" s="17">
        <f>AVERAGE(data[Amount])</f>
        <v>4136.2299999999996</v>
      </c>
      <c r="E5" s="17">
        <f>AVERAGE(data[Units])</f>
        <v>152.19999999999999</v>
      </c>
    </row>
    <row r="6" spans="1:7" x14ac:dyDescent="0.25">
      <c r="C6" s="16" t="s">
        <v>55</v>
      </c>
      <c r="D6" s="17">
        <f>MEDIAN(data[Amount])</f>
        <v>3437</v>
      </c>
      <c r="E6" s="17">
        <f>MEDIAN(data[Units])</f>
        <v>124.5</v>
      </c>
      <c r="G6" t="s">
        <v>82</v>
      </c>
    </row>
    <row r="7" spans="1:7" x14ac:dyDescent="0.25">
      <c r="C7" s="16"/>
      <c r="D7" s="17"/>
      <c r="E7" s="16"/>
    </row>
    <row r="8" spans="1:7" x14ac:dyDescent="0.25">
      <c r="C8" s="16" t="s">
        <v>56</v>
      </c>
      <c r="D8" s="17">
        <f>MIN(data[Amount])</f>
        <v>0</v>
      </c>
      <c r="E8" s="17">
        <f>MIN(data[Units])</f>
        <v>0</v>
      </c>
    </row>
    <row r="9" spans="1:7" x14ac:dyDescent="0.25">
      <c r="C9" s="16" t="s">
        <v>57</v>
      </c>
      <c r="D9" s="17">
        <f>MAX(data[Amount])</f>
        <v>16184</v>
      </c>
      <c r="E9" s="17">
        <f>MAX(data[Units])</f>
        <v>525</v>
      </c>
    </row>
    <row r="10" spans="1:7" x14ac:dyDescent="0.25">
      <c r="C10" s="39" t="s">
        <v>58</v>
      </c>
      <c r="D10" s="4">
        <f>D9-D8</f>
        <v>16184</v>
      </c>
      <c r="E10" s="4">
        <f>E9-E8</f>
        <v>525</v>
      </c>
      <c r="G10" t="s">
        <v>83</v>
      </c>
    </row>
    <row r="11" spans="1:7" x14ac:dyDescent="0.25">
      <c r="C11" s="16" t="s">
        <v>59</v>
      </c>
      <c r="D11" s="40">
        <f>_xlfn.PERCENTILE.EXC(data[Amount],0.25)</f>
        <v>1652</v>
      </c>
      <c r="E11" s="40">
        <f>_xlfn.PERCENTILE.EXC(data[Units],0.25)</f>
        <v>54</v>
      </c>
      <c r="G11" t="s">
        <v>84</v>
      </c>
    </row>
    <row r="12" spans="1:7" x14ac:dyDescent="0.25">
      <c r="C12" s="16" t="s">
        <v>60</v>
      </c>
      <c r="D12" s="40">
        <f>_xlfn.PERCENTILE.EXC(data[Amount],0.75)</f>
        <v>6245.75</v>
      </c>
      <c r="E12" s="40">
        <f>_xlfn.PERCENTILE.EXC(data[Units],0.75)</f>
        <v>223.5</v>
      </c>
      <c r="G12"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I304"/>
  <sheetViews>
    <sheetView zoomScale="85" zoomScaleNormal="85" workbookViewId="0">
      <selection activeCell="D42" sqref="D42"/>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9" s="2" customFormat="1" ht="52.5" customHeight="1" x14ac:dyDescent="0.25">
      <c r="A1" s="1"/>
      <c r="B1" s="14">
        <v>2</v>
      </c>
      <c r="C1" s="3" t="str">
        <f>Data!L13</f>
        <v>Exploratory Data Analysis (EDA) with CF</v>
      </c>
    </row>
    <row r="2" spans="1:9" s="12" customFormat="1" x14ac:dyDescent="0.25">
      <c r="A2" s="13"/>
      <c r="B2" s="15"/>
    </row>
    <row r="4" spans="1:9" x14ac:dyDescent="0.25">
      <c r="C4" s="38" t="s">
        <v>11</v>
      </c>
      <c r="D4" s="42" t="s">
        <v>12</v>
      </c>
      <c r="E4" s="42" t="s">
        <v>0</v>
      </c>
      <c r="F4" s="43" t="s">
        <v>1</v>
      </c>
      <c r="G4" s="43" t="s">
        <v>50</v>
      </c>
    </row>
    <row r="5" spans="1:9" x14ac:dyDescent="0.25">
      <c r="C5" s="36" t="s">
        <v>5</v>
      </c>
      <c r="D5" s="35" t="s">
        <v>36</v>
      </c>
      <c r="E5" s="35" t="s">
        <v>16</v>
      </c>
      <c r="F5" s="44">
        <v>16184</v>
      </c>
      <c r="G5" s="45">
        <v>39</v>
      </c>
      <c r="I5" t="s">
        <v>87</v>
      </c>
    </row>
    <row r="6" spans="1:9" x14ac:dyDescent="0.25">
      <c r="C6" s="37" t="s">
        <v>5</v>
      </c>
      <c r="D6" s="34" t="s">
        <v>34</v>
      </c>
      <c r="E6" s="34" t="s">
        <v>20</v>
      </c>
      <c r="F6" s="46">
        <v>15610</v>
      </c>
      <c r="G6" s="47">
        <v>339</v>
      </c>
    </row>
    <row r="7" spans="1:9" x14ac:dyDescent="0.25">
      <c r="C7" s="36" t="s">
        <v>9</v>
      </c>
      <c r="D7" s="35" t="s">
        <v>34</v>
      </c>
      <c r="E7" s="35" t="s">
        <v>28</v>
      </c>
      <c r="F7" s="44">
        <v>14329</v>
      </c>
      <c r="G7" s="45">
        <v>150</v>
      </c>
    </row>
    <row r="8" spans="1:9" x14ac:dyDescent="0.25">
      <c r="C8" s="37" t="s">
        <v>5</v>
      </c>
      <c r="D8" s="34" t="s">
        <v>35</v>
      </c>
      <c r="E8" s="34" t="s">
        <v>15</v>
      </c>
      <c r="F8" s="46">
        <v>13391</v>
      </c>
      <c r="G8" s="47">
        <v>201</v>
      </c>
      <c r="I8" t="s">
        <v>88</v>
      </c>
    </row>
    <row r="9" spans="1:9" x14ac:dyDescent="0.25">
      <c r="C9" s="37" t="s">
        <v>10</v>
      </c>
      <c r="D9" s="34" t="s">
        <v>39</v>
      </c>
      <c r="E9" s="34" t="s">
        <v>33</v>
      </c>
      <c r="F9" s="46">
        <v>12950</v>
      </c>
      <c r="G9" s="47">
        <v>30</v>
      </c>
    </row>
    <row r="10" spans="1:9" x14ac:dyDescent="0.25">
      <c r="C10" s="36" t="s">
        <v>40</v>
      </c>
      <c r="D10" s="35" t="s">
        <v>35</v>
      </c>
      <c r="E10" s="35" t="s">
        <v>32</v>
      </c>
      <c r="F10" s="44">
        <v>12348</v>
      </c>
      <c r="G10" s="45">
        <v>234</v>
      </c>
    </row>
    <row r="11" spans="1:9" x14ac:dyDescent="0.25">
      <c r="C11" s="36" t="s">
        <v>2</v>
      </c>
      <c r="D11" s="35" t="s">
        <v>37</v>
      </c>
      <c r="E11" s="35" t="s">
        <v>18</v>
      </c>
      <c r="F11" s="44">
        <v>11571</v>
      </c>
      <c r="G11" s="45">
        <v>138</v>
      </c>
    </row>
    <row r="12" spans="1:9" x14ac:dyDescent="0.25">
      <c r="C12" s="37" t="s">
        <v>9</v>
      </c>
      <c r="D12" s="34" t="s">
        <v>36</v>
      </c>
      <c r="E12" s="34" t="s">
        <v>27</v>
      </c>
      <c r="F12" s="46">
        <v>11522</v>
      </c>
      <c r="G12" s="47">
        <v>204</v>
      </c>
    </row>
    <row r="13" spans="1:9" x14ac:dyDescent="0.25">
      <c r="C13" s="36" t="s">
        <v>2</v>
      </c>
      <c r="D13" s="35" t="s">
        <v>36</v>
      </c>
      <c r="E13" s="35" t="s">
        <v>16</v>
      </c>
      <c r="F13" s="44">
        <v>11417</v>
      </c>
      <c r="G13" s="45">
        <v>21</v>
      </c>
    </row>
    <row r="14" spans="1:9" x14ac:dyDescent="0.25">
      <c r="C14" s="37" t="s">
        <v>41</v>
      </c>
      <c r="D14" s="34" t="s">
        <v>36</v>
      </c>
      <c r="E14" s="34" t="s">
        <v>13</v>
      </c>
      <c r="F14" s="46">
        <v>10311</v>
      </c>
      <c r="G14" s="47">
        <v>231</v>
      </c>
    </row>
    <row r="15" spans="1:9" x14ac:dyDescent="0.25">
      <c r="C15" s="36" t="s">
        <v>41</v>
      </c>
      <c r="D15" s="35" t="s">
        <v>36</v>
      </c>
      <c r="E15" s="35" t="s">
        <v>32</v>
      </c>
      <c r="F15" s="44">
        <v>10304</v>
      </c>
      <c r="G15" s="45">
        <v>84</v>
      </c>
    </row>
    <row r="16" spans="1:9" x14ac:dyDescent="0.25">
      <c r="C16" s="36" t="s">
        <v>7</v>
      </c>
      <c r="D16" s="35" t="s">
        <v>38</v>
      </c>
      <c r="E16" s="35" t="s">
        <v>30</v>
      </c>
      <c r="F16" s="44">
        <v>10129</v>
      </c>
      <c r="G16" s="45">
        <v>312</v>
      </c>
    </row>
    <row r="17" spans="3:7" x14ac:dyDescent="0.25">
      <c r="C17" s="37" t="s">
        <v>6</v>
      </c>
      <c r="D17" s="34" t="s">
        <v>36</v>
      </c>
      <c r="E17" s="34" t="s">
        <v>4</v>
      </c>
      <c r="F17" s="46">
        <v>10073</v>
      </c>
      <c r="G17" s="47">
        <v>120</v>
      </c>
    </row>
    <row r="18" spans="3:7" x14ac:dyDescent="0.25">
      <c r="C18" s="36" t="s">
        <v>2</v>
      </c>
      <c r="D18" s="35" t="s">
        <v>37</v>
      </c>
      <c r="E18" s="35" t="s">
        <v>17</v>
      </c>
      <c r="F18" s="44">
        <v>9926</v>
      </c>
      <c r="G18" s="45">
        <v>201</v>
      </c>
    </row>
    <row r="19" spans="3:7" x14ac:dyDescent="0.25">
      <c r="C19" s="37" t="s">
        <v>7</v>
      </c>
      <c r="D19" s="34" t="s">
        <v>37</v>
      </c>
      <c r="E19" s="34" t="s">
        <v>22</v>
      </c>
      <c r="F19" s="46">
        <v>9835</v>
      </c>
      <c r="G19" s="47">
        <v>207</v>
      </c>
    </row>
    <row r="20" spans="3:7" x14ac:dyDescent="0.25">
      <c r="C20" s="36" t="s">
        <v>40</v>
      </c>
      <c r="D20" s="35" t="s">
        <v>36</v>
      </c>
      <c r="E20" s="35" t="s">
        <v>33</v>
      </c>
      <c r="F20" s="44">
        <v>9772</v>
      </c>
      <c r="G20" s="45">
        <v>90</v>
      </c>
    </row>
    <row r="21" spans="3:7" x14ac:dyDescent="0.25">
      <c r="C21" s="36" t="s">
        <v>8</v>
      </c>
      <c r="D21" s="35" t="s">
        <v>37</v>
      </c>
      <c r="E21" s="35" t="s">
        <v>15</v>
      </c>
      <c r="F21" s="44">
        <v>9709</v>
      </c>
      <c r="G21" s="45">
        <v>30</v>
      </c>
    </row>
    <row r="22" spans="3:7" x14ac:dyDescent="0.25">
      <c r="C22" s="36" t="s">
        <v>8</v>
      </c>
      <c r="D22" s="35" t="s">
        <v>39</v>
      </c>
      <c r="E22" s="35" t="s">
        <v>18</v>
      </c>
      <c r="F22" s="44">
        <v>9660</v>
      </c>
      <c r="G22" s="45">
        <v>27</v>
      </c>
    </row>
    <row r="23" spans="3:7" x14ac:dyDescent="0.25">
      <c r="C23" s="37" t="s">
        <v>41</v>
      </c>
      <c r="D23" s="34" t="s">
        <v>36</v>
      </c>
      <c r="E23" s="34" t="s">
        <v>18</v>
      </c>
      <c r="F23" s="46">
        <v>9632</v>
      </c>
      <c r="G23" s="47">
        <v>288</v>
      </c>
    </row>
    <row r="24" spans="3:7" x14ac:dyDescent="0.25">
      <c r="C24" s="36" t="s">
        <v>9</v>
      </c>
      <c r="D24" s="35" t="s">
        <v>38</v>
      </c>
      <c r="E24" s="35" t="s">
        <v>33</v>
      </c>
      <c r="F24" s="44">
        <v>9506</v>
      </c>
      <c r="G24" s="45">
        <v>87</v>
      </c>
    </row>
    <row r="25" spans="3:7" x14ac:dyDescent="0.25">
      <c r="C25" s="37" t="s">
        <v>2</v>
      </c>
      <c r="D25" s="34" t="s">
        <v>39</v>
      </c>
      <c r="E25" s="34" t="s">
        <v>20</v>
      </c>
      <c r="F25" s="46">
        <v>9443</v>
      </c>
      <c r="G25" s="47">
        <v>162</v>
      </c>
    </row>
    <row r="26" spans="3:7" x14ac:dyDescent="0.25">
      <c r="C26" s="37" t="s">
        <v>3</v>
      </c>
      <c r="D26" s="34" t="s">
        <v>36</v>
      </c>
      <c r="E26" s="34" t="s">
        <v>16</v>
      </c>
      <c r="F26" s="46">
        <v>9198</v>
      </c>
      <c r="G26" s="47">
        <v>36</v>
      </c>
    </row>
    <row r="27" spans="3:7" x14ac:dyDescent="0.25">
      <c r="C27" s="36" t="s">
        <v>9</v>
      </c>
      <c r="D27" s="35" t="s">
        <v>36</v>
      </c>
      <c r="E27" s="35" t="s">
        <v>30</v>
      </c>
      <c r="F27" s="44">
        <v>9051</v>
      </c>
      <c r="G27" s="45">
        <v>57</v>
      </c>
    </row>
    <row r="28" spans="3:7" x14ac:dyDescent="0.25">
      <c r="C28" s="37" t="s">
        <v>40</v>
      </c>
      <c r="D28" s="34" t="s">
        <v>37</v>
      </c>
      <c r="E28" s="34" t="s">
        <v>29</v>
      </c>
      <c r="F28" s="46">
        <v>9002</v>
      </c>
      <c r="G28" s="47">
        <v>72</v>
      </c>
    </row>
    <row r="29" spans="3:7" x14ac:dyDescent="0.25">
      <c r="C29" s="36" t="s">
        <v>8</v>
      </c>
      <c r="D29" s="35" t="s">
        <v>39</v>
      </c>
      <c r="E29" s="35" t="s">
        <v>31</v>
      </c>
      <c r="F29" s="44">
        <v>8890</v>
      </c>
      <c r="G29" s="45">
        <v>210</v>
      </c>
    </row>
    <row r="30" spans="3:7" x14ac:dyDescent="0.25">
      <c r="C30" s="37" t="s">
        <v>40</v>
      </c>
      <c r="D30" s="34" t="s">
        <v>35</v>
      </c>
      <c r="E30" s="34" t="s">
        <v>33</v>
      </c>
      <c r="F30" s="46">
        <v>8869</v>
      </c>
      <c r="G30" s="47">
        <v>432</v>
      </c>
    </row>
    <row r="31" spans="3:7" x14ac:dyDescent="0.25">
      <c r="C31" s="36" t="s">
        <v>7</v>
      </c>
      <c r="D31" s="35" t="s">
        <v>34</v>
      </c>
      <c r="E31" s="35" t="s">
        <v>24</v>
      </c>
      <c r="F31" s="44">
        <v>8862</v>
      </c>
      <c r="G31" s="45">
        <v>189</v>
      </c>
    </row>
    <row r="32" spans="3:7" x14ac:dyDescent="0.25">
      <c r="C32" s="36" t="s">
        <v>3</v>
      </c>
      <c r="D32" s="35" t="s">
        <v>38</v>
      </c>
      <c r="E32" s="35" t="s">
        <v>26</v>
      </c>
      <c r="F32" s="44">
        <v>8841</v>
      </c>
      <c r="G32" s="45">
        <v>303</v>
      </c>
    </row>
    <row r="33" spans="3:7" x14ac:dyDescent="0.25">
      <c r="C33" s="36" t="s">
        <v>5</v>
      </c>
      <c r="D33" s="35" t="s">
        <v>37</v>
      </c>
      <c r="E33" s="35" t="s">
        <v>25</v>
      </c>
      <c r="F33" s="44">
        <v>8813</v>
      </c>
      <c r="G33" s="45">
        <v>21</v>
      </c>
    </row>
    <row r="34" spans="3:7" x14ac:dyDescent="0.25">
      <c r="C34" s="37" t="s">
        <v>9</v>
      </c>
      <c r="D34" s="34" t="s">
        <v>34</v>
      </c>
      <c r="E34" s="34" t="s">
        <v>20</v>
      </c>
      <c r="F34" s="46">
        <v>8463</v>
      </c>
      <c r="G34" s="47">
        <v>492</v>
      </c>
    </row>
    <row r="35" spans="3:7" x14ac:dyDescent="0.25">
      <c r="C35" s="36" t="s">
        <v>7</v>
      </c>
      <c r="D35" s="35" t="s">
        <v>36</v>
      </c>
      <c r="E35" s="35" t="s">
        <v>22</v>
      </c>
      <c r="F35" s="44">
        <v>8435</v>
      </c>
      <c r="G35" s="45">
        <v>42</v>
      </c>
    </row>
    <row r="36" spans="3:7" x14ac:dyDescent="0.25">
      <c r="C36" s="36" t="s">
        <v>2</v>
      </c>
      <c r="D36" s="35" t="s">
        <v>36</v>
      </c>
      <c r="E36" s="35" t="s">
        <v>29</v>
      </c>
      <c r="F36" s="44">
        <v>8211</v>
      </c>
      <c r="G36" s="45">
        <v>75</v>
      </c>
    </row>
    <row r="37" spans="3:7" x14ac:dyDescent="0.25">
      <c r="C37" s="36" t="s">
        <v>9</v>
      </c>
      <c r="D37" s="35" t="s">
        <v>34</v>
      </c>
      <c r="E37" s="35" t="s">
        <v>23</v>
      </c>
      <c r="F37" s="44">
        <v>8155</v>
      </c>
      <c r="G37" s="45">
        <v>90</v>
      </c>
    </row>
    <row r="38" spans="3:7" x14ac:dyDescent="0.25">
      <c r="C38" s="37" t="s">
        <v>6</v>
      </c>
      <c r="D38" s="34" t="s">
        <v>34</v>
      </c>
      <c r="E38" s="34" t="s">
        <v>26</v>
      </c>
      <c r="F38" s="46">
        <v>8008</v>
      </c>
      <c r="G38" s="47">
        <v>456</v>
      </c>
    </row>
    <row r="39" spans="3:7" x14ac:dyDescent="0.25">
      <c r="C39" s="37" t="s">
        <v>41</v>
      </c>
      <c r="D39" s="34" t="s">
        <v>34</v>
      </c>
      <c r="E39" s="34" t="s">
        <v>33</v>
      </c>
      <c r="F39" s="46">
        <v>7847</v>
      </c>
      <c r="G39" s="47">
        <v>174</v>
      </c>
    </row>
    <row r="40" spans="3:7" x14ac:dyDescent="0.25">
      <c r="C40" s="37" t="s">
        <v>9</v>
      </c>
      <c r="D40" s="34" t="s">
        <v>35</v>
      </c>
      <c r="E40" s="34" t="s">
        <v>15</v>
      </c>
      <c r="F40" s="46">
        <v>7833</v>
      </c>
      <c r="G40" s="47">
        <v>243</v>
      </c>
    </row>
    <row r="41" spans="3:7" x14ac:dyDescent="0.25">
      <c r="C41" s="37" t="s">
        <v>2</v>
      </c>
      <c r="D41" s="34" t="s">
        <v>39</v>
      </c>
      <c r="E41" s="34" t="s">
        <v>27</v>
      </c>
      <c r="F41" s="46">
        <v>7812</v>
      </c>
      <c r="G41" s="47">
        <v>81</v>
      </c>
    </row>
    <row r="42" spans="3:7" x14ac:dyDescent="0.25">
      <c r="C42" s="37" t="s">
        <v>3</v>
      </c>
      <c r="D42" s="34" t="s">
        <v>34</v>
      </c>
      <c r="E42" s="34" t="s">
        <v>32</v>
      </c>
      <c r="F42" s="46">
        <v>7777</v>
      </c>
      <c r="G42" s="47">
        <v>504</v>
      </c>
    </row>
    <row r="43" spans="3:7" x14ac:dyDescent="0.25">
      <c r="C43" s="37" t="s">
        <v>7</v>
      </c>
      <c r="D43" s="34" t="s">
        <v>34</v>
      </c>
      <c r="E43" s="34" t="s">
        <v>17</v>
      </c>
      <c r="F43" s="46">
        <v>7777</v>
      </c>
      <c r="G43" s="47">
        <v>39</v>
      </c>
    </row>
    <row r="44" spans="3:7" x14ac:dyDescent="0.25">
      <c r="C44" s="36" t="s">
        <v>6</v>
      </c>
      <c r="D44" s="35" t="s">
        <v>37</v>
      </c>
      <c r="E44" s="35" t="s">
        <v>31</v>
      </c>
      <c r="F44" s="44">
        <v>7693</v>
      </c>
      <c r="G44" s="45">
        <v>87</v>
      </c>
    </row>
    <row r="45" spans="3:7" x14ac:dyDescent="0.25">
      <c r="C45" s="36" t="s">
        <v>40</v>
      </c>
      <c r="D45" s="35" t="s">
        <v>37</v>
      </c>
      <c r="E45" s="35" t="s">
        <v>19</v>
      </c>
      <c r="F45" s="44">
        <v>7693</v>
      </c>
      <c r="G45" s="45">
        <v>21</v>
      </c>
    </row>
    <row r="46" spans="3:7" x14ac:dyDescent="0.25">
      <c r="C46" s="36" t="s">
        <v>2</v>
      </c>
      <c r="D46" s="35" t="s">
        <v>39</v>
      </c>
      <c r="E46" s="35" t="s">
        <v>21</v>
      </c>
      <c r="F46" s="44">
        <v>7651</v>
      </c>
      <c r="G46" s="45">
        <v>213</v>
      </c>
    </row>
    <row r="47" spans="3:7" x14ac:dyDescent="0.25">
      <c r="C47" s="37" t="s">
        <v>2</v>
      </c>
      <c r="D47" s="34" t="s">
        <v>34</v>
      </c>
      <c r="E47" s="34" t="s">
        <v>19</v>
      </c>
      <c r="F47" s="46">
        <v>7511</v>
      </c>
      <c r="G47" s="47">
        <v>120</v>
      </c>
    </row>
    <row r="48" spans="3:7" x14ac:dyDescent="0.25">
      <c r="C48" s="37" t="s">
        <v>5</v>
      </c>
      <c r="D48" s="34" t="s">
        <v>38</v>
      </c>
      <c r="E48" s="34" t="s">
        <v>25</v>
      </c>
      <c r="F48" s="46">
        <v>7483</v>
      </c>
      <c r="G48" s="47">
        <v>45</v>
      </c>
    </row>
    <row r="49" spans="3:7" x14ac:dyDescent="0.25">
      <c r="C49" s="37" t="s">
        <v>41</v>
      </c>
      <c r="D49" s="34" t="s">
        <v>35</v>
      </c>
      <c r="E49" s="34" t="s">
        <v>28</v>
      </c>
      <c r="F49" s="46">
        <v>7455</v>
      </c>
      <c r="G49" s="47">
        <v>216</v>
      </c>
    </row>
    <row r="50" spans="3:7" x14ac:dyDescent="0.25">
      <c r="C50" s="37" t="s">
        <v>6</v>
      </c>
      <c r="D50" s="34" t="s">
        <v>38</v>
      </c>
      <c r="E50" s="34" t="s">
        <v>21</v>
      </c>
      <c r="F50" s="46">
        <v>7322</v>
      </c>
      <c r="G50" s="47">
        <v>36</v>
      </c>
    </row>
    <row r="51" spans="3:7" x14ac:dyDescent="0.25">
      <c r="C51" s="37" t="s">
        <v>3</v>
      </c>
      <c r="D51" s="34" t="s">
        <v>37</v>
      </c>
      <c r="E51" s="34" t="s">
        <v>28</v>
      </c>
      <c r="F51" s="46">
        <v>7308</v>
      </c>
      <c r="G51" s="47">
        <v>327</v>
      </c>
    </row>
    <row r="52" spans="3:7" x14ac:dyDescent="0.25">
      <c r="C52" s="36" t="s">
        <v>5</v>
      </c>
      <c r="D52" s="35" t="s">
        <v>34</v>
      </c>
      <c r="E52" s="35" t="s">
        <v>15</v>
      </c>
      <c r="F52" s="44">
        <v>7280</v>
      </c>
      <c r="G52" s="45">
        <v>201</v>
      </c>
    </row>
    <row r="53" spans="3:7" x14ac:dyDescent="0.25">
      <c r="C53" s="36" t="s">
        <v>9</v>
      </c>
      <c r="D53" s="35" t="s">
        <v>37</v>
      </c>
      <c r="E53" s="35" t="s">
        <v>20</v>
      </c>
      <c r="F53" s="44">
        <v>7273</v>
      </c>
      <c r="G53" s="45">
        <v>96</v>
      </c>
    </row>
    <row r="54" spans="3:7" x14ac:dyDescent="0.25">
      <c r="C54" s="37" t="s">
        <v>3</v>
      </c>
      <c r="D54" s="34" t="s">
        <v>34</v>
      </c>
      <c r="E54" s="34" t="s">
        <v>14</v>
      </c>
      <c r="F54" s="46">
        <v>7259</v>
      </c>
      <c r="G54" s="47">
        <v>276</v>
      </c>
    </row>
    <row r="55" spans="3:7" x14ac:dyDescent="0.25">
      <c r="C55" s="36" t="s">
        <v>5</v>
      </c>
      <c r="D55" s="35" t="s">
        <v>38</v>
      </c>
      <c r="E55" s="35" t="s">
        <v>13</v>
      </c>
      <c r="F55" s="44">
        <v>7189</v>
      </c>
      <c r="G55" s="45">
        <v>54</v>
      </c>
    </row>
    <row r="56" spans="3:7" x14ac:dyDescent="0.25">
      <c r="C56" s="36" t="s">
        <v>8</v>
      </c>
      <c r="D56" s="35" t="s">
        <v>39</v>
      </c>
      <c r="E56" s="35" t="s">
        <v>30</v>
      </c>
      <c r="F56" s="44">
        <v>7021</v>
      </c>
      <c r="G56" s="45">
        <v>183</v>
      </c>
    </row>
    <row r="57" spans="3:7" x14ac:dyDescent="0.25">
      <c r="C57" s="36" t="s">
        <v>5</v>
      </c>
      <c r="D57" s="35" t="s">
        <v>34</v>
      </c>
      <c r="E57" s="35" t="s">
        <v>27</v>
      </c>
      <c r="F57" s="44">
        <v>6986</v>
      </c>
      <c r="G57" s="45">
        <v>21</v>
      </c>
    </row>
    <row r="58" spans="3:7" x14ac:dyDescent="0.25">
      <c r="C58" s="37" t="s">
        <v>5</v>
      </c>
      <c r="D58" s="34" t="s">
        <v>39</v>
      </c>
      <c r="E58" s="34" t="s">
        <v>22</v>
      </c>
      <c r="F58" s="46">
        <v>6909</v>
      </c>
      <c r="G58" s="47">
        <v>81</v>
      </c>
    </row>
    <row r="59" spans="3:7" x14ac:dyDescent="0.25">
      <c r="C59" s="36" t="s">
        <v>10</v>
      </c>
      <c r="D59" s="35" t="s">
        <v>38</v>
      </c>
      <c r="E59" s="35" t="s">
        <v>4</v>
      </c>
      <c r="F59" s="44">
        <v>6860</v>
      </c>
      <c r="G59" s="45">
        <v>126</v>
      </c>
    </row>
    <row r="60" spans="3:7" x14ac:dyDescent="0.25">
      <c r="C60" s="36" t="s">
        <v>40</v>
      </c>
      <c r="D60" s="35" t="s">
        <v>35</v>
      </c>
      <c r="E60" s="35" t="s">
        <v>22</v>
      </c>
      <c r="F60" s="44">
        <v>6853</v>
      </c>
      <c r="G60" s="45">
        <v>372</v>
      </c>
    </row>
    <row r="61" spans="3:7" x14ac:dyDescent="0.25">
      <c r="C61" s="37" t="s">
        <v>9</v>
      </c>
      <c r="D61" s="34" t="s">
        <v>34</v>
      </c>
      <c r="E61" s="34" t="s">
        <v>21</v>
      </c>
      <c r="F61" s="46">
        <v>6832</v>
      </c>
      <c r="G61" s="47">
        <v>27</v>
      </c>
    </row>
    <row r="62" spans="3:7" x14ac:dyDescent="0.25">
      <c r="C62" s="36" t="s">
        <v>6</v>
      </c>
      <c r="D62" s="35" t="s">
        <v>37</v>
      </c>
      <c r="E62" s="35" t="s">
        <v>26</v>
      </c>
      <c r="F62" s="44">
        <v>6818</v>
      </c>
      <c r="G62" s="45">
        <v>6</v>
      </c>
    </row>
    <row r="63" spans="3:7" x14ac:dyDescent="0.25">
      <c r="C63" s="37" t="s">
        <v>7</v>
      </c>
      <c r="D63" s="34" t="s">
        <v>35</v>
      </c>
      <c r="E63" s="34" t="s">
        <v>30</v>
      </c>
      <c r="F63" s="46">
        <v>6755</v>
      </c>
      <c r="G63" s="47">
        <v>252</v>
      </c>
    </row>
    <row r="64" spans="3:7" x14ac:dyDescent="0.25">
      <c r="C64" s="37" t="s">
        <v>40</v>
      </c>
      <c r="D64" s="34" t="s">
        <v>34</v>
      </c>
      <c r="E64" s="34" t="s">
        <v>26</v>
      </c>
      <c r="F64" s="46">
        <v>6748</v>
      </c>
      <c r="G64" s="47">
        <v>48</v>
      </c>
    </row>
    <row r="65" spans="3:7" x14ac:dyDescent="0.25">
      <c r="C65" s="37" t="s">
        <v>6</v>
      </c>
      <c r="D65" s="34" t="s">
        <v>34</v>
      </c>
      <c r="E65" s="34" t="s">
        <v>32</v>
      </c>
      <c r="F65" s="46">
        <v>6734</v>
      </c>
      <c r="G65" s="47">
        <v>123</v>
      </c>
    </row>
    <row r="66" spans="3:7" x14ac:dyDescent="0.25">
      <c r="C66" s="37" t="s">
        <v>8</v>
      </c>
      <c r="D66" s="34" t="s">
        <v>35</v>
      </c>
      <c r="E66" s="34" t="s">
        <v>32</v>
      </c>
      <c r="F66" s="46">
        <v>6706</v>
      </c>
      <c r="G66" s="47">
        <v>459</v>
      </c>
    </row>
    <row r="67" spans="3:7" x14ac:dyDescent="0.25">
      <c r="C67" s="36" t="s">
        <v>10</v>
      </c>
      <c r="D67" s="35" t="s">
        <v>36</v>
      </c>
      <c r="E67" s="35" t="s">
        <v>32</v>
      </c>
      <c r="F67" s="44">
        <v>6657</v>
      </c>
      <c r="G67" s="45">
        <v>303</v>
      </c>
    </row>
    <row r="68" spans="3:7" x14ac:dyDescent="0.25">
      <c r="C68" s="37" t="s">
        <v>3</v>
      </c>
      <c r="D68" s="34" t="s">
        <v>35</v>
      </c>
      <c r="E68" s="34" t="s">
        <v>15</v>
      </c>
      <c r="F68" s="46">
        <v>6657</v>
      </c>
      <c r="G68" s="47">
        <v>276</v>
      </c>
    </row>
    <row r="69" spans="3:7" x14ac:dyDescent="0.25">
      <c r="C69" s="36" t="s">
        <v>7</v>
      </c>
      <c r="D69" s="35" t="s">
        <v>37</v>
      </c>
      <c r="E69" s="35" t="s">
        <v>14</v>
      </c>
      <c r="F69" s="44">
        <v>6608</v>
      </c>
      <c r="G69" s="45">
        <v>225</v>
      </c>
    </row>
    <row r="70" spans="3:7" x14ac:dyDescent="0.25">
      <c r="C70" s="37" t="s">
        <v>2</v>
      </c>
      <c r="D70" s="34" t="s">
        <v>38</v>
      </c>
      <c r="E70" s="34" t="s">
        <v>28</v>
      </c>
      <c r="F70" s="46">
        <v>6580</v>
      </c>
      <c r="G70" s="47">
        <v>183</v>
      </c>
    </row>
    <row r="71" spans="3:7" x14ac:dyDescent="0.25">
      <c r="C71" s="37" t="s">
        <v>7</v>
      </c>
      <c r="D71" s="34" t="s">
        <v>37</v>
      </c>
      <c r="E71" s="34" t="s">
        <v>30</v>
      </c>
      <c r="F71" s="46">
        <v>6454</v>
      </c>
      <c r="G71" s="47">
        <v>54</v>
      </c>
    </row>
    <row r="72" spans="3:7" x14ac:dyDescent="0.25">
      <c r="C72" s="36" t="s">
        <v>8</v>
      </c>
      <c r="D72" s="35" t="s">
        <v>38</v>
      </c>
      <c r="E72" s="35" t="s">
        <v>21</v>
      </c>
      <c r="F72" s="44">
        <v>6433</v>
      </c>
      <c r="G72" s="45">
        <v>78</v>
      </c>
    </row>
    <row r="73" spans="3:7" x14ac:dyDescent="0.25">
      <c r="C73" s="36" t="s">
        <v>41</v>
      </c>
      <c r="D73" s="35" t="s">
        <v>37</v>
      </c>
      <c r="E73" s="35" t="s">
        <v>24</v>
      </c>
      <c r="F73" s="44">
        <v>6398</v>
      </c>
      <c r="G73" s="45">
        <v>102</v>
      </c>
    </row>
    <row r="74" spans="3:7" x14ac:dyDescent="0.25">
      <c r="C74" s="37" t="s">
        <v>7</v>
      </c>
      <c r="D74" s="34" t="s">
        <v>37</v>
      </c>
      <c r="E74" s="34" t="s">
        <v>33</v>
      </c>
      <c r="F74" s="46">
        <v>6391</v>
      </c>
      <c r="G74" s="47">
        <v>48</v>
      </c>
    </row>
    <row r="75" spans="3:7" x14ac:dyDescent="0.25">
      <c r="C75" s="37" t="s">
        <v>40</v>
      </c>
      <c r="D75" s="34" t="s">
        <v>39</v>
      </c>
      <c r="E75" s="34" t="s">
        <v>27</v>
      </c>
      <c r="F75" s="46">
        <v>6370</v>
      </c>
      <c r="G75" s="47">
        <v>30</v>
      </c>
    </row>
    <row r="76" spans="3:7" x14ac:dyDescent="0.25">
      <c r="C76" s="36" t="s">
        <v>5</v>
      </c>
      <c r="D76" s="35" t="s">
        <v>36</v>
      </c>
      <c r="E76" s="35" t="s">
        <v>23</v>
      </c>
      <c r="F76" s="44">
        <v>6314</v>
      </c>
      <c r="G76" s="45">
        <v>15</v>
      </c>
    </row>
    <row r="77" spans="3:7" x14ac:dyDescent="0.25">
      <c r="C77" s="37" t="s">
        <v>3</v>
      </c>
      <c r="D77" s="34" t="s">
        <v>34</v>
      </c>
      <c r="E77" s="34" t="s">
        <v>25</v>
      </c>
      <c r="F77" s="46">
        <v>6300</v>
      </c>
      <c r="G77" s="47">
        <v>42</v>
      </c>
    </row>
    <row r="78" spans="3:7" x14ac:dyDescent="0.25">
      <c r="C78" s="36" t="s">
        <v>8</v>
      </c>
      <c r="D78" s="35" t="s">
        <v>37</v>
      </c>
      <c r="E78" s="35" t="s">
        <v>26</v>
      </c>
      <c r="F78" s="44">
        <v>6279</v>
      </c>
      <c r="G78" s="45">
        <v>45</v>
      </c>
    </row>
    <row r="79" spans="3:7" x14ac:dyDescent="0.25">
      <c r="C79" s="37" t="s">
        <v>5</v>
      </c>
      <c r="D79" s="34" t="s">
        <v>34</v>
      </c>
      <c r="E79" s="34" t="s">
        <v>22</v>
      </c>
      <c r="F79" s="46">
        <v>6279</v>
      </c>
      <c r="G79" s="47">
        <v>237</v>
      </c>
    </row>
    <row r="80" spans="3:7" x14ac:dyDescent="0.25">
      <c r="C80" s="37" t="s">
        <v>5</v>
      </c>
      <c r="D80" s="34" t="s">
        <v>36</v>
      </c>
      <c r="E80" s="34" t="s">
        <v>13</v>
      </c>
      <c r="F80" s="46">
        <v>6146</v>
      </c>
      <c r="G80" s="47">
        <v>63</v>
      </c>
    </row>
    <row r="81" spans="3:7" x14ac:dyDescent="0.25">
      <c r="C81" s="36" t="s">
        <v>40</v>
      </c>
      <c r="D81" s="35" t="s">
        <v>37</v>
      </c>
      <c r="E81" s="35" t="s">
        <v>27</v>
      </c>
      <c r="F81" s="44">
        <v>6132</v>
      </c>
      <c r="G81" s="45">
        <v>93</v>
      </c>
    </row>
    <row r="82" spans="3:7" x14ac:dyDescent="0.25">
      <c r="C82" s="37" t="s">
        <v>40</v>
      </c>
      <c r="D82" s="34" t="s">
        <v>38</v>
      </c>
      <c r="E82" s="34" t="s">
        <v>4</v>
      </c>
      <c r="F82" s="46">
        <v>6125</v>
      </c>
      <c r="G82" s="47">
        <v>102</v>
      </c>
    </row>
    <row r="83" spans="3:7" x14ac:dyDescent="0.25">
      <c r="C83" s="37" t="s">
        <v>6</v>
      </c>
      <c r="D83" s="34" t="s">
        <v>36</v>
      </c>
      <c r="E83" s="34" t="s">
        <v>32</v>
      </c>
      <c r="F83" s="46">
        <v>6118</v>
      </c>
      <c r="G83" s="47">
        <v>9</v>
      </c>
    </row>
    <row r="84" spans="3:7" x14ac:dyDescent="0.25">
      <c r="C84" s="36" t="s">
        <v>41</v>
      </c>
      <c r="D84" s="35" t="s">
        <v>36</v>
      </c>
      <c r="E84" s="35" t="s">
        <v>30</v>
      </c>
      <c r="F84" s="44">
        <v>6118</v>
      </c>
      <c r="G84" s="45">
        <v>174</v>
      </c>
    </row>
    <row r="85" spans="3:7" x14ac:dyDescent="0.25">
      <c r="C85" s="37" t="s">
        <v>5</v>
      </c>
      <c r="D85" s="34" t="s">
        <v>36</v>
      </c>
      <c r="E85" s="34" t="s">
        <v>18</v>
      </c>
      <c r="F85" s="46">
        <v>6111</v>
      </c>
      <c r="G85" s="47">
        <v>3</v>
      </c>
    </row>
    <row r="86" spans="3:7" x14ac:dyDescent="0.25">
      <c r="C86" s="36" t="s">
        <v>6</v>
      </c>
      <c r="D86" s="35" t="s">
        <v>39</v>
      </c>
      <c r="E86" s="35" t="s">
        <v>17</v>
      </c>
      <c r="F86" s="44">
        <v>6048</v>
      </c>
      <c r="G86" s="45">
        <v>27</v>
      </c>
    </row>
    <row r="87" spans="3:7" x14ac:dyDescent="0.25">
      <c r="C87" s="36" t="s">
        <v>2</v>
      </c>
      <c r="D87" s="35" t="s">
        <v>39</v>
      </c>
      <c r="E87" s="35" t="s">
        <v>28</v>
      </c>
      <c r="F87" s="44">
        <v>6027</v>
      </c>
      <c r="G87" s="45">
        <v>144</v>
      </c>
    </row>
    <row r="88" spans="3:7" x14ac:dyDescent="0.25">
      <c r="C88" s="36" t="s">
        <v>41</v>
      </c>
      <c r="D88" s="35" t="s">
        <v>38</v>
      </c>
      <c r="E88" s="35" t="s">
        <v>22</v>
      </c>
      <c r="F88" s="44">
        <v>5915</v>
      </c>
      <c r="G88" s="45">
        <v>3</v>
      </c>
    </row>
    <row r="89" spans="3:7" x14ac:dyDescent="0.25">
      <c r="C89" s="37" t="s">
        <v>40</v>
      </c>
      <c r="D89" s="34" t="s">
        <v>39</v>
      </c>
      <c r="E89" s="34" t="s">
        <v>22</v>
      </c>
      <c r="F89" s="46">
        <v>5817</v>
      </c>
      <c r="G89" s="47">
        <v>12</v>
      </c>
    </row>
    <row r="90" spans="3:7" x14ac:dyDescent="0.25">
      <c r="C90" s="37" t="s">
        <v>40</v>
      </c>
      <c r="D90" s="34" t="s">
        <v>39</v>
      </c>
      <c r="E90" s="34" t="s">
        <v>15</v>
      </c>
      <c r="F90" s="46">
        <v>5775</v>
      </c>
      <c r="G90" s="47">
        <v>42</v>
      </c>
    </row>
    <row r="91" spans="3:7" x14ac:dyDescent="0.25">
      <c r="C91" s="37" t="s">
        <v>7</v>
      </c>
      <c r="D91" s="34" t="s">
        <v>38</v>
      </c>
      <c r="E91" s="34" t="s">
        <v>28</v>
      </c>
      <c r="F91" s="46">
        <v>5677</v>
      </c>
      <c r="G91" s="47">
        <v>258</v>
      </c>
    </row>
    <row r="92" spans="3:7" x14ac:dyDescent="0.25">
      <c r="C92" s="36" t="s">
        <v>40</v>
      </c>
      <c r="D92" s="35" t="s">
        <v>38</v>
      </c>
      <c r="E92" s="35" t="s">
        <v>13</v>
      </c>
      <c r="F92" s="44">
        <v>5670</v>
      </c>
      <c r="G92" s="45">
        <v>297</v>
      </c>
    </row>
    <row r="93" spans="3:7" x14ac:dyDescent="0.25">
      <c r="C93" s="36" t="s">
        <v>10</v>
      </c>
      <c r="D93" s="35" t="s">
        <v>38</v>
      </c>
      <c r="E93" s="35" t="s">
        <v>14</v>
      </c>
      <c r="F93" s="44">
        <v>5586</v>
      </c>
      <c r="G93" s="45">
        <v>525</v>
      </c>
    </row>
    <row r="94" spans="3:7" x14ac:dyDescent="0.25">
      <c r="C94" s="37" t="s">
        <v>7</v>
      </c>
      <c r="D94" s="34" t="s">
        <v>36</v>
      </c>
      <c r="E94" s="34" t="s">
        <v>29</v>
      </c>
      <c r="F94" s="46">
        <v>5551</v>
      </c>
      <c r="G94" s="47">
        <v>252</v>
      </c>
    </row>
    <row r="95" spans="3:7" x14ac:dyDescent="0.25">
      <c r="C95" s="36" t="s">
        <v>5</v>
      </c>
      <c r="D95" s="35" t="s">
        <v>38</v>
      </c>
      <c r="E95" s="35" t="s">
        <v>19</v>
      </c>
      <c r="F95" s="44">
        <v>5474</v>
      </c>
      <c r="G95" s="45">
        <v>168</v>
      </c>
    </row>
    <row r="96" spans="3:7" x14ac:dyDescent="0.25">
      <c r="C96" s="37" t="s">
        <v>40</v>
      </c>
      <c r="D96" s="34" t="s">
        <v>36</v>
      </c>
      <c r="E96" s="34" t="s">
        <v>25</v>
      </c>
      <c r="F96" s="46">
        <v>5439</v>
      </c>
      <c r="G96" s="47">
        <v>30</v>
      </c>
    </row>
    <row r="97" spans="3:7" x14ac:dyDescent="0.25">
      <c r="C97" s="36" t="s">
        <v>10</v>
      </c>
      <c r="D97" s="35" t="s">
        <v>34</v>
      </c>
      <c r="E97" s="35" t="s">
        <v>19</v>
      </c>
      <c r="F97" s="44">
        <v>5355</v>
      </c>
      <c r="G97" s="45">
        <v>204</v>
      </c>
    </row>
    <row r="98" spans="3:7" x14ac:dyDescent="0.25">
      <c r="C98" s="37" t="s">
        <v>7</v>
      </c>
      <c r="D98" s="34" t="s">
        <v>37</v>
      </c>
      <c r="E98" s="34" t="s">
        <v>26</v>
      </c>
      <c r="F98" s="46">
        <v>5306</v>
      </c>
      <c r="G98" s="47">
        <v>0</v>
      </c>
    </row>
    <row r="99" spans="3:7" x14ac:dyDescent="0.25">
      <c r="C99" s="36" t="s">
        <v>5</v>
      </c>
      <c r="D99" s="35" t="s">
        <v>39</v>
      </c>
      <c r="E99" s="35" t="s">
        <v>26</v>
      </c>
      <c r="F99" s="44">
        <v>5236</v>
      </c>
      <c r="G99" s="45">
        <v>51</v>
      </c>
    </row>
    <row r="100" spans="3:7" x14ac:dyDescent="0.25">
      <c r="C100" s="36" t="s">
        <v>7</v>
      </c>
      <c r="D100" s="35" t="s">
        <v>35</v>
      </c>
      <c r="E100" s="35" t="s">
        <v>28</v>
      </c>
      <c r="F100" s="44">
        <v>5194</v>
      </c>
      <c r="G100" s="45">
        <v>288</v>
      </c>
    </row>
    <row r="101" spans="3:7" x14ac:dyDescent="0.25">
      <c r="C101" s="36" t="s">
        <v>5</v>
      </c>
      <c r="D101" s="35" t="s">
        <v>38</v>
      </c>
      <c r="E101" s="35" t="s">
        <v>32</v>
      </c>
      <c r="F101" s="44">
        <v>5075</v>
      </c>
      <c r="G101" s="45">
        <v>21</v>
      </c>
    </row>
    <row r="102" spans="3:7" x14ac:dyDescent="0.25">
      <c r="C102" s="37" t="s">
        <v>40</v>
      </c>
      <c r="D102" s="34" t="s">
        <v>34</v>
      </c>
      <c r="E102" s="34" t="s">
        <v>17</v>
      </c>
      <c r="F102" s="46">
        <v>5019</v>
      </c>
      <c r="G102" s="47">
        <v>156</v>
      </c>
    </row>
    <row r="103" spans="3:7" x14ac:dyDescent="0.25">
      <c r="C103" s="37" t="s">
        <v>8</v>
      </c>
      <c r="D103" s="34" t="s">
        <v>36</v>
      </c>
      <c r="E103" s="34" t="s">
        <v>23</v>
      </c>
      <c r="F103" s="46">
        <v>5019</v>
      </c>
      <c r="G103" s="47">
        <v>150</v>
      </c>
    </row>
    <row r="104" spans="3:7" x14ac:dyDescent="0.25">
      <c r="C104" s="37" t="s">
        <v>8</v>
      </c>
      <c r="D104" s="34" t="s">
        <v>35</v>
      </c>
      <c r="E104" s="34" t="s">
        <v>22</v>
      </c>
      <c r="F104" s="46">
        <v>5012</v>
      </c>
      <c r="G104" s="47">
        <v>210</v>
      </c>
    </row>
    <row r="105" spans="3:7" x14ac:dyDescent="0.25">
      <c r="C105" s="37" t="s">
        <v>5</v>
      </c>
      <c r="D105" s="34" t="s">
        <v>37</v>
      </c>
      <c r="E105" s="34" t="s">
        <v>14</v>
      </c>
      <c r="F105" s="46">
        <v>4991</v>
      </c>
      <c r="G105" s="47">
        <v>12</v>
      </c>
    </row>
    <row r="106" spans="3:7" x14ac:dyDescent="0.25">
      <c r="C106" s="36" t="s">
        <v>10</v>
      </c>
      <c r="D106" s="35" t="s">
        <v>34</v>
      </c>
      <c r="E106" s="35" t="s">
        <v>26</v>
      </c>
      <c r="F106" s="44">
        <v>4991</v>
      </c>
      <c r="G106" s="45">
        <v>9</v>
      </c>
    </row>
    <row r="107" spans="3:7" x14ac:dyDescent="0.25">
      <c r="C107" s="37" t="s">
        <v>6</v>
      </c>
      <c r="D107" s="34" t="s">
        <v>36</v>
      </c>
      <c r="E107" s="34" t="s">
        <v>17</v>
      </c>
      <c r="F107" s="46">
        <v>4970</v>
      </c>
      <c r="G107" s="47">
        <v>156</v>
      </c>
    </row>
    <row r="108" spans="3:7" x14ac:dyDescent="0.25">
      <c r="C108" s="37" t="s">
        <v>3</v>
      </c>
      <c r="D108" s="34" t="s">
        <v>39</v>
      </c>
      <c r="E108" s="34" t="s">
        <v>26</v>
      </c>
      <c r="F108" s="46">
        <v>4956</v>
      </c>
      <c r="G108" s="47">
        <v>171</v>
      </c>
    </row>
    <row r="109" spans="3:7" x14ac:dyDescent="0.25">
      <c r="C109" s="37" t="s">
        <v>6</v>
      </c>
      <c r="D109" s="34" t="s">
        <v>37</v>
      </c>
      <c r="E109" s="34" t="s">
        <v>23</v>
      </c>
      <c r="F109" s="46">
        <v>4949</v>
      </c>
      <c r="G109" s="47">
        <v>189</v>
      </c>
    </row>
    <row r="110" spans="3:7" x14ac:dyDescent="0.25">
      <c r="C110" s="37" t="s">
        <v>41</v>
      </c>
      <c r="D110" s="34" t="s">
        <v>34</v>
      </c>
      <c r="E110" s="34" t="s">
        <v>23</v>
      </c>
      <c r="F110" s="46">
        <v>4935</v>
      </c>
      <c r="G110" s="47">
        <v>126</v>
      </c>
    </row>
    <row r="111" spans="3:7" x14ac:dyDescent="0.25">
      <c r="C111" s="37" t="s">
        <v>10</v>
      </c>
      <c r="D111" s="34" t="s">
        <v>39</v>
      </c>
      <c r="E111" s="34" t="s">
        <v>21</v>
      </c>
      <c r="F111" s="46">
        <v>4858</v>
      </c>
      <c r="G111" s="47">
        <v>279</v>
      </c>
    </row>
    <row r="112" spans="3:7" x14ac:dyDescent="0.25">
      <c r="C112" s="37" t="s">
        <v>2</v>
      </c>
      <c r="D112" s="34" t="s">
        <v>39</v>
      </c>
      <c r="E112" s="34" t="s">
        <v>15</v>
      </c>
      <c r="F112" s="46">
        <v>4802</v>
      </c>
      <c r="G112" s="47">
        <v>36</v>
      </c>
    </row>
    <row r="113" spans="3:7" x14ac:dyDescent="0.25">
      <c r="C113" s="36" t="s">
        <v>6</v>
      </c>
      <c r="D113" s="35" t="s">
        <v>35</v>
      </c>
      <c r="E113" s="35" t="s">
        <v>30</v>
      </c>
      <c r="F113" s="44">
        <v>4781</v>
      </c>
      <c r="G113" s="45">
        <v>123</v>
      </c>
    </row>
    <row r="114" spans="3:7" x14ac:dyDescent="0.25">
      <c r="C114" s="36" t="s">
        <v>41</v>
      </c>
      <c r="D114" s="35" t="s">
        <v>35</v>
      </c>
      <c r="E114" s="35" t="s">
        <v>13</v>
      </c>
      <c r="F114" s="44">
        <v>4760</v>
      </c>
      <c r="G114" s="45">
        <v>69</v>
      </c>
    </row>
    <row r="115" spans="3:7" x14ac:dyDescent="0.25">
      <c r="C115" s="37" t="s">
        <v>8</v>
      </c>
      <c r="D115" s="34" t="s">
        <v>35</v>
      </c>
      <c r="E115" s="34" t="s">
        <v>27</v>
      </c>
      <c r="F115" s="46">
        <v>4753</v>
      </c>
      <c r="G115" s="47">
        <v>300</v>
      </c>
    </row>
    <row r="116" spans="3:7" x14ac:dyDescent="0.25">
      <c r="C116" s="36" t="s">
        <v>5</v>
      </c>
      <c r="D116" s="35" t="s">
        <v>35</v>
      </c>
      <c r="E116" s="35" t="s">
        <v>31</v>
      </c>
      <c r="F116" s="44">
        <v>4753</v>
      </c>
      <c r="G116" s="45">
        <v>246</v>
      </c>
    </row>
    <row r="117" spans="3:7" x14ac:dyDescent="0.25">
      <c r="C117" s="37" t="s">
        <v>40</v>
      </c>
      <c r="D117" s="34" t="s">
        <v>35</v>
      </c>
      <c r="E117" s="34" t="s">
        <v>16</v>
      </c>
      <c r="F117" s="46">
        <v>4725</v>
      </c>
      <c r="G117" s="47">
        <v>174</v>
      </c>
    </row>
    <row r="118" spans="3:7" x14ac:dyDescent="0.25">
      <c r="C118" s="37" t="s">
        <v>10</v>
      </c>
      <c r="D118" s="34" t="s">
        <v>37</v>
      </c>
      <c r="E118" s="34" t="s">
        <v>23</v>
      </c>
      <c r="F118" s="46">
        <v>4683</v>
      </c>
      <c r="G118" s="47">
        <v>30</v>
      </c>
    </row>
    <row r="119" spans="3:7" x14ac:dyDescent="0.25">
      <c r="C119" s="36" t="s">
        <v>7</v>
      </c>
      <c r="D119" s="35" t="s">
        <v>35</v>
      </c>
      <c r="E119" s="35" t="s">
        <v>14</v>
      </c>
      <c r="F119" s="44">
        <v>4606</v>
      </c>
      <c r="G119" s="45">
        <v>63</v>
      </c>
    </row>
    <row r="120" spans="3:7" x14ac:dyDescent="0.25">
      <c r="C120" s="36" t="s">
        <v>3</v>
      </c>
      <c r="D120" s="35" t="s">
        <v>37</v>
      </c>
      <c r="E120" s="35" t="s">
        <v>29</v>
      </c>
      <c r="F120" s="44">
        <v>4592</v>
      </c>
      <c r="G120" s="45">
        <v>324</v>
      </c>
    </row>
    <row r="121" spans="3:7" x14ac:dyDescent="0.25">
      <c r="C121" s="36" t="s">
        <v>7</v>
      </c>
      <c r="D121" s="35" t="s">
        <v>35</v>
      </c>
      <c r="E121" s="35" t="s">
        <v>19</v>
      </c>
      <c r="F121" s="44">
        <v>4585</v>
      </c>
      <c r="G121" s="45">
        <v>240</v>
      </c>
    </row>
    <row r="122" spans="3:7" x14ac:dyDescent="0.25">
      <c r="C122" s="36" t="s">
        <v>7</v>
      </c>
      <c r="D122" s="35" t="s">
        <v>37</v>
      </c>
      <c r="E122" s="35" t="s">
        <v>17</v>
      </c>
      <c r="F122" s="44">
        <v>4487</v>
      </c>
      <c r="G122" s="45">
        <v>111</v>
      </c>
    </row>
    <row r="123" spans="3:7" x14ac:dyDescent="0.25">
      <c r="C123" s="36" t="s">
        <v>7</v>
      </c>
      <c r="D123" s="35" t="s">
        <v>37</v>
      </c>
      <c r="E123" s="35" t="s">
        <v>16</v>
      </c>
      <c r="F123" s="44">
        <v>4487</v>
      </c>
      <c r="G123" s="45">
        <v>333</v>
      </c>
    </row>
    <row r="124" spans="3:7" x14ac:dyDescent="0.25">
      <c r="C124" s="36" t="s">
        <v>5</v>
      </c>
      <c r="D124" s="35" t="s">
        <v>35</v>
      </c>
      <c r="E124" s="35" t="s">
        <v>29</v>
      </c>
      <c r="F124" s="44">
        <v>4480</v>
      </c>
      <c r="G124" s="45">
        <v>357</v>
      </c>
    </row>
    <row r="125" spans="3:7" x14ac:dyDescent="0.25">
      <c r="C125" s="37" t="s">
        <v>7</v>
      </c>
      <c r="D125" s="34" t="s">
        <v>39</v>
      </c>
      <c r="E125" s="34" t="s">
        <v>17</v>
      </c>
      <c r="F125" s="46">
        <v>4438</v>
      </c>
      <c r="G125" s="47">
        <v>246</v>
      </c>
    </row>
    <row r="126" spans="3:7" x14ac:dyDescent="0.25">
      <c r="C126" s="36" t="s">
        <v>40</v>
      </c>
      <c r="D126" s="35" t="s">
        <v>36</v>
      </c>
      <c r="E126" s="35" t="s">
        <v>13</v>
      </c>
      <c r="F126" s="44">
        <v>4424</v>
      </c>
      <c r="G126" s="45">
        <v>201</v>
      </c>
    </row>
    <row r="127" spans="3:7" x14ac:dyDescent="0.25">
      <c r="C127" s="37" t="s">
        <v>2</v>
      </c>
      <c r="D127" s="34" t="s">
        <v>38</v>
      </c>
      <c r="E127" s="34" t="s">
        <v>23</v>
      </c>
      <c r="F127" s="46">
        <v>4417</v>
      </c>
      <c r="G127" s="47">
        <v>153</v>
      </c>
    </row>
    <row r="128" spans="3:7" x14ac:dyDescent="0.25">
      <c r="C128" s="36" t="s">
        <v>2</v>
      </c>
      <c r="D128" s="35" t="s">
        <v>38</v>
      </c>
      <c r="E128" s="35" t="s">
        <v>31</v>
      </c>
      <c r="F128" s="44">
        <v>4326</v>
      </c>
      <c r="G128" s="45">
        <v>348</v>
      </c>
    </row>
    <row r="129" spans="3:7" x14ac:dyDescent="0.25">
      <c r="C129" s="37" t="s">
        <v>6</v>
      </c>
      <c r="D129" s="34" t="s">
        <v>36</v>
      </c>
      <c r="E129" s="34" t="s">
        <v>13</v>
      </c>
      <c r="F129" s="46">
        <v>4319</v>
      </c>
      <c r="G129" s="47">
        <v>30</v>
      </c>
    </row>
    <row r="130" spans="3:7" x14ac:dyDescent="0.25">
      <c r="C130" s="37" t="s">
        <v>9</v>
      </c>
      <c r="D130" s="34" t="s">
        <v>37</v>
      </c>
      <c r="E130" s="34" t="s">
        <v>25</v>
      </c>
      <c r="F130" s="46">
        <v>4305</v>
      </c>
      <c r="G130" s="47">
        <v>156</v>
      </c>
    </row>
    <row r="131" spans="3:7" x14ac:dyDescent="0.25">
      <c r="C131" s="36" t="s">
        <v>6</v>
      </c>
      <c r="D131" s="35" t="s">
        <v>34</v>
      </c>
      <c r="E131" s="35" t="s">
        <v>27</v>
      </c>
      <c r="F131" s="44">
        <v>4242</v>
      </c>
      <c r="G131" s="45">
        <v>207</v>
      </c>
    </row>
    <row r="132" spans="3:7" x14ac:dyDescent="0.25">
      <c r="C132" s="36" t="s">
        <v>9</v>
      </c>
      <c r="D132" s="35" t="s">
        <v>38</v>
      </c>
      <c r="E132" s="35" t="s">
        <v>24</v>
      </c>
      <c r="F132" s="44">
        <v>4137</v>
      </c>
      <c r="G132" s="45">
        <v>60</v>
      </c>
    </row>
    <row r="133" spans="3:7" x14ac:dyDescent="0.25">
      <c r="C133" s="37" t="s">
        <v>10</v>
      </c>
      <c r="D133" s="34" t="s">
        <v>34</v>
      </c>
      <c r="E133" s="34" t="s">
        <v>22</v>
      </c>
      <c r="F133" s="46">
        <v>4053</v>
      </c>
      <c r="G133" s="47">
        <v>24</v>
      </c>
    </row>
    <row r="134" spans="3:7" x14ac:dyDescent="0.25">
      <c r="C134" s="36" t="s">
        <v>40</v>
      </c>
      <c r="D134" s="35" t="s">
        <v>34</v>
      </c>
      <c r="E134" s="35" t="s">
        <v>19</v>
      </c>
      <c r="F134" s="44">
        <v>4018</v>
      </c>
      <c r="G134" s="45">
        <v>162</v>
      </c>
    </row>
    <row r="135" spans="3:7" x14ac:dyDescent="0.25">
      <c r="C135" s="36" t="s">
        <v>5</v>
      </c>
      <c r="D135" s="35" t="s">
        <v>39</v>
      </c>
      <c r="E135" s="35" t="s">
        <v>24</v>
      </c>
      <c r="F135" s="44">
        <v>4018</v>
      </c>
      <c r="G135" s="45">
        <v>171</v>
      </c>
    </row>
    <row r="136" spans="3:7" x14ac:dyDescent="0.25">
      <c r="C136" s="37" t="s">
        <v>2</v>
      </c>
      <c r="D136" s="34" t="s">
        <v>39</v>
      </c>
      <c r="E136" s="34" t="s">
        <v>33</v>
      </c>
      <c r="F136" s="46">
        <v>4018</v>
      </c>
      <c r="G136" s="47">
        <v>126</v>
      </c>
    </row>
    <row r="137" spans="3:7" x14ac:dyDescent="0.25">
      <c r="C137" s="37" t="s">
        <v>3</v>
      </c>
      <c r="D137" s="34" t="s">
        <v>37</v>
      </c>
      <c r="E137" s="34" t="s">
        <v>17</v>
      </c>
      <c r="F137" s="46">
        <v>3983</v>
      </c>
      <c r="G137" s="47">
        <v>144</v>
      </c>
    </row>
    <row r="138" spans="3:7" x14ac:dyDescent="0.25">
      <c r="C138" s="36" t="s">
        <v>41</v>
      </c>
      <c r="D138" s="35" t="s">
        <v>39</v>
      </c>
      <c r="E138" s="35" t="s">
        <v>14</v>
      </c>
      <c r="F138" s="44">
        <v>3976</v>
      </c>
      <c r="G138" s="45">
        <v>72</v>
      </c>
    </row>
    <row r="139" spans="3:7" x14ac:dyDescent="0.25">
      <c r="C139" s="36" t="s">
        <v>9</v>
      </c>
      <c r="D139" s="35" t="s">
        <v>39</v>
      </c>
      <c r="E139" s="35" t="s">
        <v>24</v>
      </c>
      <c r="F139" s="44">
        <v>3920</v>
      </c>
      <c r="G139" s="45">
        <v>306</v>
      </c>
    </row>
    <row r="140" spans="3:7" x14ac:dyDescent="0.25">
      <c r="C140" s="36" t="s">
        <v>6</v>
      </c>
      <c r="D140" s="35" t="s">
        <v>35</v>
      </c>
      <c r="E140" s="35" t="s">
        <v>27</v>
      </c>
      <c r="F140" s="44">
        <v>3864</v>
      </c>
      <c r="G140" s="45">
        <v>177</v>
      </c>
    </row>
    <row r="141" spans="3:7" x14ac:dyDescent="0.25">
      <c r="C141" s="37" t="s">
        <v>9</v>
      </c>
      <c r="D141" s="34" t="s">
        <v>38</v>
      </c>
      <c r="E141" s="34" t="s">
        <v>25</v>
      </c>
      <c r="F141" s="46">
        <v>3850</v>
      </c>
      <c r="G141" s="47">
        <v>102</v>
      </c>
    </row>
    <row r="142" spans="3:7" x14ac:dyDescent="0.25">
      <c r="C142" s="36" t="s">
        <v>7</v>
      </c>
      <c r="D142" s="35" t="s">
        <v>34</v>
      </c>
      <c r="E142" s="35" t="s">
        <v>15</v>
      </c>
      <c r="F142" s="44">
        <v>3829</v>
      </c>
      <c r="G142" s="45">
        <v>24</v>
      </c>
    </row>
    <row r="143" spans="3:7" x14ac:dyDescent="0.25">
      <c r="C143" s="37" t="s">
        <v>10</v>
      </c>
      <c r="D143" s="34" t="s">
        <v>35</v>
      </c>
      <c r="E143" s="34" t="s">
        <v>18</v>
      </c>
      <c r="F143" s="46">
        <v>3808</v>
      </c>
      <c r="G143" s="47">
        <v>279</v>
      </c>
    </row>
    <row r="144" spans="3:7" x14ac:dyDescent="0.25">
      <c r="C144" s="37" t="s">
        <v>40</v>
      </c>
      <c r="D144" s="34" t="s">
        <v>34</v>
      </c>
      <c r="E144" s="34" t="s">
        <v>33</v>
      </c>
      <c r="F144" s="46">
        <v>3794</v>
      </c>
      <c r="G144" s="47">
        <v>159</v>
      </c>
    </row>
    <row r="145" spans="3:7" x14ac:dyDescent="0.25">
      <c r="C145" s="37" t="s">
        <v>3</v>
      </c>
      <c r="D145" s="34" t="s">
        <v>36</v>
      </c>
      <c r="E145" s="34" t="s">
        <v>23</v>
      </c>
      <c r="F145" s="46">
        <v>3773</v>
      </c>
      <c r="G145" s="47">
        <v>165</v>
      </c>
    </row>
    <row r="146" spans="3:7" x14ac:dyDescent="0.25">
      <c r="C146" s="36" t="s">
        <v>6</v>
      </c>
      <c r="D146" s="35" t="s">
        <v>34</v>
      </c>
      <c r="E146" s="35" t="s">
        <v>17</v>
      </c>
      <c r="F146" s="44">
        <v>3759</v>
      </c>
      <c r="G146" s="45">
        <v>150</v>
      </c>
    </row>
    <row r="147" spans="3:7" x14ac:dyDescent="0.25">
      <c r="C147" s="37" t="s">
        <v>8</v>
      </c>
      <c r="D147" s="34" t="s">
        <v>38</v>
      </c>
      <c r="E147" s="34" t="s">
        <v>32</v>
      </c>
      <c r="F147" s="46">
        <v>3752</v>
      </c>
      <c r="G147" s="47">
        <v>213</v>
      </c>
    </row>
    <row r="148" spans="3:7" x14ac:dyDescent="0.25">
      <c r="C148" s="37" t="s">
        <v>3</v>
      </c>
      <c r="D148" s="34" t="s">
        <v>34</v>
      </c>
      <c r="E148" s="34" t="s">
        <v>28</v>
      </c>
      <c r="F148" s="46">
        <v>3689</v>
      </c>
      <c r="G148" s="47">
        <v>312</v>
      </c>
    </row>
    <row r="149" spans="3:7" x14ac:dyDescent="0.25">
      <c r="C149" s="37" t="s">
        <v>3</v>
      </c>
      <c r="D149" s="34" t="s">
        <v>39</v>
      </c>
      <c r="E149" s="34" t="s">
        <v>29</v>
      </c>
      <c r="F149" s="46">
        <v>3640</v>
      </c>
      <c r="G149" s="47">
        <v>51</v>
      </c>
    </row>
    <row r="150" spans="3:7" x14ac:dyDescent="0.25">
      <c r="C150" s="37" t="s">
        <v>8</v>
      </c>
      <c r="D150" s="34" t="s">
        <v>35</v>
      </c>
      <c r="E150" s="34" t="s">
        <v>30</v>
      </c>
      <c r="F150" s="46">
        <v>3598</v>
      </c>
      <c r="G150" s="47">
        <v>81</v>
      </c>
    </row>
    <row r="151" spans="3:7" x14ac:dyDescent="0.25">
      <c r="C151" s="37" t="s">
        <v>6</v>
      </c>
      <c r="D151" s="34" t="s">
        <v>37</v>
      </c>
      <c r="E151" s="34" t="s">
        <v>28</v>
      </c>
      <c r="F151" s="46">
        <v>3556</v>
      </c>
      <c r="G151" s="47">
        <v>459</v>
      </c>
    </row>
    <row r="152" spans="3:7" x14ac:dyDescent="0.25">
      <c r="C152" s="36" t="s">
        <v>2</v>
      </c>
      <c r="D152" s="35" t="s">
        <v>38</v>
      </c>
      <c r="E152" s="35" t="s">
        <v>4</v>
      </c>
      <c r="F152" s="44">
        <v>3549</v>
      </c>
      <c r="G152" s="45">
        <v>3</v>
      </c>
    </row>
    <row r="153" spans="3:7" x14ac:dyDescent="0.25">
      <c r="C153" s="36" t="s">
        <v>8</v>
      </c>
      <c r="D153" s="35" t="s">
        <v>34</v>
      </c>
      <c r="E153" s="35" t="s">
        <v>31</v>
      </c>
      <c r="F153" s="44">
        <v>3507</v>
      </c>
      <c r="G153" s="45">
        <v>288</v>
      </c>
    </row>
    <row r="154" spans="3:7" x14ac:dyDescent="0.25">
      <c r="C154" s="37" t="s">
        <v>10</v>
      </c>
      <c r="D154" s="34" t="s">
        <v>35</v>
      </c>
      <c r="E154" s="34" t="s">
        <v>14</v>
      </c>
      <c r="F154" s="46">
        <v>3472</v>
      </c>
      <c r="G154" s="47">
        <v>96</v>
      </c>
    </row>
    <row r="155" spans="3:7" x14ac:dyDescent="0.25">
      <c r="C155" s="37" t="s">
        <v>6</v>
      </c>
      <c r="D155" s="34" t="s">
        <v>34</v>
      </c>
      <c r="E155" s="34" t="s">
        <v>30</v>
      </c>
      <c r="F155" s="46">
        <v>3402</v>
      </c>
      <c r="G155" s="47">
        <v>366</v>
      </c>
    </row>
    <row r="156" spans="3:7" x14ac:dyDescent="0.25">
      <c r="C156" s="37" t="s">
        <v>41</v>
      </c>
      <c r="D156" s="34" t="s">
        <v>37</v>
      </c>
      <c r="E156" s="34" t="s">
        <v>20</v>
      </c>
      <c r="F156" s="46">
        <v>3388</v>
      </c>
      <c r="G156" s="47">
        <v>123</v>
      </c>
    </row>
    <row r="157" spans="3:7" x14ac:dyDescent="0.25">
      <c r="C157" s="36" t="s">
        <v>6</v>
      </c>
      <c r="D157" s="35" t="s">
        <v>34</v>
      </c>
      <c r="E157" s="35" t="s">
        <v>29</v>
      </c>
      <c r="F157" s="44">
        <v>3339</v>
      </c>
      <c r="G157" s="45">
        <v>75</v>
      </c>
    </row>
    <row r="158" spans="3:7" x14ac:dyDescent="0.25">
      <c r="C158" s="36" t="s">
        <v>3</v>
      </c>
      <c r="D158" s="35" t="s">
        <v>36</v>
      </c>
      <c r="E158" s="35" t="s">
        <v>25</v>
      </c>
      <c r="F158" s="44">
        <v>3339</v>
      </c>
      <c r="G158" s="45">
        <v>39</v>
      </c>
    </row>
    <row r="159" spans="3:7" x14ac:dyDescent="0.25">
      <c r="C159" s="36" t="s">
        <v>5</v>
      </c>
      <c r="D159" s="35" t="s">
        <v>36</v>
      </c>
      <c r="E159" s="35" t="s">
        <v>17</v>
      </c>
      <c r="F159" s="44">
        <v>3339</v>
      </c>
      <c r="G159" s="45">
        <v>348</v>
      </c>
    </row>
    <row r="160" spans="3:7" x14ac:dyDescent="0.25">
      <c r="C160" s="36" t="s">
        <v>7</v>
      </c>
      <c r="D160" s="35" t="s">
        <v>34</v>
      </c>
      <c r="E160" s="35" t="s">
        <v>32</v>
      </c>
      <c r="F160" s="44">
        <v>3262</v>
      </c>
      <c r="G160" s="45">
        <v>75</v>
      </c>
    </row>
    <row r="161" spans="3:7" x14ac:dyDescent="0.25">
      <c r="C161" s="37" t="s">
        <v>9</v>
      </c>
      <c r="D161" s="34" t="s">
        <v>39</v>
      </c>
      <c r="E161" s="34" t="s">
        <v>25</v>
      </c>
      <c r="F161" s="46">
        <v>3192</v>
      </c>
      <c r="G161" s="47">
        <v>72</v>
      </c>
    </row>
    <row r="162" spans="3:7" x14ac:dyDescent="0.25">
      <c r="C162" s="37" t="s">
        <v>40</v>
      </c>
      <c r="D162" s="34" t="s">
        <v>36</v>
      </c>
      <c r="E162" s="34" t="s">
        <v>27</v>
      </c>
      <c r="F162" s="46">
        <v>3164</v>
      </c>
      <c r="G162" s="47">
        <v>306</v>
      </c>
    </row>
    <row r="163" spans="3:7" x14ac:dyDescent="0.25">
      <c r="C163" s="36" t="s">
        <v>3</v>
      </c>
      <c r="D163" s="35" t="s">
        <v>34</v>
      </c>
      <c r="E163" s="35" t="s">
        <v>26</v>
      </c>
      <c r="F163" s="44">
        <v>3108</v>
      </c>
      <c r="G163" s="45">
        <v>54</v>
      </c>
    </row>
    <row r="164" spans="3:7" x14ac:dyDescent="0.25">
      <c r="C164" s="37" t="s">
        <v>40</v>
      </c>
      <c r="D164" s="34" t="s">
        <v>39</v>
      </c>
      <c r="E164" s="34" t="s">
        <v>28</v>
      </c>
      <c r="F164" s="46">
        <v>3101</v>
      </c>
      <c r="G164" s="47">
        <v>225</v>
      </c>
    </row>
    <row r="165" spans="3:7" x14ac:dyDescent="0.25">
      <c r="C165" s="37" t="s">
        <v>2</v>
      </c>
      <c r="D165" s="34" t="s">
        <v>36</v>
      </c>
      <c r="E165" s="34" t="s">
        <v>31</v>
      </c>
      <c r="F165" s="46">
        <v>3094</v>
      </c>
      <c r="G165" s="47">
        <v>246</v>
      </c>
    </row>
    <row r="166" spans="3:7" x14ac:dyDescent="0.25">
      <c r="C166" s="37" t="s">
        <v>10</v>
      </c>
      <c r="D166" s="34" t="s">
        <v>37</v>
      </c>
      <c r="E166" s="34" t="s">
        <v>28</v>
      </c>
      <c r="F166" s="46">
        <v>3059</v>
      </c>
      <c r="G166" s="47">
        <v>27</v>
      </c>
    </row>
    <row r="167" spans="3:7" x14ac:dyDescent="0.25">
      <c r="C167" s="36" t="s">
        <v>6</v>
      </c>
      <c r="D167" s="35" t="s">
        <v>39</v>
      </c>
      <c r="E167" s="35" t="s">
        <v>29</v>
      </c>
      <c r="F167" s="44">
        <v>3052</v>
      </c>
      <c r="G167" s="45">
        <v>378</v>
      </c>
    </row>
    <row r="168" spans="3:7" x14ac:dyDescent="0.25">
      <c r="C168" s="36" t="s">
        <v>6</v>
      </c>
      <c r="D168" s="35" t="s">
        <v>39</v>
      </c>
      <c r="E168" s="35" t="s">
        <v>24</v>
      </c>
      <c r="F168" s="44">
        <v>2989</v>
      </c>
      <c r="G168" s="45">
        <v>3</v>
      </c>
    </row>
    <row r="169" spans="3:7" x14ac:dyDescent="0.25">
      <c r="C169" s="36" t="s">
        <v>9</v>
      </c>
      <c r="D169" s="35" t="s">
        <v>36</v>
      </c>
      <c r="E169" s="35" t="s">
        <v>32</v>
      </c>
      <c r="F169" s="44">
        <v>2954</v>
      </c>
      <c r="G169" s="45">
        <v>189</v>
      </c>
    </row>
    <row r="170" spans="3:7" x14ac:dyDescent="0.25">
      <c r="C170" s="36" t="s">
        <v>41</v>
      </c>
      <c r="D170" s="35" t="s">
        <v>37</v>
      </c>
      <c r="E170" s="35" t="s">
        <v>21</v>
      </c>
      <c r="F170" s="44">
        <v>2933</v>
      </c>
      <c r="G170" s="45">
        <v>9</v>
      </c>
    </row>
    <row r="171" spans="3:7" x14ac:dyDescent="0.25">
      <c r="C171" s="37" t="s">
        <v>9</v>
      </c>
      <c r="D171" s="34" t="s">
        <v>37</v>
      </c>
      <c r="E171" s="34" t="s">
        <v>28</v>
      </c>
      <c r="F171" s="46">
        <v>2919</v>
      </c>
      <c r="G171" s="47">
        <v>45</v>
      </c>
    </row>
    <row r="172" spans="3:7" x14ac:dyDescent="0.25">
      <c r="C172" s="36" t="s">
        <v>3</v>
      </c>
      <c r="D172" s="35" t="s">
        <v>34</v>
      </c>
      <c r="E172" s="35" t="s">
        <v>17</v>
      </c>
      <c r="F172" s="44">
        <v>2919</v>
      </c>
      <c r="G172" s="45">
        <v>93</v>
      </c>
    </row>
    <row r="173" spans="3:7" x14ac:dyDescent="0.25">
      <c r="C173" s="36" t="s">
        <v>5</v>
      </c>
      <c r="D173" s="35" t="s">
        <v>34</v>
      </c>
      <c r="E173" s="35" t="s">
        <v>29</v>
      </c>
      <c r="F173" s="44">
        <v>2891</v>
      </c>
      <c r="G173" s="45">
        <v>102</v>
      </c>
    </row>
    <row r="174" spans="3:7" x14ac:dyDescent="0.25">
      <c r="C174" s="36" t="s">
        <v>7</v>
      </c>
      <c r="D174" s="35" t="s">
        <v>36</v>
      </c>
      <c r="E174" s="35" t="s">
        <v>19</v>
      </c>
      <c r="F174" s="44">
        <v>2870</v>
      </c>
      <c r="G174" s="45">
        <v>300</v>
      </c>
    </row>
    <row r="175" spans="3:7" x14ac:dyDescent="0.25">
      <c r="C175" s="36" t="s">
        <v>2</v>
      </c>
      <c r="D175" s="35" t="s">
        <v>37</v>
      </c>
      <c r="E175" s="35" t="s">
        <v>15</v>
      </c>
      <c r="F175" s="44">
        <v>2863</v>
      </c>
      <c r="G175" s="45">
        <v>42</v>
      </c>
    </row>
    <row r="176" spans="3:7" x14ac:dyDescent="0.25">
      <c r="C176" s="37" t="s">
        <v>9</v>
      </c>
      <c r="D176" s="34" t="s">
        <v>37</v>
      </c>
      <c r="E176" s="34" t="s">
        <v>26</v>
      </c>
      <c r="F176" s="46">
        <v>2856</v>
      </c>
      <c r="G176" s="47">
        <v>246</v>
      </c>
    </row>
    <row r="177" spans="3:7" x14ac:dyDescent="0.25">
      <c r="C177" s="37" t="s">
        <v>7</v>
      </c>
      <c r="D177" s="34" t="s">
        <v>35</v>
      </c>
      <c r="E177" s="34" t="s">
        <v>24</v>
      </c>
      <c r="F177" s="46">
        <v>2793</v>
      </c>
      <c r="G177" s="47">
        <v>114</v>
      </c>
    </row>
    <row r="178" spans="3:7" x14ac:dyDescent="0.25">
      <c r="C178" s="36" t="s">
        <v>40</v>
      </c>
      <c r="D178" s="35" t="s">
        <v>34</v>
      </c>
      <c r="E178" s="35" t="s">
        <v>23</v>
      </c>
      <c r="F178" s="44">
        <v>2779</v>
      </c>
      <c r="G178" s="45">
        <v>75</v>
      </c>
    </row>
    <row r="179" spans="3:7" x14ac:dyDescent="0.25">
      <c r="C179" s="37" t="s">
        <v>5</v>
      </c>
      <c r="D179" s="34" t="s">
        <v>35</v>
      </c>
      <c r="E179" s="34" t="s">
        <v>4</v>
      </c>
      <c r="F179" s="46">
        <v>2744</v>
      </c>
      <c r="G179" s="47">
        <v>9</v>
      </c>
    </row>
    <row r="180" spans="3:7" x14ac:dyDescent="0.25">
      <c r="C180" s="36" t="s">
        <v>9</v>
      </c>
      <c r="D180" s="35" t="s">
        <v>37</v>
      </c>
      <c r="E180" s="35" t="s">
        <v>23</v>
      </c>
      <c r="F180" s="44">
        <v>2737</v>
      </c>
      <c r="G180" s="45">
        <v>93</v>
      </c>
    </row>
    <row r="181" spans="3:7" x14ac:dyDescent="0.25">
      <c r="C181" s="36" t="s">
        <v>8</v>
      </c>
      <c r="D181" s="35" t="s">
        <v>35</v>
      </c>
      <c r="E181" s="35" t="s">
        <v>20</v>
      </c>
      <c r="F181" s="44">
        <v>2702</v>
      </c>
      <c r="G181" s="45">
        <v>363</v>
      </c>
    </row>
    <row r="182" spans="3:7" x14ac:dyDescent="0.25">
      <c r="C182" s="36" t="s">
        <v>6</v>
      </c>
      <c r="D182" s="35" t="s">
        <v>38</v>
      </c>
      <c r="E182" s="35" t="s">
        <v>31</v>
      </c>
      <c r="F182" s="44">
        <v>2681</v>
      </c>
      <c r="G182" s="45">
        <v>54</v>
      </c>
    </row>
    <row r="183" spans="3:7" x14ac:dyDescent="0.25">
      <c r="C183" s="36" t="s">
        <v>9</v>
      </c>
      <c r="D183" s="35" t="s">
        <v>38</v>
      </c>
      <c r="E183" s="35" t="s">
        <v>16</v>
      </c>
      <c r="F183" s="44">
        <v>2646</v>
      </c>
      <c r="G183" s="45">
        <v>120</v>
      </c>
    </row>
    <row r="184" spans="3:7" x14ac:dyDescent="0.25">
      <c r="C184" s="36" t="s">
        <v>7</v>
      </c>
      <c r="D184" s="35" t="s">
        <v>36</v>
      </c>
      <c r="E184" s="35" t="s">
        <v>18</v>
      </c>
      <c r="F184" s="44">
        <v>2646</v>
      </c>
      <c r="G184" s="45">
        <v>177</v>
      </c>
    </row>
    <row r="185" spans="3:7" x14ac:dyDescent="0.25">
      <c r="C185" s="36" t="s">
        <v>9</v>
      </c>
      <c r="D185" s="35" t="s">
        <v>39</v>
      </c>
      <c r="E185" s="35" t="s">
        <v>18</v>
      </c>
      <c r="F185" s="44">
        <v>2639</v>
      </c>
      <c r="G185" s="45">
        <v>204</v>
      </c>
    </row>
    <row r="186" spans="3:7" x14ac:dyDescent="0.25">
      <c r="C186" s="37" t="s">
        <v>3</v>
      </c>
      <c r="D186" s="34" t="s">
        <v>34</v>
      </c>
      <c r="E186" s="34" t="s">
        <v>20</v>
      </c>
      <c r="F186" s="46">
        <v>2583</v>
      </c>
      <c r="G186" s="47">
        <v>18</v>
      </c>
    </row>
    <row r="187" spans="3:7" x14ac:dyDescent="0.25">
      <c r="C187" s="37" t="s">
        <v>10</v>
      </c>
      <c r="D187" s="34" t="s">
        <v>35</v>
      </c>
      <c r="E187" s="34" t="s">
        <v>15</v>
      </c>
      <c r="F187" s="46">
        <v>2562</v>
      </c>
      <c r="G187" s="47">
        <v>6</v>
      </c>
    </row>
    <row r="188" spans="3:7" x14ac:dyDescent="0.25">
      <c r="C188" s="37" t="s">
        <v>40</v>
      </c>
      <c r="D188" s="34" t="s">
        <v>38</v>
      </c>
      <c r="E188" s="34" t="s">
        <v>25</v>
      </c>
      <c r="F188" s="46">
        <v>2541</v>
      </c>
      <c r="G188" s="47">
        <v>90</v>
      </c>
    </row>
    <row r="189" spans="3:7" x14ac:dyDescent="0.25">
      <c r="C189" s="37" t="s">
        <v>40</v>
      </c>
      <c r="D189" s="34" t="s">
        <v>38</v>
      </c>
      <c r="E189" s="34" t="s">
        <v>29</v>
      </c>
      <c r="F189" s="46">
        <v>2541</v>
      </c>
      <c r="G189" s="47">
        <v>45</v>
      </c>
    </row>
    <row r="190" spans="3:7" x14ac:dyDescent="0.25">
      <c r="C190" s="36" t="s">
        <v>7</v>
      </c>
      <c r="D190" s="35" t="s">
        <v>35</v>
      </c>
      <c r="E190" s="35" t="s">
        <v>27</v>
      </c>
      <c r="F190" s="44">
        <v>2478</v>
      </c>
      <c r="G190" s="45">
        <v>21</v>
      </c>
    </row>
    <row r="191" spans="3:7" x14ac:dyDescent="0.25">
      <c r="C191" s="37" t="s">
        <v>10</v>
      </c>
      <c r="D191" s="34" t="s">
        <v>36</v>
      </c>
      <c r="E191" s="34" t="s">
        <v>29</v>
      </c>
      <c r="F191" s="46">
        <v>2471</v>
      </c>
      <c r="G191" s="47">
        <v>342</v>
      </c>
    </row>
    <row r="192" spans="3:7" x14ac:dyDescent="0.25">
      <c r="C192" s="36" t="s">
        <v>3</v>
      </c>
      <c r="D192" s="35" t="s">
        <v>35</v>
      </c>
      <c r="E192" s="35" t="s">
        <v>25</v>
      </c>
      <c r="F192" s="44">
        <v>2464</v>
      </c>
      <c r="G192" s="45">
        <v>234</v>
      </c>
    </row>
    <row r="193" spans="3:7" x14ac:dyDescent="0.25">
      <c r="C193" s="37" t="s">
        <v>9</v>
      </c>
      <c r="D193" s="34" t="s">
        <v>38</v>
      </c>
      <c r="E193" s="34" t="s">
        <v>26</v>
      </c>
      <c r="F193" s="46">
        <v>2436</v>
      </c>
      <c r="G193" s="47">
        <v>99</v>
      </c>
    </row>
    <row r="194" spans="3:7" x14ac:dyDescent="0.25">
      <c r="C194" s="37" t="s">
        <v>9</v>
      </c>
      <c r="D194" s="34" t="s">
        <v>35</v>
      </c>
      <c r="E194" s="34" t="s">
        <v>27</v>
      </c>
      <c r="F194" s="46">
        <v>2429</v>
      </c>
      <c r="G194" s="47">
        <v>144</v>
      </c>
    </row>
    <row r="195" spans="3:7" x14ac:dyDescent="0.25">
      <c r="C195" s="37" t="s">
        <v>3</v>
      </c>
      <c r="D195" s="34" t="s">
        <v>35</v>
      </c>
      <c r="E195" s="34" t="s">
        <v>14</v>
      </c>
      <c r="F195" s="46">
        <v>2415</v>
      </c>
      <c r="G195" s="47">
        <v>255</v>
      </c>
    </row>
    <row r="196" spans="3:7" x14ac:dyDescent="0.25">
      <c r="C196" s="37" t="s">
        <v>5</v>
      </c>
      <c r="D196" s="34" t="s">
        <v>35</v>
      </c>
      <c r="E196" s="34" t="s">
        <v>18</v>
      </c>
      <c r="F196" s="46">
        <v>2415</v>
      </c>
      <c r="G196" s="47">
        <v>15</v>
      </c>
    </row>
    <row r="197" spans="3:7" x14ac:dyDescent="0.25">
      <c r="C197" s="36" t="s">
        <v>9</v>
      </c>
      <c r="D197" s="35" t="s">
        <v>38</v>
      </c>
      <c r="E197" s="35" t="s">
        <v>17</v>
      </c>
      <c r="F197" s="44">
        <v>2408</v>
      </c>
      <c r="G197" s="45">
        <v>9</v>
      </c>
    </row>
    <row r="198" spans="3:7" x14ac:dyDescent="0.25">
      <c r="C198" s="36" t="s">
        <v>41</v>
      </c>
      <c r="D198" s="35" t="s">
        <v>37</v>
      </c>
      <c r="E198" s="35" t="s">
        <v>26</v>
      </c>
      <c r="F198" s="44">
        <v>2324</v>
      </c>
      <c r="G198" s="45">
        <v>177</v>
      </c>
    </row>
    <row r="199" spans="3:7" x14ac:dyDescent="0.25">
      <c r="C199" s="36" t="s">
        <v>10</v>
      </c>
      <c r="D199" s="35" t="s">
        <v>36</v>
      </c>
      <c r="E199" s="35" t="s">
        <v>23</v>
      </c>
      <c r="F199" s="44">
        <v>2317</v>
      </c>
      <c r="G199" s="45">
        <v>261</v>
      </c>
    </row>
    <row r="200" spans="3:7" x14ac:dyDescent="0.25">
      <c r="C200" s="36" t="s">
        <v>6</v>
      </c>
      <c r="D200" s="35" t="s">
        <v>38</v>
      </c>
      <c r="E200" s="35" t="s">
        <v>13</v>
      </c>
      <c r="F200" s="44">
        <v>2317</v>
      </c>
      <c r="G200" s="45">
        <v>123</v>
      </c>
    </row>
    <row r="201" spans="3:7" x14ac:dyDescent="0.25">
      <c r="C201" s="37" t="s">
        <v>40</v>
      </c>
      <c r="D201" s="34" t="s">
        <v>34</v>
      </c>
      <c r="E201" s="34" t="s">
        <v>27</v>
      </c>
      <c r="F201" s="46">
        <v>2289</v>
      </c>
      <c r="G201" s="47">
        <v>135</v>
      </c>
    </row>
    <row r="202" spans="3:7" x14ac:dyDescent="0.25">
      <c r="C202" s="37" t="s">
        <v>40</v>
      </c>
      <c r="D202" s="34" t="s">
        <v>35</v>
      </c>
      <c r="E202" s="34" t="s">
        <v>30</v>
      </c>
      <c r="F202" s="46">
        <v>2275</v>
      </c>
      <c r="G202" s="47">
        <v>447</v>
      </c>
    </row>
    <row r="203" spans="3:7" x14ac:dyDescent="0.25">
      <c r="C203" s="37" t="s">
        <v>8</v>
      </c>
      <c r="D203" s="34" t="s">
        <v>38</v>
      </c>
      <c r="E203" s="34" t="s">
        <v>27</v>
      </c>
      <c r="F203" s="46">
        <v>2268</v>
      </c>
      <c r="G203" s="47">
        <v>63</v>
      </c>
    </row>
    <row r="204" spans="3:7" x14ac:dyDescent="0.25">
      <c r="C204" s="37" t="s">
        <v>7</v>
      </c>
      <c r="D204" s="34" t="s">
        <v>34</v>
      </c>
      <c r="E204" s="34" t="s">
        <v>33</v>
      </c>
      <c r="F204" s="46">
        <v>2226</v>
      </c>
      <c r="G204" s="47">
        <v>48</v>
      </c>
    </row>
    <row r="205" spans="3:7" x14ac:dyDescent="0.25">
      <c r="C205" s="37" t="s">
        <v>6</v>
      </c>
      <c r="D205" s="34" t="s">
        <v>34</v>
      </c>
      <c r="E205" s="34" t="s">
        <v>16</v>
      </c>
      <c r="F205" s="46">
        <v>2219</v>
      </c>
      <c r="G205" s="47">
        <v>75</v>
      </c>
    </row>
    <row r="206" spans="3:7" x14ac:dyDescent="0.25">
      <c r="C206" s="37" t="s">
        <v>3</v>
      </c>
      <c r="D206" s="34" t="s">
        <v>34</v>
      </c>
      <c r="E206" s="34" t="s">
        <v>23</v>
      </c>
      <c r="F206" s="46">
        <v>2212</v>
      </c>
      <c r="G206" s="47">
        <v>117</v>
      </c>
    </row>
    <row r="207" spans="3:7" x14ac:dyDescent="0.25">
      <c r="C207" s="36" t="s">
        <v>10</v>
      </c>
      <c r="D207" s="35" t="s">
        <v>38</v>
      </c>
      <c r="E207" s="35" t="s">
        <v>22</v>
      </c>
      <c r="F207" s="44">
        <v>2205</v>
      </c>
      <c r="G207" s="45">
        <v>141</v>
      </c>
    </row>
    <row r="208" spans="3:7" x14ac:dyDescent="0.25">
      <c r="C208" s="37" t="s">
        <v>7</v>
      </c>
      <c r="D208" s="34" t="s">
        <v>34</v>
      </c>
      <c r="E208" s="34" t="s">
        <v>20</v>
      </c>
      <c r="F208" s="46">
        <v>2205</v>
      </c>
      <c r="G208" s="47">
        <v>138</v>
      </c>
    </row>
    <row r="209" spans="3:7" x14ac:dyDescent="0.25">
      <c r="C209" s="36" t="s">
        <v>7</v>
      </c>
      <c r="D209" s="35" t="s">
        <v>36</v>
      </c>
      <c r="E209" s="35" t="s">
        <v>31</v>
      </c>
      <c r="F209" s="44">
        <v>2149</v>
      </c>
      <c r="G209" s="45">
        <v>117</v>
      </c>
    </row>
    <row r="210" spans="3:7" x14ac:dyDescent="0.25">
      <c r="C210" s="36" t="s">
        <v>9</v>
      </c>
      <c r="D210" s="35" t="s">
        <v>36</v>
      </c>
      <c r="E210" s="35" t="s">
        <v>25</v>
      </c>
      <c r="F210" s="44">
        <v>2142</v>
      </c>
      <c r="G210" s="45">
        <v>114</v>
      </c>
    </row>
    <row r="211" spans="3:7" x14ac:dyDescent="0.25">
      <c r="C211" s="37" t="s">
        <v>7</v>
      </c>
      <c r="D211" s="34" t="s">
        <v>35</v>
      </c>
      <c r="E211" s="34" t="s">
        <v>16</v>
      </c>
      <c r="F211" s="46">
        <v>2135</v>
      </c>
      <c r="G211" s="47">
        <v>27</v>
      </c>
    </row>
    <row r="212" spans="3:7" x14ac:dyDescent="0.25">
      <c r="C212" s="37" t="s">
        <v>3</v>
      </c>
      <c r="D212" s="34" t="s">
        <v>35</v>
      </c>
      <c r="E212" s="34" t="s">
        <v>29</v>
      </c>
      <c r="F212" s="46">
        <v>2114</v>
      </c>
      <c r="G212" s="47">
        <v>66</v>
      </c>
    </row>
    <row r="213" spans="3:7" x14ac:dyDescent="0.25">
      <c r="C213" s="36" t="s">
        <v>41</v>
      </c>
      <c r="D213" s="35" t="s">
        <v>35</v>
      </c>
      <c r="E213" s="35" t="s">
        <v>15</v>
      </c>
      <c r="F213" s="44">
        <v>2114</v>
      </c>
      <c r="G213" s="45">
        <v>186</v>
      </c>
    </row>
    <row r="214" spans="3:7" x14ac:dyDescent="0.25">
      <c r="C214" s="36" t="s">
        <v>6</v>
      </c>
      <c r="D214" s="35" t="s">
        <v>39</v>
      </c>
      <c r="E214" s="35" t="s">
        <v>25</v>
      </c>
      <c r="F214" s="44">
        <v>2100</v>
      </c>
      <c r="G214" s="45">
        <v>414</v>
      </c>
    </row>
    <row r="215" spans="3:7" x14ac:dyDescent="0.25">
      <c r="C215" s="37" t="s">
        <v>8</v>
      </c>
      <c r="D215" s="34" t="s">
        <v>35</v>
      </c>
      <c r="E215" s="34" t="s">
        <v>29</v>
      </c>
      <c r="F215" s="46">
        <v>2023</v>
      </c>
      <c r="G215" s="47">
        <v>168</v>
      </c>
    </row>
    <row r="216" spans="3:7" x14ac:dyDescent="0.25">
      <c r="C216" s="37" t="s">
        <v>3</v>
      </c>
      <c r="D216" s="34" t="s">
        <v>35</v>
      </c>
      <c r="E216" s="34" t="s">
        <v>23</v>
      </c>
      <c r="F216" s="46">
        <v>2023</v>
      </c>
      <c r="G216" s="47">
        <v>78</v>
      </c>
    </row>
    <row r="217" spans="3:7" x14ac:dyDescent="0.25">
      <c r="C217" s="36" t="s">
        <v>2</v>
      </c>
      <c r="D217" s="35" t="s">
        <v>39</v>
      </c>
      <c r="E217" s="35" t="s">
        <v>16</v>
      </c>
      <c r="F217" s="44">
        <v>2016</v>
      </c>
      <c r="G217" s="45">
        <v>117</v>
      </c>
    </row>
    <row r="218" spans="3:7" x14ac:dyDescent="0.25">
      <c r="C218" s="37" t="s">
        <v>8</v>
      </c>
      <c r="D218" s="34" t="s">
        <v>34</v>
      </c>
      <c r="E218" s="34" t="s">
        <v>16</v>
      </c>
      <c r="F218" s="46">
        <v>2009</v>
      </c>
      <c r="G218" s="47">
        <v>219</v>
      </c>
    </row>
    <row r="219" spans="3:7" x14ac:dyDescent="0.25">
      <c r="C219" s="36" t="s">
        <v>40</v>
      </c>
      <c r="D219" s="35" t="s">
        <v>38</v>
      </c>
      <c r="E219" s="35" t="s">
        <v>31</v>
      </c>
      <c r="F219" s="44">
        <v>1988</v>
      </c>
      <c r="G219" s="45">
        <v>39</v>
      </c>
    </row>
    <row r="220" spans="3:7" x14ac:dyDescent="0.25">
      <c r="C220" s="37" t="s">
        <v>10</v>
      </c>
      <c r="D220" s="34" t="s">
        <v>35</v>
      </c>
      <c r="E220" s="34" t="s">
        <v>20</v>
      </c>
      <c r="F220" s="46">
        <v>1974</v>
      </c>
      <c r="G220" s="47">
        <v>195</v>
      </c>
    </row>
    <row r="221" spans="3:7" x14ac:dyDescent="0.25">
      <c r="C221" s="36" t="s">
        <v>7</v>
      </c>
      <c r="D221" s="35" t="s">
        <v>34</v>
      </c>
      <c r="E221" s="35" t="s">
        <v>14</v>
      </c>
      <c r="F221" s="44">
        <v>1932</v>
      </c>
      <c r="G221" s="45">
        <v>369</v>
      </c>
    </row>
    <row r="222" spans="3:7" x14ac:dyDescent="0.25">
      <c r="C222" s="37" t="s">
        <v>41</v>
      </c>
      <c r="D222" s="34" t="s">
        <v>36</v>
      </c>
      <c r="E222" s="34" t="s">
        <v>19</v>
      </c>
      <c r="F222" s="46">
        <v>1925</v>
      </c>
      <c r="G222" s="47">
        <v>192</v>
      </c>
    </row>
    <row r="223" spans="3:7" x14ac:dyDescent="0.25">
      <c r="C223" s="37" t="s">
        <v>6</v>
      </c>
      <c r="D223" s="34" t="s">
        <v>37</v>
      </c>
      <c r="E223" s="34" t="s">
        <v>16</v>
      </c>
      <c r="F223" s="46">
        <v>1904</v>
      </c>
      <c r="G223" s="47">
        <v>405</v>
      </c>
    </row>
    <row r="224" spans="3:7" x14ac:dyDescent="0.25">
      <c r="C224" s="37" t="s">
        <v>8</v>
      </c>
      <c r="D224" s="34" t="s">
        <v>37</v>
      </c>
      <c r="E224" s="34" t="s">
        <v>22</v>
      </c>
      <c r="F224" s="46">
        <v>1890</v>
      </c>
      <c r="G224" s="47">
        <v>195</v>
      </c>
    </row>
    <row r="225" spans="3:7" x14ac:dyDescent="0.25">
      <c r="C225" s="36" t="s">
        <v>2</v>
      </c>
      <c r="D225" s="35" t="s">
        <v>39</v>
      </c>
      <c r="E225" s="35" t="s">
        <v>25</v>
      </c>
      <c r="F225" s="44">
        <v>1785</v>
      </c>
      <c r="G225" s="45">
        <v>462</v>
      </c>
    </row>
    <row r="226" spans="3:7" x14ac:dyDescent="0.25">
      <c r="C226" s="36" t="s">
        <v>7</v>
      </c>
      <c r="D226" s="35" t="s">
        <v>38</v>
      </c>
      <c r="E226" s="35" t="s">
        <v>18</v>
      </c>
      <c r="F226" s="44">
        <v>1778</v>
      </c>
      <c r="G226" s="45">
        <v>270</v>
      </c>
    </row>
    <row r="227" spans="3:7" x14ac:dyDescent="0.25">
      <c r="C227" s="37" t="s">
        <v>8</v>
      </c>
      <c r="D227" s="34" t="s">
        <v>37</v>
      </c>
      <c r="E227" s="34" t="s">
        <v>19</v>
      </c>
      <c r="F227" s="46">
        <v>1771</v>
      </c>
      <c r="G227" s="47">
        <v>204</v>
      </c>
    </row>
    <row r="228" spans="3:7" x14ac:dyDescent="0.25">
      <c r="C228" s="37" t="s">
        <v>8</v>
      </c>
      <c r="D228" s="34" t="s">
        <v>38</v>
      </c>
      <c r="E228" s="34" t="s">
        <v>23</v>
      </c>
      <c r="F228" s="46">
        <v>1701</v>
      </c>
      <c r="G228" s="47">
        <v>234</v>
      </c>
    </row>
    <row r="229" spans="3:7" x14ac:dyDescent="0.25">
      <c r="C229" s="37" t="s">
        <v>5</v>
      </c>
      <c r="D229" s="34" t="s">
        <v>34</v>
      </c>
      <c r="E229" s="34" t="s">
        <v>33</v>
      </c>
      <c r="F229" s="46">
        <v>1652</v>
      </c>
      <c r="G229" s="47">
        <v>93</v>
      </c>
    </row>
    <row r="230" spans="3:7" x14ac:dyDescent="0.25">
      <c r="C230" s="37" t="s">
        <v>3</v>
      </c>
      <c r="D230" s="34" t="s">
        <v>39</v>
      </c>
      <c r="E230" s="34" t="s">
        <v>28</v>
      </c>
      <c r="F230" s="46">
        <v>1652</v>
      </c>
      <c r="G230" s="47">
        <v>102</v>
      </c>
    </row>
    <row r="231" spans="3:7" x14ac:dyDescent="0.25">
      <c r="C231" s="37" t="s">
        <v>6</v>
      </c>
      <c r="D231" s="34" t="s">
        <v>39</v>
      </c>
      <c r="E231" s="34" t="s">
        <v>30</v>
      </c>
      <c r="F231" s="46">
        <v>1638</v>
      </c>
      <c r="G231" s="47">
        <v>63</v>
      </c>
    </row>
    <row r="232" spans="3:7" x14ac:dyDescent="0.25">
      <c r="C232" s="37" t="s">
        <v>40</v>
      </c>
      <c r="D232" s="34" t="s">
        <v>35</v>
      </c>
      <c r="E232" s="34" t="s">
        <v>24</v>
      </c>
      <c r="F232" s="46">
        <v>1638</v>
      </c>
      <c r="G232" s="47">
        <v>48</v>
      </c>
    </row>
    <row r="233" spans="3:7" x14ac:dyDescent="0.25">
      <c r="C233" s="36" t="s">
        <v>40</v>
      </c>
      <c r="D233" s="35" t="s">
        <v>37</v>
      </c>
      <c r="E233" s="35" t="s">
        <v>30</v>
      </c>
      <c r="F233" s="44">
        <v>1624</v>
      </c>
      <c r="G233" s="45">
        <v>114</v>
      </c>
    </row>
    <row r="234" spans="3:7" x14ac:dyDescent="0.25">
      <c r="C234" s="37" t="s">
        <v>40</v>
      </c>
      <c r="D234" s="34" t="s">
        <v>35</v>
      </c>
      <c r="E234" s="34" t="s">
        <v>29</v>
      </c>
      <c r="F234" s="46">
        <v>1617</v>
      </c>
      <c r="G234" s="47">
        <v>126</v>
      </c>
    </row>
    <row r="235" spans="3:7" x14ac:dyDescent="0.25">
      <c r="C235" s="37" t="s">
        <v>2</v>
      </c>
      <c r="D235" s="34" t="s">
        <v>35</v>
      </c>
      <c r="E235" s="34" t="s">
        <v>17</v>
      </c>
      <c r="F235" s="46">
        <v>1589</v>
      </c>
      <c r="G235" s="47">
        <v>303</v>
      </c>
    </row>
    <row r="236" spans="3:7" x14ac:dyDescent="0.25">
      <c r="C236" s="37" t="s">
        <v>7</v>
      </c>
      <c r="D236" s="34" t="s">
        <v>34</v>
      </c>
      <c r="E236" s="34" t="s">
        <v>25</v>
      </c>
      <c r="F236" s="46">
        <v>1568</v>
      </c>
      <c r="G236" s="47">
        <v>96</v>
      </c>
    </row>
    <row r="237" spans="3:7" x14ac:dyDescent="0.25">
      <c r="C237" s="36" t="s">
        <v>2</v>
      </c>
      <c r="D237" s="35" t="s">
        <v>39</v>
      </c>
      <c r="E237" s="35" t="s">
        <v>22</v>
      </c>
      <c r="F237" s="44">
        <v>1568</v>
      </c>
      <c r="G237" s="45">
        <v>141</v>
      </c>
    </row>
    <row r="238" spans="3:7" x14ac:dyDescent="0.25">
      <c r="C238" s="36" t="s">
        <v>8</v>
      </c>
      <c r="D238" s="35" t="s">
        <v>39</v>
      </c>
      <c r="E238" s="35" t="s">
        <v>26</v>
      </c>
      <c r="F238" s="44">
        <v>1561</v>
      </c>
      <c r="G238" s="45">
        <v>27</v>
      </c>
    </row>
    <row r="239" spans="3:7" x14ac:dyDescent="0.25">
      <c r="C239" s="36" t="s">
        <v>41</v>
      </c>
      <c r="D239" s="35" t="s">
        <v>37</v>
      </c>
      <c r="E239" s="35" t="s">
        <v>30</v>
      </c>
      <c r="F239" s="44">
        <v>1526</v>
      </c>
      <c r="G239" s="45">
        <v>240</v>
      </c>
    </row>
    <row r="240" spans="3:7" x14ac:dyDescent="0.25">
      <c r="C240" s="36" t="s">
        <v>5</v>
      </c>
      <c r="D240" s="35" t="s">
        <v>36</v>
      </c>
      <c r="E240" s="35" t="s">
        <v>30</v>
      </c>
      <c r="F240" s="44">
        <v>1526</v>
      </c>
      <c r="G240" s="45">
        <v>105</v>
      </c>
    </row>
    <row r="241" spans="3:7" x14ac:dyDescent="0.25">
      <c r="C241" s="36" t="s">
        <v>6</v>
      </c>
      <c r="D241" s="35" t="s">
        <v>37</v>
      </c>
      <c r="E241" s="35" t="s">
        <v>18</v>
      </c>
      <c r="F241" s="44">
        <v>1505</v>
      </c>
      <c r="G241" s="45">
        <v>102</v>
      </c>
    </row>
    <row r="242" spans="3:7" x14ac:dyDescent="0.25">
      <c r="C242" s="36" t="s">
        <v>41</v>
      </c>
      <c r="D242" s="35" t="s">
        <v>34</v>
      </c>
      <c r="E242" s="35" t="s">
        <v>17</v>
      </c>
      <c r="F242" s="44">
        <v>1463</v>
      </c>
      <c r="G242" s="45">
        <v>39</v>
      </c>
    </row>
    <row r="243" spans="3:7" x14ac:dyDescent="0.25">
      <c r="C243" s="36" t="s">
        <v>6</v>
      </c>
      <c r="D243" s="35" t="s">
        <v>34</v>
      </c>
      <c r="E243" s="35" t="s">
        <v>15</v>
      </c>
      <c r="F243" s="44">
        <v>1442</v>
      </c>
      <c r="G243" s="45">
        <v>15</v>
      </c>
    </row>
    <row r="244" spans="3:7" x14ac:dyDescent="0.25">
      <c r="C244" s="36" t="s">
        <v>10</v>
      </c>
      <c r="D244" s="35" t="s">
        <v>34</v>
      </c>
      <c r="E244" s="35" t="s">
        <v>25</v>
      </c>
      <c r="F244" s="44">
        <v>1428</v>
      </c>
      <c r="G244" s="45">
        <v>93</v>
      </c>
    </row>
    <row r="245" spans="3:7" x14ac:dyDescent="0.25">
      <c r="C245" s="36" t="s">
        <v>10</v>
      </c>
      <c r="D245" s="35" t="s">
        <v>36</v>
      </c>
      <c r="E245" s="35" t="s">
        <v>27</v>
      </c>
      <c r="F245" s="44">
        <v>1407</v>
      </c>
      <c r="G245" s="45">
        <v>72</v>
      </c>
    </row>
    <row r="246" spans="3:7" x14ac:dyDescent="0.25">
      <c r="C246" s="36" t="s">
        <v>6</v>
      </c>
      <c r="D246" s="35" t="s">
        <v>36</v>
      </c>
      <c r="E246" s="35" t="s">
        <v>29</v>
      </c>
      <c r="F246" s="44">
        <v>1400</v>
      </c>
      <c r="G246" s="45">
        <v>135</v>
      </c>
    </row>
    <row r="247" spans="3:7" x14ac:dyDescent="0.25">
      <c r="C247" s="36" t="s">
        <v>6</v>
      </c>
      <c r="D247" s="35" t="s">
        <v>35</v>
      </c>
      <c r="E247" s="35" t="s">
        <v>4</v>
      </c>
      <c r="F247" s="44">
        <v>1302</v>
      </c>
      <c r="G247" s="45">
        <v>402</v>
      </c>
    </row>
    <row r="248" spans="3:7" x14ac:dyDescent="0.25">
      <c r="C248" s="36" t="s">
        <v>7</v>
      </c>
      <c r="D248" s="35" t="s">
        <v>38</v>
      </c>
      <c r="E248" s="35" t="s">
        <v>14</v>
      </c>
      <c r="F248" s="44">
        <v>1281</v>
      </c>
      <c r="G248" s="45">
        <v>75</v>
      </c>
    </row>
    <row r="249" spans="3:7" x14ac:dyDescent="0.25">
      <c r="C249" s="37" t="s">
        <v>3</v>
      </c>
      <c r="D249" s="34" t="s">
        <v>36</v>
      </c>
      <c r="E249" s="34" t="s">
        <v>19</v>
      </c>
      <c r="F249" s="46">
        <v>1281</v>
      </c>
      <c r="G249" s="47">
        <v>18</v>
      </c>
    </row>
    <row r="250" spans="3:7" x14ac:dyDescent="0.25">
      <c r="C250" s="37" t="s">
        <v>41</v>
      </c>
      <c r="D250" s="34" t="s">
        <v>34</v>
      </c>
      <c r="E250" s="34" t="s">
        <v>16</v>
      </c>
      <c r="F250" s="46">
        <v>1274</v>
      </c>
      <c r="G250" s="47">
        <v>225</v>
      </c>
    </row>
    <row r="251" spans="3:7" x14ac:dyDescent="0.25">
      <c r="C251" s="37" t="s">
        <v>6</v>
      </c>
      <c r="D251" s="34" t="s">
        <v>38</v>
      </c>
      <c r="E251" s="34" t="s">
        <v>27</v>
      </c>
      <c r="F251" s="46">
        <v>1134</v>
      </c>
      <c r="G251" s="47">
        <v>282</v>
      </c>
    </row>
    <row r="252" spans="3:7" x14ac:dyDescent="0.25">
      <c r="C252" s="36" t="s">
        <v>9</v>
      </c>
      <c r="D252" s="35" t="s">
        <v>37</v>
      </c>
      <c r="E252" s="35" t="s">
        <v>29</v>
      </c>
      <c r="F252" s="44">
        <v>1085</v>
      </c>
      <c r="G252" s="45">
        <v>273</v>
      </c>
    </row>
    <row r="253" spans="3:7" x14ac:dyDescent="0.25">
      <c r="C253" s="36" t="s">
        <v>6</v>
      </c>
      <c r="D253" s="35" t="s">
        <v>35</v>
      </c>
      <c r="E253" s="35" t="s">
        <v>20</v>
      </c>
      <c r="F253" s="44">
        <v>1071</v>
      </c>
      <c r="G253" s="45">
        <v>270</v>
      </c>
    </row>
    <row r="254" spans="3:7" x14ac:dyDescent="0.25">
      <c r="C254" s="36" t="s">
        <v>2</v>
      </c>
      <c r="D254" s="35" t="s">
        <v>37</v>
      </c>
      <c r="E254" s="35" t="s">
        <v>14</v>
      </c>
      <c r="F254" s="44">
        <v>1057</v>
      </c>
      <c r="G254" s="45">
        <v>54</v>
      </c>
    </row>
    <row r="255" spans="3:7" x14ac:dyDescent="0.25">
      <c r="C255" s="37" t="s">
        <v>3</v>
      </c>
      <c r="D255" s="34" t="s">
        <v>36</v>
      </c>
      <c r="E255" s="34" t="s">
        <v>28</v>
      </c>
      <c r="F255" s="46">
        <v>973</v>
      </c>
      <c r="G255" s="47">
        <v>162</v>
      </c>
    </row>
    <row r="256" spans="3:7" x14ac:dyDescent="0.25">
      <c r="C256" s="37" t="s">
        <v>7</v>
      </c>
      <c r="D256" s="34" t="s">
        <v>39</v>
      </c>
      <c r="E256" s="34" t="s">
        <v>27</v>
      </c>
      <c r="F256" s="46">
        <v>966</v>
      </c>
      <c r="G256" s="47">
        <v>198</v>
      </c>
    </row>
    <row r="257" spans="3:7" x14ac:dyDescent="0.25">
      <c r="C257" s="36" t="s">
        <v>9</v>
      </c>
      <c r="D257" s="35" t="s">
        <v>35</v>
      </c>
      <c r="E257" s="35" t="s">
        <v>4</v>
      </c>
      <c r="F257" s="44">
        <v>959</v>
      </c>
      <c r="G257" s="45">
        <v>147</v>
      </c>
    </row>
    <row r="258" spans="3:7" x14ac:dyDescent="0.25">
      <c r="C258" s="36" t="s">
        <v>6</v>
      </c>
      <c r="D258" s="35" t="s">
        <v>38</v>
      </c>
      <c r="E258" s="35" t="s">
        <v>33</v>
      </c>
      <c r="F258" s="44">
        <v>959</v>
      </c>
      <c r="G258" s="45">
        <v>135</v>
      </c>
    </row>
    <row r="259" spans="3:7" x14ac:dyDescent="0.25">
      <c r="C259" s="37" t="s">
        <v>10</v>
      </c>
      <c r="D259" s="34" t="s">
        <v>36</v>
      </c>
      <c r="E259" s="34" t="s">
        <v>13</v>
      </c>
      <c r="F259" s="46">
        <v>945</v>
      </c>
      <c r="G259" s="47">
        <v>75</v>
      </c>
    </row>
    <row r="260" spans="3:7" x14ac:dyDescent="0.25">
      <c r="C260" s="37" t="s">
        <v>6</v>
      </c>
      <c r="D260" s="34" t="s">
        <v>38</v>
      </c>
      <c r="E260" s="34" t="s">
        <v>16</v>
      </c>
      <c r="F260" s="46">
        <v>938</v>
      </c>
      <c r="G260" s="47">
        <v>6</v>
      </c>
    </row>
    <row r="261" spans="3:7" x14ac:dyDescent="0.25">
      <c r="C261" s="37" t="s">
        <v>9</v>
      </c>
      <c r="D261" s="34" t="s">
        <v>34</v>
      </c>
      <c r="E261" s="34" t="s">
        <v>16</v>
      </c>
      <c r="F261" s="46">
        <v>938</v>
      </c>
      <c r="G261" s="47">
        <v>189</v>
      </c>
    </row>
    <row r="262" spans="3:7" x14ac:dyDescent="0.25">
      <c r="C262" s="37" t="s">
        <v>3</v>
      </c>
      <c r="D262" s="34" t="s">
        <v>37</v>
      </c>
      <c r="E262" s="34" t="s">
        <v>4</v>
      </c>
      <c r="F262" s="46">
        <v>938</v>
      </c>
      <c r="G262" s="47">
        <v>366</v>
      </c>
    </row>
    <row r="263" spans="3:7" x14ac:dyDescent="0.25">
      <c r="C263" s="37" t="s">
        <v>5</v>
      </c>
      <c r="D263" s="34" t="s">
        <v>34</v>
      </c>
      <c r="E263" s="34" t="s">
        <v>19</v>
      </c>
      <c r="F263" s="46">
        <v>861</v>
      </c>
      <c r="G263" s="47">
        <v>195</v>
      </c>
    </row>
    <row r="264" spans="3:7" x14ac:dyDescent="0.25">
      <c r="C264" s="36" t="s">
        <v>41</v>
      </c>
      <c r="D264" s="35" t="s">
        <v>36</v>
      </c>
      <c r="E264" s="35" t="s">
        <v>28</v>
      </c>
      <c r="F264" s="44">
        <v>854</v>
      </c>
      <c r="G264" s="45">
        <v>309</v>
      </c>
    </row>
    <row r="265" spans="3:7" x14ac:dyDescent="0.25">
      <c r="C265" s="36" t="s">
        <v>41</v>
      </c>
      <c r="D265" s="35" t="s">
        <v>35</v>
      </c>
      <c r="E265" s="35" t="s">
        <v>27</v>
      </c>
      <c r="F265" s="44">
        <v>847</v>
      </c>
      <c r="G265" s="45">
        <v>129</v>
      </c>
    </row>
    <row r="266" spans="3:7" x14ac:dyDescent="0.25">
      <c r="C266" s="37" t="s">
        <v>8</v>
      </c>
      <c r="D266" s="34" t="s">
        <v>38</v>
      </c>
      <c r="E266" s="34" t="s">
        <v>13</v>
      </c>
      <c r="F266" s="46">
        <v>819</v>
      </c>
      <c r="G266" s="47">
        <v>510</v>
      </c>
    </row>
    <row r="267" spans="3:7" x14ac:dyDescent="0.25">
      <c r="C267" s="36" t="s">
        <v>3</v>
      </c>
      <c r="D267" s="35" t="s">
        <v>35</v>
      </c>
      <c r="E267" s="35" t="s">
        <v>33</v>
      </c>
      <c r="F267" s="44">
        <v>819</v>
      </c>
      <c r="G267" s="45">
        <v>306</v>
      </c>
    </row>
    <row r="268" spans="3:7" x14ac:dyDescent="0.25">
      <c r="C268" s="37" t="s">
        <v>2</v>
      </c>
      <c r="D268" s="34" t="s">
        <v>36</v>
      </c>
      <c r="E268" s="34" t="s">
        <v>27</v>
      </c>
      <c r="F268" s="46">
        <v>798</v>
      </c>
      <c r="G268" s="47">
        <v>519</v>
      </c>
    </row>
    <row r="269" spans="3:7" x14ac:dyDescent="0.25">
      <c r="C269" s="36" t="s">
        <v>41</v>
      </c>
      <c r="D269" s="35" t="s">
        <v>37</v>
      </c>
      <c r="E269" s="35" t="s">
        <v>15</v>
      </c>
      <c r="F269" s="44">
        <v>714</v>
      </c>
      <c r="G269" s="45">
        <v>231</v>
      </c>
    </row>
    <row r="270" spans="3:7" x14ac:dyDescent="0.25">
      <c r="C270" s="36" t="s">
        <v>9</v>
      </c>
      <c r="D270" s="35" t="s">
        <v>34</v>
      </c>
      <c r="E270" s="35" t="s">
        <v>17</v>
      </c>
      <c r="F270" s="44">
        <v>707</v>
      </c>
      <c r="G270" s="45">
        <v>174</v>
      </c>
    </row>
    <row r="271" spans="3:7" x14ac:dyDescent="0.25">
      <c r="C271" s="37" t="s">
        <v>10</v>
      </c>
      <c r="D271" s="34" t="s">
        <v>34</v>
      </c>
      <c r="E271" s="34" t="s">
        <v>17</v>
      </c>
      <c r="F271" s="46">
        <v>700</v>
      </c>
      <c r="G271" s="47">
        <v>87</v>
      </c>
    </row>
    <row r="272" spans="3:7" x14ac:dyDescent="0.25">
      <c r="C272" s="36" t="s">
        <v>2</v>
      </c>
      <c r="D272" s="35" t="s">
        <v>39</v>
      </c>
      <c r="E272" s="35" t="s">
        <v>23</v>
      </c>
      <c r="F272" s="44">
        <v>630</v>
      </c>
      <c r="G272" s="45">
        <v>36</v>
      </c>
    </row>
    <row r="273" spans="3:7" x14ac:dyDescent="0.25">
      <c r="C273" s="36" t="s">
        <v>40</v>
      </c>
      <c r="D273" s="35" t="s">
        <v>38</v>
      </c>
      <c r="E273" s="35" t="s">
        <v>24</v>
      </c>
      <c r="F273" s="44">
        <v>623</v>
      </c>
      <c r="G273" s="45">
        <v>51</v>
      </c>
    </row>
    <row r="274" spans="3:7" x14ac:dyDescent="0.25">
      <c r="C274" s="36" t="s">
        <v>40</v>
      </c>
      <c r="D274" s="35" t="s">
        <v>38</v>
      </c>
      <c r="E274" s="35" t="s">
        <v>26</v>
      </c>
      <c r="F274" s="44">
        <v>609</v>
      </c>
      <c r="G274" s="45">
        <v>87</v>
      </c>
    </row>
    <row r="275" spans="3:7" x14ac:dyDescent="0.25">
      <c r="C275" s="36" t="s">
        <v>41</v>
      </c>
      <c r="D275" s="35" t="s">
        <v>35</v>
      </c>
      <c r="E275" s="35" t="s">
        <v>19</v>
      </c>
      <c r="F275" s="44">
        <v>609</v>
      </c>
      <c r="G275" s="45">
        <v>99</v>
      </c>
    </row>
    <row r="276" spans="3:7" x14ac:dyDescent="0.25">
      <c r="C276" s="36" t="s">
        <v>10</v>
      </c>
      <c r="D276" s="35" t="s">
        <v>35</v>
      </c>
      <c r="E276" s="35" t="s">
        <v>21</v>
      </c>
      <c r="F276" s="44">
        <v>567</v>
      </c>
      <c r="G276" s="45">
        <v>228</v>
      </c>
    </row>
    <row r="277" spans="3:7" x14ac:dyDescent="0.25">
      <c r="C277" s="36" t="s">
        <v>6</v>
      </c>
      <c r="D277" s="35" t="s">
        <v>37</v>
      </c>
      <c r="E277" s="35" t="s">
        <v>30</v>
      </c>
      <c r="F277" s="44">
        <v>560</v>
      </c>
      <c r="G277" s="45">
        <v>81</v>
      </c>
    </row>
    <row r="278" spans="3:7" x14ac:dyDescent="0.25">
      <c r="C278" s="37" t="s">
        <v>2</v>
      </c>
      <c r="D278" s="34" t="s">
        <v>35</v>
      </c>
      <c r="E278" s="34" t="s">
        <v>19</v>
      </c>
      <c r="F278" s="46">
        <v>553</v>
      </c>
      <c r="G278" s="47">
        <v>15</v>
      </c>
    </row>
    <row r="279" spans="3:7" x14ac:dyDescent="0.25">
      <c r="C279" s="37" t="s">
        <v>6</v>
      </c>
      <c r="D279" s="34" t="s">
        <v>34</v>
      </c>
      <c r="E279" s="34" t="s">
        <v>4</v>
      </c>
      <c r="F279" s="46">
        <v>525</v>
      </c>
      <c r="G279" s="47">
        <v>48</v>
      </c>
    </row>
    <row r="280" spans="3:7" x14ac:dyDescent="0.25">
      <c r="C280" s="36" t="s">
        <v>5</v>
      </c>
      <c r="D280" s="35" t="s">
        <v>37</v>
      </c>
      <c r="E280" s="35" t="s">
        <v>22</v>
      </c>
      <c r="F280" s="44">
        <v>518</v>
      </c>
      <c r="G280" s="45">
        <v>75</v>
      </c>
    </row>
    <row r="281" spans="3:7" x14ac:dyDescent="0.25">
      <c r="C281" s="37" t="s">
        <v>6</v>
      </c>
      <c r="D281" s="34" t="s">
        <v>36</v>
      </c>
      <c r="E281" s="34" t="s">
        <v>21</v>
      </c>
      <c r="F281" s="46">
        <v>497</v>
      </c>
      <c r="G281" s="47">
        <v>63</v>
      </c>
    </row>
    <row r="282" spans="3:7" x14ac:dyDescent="0.25">
      <c r="C282" s="36" t="s">
        <v>5</v>
      </c>
      <c r="D282" s="35" t="s">
        <v>35</v>
      </c>
      <c r="E282" s="35" t="s">
        <v>22</v>
      </c>
      <c r="F282" s="44">
        <v>490</v>
      </c>
      <c r="G282" s="45">
        <v>84</v>
      </c>
    </row>
    <row r="283" spans="3:7" x14ac:dyDescent="0.25">
      <c r="C283" s="37" t="s">
        <v>6</v>
      </c>
      <c r="D283" s="34" t="s">
        <v>38</v>
      </c>
      <c r="E283" s="34" t="s">
        <v>25</v>
      </c>
      <c r="F283" s="46">
        <v>469</v>
      </c>
      <c r="G283" s="47">
        <v>75</v>
      </c>
    </row>
    <row r="284" spans="3:7" x14ac:dyDescent="0.25">
      <c r="C284" s="37" t="s">
        <v>8</v>
      </c>
      <c r="D284" s="34" t="s">
        <v>37</v>
      </c>
      <c r="E284" s="34" t="s">
        <v>21</v>
      </c>
      <c r="F284" s="46">
        <v>434</v>
      </c>
      <c r="G284" s="47">
        <v>87</v>
      </c>
    </row>
    <row r="285" spans="3:7" x14ac:dyDescent="0.25">
      <c r="C285" s="36" t="s">
        <v>5</v>
      </c>
      <c r="D285" s="35" t="s">
        <v>39</v>
      </c>
      <c r="E285" s="35" t="s">
        <v>18</v>
      </c>
      <c r="F285" s="44">
        <v>385</v>
      </c>
      <c r="G285" s="45">
        <v>249</v>
      </c>
    </row>
    <row r="286" spans="3:7" x14ac:dyDescent="0.25">
      <c r="C286" s="36" t="s">
        <v>8</v>
      </c>
      <c r="D286" s="35" t="s">
        <v>35</v>
      </c>
      <c r="E286" s="35" t="s">
        <v>33</v>
      </c>
      <c r="F286" s="44">
        <v>357</v>
      </c>
      <c r="G286" s="45">
        <v>126</v>
      </c>
    </row>
    <row r="287" spans="3:7" x14ac:dyDescent="0.25">
      <c r="C287" s="36" t="s">
        <v>41</v>
      </c>
      <c r="D287" s="35" t="s">
        <v>34</v>
      </c>
      <c r="E287" s="35" t="s">
        <v>22</v>
      </c>
      <c r="F287" s="44">
        <v>336</v>
      </c>
      <c r="G287" s="45">
        <v>144</v>
      </c>
    </row>
    <row r="288" spans="3:7" x14ac:dyDescent="0.25">
      <c r="C288" s="37" t="s">
        <v>7</v>
      </c>
      <c r="D288" s="34" t="s">
        <v>36</v>
      </c>
      <c r="E288" s="34" t="s">
        <v>32</v>
      </c>
      <c r="F288" s="46">
        <v>280</v>
      </c>
      <c r="G288" s="47">
        <v>87</v>
      </c>
    </row>
    <row r="289" spans="3:7" x14ac:dyDescent="0.25">
      <c r="C289" s="37" t="s">
        <v>9</v>
      </c>
      <c r="D289" s="34" t="s">
        <v>37</v>
      </c>
      <c r="E289" s="34" t="s">
        <v>4</v>
      </c>
      <c r="F289" s="46">
        <v>259</v>
      </c>
      <c r="G289" s="47">
        <v>207</v>
      </c>
    </row>
    <row r="290" spans="3:7" x14ac:dyDescent="0.25">
      <c r="C290" s="37" t="s">
        <v>2</v>
      </c>
      <c r="D290" s="34" t="s">
        <v>34</v>
      </c>
      <c r="E290" s="34" t="s">
        <v>13</v>
      </c>
      <c r="F290" s="46">
        <v>252</v>
      </c>
      <c r="G290" s="47">
        <v>54</v>
      </c>
    </row>
    <row r="291" spans="3:7" x14ac:dyDescent="0.25">
      <c r="C291" s="37" t="s">
        <v>10</v>
      </c>
      <c r="D291" s="34" t="s">
        <v>37</v>
      </c>
      <c r="E291" s="34" t="s">
        <v>21</v>
      </c>
      <c r="F291" s="46">
        <v>245</v>
      </c>
      <c r="G291" s="47">
        <v>288</v>
      </c>
    </row>
    <row r="292" spans="3:7" x14ac:dyDescent="0.25">
      <c r="C292" s="36" t="s">
        <v>2</v>
      </c>
      <c r="D292" s="35" t="s">
        <v>37</v>
      </c>
      <c r="E292" s="35" t="s">
        <v>19</v>
      </c>
      <c r="F292" s="44">
        <v>238</v>
      </c>
      <c r="G292" s="45">
        <v>18</v>
      </c>
    </row>
    <row r="293" spans="3:7" x14ac:dyDescent="0.25">
      <c r="C293" s="36" t="s">
        <v>40</v>
      </c>
      <c r="D293" s="35" t="s">
        <v>36</v>
      </c>
      <c r="E293" s="35" t="s">
        <v>4</v>
      </c>
      <c r="F293" s="44">
        <v>217</v>
      </c>
      <c r="G293" s="45">
        <v>36</v>
      </c>
    </row>
    <row r="294" spans="3:7" x14ac:dyDescent="0.25">
      <c r="C294" s="37" t="s">
        <v>2</v>
      </c>
      <c r="D294" s="34" t="s">
        <v>36</v>
      </c>
      <c r="E294" s="34" t="s">
        <v>17</v>
      </c>
      <c r="F294" s="46">
        <v>189</v>
      </c>
      <c r="G294" s="47">
        <v>48</v>
      </c>
    </row>
    <row r="295" spans="3:7" x14ac:dyDescent="0.25">
      <c r="C295" s="37" t="s">
        <v>5</v>
      </c>
      <c r="D295" s="34" t="s">
        <v>37</v>
      </c>
      <c r="E295" s="34" t="s">
        <v>31</v>
      </c>
      <c r="F295" s="46">
        <v>182</v>
      </c>
      <c r="G295" s="47">
        <v>48</v>
      </c>
    </row>
    <row r="296" spans="3:7" x14ac:dyDescent="0.25">
      <c r="C296" s="36" t="s">
        <v>8</v>
      </c>
      <c r="D296" s="35" t="s">
        <v>38</v>
      </c>
      <c r="E296" s="35" t="s">
        <v>22</v>
      </c>
      <c r="F296" s="44">
        <v>168</v>
      </c>
      <c r="G296" s="45">
        <v>84</v>
      </c>
    </row>
    <row r="297" spans="3:7" x14ac:dyDescent="0.25">
      <c r="C297" s="36" t="s">
        <v>41</v>
      </c>
      <c r="D297" s="35" t="s">
        <v>38</v>
      </c>
      <c r="E297" s="35" t="s">
        <v>25</v>
      </c>
      <c r="F297" s="44">
        <v>154</v>
      </c>
      <c r="G297" s="45">
        <v>21</v>
      </c>
    </row>
    <row r="298" spans="3:7" x14ac:dyDescent="0.25">
      <c r="C298" s="36" t="s">
        <v>9</v>
      </c>
      <c r="D298" s="35" t="s">
        <v>35</v>
      </c>
      <c r="E298" s="35" t="s">
        <v>26</v>
      </c>
      <c r="F298" s="44">
        <v>98</v>
      </c>
      <c r="G298" s="45">
        <v>159</v>
      </c>
    </row>
    <row r="299" spans="3:7" x14ac:dyDescent="0.25">
      <c r="C299" s="37" t="s">
        <v>41</v>
      </c>
      <c r="D299" s="34" t="s">
        <v>36</v>
      </c>
      <c r="E299" s="34" t="s">
        <v>26</v>
      </c>
      <c r="F299" s="46">
        <v>98</v>
      </c>
      <c r="G299" s="47">
        <v>204</v>
      </c>
    </row>
    <row r="300" spans="3:7" x14ac:dyDescent="0.25">
      <c r="C300" s="36" t="s">
        <v>10</v>
      </c>
      <c r="D300" s="35" t="s">
        <v>38</v>
      </c>
      <c r="E300" s="35" t="s">
        <v>13</v>
      </c>
      <c r="F300" s="44">
        <v>63</v>
      </c>
      <c r="G300" s="45">
        <v>123</v>
      </c>
    </row>
    <row r="301" spans="3:7" x14ac:dyDescent="0.25">
      <c r="C301" s="37" t="s">
        <v>2</v>
      </c>
      <c r="D301" s="34" t="s">
        <v>38</v>
      </c>
      <c r="E301" s="34" t="s">
        <v>13</v>
      </c>
      <c r="F301" s="46">
        <v>56</v>
      </c>
      <c r="G301" s="47">
        <v>51</v>
      </c>
    </row>
    <row r="302" spans="3:7" x14ac:dyDescent="0.25">
      <c r="C302" s="36" t="s">
        <v>8</v>
      </c>
      <c r="D302" s="35" t="s">
        <v>37</v>
      </c>
      <c r="E302" s="35" t="s">
        <v>30</v>
      </c>
      <c r="F302" s="44">
        <v>42</v>
      </c>
      <c r="G302" s="45">
        <v>150</v>
      </c>
    </row>
    <row r="303" spans="3:7" x14ac:dyDescent="0.25">
      <c r="C303" s="36" t="s">
        <v>3</v>
      </c>
      <c r="D303" s="35" t="s">
        <v>39</v>
      </c>
      <c r="E303" s="35" t="s">
        <v>16</v>
      </c>
      <c r="F303" s="44">
        <v>21</v>
      </c>
      <c r="G303" s="45">
        <v>168</v>
      </c>
    </row>
    <row r="304" spans="3:7" x14ac:dyDescent="0.25">
      <c r="C304" s="37" t="s">
        <v>40</v>
      </c>
      <c r="D304" s="34" t="s">
        <v>39</v>
      </c>
      <c r="E304" s="34" t="s">
        <v>29</v>
      </c>
      <c r="F304" s="46">
        <v>0</v>
      </c>
      <c r="G304" s="47">
        <v>135</v>
      </c>
    </row>
  </sheetData>
  <autoFilter ref="C4:G304" xr:uid="{C4C1BD72-5032-4980-9E4F-2B52B254C7FE}">
    <sortState xmlns:xlrd2="http://schemas.microsoft.com/office/spreadsheetml/2017/richdata2" ref="C18:G18">
      <sortCondition descending="1" ref="F4:F304"/>
    </sortState>
  </autoFilter>
  <conditionalFormatting sqref="F5:F304">
    <cfRule type="colorScale" priority="6">
      <colorScale>
        <cfvo type="min"/>
        <cfvo type="percentile" val="50"/>
        <cfvo type="max"/>
        <color rgb="FF63BE7B"/>
        <color rgb="FFFFEB84"/>
        <color rgb="FFF8696B"/>
      </colorScale>
    </cfRule>
    <cfRule type="top10" dxfId="6" priority="9" rank="10"/>
  </conditionalFormatting>
  <conditionalFormatting sqref="G5:G304">
    <cfRule type="dataBar" priority="3">
      <dataBar>
        <cfvo type="min"/>
        <cfvo type="max"/>
        <color rgb="FF638EC6"/>
      </dataBar>
      <extLst>
        <ext xmlns:x14="http://schemas.microsoft.com/office/spreadsheetml/2009/9/main" uri="{B025F937-C7B1-47D3-B67F-A62EFF666E3E}">
          <x14:id>{E004CE61-1B6D-4AB4-90C7-AAF80BC1B55C}</x14:id>
        </ext>
      </extLst>
    </cfRule>
    <cfRule type="duplicateValues" dxfId="5" priority="7"/>
  </conditionalFormatting>
  <conditionalFormatting sqref="F1">
    <cfRule type="colorScale" priority="5">
      <colorScale>
        <cfvo type="min"/>
        <cfvo type="percentile" val="50"/>
        <cfvo type="max"/>
        <color rgb="FFF8696B"/>
        <color rgb="FFFCFCFF"/>
        <color rgb="FF63BE7B"/>
      </colorScale>
    </cfRule>
  </conditionalFormatting>
  <conditionalFormatting sqref="F4:F304">
    <cfRule type="colorScale" priority="4">
      <colorScale>
        <cfvo type="min"/>
        <cfvo type="percentile" val="50"/>
        <cfvo type="max"/>
        <color rgb="FFF8696B"/>
        <color rgb="FFFFEB84"/>
        <color rgb="FF63BE7B"/>
      </colorScale>
    </cfRule>
  </conditionalFormatting>
  <conditionalFormatting sqref="I7">
    <cfRule type="cellIs" dxfId="4" priority="2" operator="greaterThan">
      <formula>10000</formula>
    </cfRule>
  </conditionalFormatting>
  <conditionalFormatting sqref="F5:F14">
    <cfRule type="cellIs" dxfId="3" priority="1" operator="greaterThan">
      <formula>10000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004CE61-1B6D-4AB4-90C7-AAF80BC1B55C}">
            <x14:dataBar minLength="0" maxLength="100" gradient="0">
              <x14:cfvo type="autoMin"/>
              <x14:cfvo type="autoMax"/>
              <x14:negativeFillColor rgb="FFFF0000"/>
              <x14:axisColor rgb="FF000000"/>
            </x14:dataBar>
          </x14:cfRule>
          <xm:sqref>G5:G304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20"/>
  <sheetViews>
    <sheetView showGridLines="0" zoomScale="145" zoomScaleNormal="145" workbookViewId="0">
      <selection activeCell="G12" sqref="G12"/>
    </sheetView>
  </sheetViews>
  <sheetFormatPr defaultRowHeight="15" x14ac:dyDescent="0.25"/>
  <cols>
    <col min="1" max="1" width="2.140625" customWidth="1"/>
    <col min="2" max="2" width="6.7109375" customWidth="1"/>
    <col min="3" max="3" width="13.42578125" customWidth="1"/>
    <col min="4" max="4" width="12.28515625" bestFit="1" customWidth="1"/>
    <col min="5" max="5" width="10.140625" bestFit="1"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5" spans="1:13" x14ac:dyDescent="0.25">
      <c r="C5" s="48" t="s">
        <v>61</v>
      </c>
      <c r="D5" s="55" t="s">
        <v>1</v>
      </c>
      <c r="E5" s="55"/>
      <c r="F5" s="49" t="s">
        <v>50</v>
      </c>
      <c r="H5" t="s">
        <v>89</v>
      </c>
    </row>
    <row r="6" spans="1:13" x14ac:dyDescent="0.25">
      <c r="C6" s="50" t="s">
        <v>34</v>
      </c>
      <c r="D6" s="51">
        <f>SUMIFS(data[Amount],data[Geography],C6)</f>
        <v>252469</v>
      </c>
      <c r="E6" s="51">
        <f>D6</f>
        <v>252469</v>
      </c>
      <c r="F6" s="52">
        <f>SUMIFS(data[Units],data[Geography],C6)</f>
        <v>8760</v>
      </c>
      <c r="H6" t="s">
        <v>90</v>
      </c>
      <c r="L6" s="4"/>
      <c r="M6" s="5"/>
    </row>
    <row r="7" spans="1:13" x14ac:dyDescent="0.25">
      <c r="C7" s="50" t="s">
        <v>36</v>
      </c>
      <c r="D7" s="51">
        <f>SUMIFS(data[Amount],data[Geography],C7)</f>
        <v>237944</v>
      </c>
      <c r="E7" s="51">
        <f t="shared" ref="E7:E11" si="0">D7</f>
        <v>237944</v>
      </c>
      <c r="F7" s="52">
        <f>SUMIFS(data[Units],data[Geography],C7)</f>
        <v>7302</v>
      </c>
      <c r="L7" s="4"/>
      <c r="M7" s="5"/>
    </row>
    <row r="8" spans="1:13" x14ac:dyDescent="0.25">
      <c r="C8" s="50" t="s">
        <v>37</v>
      </c>
      <c r="D8" s="51">
        <f>SUMIFS(data[Amount],data[Geography],C8)</f>
        <v>218813</v>
      </c>
      <c r="E8" s="51">
        <f t="shared" si="0"/>
        <v>218813</v>
      </c>
      <c r="F8" s="52">
        <f>SUMIFS(data[Units],data[Geography],C8)</f>
        <v>7431</v>
      </c>
      <c r="H8" t="s">
        <v>92</v>
      </c>
      <c r="L8" s="4"/>
      <c r="M8" s="5"/>
    </row>
    <row r="9" spans="1:13" x14ac:dyDescent="0.25">
      <c r="C9" s="50" t="s">
        <v>35</v>
      </c>
      <c r="D9" s="51">
        <f>SUMIFS(data[Amount],data[Geography],C9)</f>
        <v>189434</v>
      </c>
      <c r="E9" s="51">
        <f t="shared" si="0"/>
        <v>189434</v>
      </c>
      <c r="F9" s="52">
        <f>SUMIFS(data[Units],data[Geography],C9)</f>
        <v>10158</v>
      </c>
      <c r="H9" t="s">
        <v>91</v>
      </c>
      <c r="L9" s="4"/>
      <c r="M9" s="5"/>
    </row>
    <row r="10" spans="1:13" x14ac:dyDescent="0.25">
      <c r="C10" s="50" t="s">
        <v>39</v>
      </c>
      <c r="D10" s="51">
        <f>SUMIFS(data[Amount],data[Geography],C10)</f>
        <v>173530</v>
      </c>
      <c r="E10" s="51">
        <f t="shared" si="0"/>
        <v>173530</v>
      </c>
      <c r="F10" s="52">
        <f>SUMIFS(data[Units],data[Geography],C10)</f>
        <v>5745</v>
      </c>
      <c r="L10" s="4"/>
      <c r="M10" s="5"/>
    </row>
    <row r="11" spans="1:13" x14ac:dyDescent="0.25">
      <c r="C11" s="50" t="s">
        <v>38</v>
      </c>
      <c r="D11" s="51">
        <f>SUMIFS(data[Amount],data[Geography],C11)</f>
        <v>168679</v>
      </c>
      <c r="E11" s="51">
        <f t="shared" si="0"/>
        <v>168679</v>
      </c>
      <c r="F11" s="52">
        <f>SUMIFS(data[Units],data[Geography],C11)</f>
        <v>6264</v>
      </c>
      <c r="H11" t="s">
        <v>93</v>
      </c>
      <c r="L11" s="4"/>
      <c r="M11" s="5"/>
    </row>
    <row r="14" spans="1:13" x14ac:dyDescent="0.25">
      <c r="C14" t="s">
        <v>61</v>
      </c>
      <c r="D14" t="s">
        <v>1</v>
      </c>
      <c r="E14" t="s">
        <v>50</v>
      </c>
    </row>
    <row r="15" spans="1:13" x14ac:dyDescent="0.25">
      <c r="C15" t="s">
        <v>37</v>
      </c>
      <c r="D15" s="4">
        <f>SUMIFS(data[Amount], data[Geography],C15)</f>
        <v>218813</v>
      </c>
      <c r="E15" s="5">
        <f>SUMIFS(data[Units], data[Geography],C15)</f>
        <v>7431</v>
      </c>
      <c r="F15" s="5">
        <f>D15</f>
        <v>218813</v>
      </c>
    </row>
    <row r="16" spans="1:13" x14ac:dyDescent="0.25">
      <c r="C16" t="s">
        <v>35</v>
      </c>
      <c r="D16" s="4">
        <f>SUMIFS(data[Amount], data[Geography],C16)</f>
        <v>189434</v>
      </c>
      <c r="E16" s="5">
        <f>SUMIFS(data[Units], data[Geography],C16)</f>
        <v>10158</v>
      </c>
      <c r="F16" s="5">
        <f t="shared" ref="F16:F20" si="1">D16</f>
        <v>189434</v>
      </c>
    </row>
    <row r="17" spans="3:6" x14ac:dyDescent="0.25">
      <c r="C17" t="s">
        <v>36</v>
      </c>
      <c r="D17" s="4">
        <f>SUMIFS(data[Amount], data[Geography],C17)</f>
        <v>237944</v>
      </c>
      <c r="E17" s="5">
        <f>SUMIFS(data[Units], data[Geography],C17)</f>
        <v>7302</v>
      </c>
      <c r="F17" s="5">
        <f t="shared" si="1"/>
        <v>237944</v>
      </c>
    </row>
    <row r="18" spans="3:6" x14ac:dyDescent="0.25">
      <c r="C18" t="s">
        <v>39</v>
      </c>
      <c r="D18" s="4">
        <f>SUMIFS(data[Amount], data[Geography],C18)</f>
        <v>173530</v>
      </c>
      <c r="E18" s="5">
        <f>SUMIFS(data[Units], data[Geography],C18)</f>
        <v>5745</v>
      </c>
      <c r="F18" s="5">
        <f t="shared" si="1"/>
        <v>173530</v>
      </c>
    </row>
    <row r="19" spans="3:6" x14ac:dyDescent="0.25">
      <c r="C19" t="s">
        <v>38</v>
      </c>
      <c r="D19" s="4">
        <f>SUMIFS(data[Amount], data[Geography],C19)</f>
        <v>168679</v>
      </c>
      <c r="E19" s="5">
        <f>SUMIFS(data[Units], data[Geography],C19)</f>
        <v>6264</v>
      </c>
      <c r="F19" s="5">
        <f t="shared" si="1"/>
        <v>168679</v>
      </c>
    </row>
    <row r="20" spans="3:6" x14ac:dyDescent="0.25">
      <c r="C20" t="s">
        <v>34</v>
      </c>
      <c r="D20" s="4">
        <f>SUMIFS(data[Amount], data[Geography],C20)</f>
        <v>252469</v>
      </c>
      <c r="E20" s="5">
        <f>SUMIFS(data[Units], data[Geography],C20)</f>
        <v>8760</v>
      </c>
      <c r="F20" s="5">
        <f t="shared" si="1"/>
        <v>252469</v>
      </c>
    </row>
  </sheetData>
  <mergeCells count="1">
    <mergeCell ref="D5:E5"/>
  </mergeCells>
  <conditionalFormatting sqref="E6:E11">
    <cfRule type="dataBar" priority="2">
      <dataBar showValue="0">
        <cfvo type="min"/>
        <cfvo type="max"/>
        <color rgb="FF638EC6"/>
      </dataBar>
      <extLst>
        <ext xmlns:x14="http://schemas.microsoft.com/office/spreadsheetml/2009/9/main" uri="{B025F937-C7B1-47D3-B67F-A62EFF666E3E}">
          <x14:id>{1D73726D-2EFB-40BA-84B0-656384EB7A94}</x14:id>
        </ext>
      </extLst>
    </cfRule>
    <cfRule type="dataBar" priority="4">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conditionalFormatting sqref="E6:E11">
    <cfRule type="dataBar" priority="3">
      <dataBar>
        <cfvo type="min"/>
        <cfvo type="max"/>
        <color rgb="FFD6007B"/>
      </dataBar>
      <extLst>
        <ext xmlns:x14="http://schemas.microsoft.com/office/spreadsheetml/2009/9/main" uri="{B025F937-C7B1-47D3-B67F-A62EFF666E3E}">
          <x14:id>{8CE99B46-C079-4C41-97D6-356AB8D5901B}</x14:id>
        </ext>
      </extLst>
    </cfRule>
  </conditionalFormatting>
  <conditionalFormatting sqref="F15:F20">
    <cfRule type="dataBar" priority="1">
      <dataBar showValue="0">
        <cfvo type="min"/>
        <cfvo type="max"/>
        <color rgb="FFFF555A"/>
      </dataBar>
      <extLst>
        <ext xmlns:x14="http://schemas.microsoft.com/office/spreadsheetml/2009/9/main" uri="{B025F937-C7B1-47D3-B67F-A62EFF666E3E}">
          <x14:id>{27B8D377-30E8-4A29-A901-9C3A6D3F68C5}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D73726D-2EFB-40BA-84B0-656384EB7A94}">
            <x14:dataBar minLength="0" maxLength="100">
              <x14:cfvo type="autoMin"/>
              <x14:cfvo type="autoMax"/>
              <x14:negativeFillColor rgb="FFFF0000"/>
              <x14:axisColor rgb="FF000000"/>
            </x14:dataBar>
          </x14:cfRule>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 xmlns:xm="http://schemas.microsoft.com/office/excel/2006/main">
          <x14:cfRule type="dataBar" id="{8CE99B46-C079-4C41-97D6-356AB8D5901B}">
            <x14:dataBar minLength="0" maxLength="100" border="1" negativeBarBorderColorSameAsPositive="0">
              <x14:cfvo type="autoMin"/>
              <x14:cfvo type="autoMax"/>
              <x14:borderColor rgb="FFD6007B"/>
              <x14:negativeFillColor rgb="FFFF0000"/>
              <x14:negativeBorderColor rgb="FFFF0000"/>
              <x14:axisColor rgb="FF000000"/>
            </x14:dataBar>
          </x14:cfRule>
          <xm:sqref>E6:E11</xm:sqref>
        </x14:conditionalFormatting>
        <x14:conditionalFormatting xmlns:xm="http://schemas.microsoft.com/office/excel/2006/main">
          <x14:cfRule type="dataBar" id="{27B8D377-30E8-4A29-A901-9C3A6D3F68C5}">
            <x14:dataBar minLength="0" maxLength="100">
              <x14:cfvo type="autoMin"/>
              <x14:cfvo type="autoMax"/>
              <x14:negativeFillColor rgb="FFFF0000"/>
              <x14:axisColor rgb="FF000000"/>
            </x14:dataBar>
          </x14:cfRule>
          <xm:sqref>F15:F20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25"/>
  <sheetViews>
    <sheetView zoomScaleNormal="100" workbookViewId="0">
      <selection activeCell="F31" sqref="F31"/>
    </sheetView>
  </sheetViews>
  <sheetFormatPr defaultRowHeight="15" x14ac:dyDescent="0.25"/>
  <cols>
    <col min="1" max="1" width="2.140625" customWidth="1"/>
    <col min="2" max="2" width="6.7109375" customWidth="1"/>
    <col min="3" max="3" width="13.140625" bestFit="1" customWidth="1"/>
    <col min="4" max="4" width="14.85546875" bestFit="1" customWidth="1"/>
    <col min="5" max="5" width="10.42578125" customWidth="1"/>
    <col min="6" max="6" width="12.28515625" bestFit="1" customWidth="1"/>
    <col min="7" max="7" width="15.7109375" bestFit="1" customWidth="1"/>
    <col min="8" max="8" width="11.140625" bestFit="1" customWidth="1"/>
    <col min="9" max="9" width="14" bestFit="1" customWidth="1"/>
    <col min="10" max="10" width="18.85546875" bestFit="1" customWidth="1"/>
    <col min="11" max="11" width="19.7109375" bestFit="1" customWidth="1"/>
    <col min="12" max="12" width="21.85546875" bestFit="1" customWidth="1"/>
    <col min="13" max="13" width="13.28515625" bestFit="1" customWidth="1"/>
    <col min="14" max="14" width="6.5703125" bestFit="1" customWidth="1"/>
    <col min="15" max="15" width="15.140625" bestFit="1" customWidth="1"/>
    <col min="16" max="16" width="20.42578125" bestFit="1" customWidth="1"/>
    <col min="18" max="18" width="15.7109375" bestFit="1" customWidth="1"/>
    <col min="19" max="19" width="13.42578125" bestFit="1" customWidth="1"/>
    <col min="20" max="20" width="19.28515625" bestFit="1" customWidth="1"/>
    <col min="21" max="21" width="19.42578125" bestFit="1" customWidth="1"/>
    <col min="22" max="22" width="15.85546875" bestFit="1" customWidth="1"/>
    <col min="23" max="23" width="17.42578125" bestFit="1" customWidth="1"/>
    <col min="24" max="24" width="17.7109375" bestFit="1" customWidth="1"/>
    <col min="25" max="25" width="11.28515625" bestFit="1" customWidth="1"/>
    <col min="26" max="27" width="14" bestFit="1" customWidth="1"/>
    <col min="28" max="28" width="13.28515625" bestFit="1" customWidth="1"/>
    <col min="29" max="29" width="15.7109375" bestFit="1" customWidth="1"/>
    <col min="30" max="30" width="11.140625" bestFit="1" customWidth="1"/>
    <col min="31" max="31" width="14" bestFit="1" customWidth="1"/>
    <col min="32" max="32" width="18.85546875" bestFit="1" customWidth="1"/>
    <col min="33" max="33" width="19.7109375" bestFit="1" customWidth="1"/>
    <col min="34" max="34" width="21.85546875" bestFit="1" customWidth="1"/>
    <col min="35" max="35" width="13.28515625" bestFit="1" customWidth="1"/>
    <col min="36" max="36" width="6.5703125" bestFit="1" customWidth="1"/>
    <col min="37" max="37" width="15.140625" bestFit="1" customWidth="1"/>
    <col min="38" max="38" width="20.42578125" bestFit="1" customWidth="1"/>
    <col min="40" max="40" width="15.7109375" bestFit="1" customWidth="1"/>
    <col min="41" max="41" width="13.42578125" bestFit="1" customWidth="1"/>
    <col min="42" max="42" width="19.28515625" bestFit="1" customWidth="1"/>
    <col min="43" max="43" width="19.42578125" bestFit="1" customWidth="1"/>
    <col min="44" max="44" width="15.85546875" bestFit="1" customWidth="1"/>
    <col min="45" max="45" width="17.42578125" bestFit="1" customWidth="1"/>
    <col min="46" max="46" width="17.7109375" bestFit="1" customWidth="1"/>
    <col min="47" max="47" width="11.28515625" bestFit="1" customWidth="1"/>
    <col min="48" max="48" width="19.85546875" bestFit="1" customWidth="1"/>
    <col min="49" max="49" width="17.42578125" bestFit="1"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19" t="s">
        <v>62</v>
      </c>
      <c r="D5" t="s">
        <v>64</v>
      </c>
      <c r="E5" t="s">
        <v>66</v>
      </c>
      <c r="F5" t="s">
        <v>65</v>
      </c>
    </row>
    <row r="6" spans="1:6" x14ac:dyDescent="0.25">
      <c r="C6" s="20" t="s">
        <v>37</v>
      </c>
      <c r="D6" s="22">
        <v>43568</v>
      </c>
      <c r="E6" s="21">
        <v>43568</v>
      </c>
      <c r="F6" s="5">
        <v>978</v>
      </c>
    </row>
    <row r="7" spans="1:6" x14ac:dyDescent="0.25">
      <c r="C7" s="20" t="s">
        <v>34</v>
      </c>
      <c r="D7" s="22">
        <v>31661</v>
      </c>
      <c r="E7" s="21">
        <v>31661</v>
      </c>
      <c r="F7" s="5">
        <v>978</v>
      </c>
    </row>
    <row r="8" spans="1:6" x14ac:dyDescent="0.25">
      <c r="C8" s="20" t="s">
        <v>35</v>
      </c>
      <c r="D8" s="22">
        <v>28546</v>
      </c>
      <c r="E8" s="21">
        <v>28546</v>
      </c>
      <c r="F8" s="5">
        <v>1005</v>
      </c>
    </row>
    <row r="9" spans="1:6" x14ac:dyDescent="0.25">
      <c r="C9" s="20" t="s">
        <v>36</v>
      </c>
      <c r="D9" s="22">
        <v>21931</v>
      </c>
      <c r="E9" s="21">
        <v>21931</v>
      </c>
      <c r="F9" s="5">
        <v>975</v>
      </c>
    </row>
    <row r="10" spans="1:6" x14ac:dyDescent="0.25">
      <c r="C10" s="20" t="s">
        <v>38</v>
      </c>
      <c r="D10" s="22">
        <v>18865</v>
      </c>
      <c r="E10" s="21">
        <v>18865</v>
      </c>
      <c r="F10" s="5">
        <v>915</v>
      </c>
    </row>
    <row r="11" spans="1:6" x14ac:dyDescent="0.25">
      <c r="C11" s="20" t="s">
        <v>39</v>
      </c>
      <c r="D11" s="22">
        <v>5404</v>
      </c>
      <c r="E11" s="21">
        <v>5404</v>
      </c>
      <c r="F11" s="5">
        <v>444</v>
      </c>
    </row>
    <row r="19" spans="3:6" x14ac:dyDescent="0.25">
      <c r="C19" s="19" t="s">
        <v>62</v>
      </c>
      <c r="D19" t="s">
        <v>64</v>
      </c>
      <c r="E19" t="s">
        <v>66</v>
      </c>
      <c r="F19" t="s">
        <v>65</v>
      </c>
    </row>
    <row r="20" spans="3:6" x14ac:dyDescent="0.25">
      <c r="C20" s="20" t="s">
        <v>35</v>
      </c>
      <c r="D20" s="53">
        <v>38325</v>
      </c>
      <c r="E20" s="21">
        <v>38325</v>
      </c>
      <c r="F20" s="21">
        <v>1833</v>
      </c>
    </row>
    <row r="21" spans="3:6" x14ac:dyDescent="0.25">
      <c r="C21" s="20" t="s">
        <v>39</v>
      </c>
      <c r="D21" s="53">
        <v>21063</v>
      </c>
      <c r="E21" s="21">
        <v>21063</v>
      </c>
      <c r="F21" s="21">
        <v>444</v>
      </c>
    </row>
    <row r="22" spans="3:6" x14ac:dyDescent="0.25">
      <c r="C22" s="20" t="s">
        <v>37</v>
      </c>
      <c r="D22" s="53">
        <v>24451</v>
      </c>
      <c r="E22" s="21">
        <v>24451</v>
      </c>
      <c r="F22" s="21">
        <v>300</v>
      </c>
    </row>
    <row r="23" spans="3:6" x14ac:dyDescent="0.25">
      <c r="C23" s="20" t="s">
        <v>34</v>
      </c>
      <c r="D23" s="53">
        <v>24647</v>
      </c>
      <c r="E23" s="21">
        <v>24647</v>
      </c>
      <c r="F23" s="21">
        <v>735</v>
      </c>
    </row>
    <row r="24" spans="3:6" x14ac:dyDescent="0.25">
      <c r="C24" s="20" t="s">
        <v>36</v>
      </c>
      <c r="D24" s="53">
        <v>23016</v>
      </c>
      <c r="E24" s="21">
        <v>23016</v>
      </c>
      <c r="F24" s="21">
        <v>663</v>
      </c>
    </row>
    <row r="25" spans="3:6" x14ac:dyDescent="0.25">
      <c r="C25" s="20" t="s">
        <v>38</v>
      </c>
      <c r="D25" s="53">
        <v>20097</v>
      </c>
      <c r="E25" s="21">
        <v>20097</v>
      </c>
      <c r="F25" s="21">
        <v>711</v>
      </c>
    </row>
  </sheetData>
  <conditionalFormatting pivot="1" sqref="E6:E11">
    <cfRule type="dataBar" priority="3">
      <dataBar showValue="0">
        <cfvo type="min"/>
        <cfvo type="max"/>
        <color theme="5" tint="-0.499984740745262"/>
      </dataBar>
      <extLst>
        <ext xmlns:x14="http://schemas.microsoft.com/office/spreadsheetml/2009/9/main" uri="{B025F937-C7B1-47D3-B67F-A62EFF666E3E}">
          <x14:id>{5D2C35BD-24A3-4AD9-945B-8665BB409E7F}</x14:id>
        </ext>
      </extLst>
    </cfRule>
  </conditionalFormatting>
  <conditionalFormatting pivot="1" sqref="E20:E25">
    <cfRule type="dataBar" priority="2">
      <dataBar>
        <cfvo type="min"/>
        <cfvo type="max"/>
        <color rgb="FF638EC6"/>
      </dataBar>
      <extLst>
        <ext xmlns:x14="http://schemas.microsoft.com/office/spreadsheetml/2009/9/main" uri="{B025F937-C7B1-47D3-B67F-A62EFF666E3E}">
          <x14:id>{5C8027A7-7D53-41A6-B0EF-1DDE67A0823E}</x14:id>
        </ext>
      </extLst>
    </cfRule>
  </conditionalFormatting>
  <conditionalFormatting pivot="1" sqref="E20:E25">
    <cfRule type="dataBar" priority="1">
      <dataBar showValue="0">
        <cfvo type="min"/>
        <cfvo type="max"/>
        <color rgb="FF638EC6"/>
      </dataBar>
      <extLst>
        <ext xmlns:x14="http://schemas.microsoft.com/office/spreadsheetml/2009/9/main" uri="{B025F937-C7B1-47D3-B67F-A62EFF666E3E}">
          <x14:id>{3BCEB572-63FE-4056-B846-21083230210F}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 xmlns:xm="http://schemas.microsoft.com/office/excel/2006/main" pivot="1">
          <x14:cfRule type="dataBar" id="{5C8027A7-7D53-41A6-B0EF-1DDE67A0823E}">
            <x14:dataBar minLength="0" maxLength="100" gradient="0">
              <x14:cfvo type="autoMin"/>
              <x14:cfvo type="autoMax"/>
              <x14:negativeFillColor rgb="FFFF0000"/>
              <x14:axisColor rgb="FF000000"/>
            </x14:dataBar>
          </x14:cfRule>
          <xm:sqref>E20:E25</xm:sqref>
        </x14:conditionalFormatting>
        <x14:conditionalFormatting xmlns:xm="http://schemas.microsoft.com/office/excel/2006/main" pivot="1">
          <x14:cfRule type="dataBar" id="{3BCEB572-63FE-4056-B846-21083230210F}">
            <x14:dataBar minLength="0" maxLength="100">
              <x14:cfvo type="autoMin"/>
              <x14:cfvo type="autoMax"/>
              <x14:negativeFillColor rgb="FFFF0000"/>
              <x14:axisColor rgb="FF000000"/>
            </x14:dataBar>
          </x14:cfRule>
          <xm:sqref>E20:E25</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F27"/>
  <sheetViews>
    <sheetView zoomScale="85" zoomScaleNormal="85" workbookViewId="0">
      <selection activeCell="E9" sqref="E9"/>
    </sheetView>
  </sheetViews>
  <sheetFormatPr defaultRowHeight="15" x14ac:dyDescent="0.25"/>
  <cols>
    <col min="1" max="1" width="2.140625" customWidth="1"/>
    <col min="2" max="2" width="6.7109375" customWidth="1"/>
    <col min="3" max="3" width="22.42578125" bestFit="1" customWidth="1"/>
    <col min="4" max="6" width="13.140625" bestFit="1" customWidth="1"/>
  </cols>
  <sheetData>
    <row r="1" spans="1:6" s="2" customFormat="1" ht="52.5" customHeight="1" x14ac:dyDescent="0.25">
      <c r="A1" s="1"/>
      <c r="B1" s="14">
        <v>5</v>
      </c>
      <c r="C1" s="3" t="str">
        <f>Data!L16</f>
        <v>Top 5 products by $ per unit</v>
      </c>
    </row>
    <row r="2" spans="1:6" s="12" customFormat="1" x14ac:dyDescent="0.25">
      <c r="A2" s="13"/>
      <c r="B2" s="15"/>
    </row>
    <row r="5" spans="1:6" x14ac:dyDescent="0.25">
      <c r="C5" s="19" t="s">
        <v>62</v>
      </c>
      <c r="D5" t="s">
        <v>67</v>
      </c>
    </row>
    <row r="6" spans="1:6" x14ac:dyDescent="0.25">
      <c r="C6" s="20" t="s">
        <v>15</v>
      </c>
      <c r="D6" s="23">
        <v>44.990867579908674</v>
      </c>
    </row>
    <row r="7" spans="1:6" x14ac:dyDescent="0.25">
      <c r="C7" s="20" t="s">
        <v>33</v>
      </c>
      <c r="D7" s="23">
        <v>37.303128371089535</v>
      </c>
    </row>
    <row r="8" spans="1:6" x14ac:dyDescent="0.25">
      <c r="C8" s="20" t="s">
        <v>24</v>
      </c>
      <c r="D8" s="23">
        <v>33.88697318007663</v>
      </c>
    </row>
    <row r="9" spans="1:6" x14ac:dyDescent="0.25">
      <c r="C9" s="20" t="s">
        <v>26</v>
      </c>
      <c r="D9" s="23">
        <v>32.807189542483663</v>
      </c>
    </row>
    <row r="10" spans="1:6" x14ac:dyDescent="0.25">
      <c r="C10" s="20" t="s">
        <v>22</v>
      </c>
      <c r="D10" s="23">
        <v>32.301656920077974</v>
      </c>
    </row>
    <row r="11" spans="1:6" x14ac:dyDescent="0.25">
      <c r="C11" s="20" t="s">
        <v>63</v>
      </c>
      <c r="D11" s="23">
        <v>35.949565217391303</v>
      </c>
    </row>
    <row r="16" spans="1:6" x14ac:dyDescent="0.25">
      <c r="C16" s="19" t="s">
        <v>62</v>
      </c>
      <c r="D16" t="s">
        <v>67</v>
      </c>
      <c r="F16" t="s">
        <v>94</v>
      </c>
    </row>
    <row r="17" spans="3:6" x14ac:dyDescent="0.25">
      <c r="C17" s="20" t="s">
        <v>24</v>
      </c>
      <c r="D17" s="23">
        <v>33.88697318007663</v>
      </c>
      <c r="F17" t="s">
        <v>95</v>
      </c>
    </row>
    <row r="18" spans="3:6" x14ac:dyDescent="0.25">
      <c r="C18" s="20" t="s">
        <v>22</v>
      </c>
      <c r="D18" s="23">
        <v>32.301656920077974</v>
      </c>
      <c r="F18" t="s">
        <v>96</v>
      </c>
    </row>
    <row r="19" spans="3:6" x14ac:dyDescent="0.25">
      <c r="C19" s="20" t="s">
        <v>26</v>
      </c>
      <c r="D19" s="23">
        <v>32.807189542483663</v>
      </c>
      <c r="F19" t="s">
        <v>97</v>
      </c>
    </row>
    <row r="20" spans="3:6" x14ac:dyDescent="0.25">
      <c r="C20" s="20" t="s">
        <v>32</v>
      </c>
      <c r="D20" s="23">
        <v>31.276401564537156</v>
      </c>
    </row>
    <row r="21" spans="3:6" x14ac:dyDescent="0.25">
      <c r="C21" s="20" t="s">
        <v>18</v>
      </c>
      <c r="D21" s="23">
        <v>29.765981735159816</v>
      </c>
    </row>
    <row r="22" spans="3:6" x14ac:dyDescent="0.25">
      <c r="C22" s="20" t="s">
        <v>23</v>
      </c>
      <c r="D22" s="23">
        <v>31.260485651214129</v>
      </c>
    </row>
    <row r="23" spans="3:6" x14ac:dyDescent="0.25">
      <c r="C23" s="20" t="s">
        <v>16</v>
      </c>
      <c r="D23" s="23">
        <v>28.835190343546891</v>
      </c>
    </row>
    <row r="24" spans="3:6" x14ac:dyDescent="0.25">
      <c r="C24" s="20" t="s">
        <v>33</v>
      </c>
      <c r="D24" s="23">
        <v>37.303128371089535</v>
      </c>
    </row>
    <row r="25" spans="3:6" x14ac:dyDescent="0.25">
      <c r="C25" s="20" t="s">
        <v>15</v>
      </c>
      <c r="D25" s="23">
        <v>44.990867579908674</v>
      </c>
    </row>
    <row r="26" spans="3:6" x14ac:dyDescent="0.25">
      <c r="C26" s="20" t="s">
        <v>21</v>
      </c>
      <c r="D26" s="23">
        <v>28.877675840978593</v>
      </c>
    </row>
    <row r="27" spans="3:6" x14ac:dyDescent="0.25">
      <c r="C27" s="20" t="s">
        <v>63</v>
      </c>
      <c r="D27" s="23">
        <v>32.904913101604279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Normal="100" workbookViewId="0">
      <selection activeCell="E19" sqref="E19"/>
    </sheetView>
  </sheetViews>
  <sheetFormatPr defaultRowHeight="15" x14ac:dyDescent="0.25"/>
  <cols>
    <col min="1" max="1" width="2.140625" customWidth="1"/>
    <col min="2" max="2" width="6.7109375" customWidth="1"/>
    <col min="6" max="6" width="9.140625" hidden="1" customWidth="1"/>
    <col min="14" max="14" width="9.140625" customWidth="1"/>
    <col min="15" max="15" width="0.140625" customWidth="1"/>
  </cols>
  <sheetData>
    <row r="1" spans="1:20" s="2" customFormat="1" ht="52.5" customHeight="1" x14ac:dyDescent="0.25">
      <c r="A1" s="1"/>
      <c r="B1" s="14">
        <v>6</v>
      </c>
      <c r="C1" s="3" t="str">
        <f>Data!L17</f>
        <v>Are there any anomalies in the data?</v>
      </c>
    </row>
    <row r="2" spans="1:20" s="12" customFormat="1" x14ac:dyDescent="0.25">
      <c r="A2" s="13"/>
      <c r="B2" s="15"/>
    </row>
    <row r="3" spans="1:20" x14ac:dyDescent="0.25">
      <c r="B3" t="s">
        <v>98</v>
      </c>
    </row>
    <row r="5" spans="1:20" x14ac:dyDescent="0.25">
      <c r="P5" s="6" t="s">
        <v>11</v>
      </c>
      <c r="Q5" s="6" t="s">
        <v>12</v>
      </c>
      <c r="R5" s="6" t="s">
        <v>0</v>
      </c>
      <c r="S5" s="10" t="s">
        <v>1</v>
      </c>
      <c r="T5" s="10" t="s">
        <v>50</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22"/>
  <sheetViews>
    <sheetView zoomScale="85" zoomScaleNormal="85" workbookViewId="0">
      <selection activeCell="F25" sqref="F25"/>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19" t="s">
        <v>62</v>
      </c>
      <c r="D5" t="s">
        <v>64</v>
      </c>
      <c r="H5" s="19" t="s">
        <v>62</v>
      </c>
      <c r="I5" t="s">
        <v>64</v>
      </c>
    </row>
    <row r="6" spans="1:9" x14ac:dyDescent="0.25">
      <c r="C6" s="20" t="s">
        <v>38</v>
      </c>
      <c r="D6" s="21"/>
      <c r="H6" s="20" t="s">
        <v>38</v>
      </c>
      <c r="I6" s="21"/>
    </row>
    <row r="7" spans="1:9" x14ac:dyDescent="0.25">
      <c r="C7" s="24" t="s">
        <v>5</v>
      </c>
      <c r="D7" s="21">
        <v>25221</v>
      </c>
      <c r="H7" s="24" t="s">
        <v>41</v>
      </c>
      <c r="I7" s="21">
        <v>6069</v>
      </c>
    </row>
    <row r="8" spans="1:9" x14ac:dyDescent="0.25">
      <c r="C8" s="20" t="s">
        <v>36</v>
      </c>
      <c r="D8" s="21"/>
      <c r="H8" s="20" t="s">
        <v>36</v>
      </c>
      <c r="I8" s="21"/>
    </row>
    <row r="9" spans="1:9" x14ac:dyDescent="0.25">
      <c r="C9" s="24" t="s">
        <v>5</v>
      </c>
      <c r="D9" s="21">
        <v>39620</v>
      </c>
      <c r="H9" s="24" t="s">
        <v>8</v>
      </c>
      <c r="I9" s="21">
        <v>5019</v>
      </c>
    </row>
    <row r="10" spans="1:9" x14ac:dyDescent="0.25">
      <c r="C10" s="20" t="s">
        <v>34</v>
      </c>
      <c r="D10" s="21"/>
      <c r="H10" s="20" t="s">
        <v>34</v>
      </c>
      <c r="I10" s="21"/>
    </row>
    <row r="11" spans="1:9" x14ac:dyDescent="0.25">
      <c r="C11" s="24" t="s">
        <v>5</v>
      </c>
      <c r="D11" s="21">
        <v>41559</v>
      </c>
      <c r="H11" s="24" t="s">
        <v>8</v>
      </c>
      <c r="I11" s="21">
        <v>5516</v>
      </c>
    </row>
    <row r="12" spans="1:9" x14ac:dyDescent="0.25">
      <c r="C12" s="20" t="s">
        <v>37</v>
      </c>
      <c r="D12" s="21"/>
      <c r="H12" s="20" t="s">
        <v>37</v>
      </c>
      <c r="I12" s="21"/>
    </row>
    <row r="13" spans="1:9" x14ac:dyDescent="0.25">
      <c r="C13" s="24" t="s">
        <v>7</v>
      </c>
      <c r="D13" s="21">
        <v>43568</v>
      </c>
      <c r="H13" s="24" t="s">
        <v>10</v>
      </c>
      <c r="I13" s="21">
        <v>7987</v>
      </c>
    </row>
    <row r="14" spans="1:9" x14ac:dyDescent="0.25">
      <c r="C14" s="20" t="s">
        <v>39</v>
      </c>
      <c r="D14" s="21"/>
      <c r="H14" s="20" t="s">
        <v>39</v>
      </c>
      <c r="I14" s="21"/>
    </row>
    <row r="15" spans="1:9" x14ac:dyDescent="0.25">
      <c r="C15" s="24" t="s">
        <v>2</v>
      </c>
      <c r="D15" s="21">
        <v>45752</v>
      </c>
      <c r="H15" s="24" t="s">
        <v>41</v>
      </c>
      <c r="I15" s="21">
        <v>3976</v>
      </c>
    </row>
    <row r="16" spans="1:9" x14ac:dyDescent="0.25">
      <c r="C16" s="20" t="s">
        <v>35</v>
      </c>
      <c r="D16" s="21"/>
      <c r="H16" s="20" t="s">
        <v>35</v>
      </c>
      <c r="I16" s="21"/>
    </row>
    <row r="17" spans="3:9" x14ac:dyDescent="0.25">
      <c r="C17" s="24" t="s">
        <v>40</v>
      </c>
      <c r="D17" s="21">
        <v>38325</v>
      </c>
      <c r="H17" s="24" t="s">
        <v>2</v>
      </c>
      <c r="I17" s="21">
        <v>2142</v>
      </c>
    </row>
    <row r="18" spans="3:9" x14ac:dyDescent="0.25">
      <c r="C18" s="20" t="s">
        <v>63</v>
      </c>
      <c r="D18" s="21">
        <v>234045</v>
      </c>
      <c r="H18" s="20" t="s">
        <v>63</v>
      </c>
      <c r="I18" s="21">
        <v>30709</v>
      </c>
    </row>
    <row r="21" spans="3:9" x14ac:dyDescent="0.25">
      <c r="C21" t="s">
        <v>99</v>
      </c>
    </row>
    <row r="22" spans="3:9" x14ac:dyDescent="0.25">
      <c r="C22" t="s">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topLeftCell="C1" zoomScaleNormal="100" workbookViewId="0">
      <selection activeCell="E5" sqref="E5"/>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3" spans="1:4" x14ac:dyDescent="0.25">
      <c r="C3" t="s">
        <v>106</v>
      </c>
    </row>
    <row r="5" spans="1:4" x14ac:dyDescent="0.25">
      <c r="C5" s="19" t="s">
        <v>62</v>
      </c>
      <c r="D5" t="s">
        <v>105</v>
      </c>
    </row>
    <row r="6" spans="1:4" x14ac:dyDescent="0.25">
      <c r="C6" s="20" t="s">
        <v>14</v>
      </c>
      <c r="D6" s="56">
        <v>19525.600000000002</v>
      </c>
    </row>
    <row r="7" spans="1:4" x14ac:dyDescent="0.25">
      <c r="C7" s="20" t="s">
        <v>30</v>
      </c>
      <c r="D7" s="56">
        <v>25899.020000000011</v>
      </c>
    </row>
    <row r="8" spans="1:4" x14ac:dyDescent="0.25">
      <c r="C8" s="20" t="s">
        <v>24</v>
      </c>
      <c r="D8" s="56">
        <v>30189.32</v>
      </c>
    </row>
    <row r="9" spans="1:4" x14ac:dyDescent="0.25">
      <c r="C9" s="20" t="s">
        <v>19</v>
      </c>
      <c r="D9" s="56">
        <v>29800.160000000003</v>
      </c>
    </row>
    <row r="10" spans="1:4" x14ac:dyDescent="0.25">
      <c r="C10" s="20" t="s">
        <v>22</v>
      </c>
      <c r="D10" s="56">
        <v>46234.960000000006</v>
      </c>
    </row>
    <row r="11" spans="1:4" x14ac:dyDescent="0.25">
      <c r="C11" s="20" t="s">
        <v>4</v>
      </c>
      <c r="D11" s="56">
        <v>14946.919999999998</v>
      </c>
    </row>
    <row r="12" spans="1:4" x14ac:dyDescent="0.25">
      <c r="C12" s="20" t="s">
        <v>26</v>
      </c>
      <c r="D12" s="56">
        <v>58277.8</v>
      </c>
    </row>
    <row r="13" spans="1:4" x14ac:dyDescent="0.25">
      <c r="C13" s="20" t="s">
        <v>28</v>
      </c>
      <c r="D13" s="56">
        <v>39084.340000000004</v>
      </c>
    </row>
    <row r="14" spans="1:4" x14ac:dyDescent="0.25">
      <c r="C14" s="20" t="s">
        <v>32</v>
      </c>
      <c r="D14" s="56">
        <v>52063.35</v>
      </c>
    </row>
    <row r="15" spans="1:4" x14ac:dyDescent="0.25">
      <c r="C15" s="20" t="s">
        <v>18</v>
      </c>
      <c r="D15" s="56">
        <v>40814.559999999998</v>
      </c>
    </row>
    <row r="16" spans="1:4" x14ac:dyDescent="0.25">
      <c r="C16" s="20" t="s">
        <v>17</v>
      </c>
      <c r="D16" s="56">
        <v>56471.590000000004</v>
      </c>
    </row>
    <row r="17" spans="3:4" x14ac:dyDescent="0.25">
      <c r="C17" s="20" t="s">
        <v>23</v>
      </c>
      <c r="D17" s="56">
        <v>44884.12</v>
      </c>
    </row>
    <row r="18" spans="3:4" x14ac:dyDescent="0.25">
      <c r="C18" s="20" t="s">
        <v>29</v>
      </c>
      <c r="D18" s="56">
        <v>36700.840000000004</v>
      </c>
    </row>
    <row r="19" spans="3:4" x14ac:dyDescent="0.25">
      <c r="C19" s="20" t="s">
        <v>13</v>
      </c>
      <c r="D19" s="56">
        <v>29721.27</v>
      </c>
    </row>
    <row r="20" spans="3:4" x14ac:dyDescent="0.25">
      <c r="C20" s="20" t="s">
        <v>16</v>
      </c>
      <c r="D20" s="56">
        <v>43177.340000000004</v>
      </c>
    </row>
    <row r="21" spans="3:4" x14ac:dyDescent="0.25">
      <c r="C21" s="20" t="s">
        <v>20</v>
      </c>
      <c r="D21" s="56">
        <v>31390.480000000003</v>
      </c>
    </row>
    <row r="22" spans="3:4" x14ac:dyDescent="0.25">
      <c r="C22" s="20" t="s">
        <v>27</v>
      </c>
      <c r="D22" s="56">
        <v>19572.14</v>
      </c>
    </row>
    <row r="23" spans="3:4" x14ac:dyDescent="0.25">
      <c r="C23" s="20" t="s">
        <v>33</v>
      </c>
      <c r="D23" s="56">
        <v>46226.020000000004</v>
      </c>
    </row>
    <row r="24" spans="3:4" x14ac:dyDescent="0.25">
      <c r="C24" s="20" t="s">
        <v>15</v>
      </c>
      <c r="D24" s="56">
        <v>50988.91</v>
      </c>
    </row>
    <row r="25" spans="3:4" x14ac:dyDescent="0.25">
      <c r="C25" s="20" t="s">
        <v>31</v>
      </c>
      <c r="D25" s="56">
        <v>29518.43</v>
      </c>
    </row>
    <row r="26" spans="3:4" x14ac:dyDescent="0.25">
      <c r="C26" s="20" t="s">
        <v>21</v>
      </c>
      <c r="D26" s="56">
        <v>26000</v>
      </c>
    </row>
    <row r="27" spans="3:4" x14ac:dyDescent="0.25">
      <c r="C27" s="20" t="s">
        <v>25</v>
      </c>
      <c r="D27" s="56">
        <v>29678.099999999995</v>
      </c>
    </row>
    <row r="28" spans="3:4" x14ac:dyDescent="0.25">
      <c r="C28" s="20" t="s">
        <v>63</v>
      </c>
      <c r="D28" s="56">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pc</cp:lastModifiedBy>
  <dcterms:created xsi:type="dcterms:W3CDTF">2021-03-14T20:21:32Z</dcterms:created>
  <dcterms:modified xsi:type="dcterms:W3CDTF">2022-06-14T19:10:15Z</dcterms:modified>
</cp:coreProperties>
</file>