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755" activeTab="1"/>
  </bookViews>
  <sheets>
    <sheet name=" u.d calculations" sheetId="2" r:id="rId1"/>
    <sheet name="overdamped" sheetId="1" r:id="rId2"/>
    <sheet name="Sheet1" sheetId="6" r:id="rId3"/>
    <sheet name="Print1" sheetId="7" r:id="rId4"/>
    <sheet name="Sheet4" sheetId="9" r:id="rId5"/>
  </sheets>
  <calcPr calcId="152511"/>
</workbook>
</file>

<file path=xl/calcChain.xml><?xml version="1.0" encoding="utf-8"?>
<calcChain xmlns="http://schemas.openxmlformats.org/spreadsheetml/2006/main">
  <c r="B16" i="9"/>
  <c r="B15"/>
  <c r="B14"/>
  <c r="B13"/>
  <c r="C9"/>
  <c r="E16" i="7" l="1"/>
  <c r="E29" s="1"/>
  <c r="H16"/>
  <c r="E17"/>
  <c r="E31" s="1"/>
  <c r="H17"/>
  <c r="E18"/>
  <c r="H18"/>
  <c r="E19"/>
  <c r="H19"/>
  <c r="E20"/>
  <c r="H20"/>
  <c r="E21"/>
  <c r="H21"/>
  <c r="E22"/>
  <c r="H22"/>
  <c r="E23"/>
  <c r="H23"/>
  <c r="E24"/>
  <c r="H24"/>
  <c r="E25"/>
  <c r="H25"/>
  <c r="L7" l="1"/>
  <c r="L6"/>
  <c r="C6" i="1"/>
  <c r="B11" l="1"/>
  <c r="H11" s="1"/>
  <c r="N11" s="1"/>
  <c r="F11"/>
  <c r="L11" s="1"/>
  <c r="R11" s="1"/>
  <c r="D12"/>
  <c r="J12" s="1"/>
  <c r="P12" s="1"/>
  <c r="B13"/>
  <c r="H13" s="1"/>
  <c r="N13" s="1"/>
  <c r="F13"/>
  <c r="L13" s="1"/>
  <c r="R13" s="1"/>
  <c r="D14"/>
  <c r="J14" s="1"/>
  <c r="P14" s="1"/>
  <c r="B15"/>
  <c r="H15" s="1"/>
  <c r="N15" s="1"/>
  <c r="F15"/>
  <c r="L15" s="1"/>
  <c r="R15" s="1"/>
  <c r="D16"/>
  <c r="J16" s="1"/>
  <c r="P16" s="1"/>
  <c r="B17"/>
  <c r="H17" s="1"/>
  <c r="N17" s="1"/>
  <c r="F17"/>
  <c r="L17" s="1"/>
  <c r="R17" s="1"/>
  <c r="D18"/>
  <c r="J18" s="1"/>
  <c r="P18" s="1"/>
  <c r="B19"/>
  <c r="H19" s="1"/>
  <c r="N19" s="1"/>
  <c r="F19"/>
  <c r="L19" s="1"/>
  <c r="R19" s="1"/>
  <c r="D20"/>
  <c r="J20" s="1"/>
  <c r="P20" s="1"/>
  <c r="B21"/>
  <c r="H21" s="1"/>
  <c r="N21" s="1"/>
  <c r="F21"/>
  <c r="L21" s="1"/>
  <c r="R21" s="1"/>
  <c r="D22"/>
  <c r="J22" s="1"/>
  <c r="P22" s="1"/>
  <c r="B23"/>
  <c r="H23" s="1"/>
  <c r="N23" s="1"/>
  <c r="F23"/>
  <c r="L23" s="1"/>
  <c r="R23" s="1"/>
  <c r="D24"/>
  <c r="J24" s="1"/>
  <c r="P24" s="1"/>
  <c r="B25"/>
  <c r="H25" s="1"/>
  <c r="N25" s="1"/>
  <c r="F25"/>
  <c r="L25" s="1"/>
  <c r="R25" s="1"/>
  <c r="D26"/>
  <c r="J26" s="1"/>
  <c r="P26" s="1"/>
  <c r="B27"/>
  <c r="H27" s="1"/>
  <c r="N27" s="1"/>
  <c r="F27"/>
  <c r="L27" s="1"/>
  <c r="R27" s="1"/>
  <c r="D28"/>
  <c r="J28" s="1"/>
  <c r="P28" s="1"/>
  <c r="B29"/>
  <c r="H29" s="1"/>
  <c r="N29" s="1"/>
  <c r="F29"/>
  <c r="L29" s="1"/>
  <c r="R29" s="1"/>
  <c r="D30"/>
  <c r="J30" s="1"/>
  <c r="P30" s="1"/>
  <c r="B31"/>
  <c r="H31" s="1"/>
  <c r="N31" s="1"/>
  <c r="F31"/>
  <c r="L31" s="1"/>
  <c r="R31" s="1"/>
  <c r="B12"/>
  <c r="H12" s="1"/>
  <c r="N12" s="1"/>
  <c r="D13"/>
  <c r="J13" s="1"/>
  <c r="P13" s="1"/>
  <c r="F14"/>
  <c r="L14" s="1"/>
  <c r="R14" s="1"/>
  <c r="B16"/>
  <c r="H16" s="1"/>
  <c r="N16" s="1"/>
  <c r="D17"/>
  <c r="J17" s="1"/>
  <c r="P17" s="1"/>
  <c r="B18"/>
  <c r="H18" s="1"/>
  <c r="N18" s="1"/>
  <c r="D19"/>
  <c r="J19" s="1"/>
  <c r="P19" s="1"/>
  <c r="F20"/>
  <c r="L20" s="1"/>
  <c r="R20" s="1"/>
  <c r="B22"/>
  <c r="H22" s="1"/>
  <c r="N22" s="1"/>
  <c r="D23"/>
  <c r="J23" s="1"/>
  <c r="P23" s="1"/>
  <c r="F24"/>
  <c r="L24" s="1"/>
  <c r="R24" s="1"/>
  <c r="B26"/>
  <c r="H26" s="1"/>
  <c r="N26" s="1"/>
  <c r="D27"/>
  <c r="J27" s="1"/>
  <c r="P27" s="1"/>
  <c r="F28"/>
  <c r="L28" s="1"/>
  <c r="R28" s="1"/>
  <c r="B30"/>
  <c r="H30" s="1"/>
  <c r="N30" s="1"/>
  <c r="F30"/>
  <c r="L30" s="1"/>
  <c r="R30" s="1"/>
  <c r="E11"/>
  <c r="K11" s="1"/>
  <c r="Q11" s="1"/>
  <c r="C12"/>
  <c r="I12" s="1"/>
  <c r="O12" s="1"/>
  <c r="G12"/>
  <c r="M12" s="1"/>
  <c r="S12" s="1"/>
  <c r="E13"/>
  <c r="K13" s="1"/>
  <c r="Q13" s="1"/>
  <c r="C14"/>
  <c r="I14" s="1"/>
  <c r="O14" s="1"/>
  <c r="G14"/>
  <c r="M14" s="1"/>
  <c r="S14" s="1"/>
  <c r="E15"/>
  <c r="K15" s="1"/>
  <c r="Q15" s="1"/>
  <c r="G16"/>
  <c r="M16" s="1"/>
  <c r="S16" s="1"/>
  <c r="E17"/>
  <c r="K17" s="1"/>
  <c r="Q17" s="1"/>
  <c r="G18"/>
  <c r="M18" s="1"/>
  <c r="S18" s="1"/>
  <c r="E19"/>
  <c r="K19" s="1"/>
  <c r="Q19" s="1"/>
  <c r="G20"/>
  <c r="M20" s="1"/>
  <c r="S20" s="1"/>
  <c r="C22"/>
  <c r="I22" s="1"/>
  <c r="O22" s="1"/>
  <c r="E23"/>
  <c r="K23" s="1"/>
  <c r="Q23" s="1"/>
  <c r="C24"/>
  <c r="I24" s="1"/>
  <c r="O24" s="1"/>
  <c r="E25"/>
  <c r="K25" s="1"/>
  <c r="Q25" s="1"/>
  <c r="G26"/>
  <c r="M26" s="1"/>
  <c r="S26" s="1"/>
  <c r="C28"/>
  <c r="I28" s="1"/>
  <c r="O28" s="1"/>
  <c r="E29"/>
  <c r="K29" s="1"/>
  <c r="Q29" s="1"/>
  <c r="G30"/>
  <c r="M30" s="1"/>
  <c r="S30" s="1"/>
  <c r="C11"/>
  <c r="I11" s="1"/>
  <c r="O11" s="1"/>
  <c r="G11"/>
  <c r="M11" s="1"/>
  <c r="S11" s="1"/>
  <c r="E12"/>
  <c r="K12" s="1"/>
  <c r="Q12" s="1"/>
  <c r="C13"/>
  <c r="I13" s="1"/>
  <c r="O13" s="1"/>
  <c r="G13"/>
  <c r="M13" s="1"/>
  <c r="S13" s="1"/>
  <c r="E14"/>
  <c r="K14" s="1"/>
  <c r="Q14" s="1"/>
  <c r="C15"/>
  <c r="I15" s="1"/>
  <c r="O15" s="1"/>
  <c r="G15"/>
  <c r="M15" s="1"/>
  <c r="S15" s="1"/>
  <c r="E16"/>
  <c r="K16" s="1"/>
  <c r="Q16" s="1"/>
  <c r="C17"/>
  <c r="I17" s="1"/>
  <c r="O17" s="1"/>
  <c r="G17"/>
  <c r="M17" s="1"/>
  <c r="S17" s="1"/>
  <c r="E18"/>
  <c r="K18" s="1"/>
  <c r="Q18" s="1"/>
  <c r="C19"/>
  <c r="I19" s="1"/>
  <c r="O19" s="1"/>
  <c r="G19"/>
  <c r="M19" s="1"/>
  <c r="S19" s="1"/>
  <c r="E20"/>
  <c r="K20" s="1"/>
  <c r="Q20" s="1"/>
  <c r="C21"/>
  <c r="I21" s="1"/>
  <c r="O21" s="1"/>
  <c r="G21"/>
  <c r="M21" s="1"/>
  <c r="S21" s="1"/>
  <c r="E22"/>
  <c r="K22" s="1"/>
  <c r="Q22" s="1"/>
  <c r="C23"/>
  <c r="I23" s="1"/>
  <c r="O23" s="1"/>
  <c r="G23"/>
  <c r="M23" s="1"/>
  <c r="S23" s="1"/>
  <c r="E24"/>
  <c r="K24" s="1"/>
  <c r="Q24" s="1"/>
  <c r="C25"/>
  <c r="I25" s="1"/>
  <c r="O25" s="1"/>
  <c r="G25"/>
  <c r="M25" s="1"/>
  <c r="S25" s="1"/>
  <c r="E26"/>
  <c r="K26" s="1"/>
  <c r="Q26" s="1"/>
  <c r="C27"/>
  <c r="I27" s="1"/>
  <c r="O27" s="1"/>
  <c r="G27"/>
  <c r="M27" s="1"/>
  <c r="S27" s="1"/>
  <c r="E28"/>
  <c r="K28" s="1"/>
  <c r="Q28" s="1"/>
  <c r="C29"/>
  <c r="I29" s="1"/>
  <c r="O29" s="1"/>
  <c r="G29"/>
  <c r="M29" s="1"/>
  <c r="S29" s="1"/>
  <c r="E30"/>
  <c r="K30" s="1"/>
  <c r="Q30" s="1"/>
  <c r="C31"/>
  <c r="I31" s="1"/>
  <c r="O31" s="1"/>
  <c r="G31"/>
  <c r="M31" s="1"/>
  <c r="S31" s="1"/>
  <c r="D11"/>
  <c r="J11" s="1"/>
  <c r="P11" s="1"/>
  <c r="F12"/>
  <c r="L12" s="1"/>
  <c r="R12" s="1"/>
  <c r="B14"/>
  <c r="H14" s="1"/>
  <c r="N14" s="1"/>
  <c r="T14" s="1"/>
  <c r="D15"/>
  <c r="J15" s="1"/>
  <c r="P15" s="1"/>
  <c r="F16"/>
  <c r="L16" s="1"/>
  <c r="R16" s="1"/>
  <c r="F18"/>
  <c r="L18" s="1"/>
  <c r="R18" s="1"/>
  <c r="B20"/>
  <c r="H20" s="1"/>
  <c r="N20" s="1"/>
  <c r="D21"/>
  <c r="J21" s="1"/>
  <c r="P21" s="1"/>
  <c r="F22"/>
  <c r="L22" s="1"/>
  <c r="R22" s="1"/>
  <c r="B24"/>
  <c r="H24" s="1"/>
  <c r="N24" s="1"/>
  <c r="D25"/>
  <c r="J25" s="1"/>
  <c r="P25" s="1"/>
  <c r="F26"/>
  <c r="L26" s="1"/>
  <c r="R26" s="1"/>
  <c r="B28"/>
  <c r="H28" s="1"/>
  <c r="N28" s="1"/>
  <c r="D29"/>
  <c r="J29" s="1"/>
  <c r="P29" s="1"/>
  <c r="D31"/>
  <c r="J31" s="1"/>
  <c r="P31" s="1"/>
  <c r="C16"/>
  <c r="I16" s="1"/>
  <c r="O16" s="1"/>
  <c r="C18"/>
  <c r="I18" s="1"/>
  <c r="O18" s="1"/>
  <c r="C20"/>
  <c r="I20" s="1"/>
  <c r="O20" s="1"/>
  <c r="E21"/>
  <c r="K21" s="1"/>
  <c r="Q21" s="1"/>
  <c r="G22"/>
  <c r="M22" s="1"/>
  <c r="S22" s="1"/>
  <c r="G24"/>
  <c r="M24" s="1"/>
  <c r="S24" s="1"/>
  <c r="C26"/>
  <c r="I26" s="1"/>
  <c r="O26" s="1"/>
  <c r="E27"/>
  <c r="K27" s="1"/>
  <c r="Q27" s="1"/>
  <c r="G28"/>
  <c r="M28" s="1"/>
  <c r="S28" s="1"/>
  <c r="C30"/>
  <c r="I30" s="1"/>
  <c r="O30" s="1"/>
  <c r="E31"/>
  <c r="K31" s="1"/>
  <c r="Q31" s="1"/>
  <c r="L8" i="7"/>
  <c r="C19" i="2"/>
  <c r="F24"/>
  <c r="F25"/>
  <c r="F26"/>
  <c r="F27"/>
  <c r="F28"/>
  <c r="F29"/>
  <c r="F30"/>
  <c r="F31"/>
  <c r="F32"/>
  <c r="B12"/>
  <c r="T16" i="1" l="1"/>
  <c r="T20"/>
  <c r="T30"/>
  <c r="T31"/>
  <c r="T23"/>
  <c r="T15"/>
  <c r="T13"/>
  <c r="T24"/>
  <c r="T18"/>
  <c r="T25"/>
  <c r="T17"/>
  <c r="T26"/>
  <c r="T29"/>
  <c r="T21"/>
  <c r="T28"/>
  <c r="T22"/>
  <c r="T12"/>
  <c r="T27"/>
  <c r="T19"/>
  <c r="T11"/>
  <c r="G24" i="2"/>
  <c r="B14"/>
  <c r="I4" i="1"/>
  <c r="I5"/>
  <c r="I6"/>
  <c r="I3"/>
  <c r="C7" i="2"/>
  <c r="C10" s="1"/>
  <c r="T32" i="1" l="1"/>
  <c r="C6" i="2"/>
  <c r="C9" s="1"/>
  <c r="C11" s="1"/>
  <c r="B13" s="1"/>
  <c r="P5" i="1"/>
  <c r="Y9" s="1"/>
  <c r="P6"/>
  <c r="Y10" s="1"/>
  <c r="P3"/>
  <c r="Y7" s="1"/>
  <c r="P7"/>
  <c r="Y11" s="1"/>
  <c r="P4"/>
  <c r="Y8" s="1"/>
  <c r="P2"/>
  <c r="Y6" s="1"/>
</calcChain>
</file>

<file path=xl/sharedStrings.xml><?xml version="1.0" encoding="utf-8"?>
<sst xmlns="http://schemas.openxmlformats.org/spreadsheetml/2006/main" count="128" uniqueCount="80">
  <si>
    <t>cm</t>
  </si>
  <si>
    <t>First steady state height</t>
  </si>
  <si>
    <t>Second steady state height</t>
  </si>
  <si>
    <t>Sr No</t>
  </si>
  <si>
    <t>Height H (cm)</t>
  </si>
  <si>
    <t>Time(s)</t>
  </si>
  <si>
    <t>Maxima</t>
  </si>
  <si>
    <t>Minima</t>
  </si>
  <si>
    <t>H(cm)</t>
  </si>
  <si>
    <t>T(s)</t>
  </si>
  <si>
    <t>Δh</t>
  </si>
  <si>
    <t>Length of liquid column in underdamped manometer</t>
  </si>
  <si>
    <t>A</t>
  </si>
  <si>
    <t>B</t>
  </si>
  <si>
    <t>C</t>
  </si>
  <si>
    <r>
      <t>Natural period of oscillation(</t>
    </r>
    <r>
      <rPr>
        <sz val="11"/>
        <color theme="1"/>
        <rFont val="Calibri"/>
        <family val="2"/>
      </rPr>
      <t>τ)</t>
    </r>
  </si>
  <si>
    <t>ξ</t>
  </si>
  <si>
    <t>Overshoot</t>
  </si>
  <si>
    <t>A/B</t>
  </si>
  <si>
    <t>Decay ratio</t>
  </si>
  <si>
    <t>C/A</t>
  </si>
  <si>
    <t>T analytical</t>
  </si>
  <si>
    <t>T graphical</t>
  </si>
  <si>
    <t>y1/Kp</t>
  </si>
  <si>
    <t>y2/Kp</t>
  </si>
  <si>
    <t>y3/Kp</t>
  </si>
  <si>
    <t>y4/Kp</t>
  </si>
  <si>
    <t>∑ΔH err</t>
  </si>
  <si>
    <t xml:space="preserve"> ξmin</t>
  </si>
  <si>
    <t>time</t>
  </si>
  <si>
    <t>ξ (overshoot)</t>
  </si>
  <si>
    <t xml:space="preserve"> </t>
  </si>
  <si>
    <t>ξ(decay ratio)</t>
  </si>
  <si>
    <t xml:space="preserve">Average  ξ </t>
  </si>
  <si>
    <t>Tresponse</t>
  </si>
  <si>
    <t>Trise</t>
  </si>
  <si>
    <t>avg(delta t)</t>
  </si>
  <si>
    <t>Δh final</t>
  </si>
  <si>
    <t>y5/Kp</t>
  </si>
  <si>
    <t>y6/Kp</t>
  </si>
  <si>
    <r>
      <t xml:space="preserve">ΔH </t>
    </r>
    <r>
      <rPr>
        <b/>
        <vertAlign val="subscript"/>
        <sz val="11"/>
        <color theme="1"/>
        <rFont val="Calibri"/>
        <family val="2"/>
        <scheme val="minor"/>
      </rPr>
      <t>err1</t>
    </r>
  </si>
  <si>
    <r>
      <t>ΔH</t>
    </r>
    <r>
      <rPr>
        <b/>
        <vertAlign val="subscript"/>
        <sz val="11"/>
        <color theme="1"/>
        <rFont val="Calibri"/>
        <family val="2"/>
        <scheme val="minor"/>
      </rPr>
      <t xml:space="preserve">  err2</t>
    </r>
  </si>
  <si>
    <r>
      <t xml:space="preserve">ΔH </t>
    </r>
    <r>
      <rPr>
        <b/>
        <vertAlign val="subscript"/>
        <sz val="11"/>
        <color theme="1"/>
        <rFont val="Calibri"/>
        <family val="2"/>
        <scheme val="minor"/>
      </rPr>
      <t>err 3</t>
    </r>
  </si>
  <si>
    <r>
      <t xml:space="preserve">ΔH </t>
    </r>
    <r>
      <rPr>
        <b/>
        <vertAlign val="subscript"/>
        <sz val="11"/>
        <color theme="1"/>
        <rFont val="Calibri"/>
        <family val="2"/>
        <scheme val="minor"/>
      </rPr>
      <t>err 4</t>
    </r>
  </si>
  <si>
    <r>
      <t xml:space="preserve">ΔH </t>
    </r>
    <r>
      <rPr>
        <b/>
        <vertAlign val="subscript"/>
        <sz val="11"/>
        <color theme="1"/>
        <rFont val="Calibri"/>
        <family val="2"/>
        <scheme val="minor"/>
      </rPr>
      <t>err 5</t>
    </r>
  </si>
  <si>
    <r>
      <t xml:space="preserve">ΔH </t>
    </r>
    <r>
      <rPr>
        <b/>
        <vertAlign val="subscript"/>
        <sz val="11"/>
        <color theme="1"/>
        <rFont val="Calibri"/>
        <family val="2"/>
        <scheme val="minor"/>
      </rPr>
      <t>err 6</t>
    </r>
  </si>
  <si>
    <r>
      <t xml:space="preserve">ΔH </t>
    </r>
    <r>
      <rPr>
        <b/>
        <vertAlign val="subscript"/>
        <sz val="11"/>
        <color theme="1"/>
        <rFont val="Calibri"/>
        <family val="2"/>
        <scheme val="minor"/>
      </rPr>
      <t>err 1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</si>
  <si>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 xml:space="preserve">ΔH </t>
    </r>
    <r>
      <rPr>
        <b/>
        <vertAlign val="subscript"/>
        <sz val="11"/>
        <color theme="1"/>
        <rFont val="Calibri"/>
        <family val="2"/>
        <scheme val="minor"/>
      </rPr>
      <t>err 2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</si>
  <si>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 xml:space="preserve">ΔH </t>
    </r>
    <r>
      <rPr>
        <b/>
        <vertAlign val="subscript"/>
        <sz val="11"/>
        <color theme="1"/>
        <rFont val="Calibri"/>
        <family val="2"/>
        <scheme val="minor"/>
      </rPr>
      <t>err 3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</si>
  <si>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 xml:space="preserve">ΔH </t>
    </r>
    <r>
      <rPr>
        <b/>
        <vertAlign val="subscript"/>
        <sz val="11"/>
        <color theme="1"/>
        <rFont val="Calibri"/>
        <family val="2"/>
        <scheme val="minor"/>
      </rPr>
      <t>err 4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</si>
  <si>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 xml:space="preserve">ΔH </t>
    </r>
    <r>
      <rPr>
        <b/>
        <vertAlign val="subscript"/>
        <sz val="11"/>
        <color theme="1"/>
        <rFont val="Calibri"/>
        <family val="2"/>
        <scheme val="minor"/>
      </rPr>
      <t>err 5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</si>
  <si>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 xml:space="preserve">ΔH </t>
    </r>
    <r>
      <rPr>
        <b/>
        <vertAlign val="subscript"/>
        <sz val="11"/>
        <color theme="1"/>
        <rFont val="Calibri"/>
        <family val="2"/>
        <scheme val="minor"/>
      </rPr>
      <t>err 6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</si>
  <si>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Sr.no.</t>
  </si>
  <si>
    <r>
      <t>(∑ΔH err)</t>
    </r>
    <r>
      <rPr>
        <vertAlign val="subscript"/>
        <sz val="11"/>
        <color theme="1"/>
        <rFont val="Calibri"/>
        <family val="2"/>
        <scheme val="minor"/>
      </rPr>
      <t>min</t>
    </r>
  </si>
  <si>
    <t>Length of liquid in overdamped manometre</t>
  </si>
  <si>
    <t>L</t>
  </si>
  <si>
    <r>
      <t>hs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</si>
  <si>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hs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</si>
  <si>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τ</t>
  </si>
  <si>
    <t>Natural period of oscillation</t>
  </si>
  <si>
    <t>s</t>
  </si>
  <si>
    <r>
      <t>Δh=hs</t>
    </r>
    <r>
      <rPr>
        <b/>
        <vertAlign val="subscript"/>
        <sz val="11"/>
        <color theme="1"/>
        <rFont val="Calibri"/>
        <family val="2"/>
      </rPr>
      <t>1</t>
    </r>
    <r>
      <rPr>
        <b/>
        <sz val="11"/>
        <color theme="1"/>
        <rFont val="Calibri"/>
        <family val="2"/>
      </rPr>
      <t>-h(cm)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</si>
  <si>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/τ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</si>
  <si>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/τ</t>
    </r>
  </si>
  <si>
    <t>t3/τ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</si>
  <si>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/τ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</si>
  <si>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/τ</t>
    </r>
  </si>
  <si>
    <t>Experimental Δh=hs1-h(cm)</t>
  </si>
  <si>
    <t>Analytical Δh=hs1-h(cm)</t>
  </si>
  <si>
    <r>
      <t>Natural period of oscillation(</t>
    </r>
    <r>
      <rPr>
        <b/>
        <sz val="11"/>
        <color theme="1"/>
        <rFont val="Calibri"/>
        <family val="2"/>
      </rPr>
      <t>τ)</t>
    </r>
  </si>
  <si>
    <t>OBSERVATIONS:</t>
  </si>
  <si>
    <t>CALCULATIONS:</t>
  </si>
  <si>
    <r>
      <t xml:space="preserve">T </t>
    </r>
    <r>
      <rPr>
        <b/>
        <vertAlign val="subscript"/>
        <sz val="11"/>
        <color theme="1"/>
        <rFont val="Calibri"/>
        <family val="2"/>
        <scheme val="minor"/>
      </rPr>
      <t>analytical</t>
    </r>
  </si>
  <si>
    <r>
      <t xml:space="preserve">T </t>
    </r>
    <r>
      <rPr>
        <b/>
        <vertAlign val="subscript"/>
        <sz val="11"/>
        <color theme="1"/>
        <rFont val="Calibri"/>
        <family val="2"/>
        <scheme val="minor"/>
      </rPr>
      <t>graphical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</si>
  <si>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response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</si>
  <si>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rise</t>
    </r>
  </si>
  <si>
    <t>Length of liquid in overdamped manometer</t>
  </si>
  <si>
    <t>1.Overdamped Manometer-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</si>
  <si>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/τ</t>
    </r>
  </si>
  <si>
    <r>
      <t>Δh=hs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-h(cm)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</si>
</sst>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u/>
      <sz val="14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u/>
      <sz val="16"/>
      <color theme="1"/>
      <name val="Cambria"/>
      <family val="1"/>
      <scheme val="major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8" fillId="0" borderId="0" xfId="0" applyFont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0" xfId="0" applyFont="1"/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0" xfId="0" applyFont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(height in</a:t>
            </a:r>
            <a:r>
              <a:rPr lang="en-US" baseline="0"/>
              <a:t> </a:t>
            </a:r>
            <a:r>
              <a:rPr lang="en-US"/>
              <a:t>underdamped system) vs time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106487103638959"/>
          <c:y val="0.16504806919236462"/>
          <c:w val="0.78372973796459799"/>
          <c:h val="0.70370027341832664"/>
        </c:manualLayout>
      </c:layout>
      <c:scatterChart>
        <c:scatterStyle val="smoothMarker"/>
        <c:ser>
          <c:idx val="0"/>
          <c:order val="0"/>
          <c:tx>
            <c:strRef>
              <c:f>' u.d calculations'!$B$18</c:f>
              <c:strCache>
                <c:ptCount val="1"/>
                <c:pt idx="0">
                  <c:v>Δh</c:v>
                </c:pt>
              </c:strCache>
            </c:strRef>
          </c:tx>
          <c:spPr>
            <a:ln w="22225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 u.d calculations'!$A$19:$A$38</c:f>
              <c:numCache>
                <c:formatCode>General</c:formatCode>
                <c:ptCount val="20"/>
                <c:pt idx="0">
                  <c:v>0.54</c:v>
                </c:pt>
                <c:pt idx="1">
                  <c:v>1.1299999999999999</c:v>
                </c:pt>
                <c:pt idx="2">
                  <c:v>1.69</c:v>
                </c:pt>
                <c:pt idx="3">
                  <c:v>2.2999999999999998</c:v>
                </c:pt>
                <c:pt idx="4">
                  <c:v>2.93</c:v>
                </c:pt>
                <c:pt idx="5">
                  <c:v>3.55</c:v>
                </c:pt>
                <c:pt idx="6">
                  <c:v>4.07</c:v>
                </c:pt>
                <c:pt idx="7">
                  <c:v>4.82</c:v>
                </c:pt>
                <c:pt idx="8">
                  <c:v>5.43</c:v>
                </c:pt>
                <c:pt idx="9">
                  <c:v>6.02</c:v>
                </c:pt>
                <c:pt idx="10">
                  <c:v>6.6</c:v>
                </c:pt>
                <c:pt idx="11">
                  <c:v>7.26</c:v>
                </c:pt>
                <c:pt idx="12">
                  <c:v>7.84</c:v>
                </c:pt>
                <c:pt idx="13">
                  <c:v>8.64</c:v>
                </c:pt>
                <c:pt idx="14">
                  <c:v>9.19</c:v>
                </c:pt>
                <c:pt idx="15">
                  <c:v>9.7200000000000006</c:v>
                </c:pt>
                <c:pt idx="16">
                  <c:v>10.47</c:v>
                </c:pt>
                <c:pt idx="17">
                  <c:v>11</c:v>
                </c:pt>
                <c:pt idx="18">
                  <c:v>11.61</c:v>
                </c:pt>
                <c:pt idx="19">
                  <c:v>12.37</c:v>
                </c:pt>
              </c:numCache>
            </c:numRef>
          </c:xVal>
          <c:yVal>
            <c:numRef>
              <c:f>' u.d calculations'!$B$19:$B$38</c:f>
              <c:numCache>
                <c:formatCode>General</c:formatCode>
                <c:ptCount val="20"/>
                <c:pt idx="0">
                  <c:v>43.5</c:v>
                </c:pt>
                <c:pt idx="1">
                  <c:v>19.2</c:v>
                </c:pt>
                <c:pt idx="2">
                  <c:v>35.9</c:v>
                </c:pt>
                <c:pt idx="3">
                  <c:v>22.9</c:v>
                </c:pt>
                <c:pt idx="4">
                  <c:v>33.6</c:v>
                </c:pt>
                <c:pt idx="5">
                  <c:v>24.8</c:v>
                </c:pt>
                <c:pt idx="6">
                  <c:v>32.1</c:v>
                </c:pt>
                <c:pt idx="7">
                  <c:v>25.9</c:v>
                </c:pt>
                <c:pt idx="8">
                  <c:v>30.8</c:v>
                </c:pt>
                <c:pt idx="9">
                  <c:v>26.8</c:v>
                </c:pt>
                <c:pt idx="10">
                  <c:v>30.2</c:v>
                </c:pt>
                <c:pt idx="11">
                  <c:v>27.4</c:v>
                </c:pt>
                <c:pt idx="12">
                  <c:v>29.8</c:v>
                </c:pt>
                <c:pt idx="13">
                  <c:v>27.9</c:v>
                </c:pt>
                <c:pt idx="14">
                  <c:v>29.3</c:v>
                </c:pt>
                <c:pt idx="15">
                  <c:v>28.1</c:v>
                </c:pt>
                <c:pt idx="16">
                  <c:v>29</c:v>
                </c:pt>
                <c:pt idx="17">
                  <c:v>28.4</c:v>
                </c:pt>
                <c:pt idx="18">
                  <c:v>28.8</c:v>
                </c:pt>
                <c:pt idx="19">
                  <c:v>28.6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 u.d calculations'!$C$18</c:f>
              <c:strCache>
                <c:ptCount val="1"/>
                <c:pt idx="0">
                  <c:v>Δh final</c:v>
                </c:pt>
              </c:strCache>
            </c:strRef>
          </c:tx>
          <c:spPr>
            <a:ln w="22225" cap="sq">
              <a:solidFill>
                <a:schemeClr val="tx1">
                  <a:alpha val="75000"/>
                </a:schemeClr>
              </a:solidFill>
              <a:prstDash val="sysDot"/>
              <a:miter lim="800000"/>
            </a:ln>
          </c:spPr>
          <c:marker>
            <c:symbol val="none"/>
          </c:marker>
          <c:xVal>
            <c:numRef>
              <c:f>' u.d calculations'!$A$19:$A$38</c:f>
              <c:numCache>
                <c:formatCode>General</c:formatCode>
                <c:ptCount val="20"/>
                <c:pt idx="0">
                  <c:v>0.54</c:v>
                </c:pt>
                <c:pt idx="1">
                  <c:v>1.1299999999999999</c:v>
                </c:pt>
                <c:pt idx="2">
                  <c:v>1.69</c:v>
                </c:pt>
                <c:pt idx="3">
                  <c:v>2.2999999999999998</c:v>
                </c:pt>
                <c:pt idx="4">
                  <c:v>2.93</c:v>
                </c:pt>
                <c:pt idx="5">
                  <c:v>3.55</c:v>
                </c:pt>
                <c:pt idx="6">
                  <c:v>4.07</c:v>
                </c:pt>
                <c:pt idx="7">
                  <c:v>4.82</c:v>
                </c:pt>
                <c:pt idx="8">
                  <c:v>5.43</c:v>
                </c:pt>
                <c:pt idx="9">
                  <c:v>6.02</c:v>
                </c:pt>
                <c:pt idx="10">
                  <c:v>6.6</c:v>
                </c:pt>
                <c:pt idx="11">
                  <c:v>7.26</c:v>
                </c:pt>
                <c:pt idx="12">
                  <c:v>7.84</c:v>
                </c:pt>
                <c:pt idx="13">
                  <c:v>8.64</c:v>
                </c:pt>
                <c:pt idx="14">
                  <c:v>9.19</c:v>
                </c:pt>
                <c:pt idx="15">
                  <c:v>9.7200000000000006</c:v>
                </c:pt>
                <c:pt idx="16">
                  <c:v>10.47</c:v>
                </c:pt>
                <c:pt idx="17">
                  <c:v>11</c:v>
                </c:pt>
                <c:pt idx="18">
                  <c:v>11.61</c:v>
                </c:pt>
                <c:pt idx="19">
                  <c:v>12.37</c:v>
                </c:pt>
              </c:numCache>
            </c:numRef>
          </c:xVal>
          <c:yVal>
            <c:numRef>
              <c:f>' u.d calculations'!$C$19:$C$38</c:f>
              <c:numCache>
                <c:formatCode>General</c:formatCode>
                <c:ptCount val="20"/>
                <c:pt idx="0">
                  <c:v>28.700000000000003</c:v>
                </c:pt>
                <c:pt idx="1">
                  <c:v>28.7</c:v>
                </c:pt>
                <c:pt idx="2">
                  <c:v>28.7</c:v>
                </c:pt>
                <c:pt idx="3">
                  <c:v>28.7</c:v>
                </c:pt>
                <c:pt idx="4">
                  <c:v>28.7</c:v>
                </c:pt>
                <c:pt idx="5">
                  <c:v>28.7</c:v>
                </c:pt>
                <c:pt idx="6">
                  <c:v>28.7</c:v>
                </c:pt>
                <c:pt idx="7">
                  <c:v>28.7</c:v>
                </c:pt>
                <c:pt idx="8">
                  <c:v>28.7</c:v>
                </c:pt>
                <c:pt idx="9">
                  <c:v>28.7</c:v>
                </c:pt>
                <c:pt idx="10">
                  <c:v>28.7</c:v>
                </c:pt>
                <c:pt idx="11">
                  <c:v>28.7</c:v>
                </c:pt>
                <c:pt idx="12">
                  <c:v>28.7</c:v>
                </c:pt>
                <c:pt idx="13">
                  <c:v>28.7</c:v>
                </c:pt>
                <c:pt idx="14">
                  <c:v>28.7</c:v>
                </c:pt>
                <c:pt idx="15">
                  <c:v>28.7</c:v>
                </c:pt>
                <c:pt idx="16">
                  <c:v>28.7</c:v>
                </c:pt>
                <c:pt idx="17">
                  <c:v>28.7</c:v>
                </c:pt>
                <c:pt idx="18">
                  <c:v>28.7</c:v>
                </c:pt>
                <c:pt idx="19">
                  <c:v>28.7</c:v>
                </c:pt>
              </c:numCache>
            </c:numRef>
          </c:yVal>
          <c:smooth val="1"/>
        </c:ser>
        <c:dLbls/>
        <c:axId val="227783424"/>
        <c:axId val="227785344"/>
      </c:scatterChart>
      <c:valAx>
        <c:axId val="227783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227785344"/>
        <c:crosses val="autoZero"/>
        <c:crossBetween val="midCat"/>
      </c:valAx>
      <c:valAx>
        <c:axId val="2277853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l-GR" sz="1200"/>
                  <a:t>Δ</a:t>
                </a:r>
                <a:r>
                  <a:rPr lang="en-US" sz="1200"/>
                  <a:t>h(cm)</a:t>
                </a:r>
              </a:p>
            </c:rich>
          </c:tx>
          <c:layout/>
        </c:title>
        <c:numFmt formatCode="General" sourceLinked="1"/>
        <c:tickLblPos val="nextTo"/>
        <c:crossAx val="227783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274151113745085"/>
          <c:y val="0.60499845989125411"/>
          <c:w val="0.24479473452875072"/>
          <c:h val="0.16538625957514722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l-GR"/>
              <a:t>Δ</a:t>
            </a:r>
            <a:r>
              <a:rPr lang="en-US"/>
              <a:t>h vs time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8324342852665805"/>
          <c:y val="3.6209243897988709E-3"/>
        </c:manualLayout>
      </c:layout>
    </c:title>
    <c:plotArea>
      <c:layout>
        <c:manualLayout>
          <c:layoutTarget val="inner"/>
          <c:xMode val="edge"/>
          <c:yMode val="edge"/>
          <c:x val="0.13542923480718763"/>
          <c:y val="0.11735544749420848"/>
          <c:w val="0.73784036210887671"/>
          <c:h val="0.72976871694704781"/>
        </c:manualLayout>
      </c:layout>
      <c:scatterChart>
        <c:scatterStyle val="lineMarker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overdamped!$W$6:$W$11</c:f>
              <c:numCache>
                <c:formatCode>General</c:formatCode>
                <c:ptCount val="6"/>
                <c:pt idx="0">
                  <c:v>0.25</c:v>
                </c:pt>
                <c:pt idx="1">
                  <c:v>0.34</c:v>
                </c:pt>
                <c:pt idx="2">
                  <c:v>0.56000000000000005</c:v>
                </c:pt>
                <c:pt idx="3">
                  <c:v>0.81</c:v>
                </c:pt>
                <c:pt idx="4">
                  <c:v>1.06</c:v>
                </c:pt>
                <c:pt idx="5">
                  <c:v>1.49</c:v>
                </c:pt>
              </c:numCache>
            </c:numRef>
          </c:xVal>
          <c:yVal>
            <c:numRef>
              <c:f>overdamped!$X$6:$X$11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</c:numCache>
            </c:numRef>
          </c:yVal>
        </c:ser>
        <c:dLbls/>
        <c:axId val="247489664"/>
        <c:axId val="247491584"/>
      </c:scatterChart>
      <c:scatterChart>
        <c:scatterStyle val="smoothMarker"/>
        <c:ser>
          <c:idx val="1"/>
          <c:order val="1"/>
          <c:tx>
            <c:v>analytical</c:v>
          </c:tx>
          <c:spPr>
            <a:ln w="19050"/>
          </c:spPr>
          <c:marker>
            <c:symbol val="none"/>
          </c:marker>
          <c:xVal>
            <c:numRef>
              <c:f>overdamped!$W$6:$W$11</c:f>
              <c:numCache>
                <c:formatCode>General</c:formatCode>
                <c:ptCount val="6"/>
                <c:pt idx="0">
                  <c:v>0.25</c:v>
                </c:pt>
                <c:pt idx="1">
                  <c:v>0.34</c:v>
                </c:pt>
                <c:pt idx="2">
                  <c:v>0.56000000000000005</c:v>
                </c:pt>
                <c:pt idx="3">
                  <c:v>0.81</c:v>
                </c:pt>
                <c:pt idx="4">
                  <c:v>1.06</c:v>
                </c:pt>
                <c:pt idx="5">
                  <c:v>1.49</c:v>
                </c:pt>
              </c:numCache>
            </c:numRef>
          </c:xVal>
          <c:yVal>
            <c:numRef>
              <c:f>overdamped!$Y$6:$Y$11</c:f>
              <c:numCache>
                <c:formatCode>General</c:formatCode>
                <c:ptCount val="6"/>
                <c:pt idx="0">
                  <c:v>8.0950000000000006</c:v>
                </c:pt>
                <c:pt idx="1">
                  <c:v>11.404999999999999</c:v>
                </c:pt>
                <c:pt idx="2">
                  <c:v>17.905000000000001</c:v>
                </c:pt>
                <c:pt idx="3">
                  <c:v>23.009</c:v>
                </c:pt>
                <c:pt idx="4">
                  <c:v>26.423999999999999</c:v>
                </c:pt>
                <c:pt idx="5">
                  <c:v>29.861999999999998</c:v>
                </c:pt>
              </c:numCache>
            </c:numRef>
          </c:yVal>
          <c:smooth val="1"/>
        </c:ser>
        <c:dLbls/>
        <c:axId val="247489664"/>
        <c:axId val="247491584"/>
      </c:scatterChart>
      <c:valAx>
        <c:axId val="247489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time(sec)</a:t>
                </a:r>
              </a:p>
            </c:rich>
          </c:tx>
          <c:layout/>
        </c:title>
        <c:numFmt formatCode="General" sourceLinked="1"/>
        <c:tickLblPos val="nextTo"/>
        <c:crossAx val="247491584"/>
        <c:crosses val="autoZero"/>
        <c:crossBetween val="midCat"/>
      </c:valAx>
      <c:valAx>
        <c:axId val="2474915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l-GR" sz="1400" b="1" i="0" u="none" strike="noStrike" baseline="0"/>
                  <a:t>Δ</a:t>
                </a:r>
                <a:r>
                  <a:rPr lang="en-US" sz="1400" b="1" i="0" u="none" strike="noStrike" baseline="0"/>
                  <a:t>h (cm)</a:t>
                </a:r>
              </a:p>
            </c:rich>
          </c:tx>
          <c:layout/>
        </c:title>
        <c:numFmt formatCode="General" sourceLinked="1"/>
        <c:tickLblPos val="nextTo"/>
        <c:crossAx val="24748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840159759378226"/>
          <c:y val="0.42405957366898844"/>
          <c:w val="0.2996596814175454"/>
          <c:h val="0.17858505923908943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∑Δ</a:t>
            </a:r>
            <a:r>
              <a:rPr lang="en-US"/>
              <a:t>Herr vs </a:t>
            </a:r>
            <a:r>
              <a:rPr lang="el-GR" sz="1800" b="1" i="0" baseline="0"/>
              <a:t>ξ</a:t>
            </a:r>
            <a:endParaRPr lang="en-US" sz="1800" b="1" i="0" baseline="0"/>
          </a:p>
        </c:rich>
      </c:tx>
      <c:layout/>
    </c:title>
    <c:plotArea>
      <c:layout>
        <c:manualLayout>
          <c:layoutTarget val="inner"/>
          <c:xMode val="edge"/>
          <c:yMode val="edge"/>
          <c:x val="0.17930039446823545"/>
          <c:y val="0.14803011101184921"/>
          <c:w val="0.67993795685464753"/>
          <c:h val="0.69337166366626712"/>
        </c:manualLayout>
      </c:layout>
      <c:scatterChart>
        <c:scatterStyle val="smoothMarker"/>
        <c:ser>
          <c:idx val="0"/>
          <c:order val="0"/>
          <c:tx>
            <c:strRef>
              <c:f>overdamped!$T$10</c:f>
              <c:strCache>
                <c:ptCount val="1"/>
                <c:pt idx="0">
                  <c:v>∑ΔH err</c:v>
                </c:pt>
              </c:strCache>
            </c:strRef>
          </c:tx>
          <c:spPr>
            <a:ln w="19050"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overdamped!$A$11:$A$31</c:f>
              <c:numCache>
                <c:formatCode>General</c:formatCode>
                <c:ptCount val="21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</c:numCache>
            </c:numRef>
          </c:xVal>
          <c:yVal>
            <c:numRef>
              <c:f>overdamped!$T$11:$T$31</c:f>
              <c:numCache>
                <c:formatCode>General</c:formatCode>
                <c:ptCount val="21"/>
                <c:pt idx="0">
                  <c:v>0.11700000000000001</c:v>
                </c:pt>
                <c:pt idx="1">
                  <c:v>7.9000000000000001E-2</c:v>
                </c:pt>
                <c:pt idx="2">
                  <c:v>4.9000000000000002E-2</c:v>
                </c:pt>
                <c:pt idx="3">
                  <c:v>0.03</c:v>
                </c:pt>
                <c:pt idx="4">
                  <c:v>1.9E-2</c:v>
                </c:pt>
                <c:pt idx="5">
                  <c:v>1.2999999999999999E-2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2.4E-2</c:v>
                </c:pt>
                <c:pt idx="9">
                  <c:v>3.5000000000000003E-2</c:v>
                </c:pt>
                <c:pt idx="10">
                  <c:v>4.7E-2</c:v>
                </c:pt>
                <c:pt idx="11">
                  <c:v>6.2E-2</c:v>
                </c:pt>
                <c:pt idx="12">
                  <c:v>7.9000000000000001E-2</c:v>
                </c:pt>
                <c:pt idx="13">
                  <c:v>9.7000000000000003E-2</c:v>
                </c:pt>
                <c:pt idx="14">
                  <c:v>0.11700000000000001</c:v>
                </c:pt>
                <c:pt idx="15">
                  <c:v>0.13600000000000001</c:v>
                </c:pt>
                <c:pt idx="16">
                  <c:v>0.157</c:v>
                </c:pt>
                <c:pt idx="17">
                  <c:v>0.17799999999999999</c:v>
                </c:pt>
                <c:pt idx="18">
                  <c:v>0.2</c:v>
                </c:pt>
                <c:pt idx="19">
                  <c:v>0.22</c:v>
                </c:pt>
                <c:pt idx="20">
                  <c:v>0.245</c:v>
                </c:pt>
              </c:numCache>
            </c:numRef>
          </c:yVal>
          <c:smooth val="1"/>
        </c:ser>
        <c:dLbls/>
        <c:axId val="247837056"/>
        <c:axId val="247838976"/>
      </c:scatterChart>
      <c:valAx>
        <c:axId val="24783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l-GR" sz="2000"/>
                  <a:t>ξ</a:t>
                </a:r>
                <a:endParaRPr lang="en-US" sz="2000"/>
              </a:p>
            </c:rich>
          </c:tx>
          <c:layout/>
        </c:title>
        <c:numFmt formatCode="General" sourceLinked="1"/>
        <c:tickLblPos val="nextTo"/>
        <c:crossAx val="247838976"/>
        <c:crosses val="autoZero"/>
        <c:crossBetween val="midCat"/>
      </c:valAx>
      <c:valAx>
        <c:axId val="2478389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/>
                  <a:t>∑Δ</a:t>
                </a:r>
                <a:r>
                  <a:rPr lang="en-US" sz="1800" b="1" i="0" baseline="0"/>
                  <a:t>H err</a:t>
                </a:r>
                <a:r>
                  <a:rPr lang="en-US"/>
                  <a:t> </a:t>
                </a:r>
              </a:p>
            </c:rich>
          </c:tx>
          <c:layout/>
        </c:title>
        <c:numFmt formatCode="General" sourceLinked="1"/>
        <c:tickLblPos val="nextTo"/>
        <c:crossAx val="247837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385327902815043"/>
          <c:y val="0.58136708667018033"/>
          <c:w val="0.25475244826838045"/>
          <c:h val="0.14339882844205751"/>
        </c:manualLayout>
      </c:layout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 paperSize="9" orientation="portrait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(height in</a:t>
            </a:r>
            <a:r>
              <a:rPr lang="en-US" baseline="0"/>
              <a:t> </a:t>
            </a:r>
            <a:r>
              <a:rPr lang="en-US"/>
              <a:t>underdamped system) vs time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106487103638959"/>
          <c:y val="0.16504806919236462"/>
          <c:w val="0.78372973796459799"/>
          <c:h val="0.70370027341832664"/>
        </c:manualLayout>
      </c:layout>
      <c:scatterChart>
        <c:scatterStyle val="smoothMarker"/>
        <c:ser>
          <c:idx val="0"/>
          <c:order val="0"/>
          <c:tx>
            <c:strRef>
              <c:f>' u.d calculations'!$B$18</c:f>
              <c:strCache>
                <c:ptCount val="1"/>
                <c:pt idx="0">
                  <c:v>Δh</c:v>
                </c:pt>
              </c:strCache>
            </c:strRef>
          </c:tx>
          <c:spPr>
            <a:ln w="22225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 u.d calculations'!$A$19:$A$38</c:f>
              <c:numCache>
                <c:formatCode>General</c:formatCode>
                <c:ptCount val="20"/>
                <c:pt idx="0">
                  <c:v>0.54</c:v>
                </c:pt>
                <c:pt idx="1">
                  <c:v>1.1299999999999999</c:v>
                </c:pt>
                <c:pt idx="2">
                  <c:v>1.69</c:v>
                </c:pt>
                <c:pt idx="3">
                  <c:v>2.2999999999999998</c:v>
                </c:pt>
                <c:pt idx="4">
                  <c:v>2.93</c:v>
                </c:pt>
                <c:pt idx="5">
                  <c:v>3.55</c:v>
                </c:pt>
                <c:pt idx="6">
                  <c:v>4.07</c:v>
                </c:pt>
                <c:pt idx="7">
                  <c:v>4.82</c:v>
                </c:pt>
                <c:pt idx="8">
                  <c:v>5.43</c:v>
                </c:pt>
                <c:pt idx="9">
                  <c:v>6.02</c:v>
                </c:pt>
                <c:pt idx="10">
                  <c:v>6.6</c:v>
                </c:pt>
                <c:pt idx="11">
                  <c:v>7.26</c:v>
                </c:pt>
                <c:pt idx="12">
                  <c:v>7.84</c:v>
                </c:pt>
                <c:pt idx="13">
                  <c:v>8.64</c:v>
                </c:pt>
                <c:pt idx="14">
                  <c:v>9.19</c:v>
                </c:pt>
                <c:pt idx="15">
                  <c:v>9.7200000000000006</c:v>
                </c:pt>
                <c:pt idx="16">
                  <c:v>10.47</c:v>
                </c:pt>
                <c:pt idx="17">
                  <c:v>11</c:v>
                </c:pt>
                <c:pt idx="18">
                  <c:v>11.61</c:v>
                </c:pt>
                <c:pt idx="19">
                  <c:v>12.37</c:v>
                </c:pt>
              </c:numCache>
            </c:numRef>
          </c:xVal>
          <c:yVal>
            <c:numRef>
              <c:f>' u.d calculations'!$B$19:$B$38</c:f>
              <c:numCache>
                <c:formatCode>General</c:formatCode>
                <c:ptCount val="20"/>
                <c:pt idx="0">
                  <c:v>43.5</c:v>
                </c:pt>
                <c:pt idx="1">
                  <c:v>19.2</c:v>
                </c:pt>
                <c:pt idx="2">
                  <c:v>35.9</c:v>
                </c:pt>
                <c:pt idx="3">
                  <c:v>22.9</c:v>
                </c:pt>
                <c:pt idx="4">
                  <c:v>33.6</c:v>
                </c:pt>
                <c:pt idx="5">
                  <c:v>24.8</c:v>
                </c:pt>
                <c:pt idx="6">
                  <c:v>32.1</c:v>
                </c:pt>
                <c:pt idx="7">
                  <c:v>25.9</c:v>
                </c:pt>
                <c:pt idx="8">
                  <c:v>30.8</c:v>
                </c:pt>
                <c:pt idx="9">
                  <c:v>26.8</c:v>
                </c:pt>
                <c:pt idx="10">
                  <c:v>30.2</c:v>
                </c:pt>
                <c:pt idx="11">
                  <c:v>27.4</c:v>
                </c:pt>
                <c:pt idx="12">
                  <c:v>29.8</c:v>
                </c:pt>
                <c:pt idx="13">
                  <c:v>27.9</c:v>
                </c:pt>
                <c:pt idx="14">
                  <c:v>29.3</c:v>
                </c:pt>
                <c:pt idx="15">
                  <c:v>28.1</c:v>
                </c:pt>
                <c:pt idx="16">
                  <c:v>29</c:v>
                </c:pt>
                <c:pt idx="17">
                  <c:v>28.4</c:v>
                </c:pt>
                <c:pt idx="18">
                  <c:v>28.8</c:v>
                </c:pt>
                <c:pt idx="19">
                  <c:v>28.6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 u.d calculations'!$C$18</c:f>
              <c:strCache>
                <c:ptCount val="1"/>
                <c:pt idx="0">
                  <c:v>Δh final</c:v>
                </c:pt>
              </c:strCache>
            </c:strRef>
          </c:tx>
          <c:spPr>
            <a:ln w="22225" cap="sq">
              <a:solidFill>
                <a:schemeClr val="tx1">
                  <a:alpha val="75000"/>
                </a:schemeClr>
              </a:solidFill>
              <a:prstDash val="sysDot"/>
              <a:miter lim="800000"/>
            </a:ln>
          </c:spPr>
          <c:marker>
            <c:symbol val="none"/>
          </c:marker>
          <c:xVal>
            <c:numRef>
              <c:f>' u.d calculations'!$A$19:$A$38</c:f>
              <c:numCache>
                <c:formatCode>General</c:formatCode>
                <c:ptCount val="20"/>
                <c:pt idx="0">
                  <c:v>0.54</c:v>
                </c:pt>
                <c:pt idx="1">
                  <c:v>1.1299999999999999</c:v>
                </c:pt>
                <c:pt idx="2">
                  <c:v>1.69</c:v>
                </c:pt>
                <c:pt idx="3">
                  <c:v>2.2999999999999998</c:v>
                </c:pt>
                <c:pt idx="4">
                  <c:v>2.93</c:v>
                </c:pt>
                <c:pt idx="5">
                  <c:v>3.55</c:v>
                </c:pt>
                <c:pt idx="6">
                  <c:v>4.07</c:v>
                </c:pt>
                <c:pt idx="7">
                  <c:v>4.82</c:v>
                </c:pt>
                <c:pt idx="8">
                  <c:v>5.43</c:v>
                </c:pt>
                <c:pt idx="9">
                  <c:v>6.02</c:v>
                </c:pt>
                <c:pt idx="10">
                  <c:v>6.6</c:v>
                </c:pt>
                <c:pt idx="11">
                  <c:v>7.26</c:v>
                </c:pt>
                <c:pt idx="12">
                  <c:v>7.84</c:v>
                </c:pt>
                <c:pt idx="13">
                  <c:v>8.64</c:v>
                </c:pt>
                <c:pt idx="14">
                  <c:v>9.19</c:v>
                </c:pt>
                <c:pt idx="15">
                  <c:v>9.7200000000000006</c:v>
                </c:pt>
                <c:pt idx="16">
                  <c:v>10.47</c:v>
                </c:pt>
                <c:pt idx="17">
                  <c:v>11</c:v>
                </c:pt>
                <c:pt idx="18">
                  <c:v>11.61</c:v>
                </c:pt>
                <c:pt idx="19">
                  <c:v>12.37</c:v>
                </c:pt>
              </c:numCache>
            </c:numRef>
          </c:xVal>
          <c:yVal>
            <c:numRef>
              <c:f>' u.d calculations'!$C$19:$C$38</c:f>
              <c:numCache>
                <c:formatCode>General</c:formatCode>
                <c:ptCount val="20"/>
                <c:pt idx="0">
                  <c:v>28.700000000000003</c:v>
                </c:pt>
                <c:pt idx="1">
                  <c:v>28.7</c:v>
                </c:pt>
                <c:pt idx="2">
                  <c:v>28.7</c:v>
                </c:pt>
                <c:pt idx="3">
                  <c:v>28.7</c:v>
                </c:pt>
                <c:pt idx="4">
                  <c:v>28.7</c:v>
                </c:pt>
                <c:pt idx="5">
                  <c:v>28.7</c:v>
                </c:pt>
                <c:pt idx="6">
                  <c:v>28.7</c:v>
                </c:pt>
                <c:pt idx="7">
                  <c:v>28.7</c:v>
                </c:pt>
                <c:pt idx="8">
                  <c:v>28.7</c:v>
                </c:pt>
                <c:pt idx="9">
                  <c:v>28.7</c:v>
                </c:pt>
                <c:pt idx="10">
                  <c:v>28.7</c:v>
                </c:pt>
                <c:pt idx="11">
                  <c:v>28.7</c:v>
                </c:pt>
                <c:pt idx="12">
                  <c:v>28.7</c:v>
                </c:pt>
                <c:pt idx="13">
                  <c:v>28.7</c:v>
                </c:pt>
                <c:pt idx="14">
                  <c:v>28.7</c:v>
                </c:pt>
                <c:pt idx="15">
                  <c:v>28.7</c:v>
                </c:pt>
                <c:pt idx="16">
                  <c:v>28.7</c:v>
                </c:pt>
                <c:pt idx="17">
                  <c:v>28.7</c:v>
                </c:pt>
                <c:pt idx="18">
                  <c:v>28.7</c:v>
                </c:pt>
                <c:pt idx="19">
                  <c:v>28.7</c:v>
                </c:pt>
              </c:numCache>
            </c:numRef>
          </c:yVal>
          <c:smooth val="1"/>
        </c:ser>
        <c:dLbls/>
        <c:axId val="260328832"/>
        <c:axId val="260363776"/>
      </c:scatterChart>
      <c:valAx>
        <c:axId val="26032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260363776"/>
        <c:crosses val="autoZero"/>
        <c:crossBetween val="midCat"/>
      </c:valAx>
      <c:valAx>
        <c:axId val="2603637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l-GR" sz="1200"/>
                  <a:t>Δ</a:t>
                </a:r>
                <a:r>
                  <a:rPr lang="en-US" sz="1200"/>
                  <a:t>h(cm)</a:t>
                </a:r>
              </a:p>
            </c:rich>
          </c:tx>
          <c:layout/>
        </c:title>
        <c:numFmt formatCode="General" sourceLinked="1"/>
        <c:tickLblPos val="nextTo"/>
        <c:crossAx val="26032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274151113745085"/>
          <c:y val="0.60499845989125411"/>
          <c:w val="0.24479473452875072"/>
          <c:h val="0.16538625957514722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166007</xdr:colOff>
      <xdr:row>19</xdr:row>
      <xdr:rowOff>129267</xdr:rowOff>
    </xdr:from>
    <xdr:to>
      <xdr:col>13</xdr:col>
      <xdr:colOff>547008</xdr:colOff>
      <xdr:row>37</xdr:row>
      <xdr:rowOff>14968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152399</xdr:rowOff>
    </xdr:from>
    <xdr:to>
      <xdr:col>8</xdr:col>
      <xdr:colOff>537883</xdr:colOff>
      <xdr:row>21</xdr:row>
      <xdr:rowOff>123264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187138</xdr:colOff>
      <xdr:row>23</xdr:row>
      <xdr:rowOff>84044</xdr:rowOff>
    </xdr:from>
    <xdr:to>
      <xdr:col>9</xdr:col>
      <xdr:colOff>0</xdr:colOff>
      <xdr:row>43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421823</xdr:colOff>
      <xdr:row>32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E14" sqref="E14"/>
    </sheetView>
  </sheetViews>
  <sheetFormatPr defaultRowHeight="15"/>
  <cols>
    <col min="1" max="1" width="49.140625" customWidth="1"/>
    <col min="14" max="14" width="10.5703125" customWidth="1"/>
  </cols>
  <sheetData>
    <row r="1" spans="1:14">
      <c r="A1" s="4"/>
      <c r="B1" s="4"/>
      <c r="C1" s="4"/>
      <c r="M1" s="1"/>
      <c r="N1" s="1"/>
    </row>
    <row r="2" spans="1:14">
      <c r="A2" s="3" t="s">
        <v>11</v>
      </c>
      <c r="B2" s="3">
        <v>73</v>
      </c>
      <c r="C2" s="3" t="s">
        <v>0</v>
      </c>
    </row>
    <row r="3" spans="1:14">
      <c r="A3" s="3" t="s">
        <v>1</v>
      </c>
      <c r="B3" s="3">
        <v>62</v>
      </c>
      <c r="C3" s="3" t="s">
        <v>0</v>
      </c>
    </row>
    <row r="4" spans="1:14">
      <c r="A4" s="3" t="s">
        <v>2</v>
      </c>
      <c r="B4" s="3">
        <v>33.299999999999997</v>
      </c>
      <c r="C4" s="3" t="s">
        <v>0</v>
      </c>
    </row>
    <row r="5" spans="1:14">
      <c r="A5" s="4"/>
      <c r="B5" s="4"/>
      <c r="C5" s="4"/>
      <c r="M5" s="1"/>
      <c r="N5" s="1"/>
    </row>
    <row r="6" spans="1:14">
      <c r="A6" s="3" t="s">
        <v>17</v>
      </c>
      <c r="B6" s="3" t="s">
        <v>18</v>
      </c>
      <c r="C6" s="3">
        <f>Print1!E29/Print1!E30</f>
        <v>0.35540069686411163</v>
      </c>
      <c r="M6" s="1"/>
      <c r="N6" s="1"/>
    </row>
    <row r="7" spans="1:14">
      <c r="A7" s="3" t="s">
        <v>19</v>
      </c>
      <c r="B7" s="3" t="s">
        <v>20</v>
      </c>
      <c r="C7" s="3">
        <f>Print1!E31/Print1!E29</f>
        <v>0.25490196078431382</v>
      </c>
      <c r="M7" s="1"/>
      <c r="N7" s="1"/>
    </row>
    <row r="8" spans="1:14">
      <c r="A8" s="3"/>
      <c r="B8" s="3"/>
      <c r="C8" s="3"/>
      <c r="M8" s="1"/>
      <c r="N8" s="1"/>
    </row>
    <row r="9" spans="1:14">
      <c r="A9" s="3" t="s">
        <v>30</v>
      </c>
      <c r="B9" s="3"/>
      <c r="C9" s="3">
        <f>SQRT(LN(C6)/(LN(C6)-3.1416))</f>
        <v>0.49771563926315426</v>
      </c>
      <c r="M9" s="1"/>
      <c r="N9" s="1"/>
    </row>
    <row r="10" spans="1:14">
      <c r="A10" s="3" t="s">
        <v>32</v>
      </c>
      <c r="B10" s="3" t="s">
        <v>31</v>
      </c>
      <c r="C10" s="3">
        <f>SQRT(LN(C7)/(LN(C7)-2*3.1416))</f>
        <v>0.42269948638447696</v>
      </c>
      <c r="M10" s="1"/>
      <c r="N10" s="1"/>
    </row>
    <row r="11" spans="1:14">
      <c r="A11" s="3" t="s">
        <v>33</v>
      </c>
      <c r="B11" s="3"/>
      <c r="C11" s="3">
        <f>0.5*(C10+C9)</f>
        <v>0.46020756282381559</v>
      </c>
      <c r="M11" s="1"/>
      <c r="N11" s="1"/>
    </row>
    <row r="12" spans="1:14">
      <c r="A12" s="3" t="s">
        <v>15</v>
      </c>
      <c r="B12" s="3">
        <f>POWER(B2/(200*9.81),0.5)</f>
        <v>0.19289098398407467</v>
      </c>
      <c r="C12" s="3"/>
      <c r="M12" s="1"/>
      <c r="N12" s="1"/>
    </row>
    <row r="13" spans="1:14">
      <c r="A13" s="5" t="s">
        <v>21</v>
      </c>
      <c r="B13" s="3">
        <f>(2*3.1416*B12)/(SQRT(1-C11*C11))</f>
        <v>1.3651240502939568</v>
      </c>
      <c r="C13" s="3"/>
      <c r="N13" s="2"/>
    </row>
    <row r="14" spans="1:14">
      <c r="A14" s="5" t="s">
        <v>22</v>
      </c>
      <c r="B14" s="3">
        <f>SUM(F24:F32)/9</f>
        <v>1.2322222222222221</v>
      </c>
      <c r="C14" s="3"/>
      <c r="N14" s="2"/>
    </row>
    <row r="15" spans="1:14">
      <c r="A15" s="5" t="s">
        <v>34</v>
      </c>
      <c r="B15" s="3">
        <v>7.26</v>
      </c>
      <c r="C15" s="3"/>
      <c r="N15" s="2"/>
    </row>
    <row r="16" spans="1:14">
      <c r="A16" s="5" t="s">
        <v>35</v>
      </c>
      <c r="B16" s="3">
        <v>0.81</v>
      </c>
      <c r="C16" s="3"/>
      <c r="N16" s="2"/>
    </row>
    <row r="17" spans="1:14">
      <c r="A17" s="4"/>
      <c r="B17" s="4"/>
      <c r="C17" s="4"/>
      <c r="N17" s="2"/>
    </row>
    <row r="18" spans="1:14">
      <c r="A18" s="3" t="s">
        <v>29</v>
      </c>
      <c r="B18" s="3" t="s">
        <v>10</v>
      </c>
      <c r="C18" s="3" t="s">
        <v>37</v>
      </c>
      <c r="N18" s="2"/>
    </row>
    <row r="19" spans="1:14">
      <c r="A19" s="3">
        <v>0.54</v>
      </c>
      <c r="B19" s="3">
        <v>43.5</v>
      </c>
      <c r="C19" s="3">
        <f>B3-B4</f>
        <v>28.700000000000003</v>
      </c>
      <c r="M19" s="2"/>
      <c r="N19" s="2"/>
    </row>
    <row r="20" spans="1:14">
      <c r="A20" s="3">
        <v>1.1299999999999999</v>
      </c>
      <c r="B20" s="3">
        <v>19.2</v>
      </c>
      <c r="C20" s="3">
        <v>28.7</v>
      </c>
      <c r="M20" s="2"/>
      <c r="N20" s="2"/>
    </row>
    <row r="21" spans="1:14">
      <c r="A21" s="3">
        <v>1.69</v>
      </c>
      <c r="B21" s="3">
        <v>35.9</v>
      </c>
      <c r="C21" s="3">
        <v>28.7</v>
      </c>
      <c r="M21" s="2"/>
      <c r="N21" s="2"/>
    </row>
    <row r="22" spans="1:14">
      <c r="A22" s="3">
        <v>2.2999999999999998</v>
      </c>
      <c r="B22" s="3">
        <v>22.9</v>
      </c>
      <c r="C22" s="3">
        <v>28.7</v>
      </c>
      <c r="M22" s="2"/>
      <c r="N22" s="2"/>
    </row>
    <row r="23" spans="1:14">
      <c r="A23" s="3">
        <v>2.93</v>
      </c>
      <c r="B23" s="3">
        <v>33.6</v>
      </c>
      <c r="C23" s="3">
        <v>28.7</v>
      </c>
      <c r="D23" s="2"/>
      <c r="G23" t="s">
        <v>36</v>
      </c>
      <c r="M23" s="2"/>
      <c r="N23" s="2"/>
    </row>
    <row r="24" spans="1:14">
      <c r="A24" s="3">
        <v>3.55</v>
      </c>
      <c r="B24" s="3">
        <v>24.8</v>
      </c>
      <c r="C24" s="3">
        <v>28.7</v>
      </c>
      <c r="D24" s="2"/>
      <c r="F24">
        <f>Print1!D17-Print1!D16</f>
        <v>1.1499999999999999</v>
      </c>
      <c r="G24">
        <f>SUM(F24:F32)/9</f>
        <v>1.2322222222222221</v>
      </c>
      <c r="M24" s="2"/>
      <c r="N24" s="2"/>
    </row>
    <row r="25" spans="1:14">
      <c r="A25" s="3">
        <v>4.07</v>
      </c>
      <c r="B25" s="3">
        <v>32.1</v>
      </c>
      <c r="C25" s="3">
        <v>28.7</v>
      </c>
      <c r="D25" s="2"/>
      <c r="F25">
        <f>Print1!D18-Print1!D17</f>
        <v>1.2400000000000002</v>
      </c>
      <c r="M25" s="2"/>
      <c r="N25" s="2"/>
    </row>
    <row r="26" spans="1:14">
      <c r="A26" s="3">
        <v>4.82</v>
      </c>
      <c r="B26" s="3">
        <v>25.9</v>
      </c>
      <c r="C26" s="3">
        <v>28.7</v>
      </c>
      <c r="D26" s="2"/>
      <c r="F26">
        <f>Print1!D19-Print1!D18</f>
        <v>1.1400000000000001</v>
      </c>
      <c r="M26" s="2"/>
      <c r="N26" s="2"/>
    </row>
    <row r="27" spans="1:14">
      <c r="A27" s="3">
        <v>5.43</v>
      </c>
      <c r="B27" s="3">
        <v>30.8</v>
      </c>
      <c r="C27" s="3">
        <v>28.7</v>
      </c>
      <c r="D27" s="2"/>
      <c r="F27">
        <f>Print1!D20-Print1!D19</f>
        <v>1.3599999999999994</v>
      </c>
      <c r="M27" s="2"/>
      <c r="N27" s="2"/>
    </row>
    <row r="28" spans="1:14">
      <c r="A28" s="3">
        <v>6.02</v>
      </c>
      <c r="B28" s="3">
        <v>26.8</v>
      </c>
      <c r="C28" s="3">
        <v>28.7</v>
      </c>
      <c r="D28" s="2"/>
      <c r="F28">
        <f>Print1!D21-Print1!D20</f>
        <v>1.17</v>
      </c>
      <c r="M28" s="2"/>
      <c r="N28" s="2"/>
    </row>
    <row r="29" spans="1:14">
      <c r="A29" s="3">
        <v>6.6</v>
      </c>
      <c r="B29" s="3">
        <v>30.2</v>
      </c>
      <c r="C29" s="3">
        <v>28.7</v>
      </c>
      <c r="D29" s="2"/>
      <c r="F29">
        <f>Print1!D22-Print1!D21</f>
        <v>1.2400000000000002</v>
      </c>
      <c r="G29" s="2"/>
      <c r="M29" s="2"/>
      <c r="N29" s="2"/>
    </row>
    <row r="30" spans="1:14">
      <c r="A30" s="3">
        <v>7.26</v>
      </c>
      <c r="B30" s="3">
        <v>27.4</v>
      </c>
      <c r="C30" s="3">
        <v>28.7</v>
      </c>
      <c r="D30" s="2"/>
      <c r="F30">
        <f>Print1!D23-Print1!D22</f>
        <v>1.3499999999999996</v>
      </c>
      <c r="G30" s="2"/>
      <c r="M30" s="2"/>
      <c r="N30" s="2"/>
    </row>
    <row r="31" spans="1:14">
      <c r="A31" s="3">
        <v>7.84</v>
      </c>
      <c r="B31" s="3">
        <v>29.8</v>
      </c>
      <c r="C31" s="3">
        <v>28.7</v>
      </c>
      <c r="D31" s="2"/>
      <c r="F31">
        <f>Print1!D24-Print1!D23</f>
        <v>1.2800000000000011</v>
      </c>
      <c r="G31" s="2"/>
      <c r="M31" s="2"/>
      <c r="N31" s="2"/>
    </row>
    <row r="32" spans="1:14">
      <c r="A32" s="3">
        <v>8.64</v>
      </c>
      <c r="B32" s="3">
        <v>27.9</v>
      </c>
      <c r="C32" s="3">
        <v>28.7</v>
      </c>
      <c r="D32" s="2"/>
      <c r="F32">
        <f>Print1!D25-Print1!D24</f>
        <v>1.1600000000000001</v>
      </c>
      <c r="G32" s="2"/>
      <c r="M32" s="2"/>
      <c r="N32" s="2"/>
    </row>
    <row r="33" spans="1:8">
      <c r="A33" s="3">
        <v>9.19</v>
      </c>
      <c r="B33" s="3">
        <v>29.3</v>
      </c>
      <c r="C33" s="3">
        <v>28.7</v>
      </c>
      <c r="D33" s="2"/>
    </row>
    <row r="34" spans="1:8">
      <c r="A34" s="3">
        <v>9.7200000000000006</v>
      </c>
      <c r="B34" s="3">
        <v>28.1</v>
      </c>
      <c r="C34" s="3">
        <v>28.7</v>
      </c>
    </row>
    <row r="35" spans="1:8">
      <c r="A35" s="3">
        <v>10.47</v>
      </c>
      <c r="B35" s="3">
        <v>29</v>
      </c>
      <c r="C35" s="3">
        <v>28.7</v>
      </c>
    </row>
    <row r="36" spans="1:8">
      <c r="A36" s="3">
        <v>11</v>
      </c>
      <c r="B36" s="3">
        <v>28.4</v>
      </c>
      <c r="C36" s="3">
        <v>28.7</v>
      </c>
      <c r="H36" s="2"/>
    </row>
    <row r="37" spans="1:8">
      <c r="A37" s="3">
        <v>11.61</v>
      </c>
      <c r="B37" s="3">
        <v>28.8</v>
      </c>
      <c r="C37" s="3">
        <v>28.7</v>
      </c>
      <c r="H37" s="2"/>
    </row>
    <row r="38" spans="1:8">
      <c r="A38" s="3">
        <v>12.37</v>
      </c>
      <c r="B38" s="3">
        <v>28.6</v>
      </c>
      <c r="C38" s="3">
        <v>28.7</v>
      </c>
      <c r="H38" s="2"/>
    </row>
    <row r="39" spans="1:8">
      <c r="A39" s="4"/>
      <c r="B39" s="4"/>
      <c r="C39" s="4"/>
      <c r="G39" s="2"/>
      <c r="H39" s="2"/>
    </row>
    <row r="40" spans="1:8">
      <c r="A40" s="4"/>
      <c r="B40" s="4"/>
      <c r="C40" s="4"/>
      <c r="G40" s="2"/>
      <c r="H40" s="2"/>
    </row>
  </sheetData>
  <sortState ref="M13:N32">
    <sortCondition ref="N13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Y36"/>
  <sheetViews>
    <sheetView tabSelected="1" topLeftCell="I1" zoomScale="80" zoomScaleNormal="80" workbookViewId="0">
      <selection activeCell="W22" sqref="W22"/>
    </sheetView>
  </sheetViews>
  <sheetFormatPr defaultRowHeight="15"/>
  <cols>
    <col min="1" max="1" width="40.28515625" customWidth="1"/>
    <col min="8" max="8" width="12.5703125" customWidth="1"/>
    <col min="9" max="9" width="13.140625" bestFit="1" customWidth="1"/>
    <col min="10" max="10" width="14.5703125" customWidth="1"/>
    <col min="11" max="11" width="13.28515625" bestFit="1" customWidth="1"/>
    <col min="12" max="15" width="11.5703125" customWidth="1"/>
    <col min="16" max="16" width="10.140625" customWidth="1"/>
    <col min="17" max="18" width="10" customWidth="1"/>
    <col min="19" max="19" width="11.28515625" customWidth="1"/>
    <col min="20" max="20" width="8.5703125" customWidth="1"/>
    <col min="21" max="21" width="12.7109375" customWidth="1"/>
    <col min="22" max="22" width="13" customWidth="1"/>
    <col min="23" max="23" width="15.42578125" customWidth="1"/>
    <col min="24" max="24" width="14.28515625" customWidth="1"/>
    <col min="25" max="25" width="13.140625" customWidth="1"/>
  </cols>
  <sheetData>
    <row r="2" spans="1:25" ht="20.25" customHeight="1">
      <c r="A2" s="13" t="s">
        <v>54</v>
      </c>
      <c r="B2" s="13" t="s">
        <v>55</v>
      </c>
      <c r="C2" s="3">
        <v>93</v>
      </c>
      <c r="D2" s="6" t="s">
        <v>0</v>
      </c>
      <c r="H2" s="11" t="s">
        <v>3</v>
      </c>
      <c r="I2" s="11" t="s">
        <v>4</v>
      </c>
      <c r="J2" s="11" t="s">
        <v>5</v>
      </c>
      <c r="K2" s="12" t="s">
        <v>61</v>
      </c>
      <c r="L2" s="7"/>
      <c r="M2" s="7"/>
      <c r="O2" s="6" t="s">
        <v>62</v>
      </c>
      <c r="P2" s="1">
        <f t="shared" ref="P2:P7" si="0">ROUND(J3/$C$6,3)</f>
        <v>1.1479999999999999</v>
      </c>
      <c r="V2" s="6" t="s">
        <v>28</v>
      </c>
      <c r="W2" s="1">
        <v>1.6</v>
      </c>
    </row>
    <row r="3" spans="1:25" ht="18">
      <c r="A3" s="13" t="s">
        <v>1</v>
      </c>
      <c r="B3" s="13" t="s">
        <v>56</v>
      </c>
      <c r="C3" s="3">
        <v>70</v>
      </c>
      <c r="D3" s="6" t="s">
        <v>0</v>
      </c>
      <c r="H3" s="3">
        <v>1</v>
      </c>
      <c r="I3" s="3">
        <f>$C$3-K3</f>
        <v>65</v>
      </c>
      <c r="J3" s="3">
        <v>0.25</v>
      </c>
      <c r="K3" s="3">
        <v>5</v>
      </c>
      <c r="L3" s="2"/>
      <c r="M3" s="2"/>
      <c r="O3" s="6" t="s">
        <v>63</v>
      </c>
      <c r="P3" s="1">
        <f t="shared" si="0"/>
        <v>1.5620000000000001</v>
      </c>
    </row>
    <row r="4" spans="1:25" ht="18" customHeight="1">
      <c r="A4" s="13" t="s">
        <v>2</v>
      </c>
      <c r="B4" s="13" t="s">
        <v>57</v>
      </c>
      <c r="C4" s="3">
        <v>41</v>
      </c>
      <c r="D4" s="6" t="s">
        <v>0</v>
      </c>
      <c r="H4" s="3">
        <v>2</v>
      </c>
      <c r="I4" s="3">
        <f>$C$3-K4</f>
        <v>60</v>
      </c>
      <c r="J4" s="3">
        <v>0.34</v>
      </c>
      <c r="K4" s="3">
        <v>10</v>
      </c>
      <c r="L4" s="2"/>
      <c r="M4" s="2"/>
      <c r="O4" s="6" t="s">
        <v>64</v>
      </c>
      <c r="P4" s="1">
        <f t="shared" si="0"/>
        <v>2.5720000000000001</v>
      </c>
      <c r="V4" s="41" t="s">
        <v>52</v>
      </c>
      <c r="W4" s="41" t="s">
        <v>5</v>
      </c>
      <c r="X4" s="41" t="s">
        <v>67</v>
      </c>
      <c r="Y4" s="41" t="s">
        <v>68</v>
      </c>
    </row>
    <row r="5" spans="1:25" ht="15" customHeight="1">
      <c r="A5" s="4"/>
      <c r="B5" s="4"/>
      <c r="C5" s="4"/>
      <c r="H5" s="3">
        <v>3</v>
      </c>
      <c r="I5" s="3">
        <f>$C$3-K5</f>
        <v>55</v>
      </c>
      <c r="J5" s="3">
        <v>0.56000000000000005</v>
      </c>
      <c r="K5" s="3">
        <v>15</v>
      </c>
      <c r="L5" s="2"/>
      <c r="M5" s="2"/>
      <c r="O5" s="6" t="s">
        <v>65</v>
      </c>
      <c r="P5" s="1">
        <f t="shared" si="0"/>
        <v>3.72</v>
      </c>
      <c r="V5" s="42"/>
      <c r="W5" s="42"/>
      <c r="X5" s="42"/>
      <c r="Y5" s="42"/>
    </row>
    <row r="6" spans="1:25" ht="18">
      <c r="A6" s="13" t="s">
        <v>59</v>
      </c>
      <c r="B6" s="13" t="s">
        <v>58</v>
      </c>
      <c r="C6" s="14">
        <f>POWER(C2/(200*9.81),0.5)</f>
        <v>0.21771681519991767</v>
      </c>
      <c r="D6" s="6" t="s">
        <v>60</v>
      </c>
      <c r="H6" s="3">
        <v>4</v>
      </c>
      <c r="I6" s="3">
        <f>$C$3-K6</f>
        <v>50</v>
      </c>
      <c r="J6" s="3">
        <v>0.81</v>
      </c>
      <c r="K6" s="3">
        <v>20</v>
      </c>
      <c r="L6" s="2"/>
      <c r="M6" s="2"/>
      <c r="O6" s="6" t="s">
        <v>66</v>
      </c>
      <c r="P6" s="1">
        <f t="shared" si="0"/>
        <v>4.8689999999999998</v>
      </c>
      <c r="V6" s="3">
        <v>1</v>
      </c>
      <c r="W6" s="3">
        <v>0.25</v>
      </c>
      <c r="X6" s="3">
        <v>5</v>
      </c>
      <c r="Y6" s="3">
        <f t="shared" ref="Y6:Y11" si="1">ROUND((1-EXP(-1.6*P2)*(COSH(1.249*P2)+1.281*SINH(1.249*P2)))*33.3,3)</f>
        <v>8.0950000000000006</v>
      </c>
    </row>
    <row r="7" spans="1:25" ht="18">
      <c r="A7" s="2"/>
      <c r="B7" s="2"/>
      <c r="C7" s="2"/>
      <c r="H7" s="5">
        <v>5</v>
      </c>
      <c r="I7" s="3">
        <v>45</v>
      </c>
      <c r="J7" s="5">
        <v>1.06</v>
      </c>
      <c r="K7" s="5">
        <v>25</v>
      </c>
      <c r="L7" s="8"/>
      <c r="M7" s="8"/>
      <c r="O7" s="6" t="s">
        <v>78</v>
      </c>
      <c r="P7" s="1">
        <f t="shared" si="0"/>
        <v>6.8440000000000003</v>
      </c>
      <c r="V7" s="3">
        <v>2</v>
      </c>
      <c r="W7" s="3">
        <v>0.34</v>
      </c>
      <c r="X7" s="3">
        <v>10</v>
      </c>
      <c r="Y7" s="3">
        <f t="shared" si="1"/>
        <v>11.404999999999999</v>
      </c>
    </row>
    <row r="8" spans="1:25">
      <c r="A8" s="2"/>
      <c r="B8" s="2"/>
      <c r="C8" s="2"/>
      <c r="H8" s="5">
        <v>6</v>
      </c>
      <c r="I8" s="3">
        <v>41</v>
      </c>
      <c r="J8" s="5">
        <v>1.49</v>
      </c>
      <c r="K8" s="5">
        <v>29</v>
      </c>
      <c r="L8" s="8"/>
      <c r="M8" s="8"/>
      <c r="V8" s="3">
        <v>3</v>
      </c>
      <c r="W8" s="3">
        <v>0.56000000000000005</v>
      </c>
      <c r="X8" s="3">
        <v>15</v>
      </c>
      <c r="Y8" s="3">
        <f t="shared" si="1"/>
        <v>17.905000000000001</v>
      </c>
    </row>
    <row r="9" spans="1:25">
      <c r="A9" s="2"/>
      <c r="B9" s="2"/>
      <c r="C9" s="2"/>
      <c r="H9" s="34"/>
      <c r="I9" s="35"/>
      <c r="J9" s="34"/>
      <c r="K9" s="15"/>
      <c r="L9" s="8"/>
      <c r="M9" s="8"/>
      <c r="V9" s="3">
        <v>4</v>
      </c>
      <c r="W9" s="3">
        <v>0.81</v>
      </c>
      <c r="X9" s="3">
        <v>20</v>
      </c>
      <c r="Y9" s="3">
        <f t="shared" si="1"/>
        <v>23.009</v>
      </c>
    </row>
    <row r="10" spans="1:25" ht="18.75">
      <c r="A10" s="10" t="s">
        <v>16</v>
      </c>
      <c r="B10" s="13" t="s">
        <v>23</v>
      </c>
      <c r="C10" s="13" t="s">
        <v>24</v>
      </c>
      <c r="D10" s="13" t="s">
        <v>25</v>
      </c>
      <c r="E10" s="13" t="s">
        <v>26</v>
      </c>
      <c r="F10" s="13" t="s">
        <v>38</v>
      </c>
      <c r="G10" s="13" t="s">
        <v>39</v>
      </c>
      <c r="H10" s="13" t="s">
        <v>40</v>
      </c>
      <c r="I10" s="13" t="s">
        <v>41</v>
      </c>
      <c r="J10" s="13" t="s">
        <v>42</v>
      </c>
      <c r="K10" s="13" t="s">
        <v>43</v>
      </c>
      <c r="L10" s="13" t="s">
        <v>44</v>
      </c>
      <c r="M10" s="13" t="s">
        <v>45</v>
      </c>
      <c r="N10" s="13" t="s">
        <v>46</v>
      </c>
      <c r="O10" s="13" t="s">
        <v>47</v>
      </c>
      <c r="P10" s="13" t="s">
        <v>48</v>
      </c>
      <c r="Q10" s="13" t="s">
        <v>49</v>
      </c>
      <c r="R10" s="13" t="s">
        <v>50</v>
      </c>
      <c r="S10" s="13" t="s">
        <v>51</v>
      </c>
      <c r="T10" s="10" t="s">
        <v>27</v>
      </c>
      <c r="V10" s="5">
        <v>5</v>
      </c>
      <c r="W10" s="5">
        <v>1.06</v>
      </c>
      <c r="X10" s="5">
        <v>25</v>
      </c>
      <c r="Y10" s="3">
        <f t="shared" si="1"/>
        <v>26.423999999999999</v>
      </c>
    </row>
    <row r="11" spans="1:25">
      <c r="A11" s="3">
        <v>1.1000000000000001</v>
      </c>
      <c r="B11" s="3">
        <f>ROUND(1-(EXP(-A11*overdamped!$J$3/overdamped!$C$6)*(COSH(POWER((A11*A11-1),0.5)*(overdamped!$J$3/overdamped!$C$6))+((A11/POWER((A11*A11-1),0.5))*SINH(POWER((A11*A11-1),0.5)*(overdamped!$J$3/overdamped!$C$6))))),3)</f>
        <v>0.30299999999999999</v>
      </c>
      <c r="C11" s="3">
        <f>ROUND(1-(EXP(-A11*overdamped!$J$4/overdamped!$C$6)*(COSH(POWER((A11*A11-1),0.5)*(overdamped!$J$4/overdamped!$C$6))+((A11/POWER((A11*A11-1),0.5))*SINH(POWER((A11*A11-1),0.5)*(overdamped!$J$4/overdamped!$C$6))))),3)</f>
        <v>0.437</v>
      </c>
      <c r="D11" s="3">
        <f>ROUND(1-(EXP(-A11*overdamped!$J$5/overdamped!$C$6)*(COSH(POWER((A11*A11-1),0.5)*(overdamped!$J$5/overdamped!$C$6))+((A11/POWER((A11*A11-1),0.5))*SINH(POWER((A11*A11-1),0.5)*(overdamped!$J$5/overdamped!$C$6))))),3)</f>
        <v>0.68600000000000005</v>
      </c>
      <c r="E11" s="3">
        <f>ROUND(1-(EXP(-A11*overdamped!$J$6/overdamped!$C$6)*(COSH(POWER((A11*A11-1),0.5)*(overdamped!$J$6/overdamped!$C$6))+((A11/POWER((A11*A11-1),0.5))*SINH(POWER((A11*A11-1),0.5)*(overdamped!$J$6/overdamped!$C$6))))),3)</f>
        <v>0.84599999999999997</v>
      </c>
      <c r="F11" s="3">
        <f>ROUND(1-(EXP(-A11*overdamped!$J$7/overdamped!$C$6)*(COSH(POWER((A11*A11-1),0.5)*(overdamped!$J$7/overdamped!$C$6))+((A11/POWER((A11*A11-1),0.5))*SINH(POWER((A11*A11-1),0.5)*(overdamped!$J$7/overdamped!$C$6))))),3)</f>
        <v>0.92600000000000005</v>
      </c>
      <c r="G11" s="3">
        <f>ROUND(1-(EXP(-A11*overdamped!$J$8/overdamped!$C$6)*(COSH(POWER((A11*A11-1),0.5)*(overdamped!$J$8/overdamped!$C$6))+((A11/POWER((A11*A11-1),0.5))*SINH(POWER((A11*A11-1),0.5)*(overdamped!$J$8/overdamped!$C$6))))),3)</f>
        <v>0.97899999999999998</v>
      </c>
      <c r="H11" s="3">
        <f>ROUND(overdamped!B11-(overdamped!$K$3/30.5),3)</f>
        <v>0.13900000000000001</v>
      </c>
      <c r="I11" s="3">
        <f>ROUND(overdamped!C11-(overdamped!$K$4/30.5),3)</f>
        <v>0.109</v>
      </c>
      <c r="J11" s="3">
        <f>ROUND(overdamped!D11-(overdamped!$K$5/30.5),3)</f>
        <v>0.19400000000000001</v>
      </c>
      <c r="K11" s="3">
        <f>ROUND(overdamped!E11-(overdamped!$K$6/30.5),3)</f>
        <v>0.19</v>
      </c>
      <c r="L11" s="3">
        <f>ROUND(overdamped!F11-(overdamped!$K$7/30.5),3)</f>
        <v>0.106</v>
      </c>
      <c r="M11" s="3">
        <f>ROUND(overdamped!G11-(overdamped!$K$8/30.5),3)</f>
        <v>2.8000000000000001E-2</v>
      </c>
      <c r="N11" s="3">
        <f t="shared" ref="N11:N31" si="2">ROUND(H11*H11,3)</f>
        <v>1.9E-2</v>
      </c>
      <c r="O11" s="3">
        <f t="shared" ref="O11:O31" si="3">ROUND(I11*I11,3)</f>
        <v>1.2E-2</v>
      </c>
      <c r="P11" s="3">
        <f t="shared" ref="P11:P31" si="4">ROUND(J11*J11,3)</f>
        <v>3.7999999999999999E-2</v>
      </c>
      <c r="Q11" s="3">
        <f t="shared" ref="Q11:Q31" si="5">ROUND(K11*K11,3)</f>
        <v>3.5999999999999997E-2</v>
      </c>
      <c r="R11" s="3">
        <f t="shared" ref="R11:R31" si="6">ROUND(L11*L11,3)</f>
        <v>1.0999999999999999E-2</v>
      </c>
      <c r="S11" s="3">
        <f t="shared" ref="S11:S31" si="7">ROUND(M11*M11,3)</f>
        <v>1E-3</v>
      </c>
      <c r="T11" s="3">
        <f t="shared" ref="T11:T31" si="8">ROUND(N11+O11+P11+Q11+R11+S11,3)</f>
        <v>0.11700000000000001</v>
      </c>
      <c r="V11" s="5">
        <v>6</v>
      </c>
      <c r="W11" s="5">
        <v>1.49</v>
      </c>
      <c r="X11" s="5">
        <v>29</v>
      </c>
      <c r="Y11" s="3">
        <f t="shared" si="1"/>
        <v>29.861999999999998</v>
      </c>
    </row>
    <row r="12" spans="1:25">
      <c r="A12" s="3">
        <v>1.2</v>
      </c>
      <c r="B12" s="3">
        <f>ROUND(1-(EXP(-A12*overdamped!$J$3/overdamped!$C$6)*(COSH(POWER((A12*A12-1),0.5)*(overdamped!$J$3/overdamped!$C$6))+((A12/POWER((A12*A12-1),0.5))*SINH(POWER((A12*A12-1),0.5)*(overdamped!$J$3/overdamped!$C$6))))),3)</f>
        <v>0.28899999999999998</v>
      </c>
      <c r="C12" s="3">
        <f>ROUND(1-(EXP(-A12*overdamped!$J$4/overdamped!$C$6)*(COSH(POWER((A12*A12-1),0.5)*(overdamped!$J$4/overdamped!$C$6))+((A12/POWER((A12*A12-1),0.5))*SINH(POWER((A12*A12-1),0.5)*(overdamped!$J$4/overdamped!$C$6))))),3)</f>
        <v>0.41499999999999998</v>
      </c>
      <c r="D12" s="3">
        <f>ROUND(1-(EXP(-A12*overdamped!$J$5/overdamped!$C$6)*(COSH(POWER((A12*A12-1),0.5)*(overdamped!$J$5/overdamped!$C$6))+((A12/POWER((A12*A12-1),0.5))*SINH(POWER((A12*A12-1),0.5)*(overdamped!$J$5/overdamped!$C$6))))),3)</f>
        <v>0.65</v>
      </c>
      <c r="E12" s="3">
        <f>ROUND(1-(EXP(-A12*overdamped!$J$6/overdamped!$C$6)*(COSH(POWER((A12*A12-1),0.5)*(overdamped!$J$6/overdamped!$C$6))+((A12/POWER((A12*A12-1),0.5))*SINH(POWER((A12*A12-1),0.5)*(overdamped!$J$6/overdamped!$C$6))))),3)</f>
        <v>0.81</v>
      </c>
      <c r="F12" s="3">
        <f>ROUND(1-(EXP(-A12*overdamped!$J$7/overdamped!$C$6)*(COSH(POWER((A12*A12-1),0.5)*(overdamped!$J$7/overdamped!$C$6))+((A12/POWER((A12*A12-1),0.5))*SINH(POWER((A12*A12-1),0.5)*(overdamped!$J$7/overdamped!$C$6))))),3)</f>
        <v>0.89700000000000002</v>
      </c>
      <c r="G12" s="3">
        <f>ROUND(1-(EXP(-A12*overdamped!$J$8/overdamped!$C$6)*(COSH(POWER((A12*A12-1),0.5)*(overdamped!$J$8/overdamped!$C$6))+((A12/POWER((A12*A12-1),0.5))*SINH(POWER((A12*A12-1),0.5)*(overdamped!$J$8/overdamped!$C$6))))),3)</f>
        <v>0.96399999999999997</v>
      </c>
      <c r="H12" s="3">
        <f>ROUND(overdamped!B12-(overdamped!$K$3/30.5),3)</f>
        <v>0.125</v>
      </c>
      <c r="I12" s="3">
        <f>ROUND(overdamped!C12-(overdamped!$K$4/30.5),3)</f>
        <v>8.6999999999999994E-2</v>
      </c>
      <c r="J12" s="3">
        <f>ROUND(overdamped!D12-(overdamped!$K$5/30.5),3)</f>
        <v>0.158</v>
      </c>
      <c r="K12" s="3">
        <f>ROUND(overdamped!E12-(overdamped!$K$6/30.5),3)</f>
        <v>0.154</v>
      </c>
      <c r="L12" s="3">
        <f>ROUND(overdamped!F12-(overdamped!$K$7/30.5),3)</f>
        <v>7.6999999999999999E-2</v>
      </c>
      <c r="M12" s="3">
        <f>ROUND(overdamped!G12-(overdamped!$K$8/30.5),3)</f>
        <v>1.2999999999999999E-2</v>
      </c>
      <c r="N12" s="3">
        <f t="shared" si="2"/>
        <v>1.6E-2</v>
      </c>
      <c r="O12" s="3">
        <f t="shared" si="3"/>
        <v>8.0000000000000002E-3</v>
      </c>
      <c r="P12" s="3">
        <f t="shared" si="4"/>
        <v>2.5000000000000001E-2</v>
      </c>
      <c r="Q12" s="3">
        <f t="shared" si="5"/>
        <v>2.4E-2</v>
      </c>
      <c r="R12" s="3">
        <f t="shared" si="6"/>
        <v>6.0000000000000001E-3</v>
      </c>
      <c r="S12" s="3">
        <f t="shared" si="7"/>
        <v>0</v>
      </c>
      <c r="T12" s="3">
        <f t="shared" si="8"/>
        <v>7.9000000000000001E-2</v>
      </c>
    </row>
    <row r="13" spans="1:25">
      <c r="A13" s="3">
        <v>1.3</v>
      </c>
      <c r="B13" s="3">
        <f>ROUND(1-(EXP(-A13*overdamped!$J$3/overdamped!$C$6)*(COSH(POWER((A13*A13-1),0.5)*(overdamped!$J$3/overdamped!$C$6))+((A13/POWER((A13*A13-1),0.5))*SINH(POWER((A13*A13-1),0.5)*(overdamped!$J$3/overdamped!$C$6))))),3)</f>
        <v>0.27600000000000002</v>
      </c>
      <c r="C13" s="3">
        <f>ROUND(1-(EXP(-A13*overdamped!$J$4/overdamped!$C$6)*(COSH(POWER((A13*A13-1),0.5)*(overdamped!$J$4/overdamped!$C$6))+((A13/POWER((A13*A13-1),0.5))*SINH(POWER((A13*A13-1),0.5)*(overdamped!$J$4/overdamped!$C$6))))),3)</f>
        <v>0.39400000000000002</v>
      </c>
      <c r="D13" s="3">
        <f>ROUND(1-(EXP(-A13*overdamped!$J$5/overdamped!$C$6)*(COSH(POWER((A13*A13-1),0.5)*(overdamped!$J$5/overdamped!$C$6))+((A13/POWER((A13*A13-1),0.5))*SINH(POWER((A13*A13-1),0.5)*(overdamped!$J$5/overdamped!$C$6))))),3)</f>
        <v>0.61799999999999999</v>
      </c>
      <c r="E13" s="3">
        <f>ROUND(1-(EXP(-A13*overdamped!$J$6/overdamped!$C$6)*(COSH(POWER((A13*A13-1),0.5)*(overdamped!$J$6/overdamped!$C$6))+((A13/POWER((A13*A13-1),0.5))*SINH(POWER((A13*A13-1),0.5)*(overdamped!$J$6/overdamped!$C$6))))),3)</f>
        <v>0.77600000000000002</v>
      </c>
      <c r="F13" s="3">
        <f>ROUND(1-(EXP(-A13*overdamped!$J$7/overdamped!$C$6)*(COSH(POWER((A13*A13-1),0.5)*(overdamped!$J$7/overdamped!$C$6))+((A13/POWER((A13*A13-1),0.5))*SINH(POWER((A13*A13-1),0.5)*(overdamped!$J$7/overdamped!$C$6))))),3)</f>
        <v>0.86899999999999999</v>
      </c>
      <c r="G13" s="3">
        <f>ROUND(1-(EXP(-A13*overdamped!$J$8/overdamped!$C$6)*(COSH(POWER((A13*A13-1),0.5)*(overdamped!$J$8/overdamped!$C$6))+((A13/POWER((A13*A13-1),0.5))*SINH(POWER((A13*A13-1),0.5)*(overdamped!$J$8/overdamped!$C$6))))),3)</f>
        <v>0.94799999999999995</v>
      </c>
      <c r="H13" s="3">
        <f>ROUND(overdamped!B13-(overdamped!$K$3/30.5),3)</f>
        <v>0.112</v>
      </c>
      <c r="I13" s="3">
        <f>ROUND(overdamped!C13-(overdamped!$K$4/30.5),3)</f>
        <v>6.6000000000000003E-2</v>
      </c>
      <c r="J13" s="3">
        <f>ROUND(overdamped!D13-(overdamped!$K$5/30.5),3)</f>
        <v>0.126</v>
      </c>
      <c r="K13" s="3">
        <f>ROUND(overdamped!E13-(overdamped!$K$6/30.5),3)</f>
        <v>0.12</v>
      </c>
      <c r="L13" s="3">
        <f>ROUND(overdamped!F13-(overdamped!$K$7/30.5),3)</f>
        <v>4.9000000000000002E-2</v>
      </c>
      <c r="M13" s="3">
        <f>ROUND(overdamped!G13-(overdamped!$K$8/30.5),3)</f>
        <v>-3.0000000000000001E-3</v>
      </c>
      <c r="N13" s="3">
        <f t="shared" si="2"/>
        <v>1.2999999999999999E-2</v>
      </c>
      <c r="O13" s="3">
        <f t="shared" si="3"/>
        <v>4.0000000000000001E-3</v>
      </c>
      <c r="P13" s="3">
        <f t="shared" si="4"/>
        <v>1.6E-2</v>
      </c>
      <c r="Q13" s="3">
        <f t="shared" si="5"/>
        <v>1.4E-2</v>
      </c>
      <c r="R13" s="3">
        <f t="shared" si="6"/>
        <v>2E-3</v>
      </c>
      <c r="S13" s="3">
        <f t="shared" si="7"/>
        <v>0</v>
      </c>
      <c r="T13" s="3">
        <f t="shared" si="8"/>
        <v>4.9000000000000002E-2</v>
      </c>
      <c r="V13" s="2"/>
      <c r="W13" s="2"/>
      <c r="X13" s="2"/>
    </row>
    <row r="14" spans="1:25">
      <c r="A14" s="3">
        <v>1.4</v>
      </c>
      <c r="B14" s="3">
        <f>ROUND(1-(EXP(-A14*overdamped!$J$3/overdamped!$C$6)*(COSH(POWER((A14*A14-1),0.5)*(overdamped!$J$3/overdamped!$C$6))+((A14/POWER((A14*A14-1),0.5))*SINH(POWER((A14*A14-1),0.5)*(overdamped!$J$3/overdamped!$C$6))))),3)</f>
        <v>0.26400000000000001</v>
      </c>
      <c r="C14" s="3">
        <f>ROUND(1-(EXP(-A14*overdamped!$J$4/overdamped!$C$6)*(COSH(POWER((A14*A14-1),0.5)*(overdamped!$J$4/overdamped!$C$6))+((A14/POWER((A14*A14-1),0.5))*SINH(POWER((A14*A14-1),0.5)*(overdamped!$J$4/overdamped!$C$6))))),3)</f>
        <v>0.375</v>
      </c>
      <c r="D14" s="3">
        <f>ROUND(1-(EXP(-A14*overdamped!$J$5/overdamped!$C$6)*(COSH(POWER((A14*A14-1),0.5)*(overdamped!$J$5/overdamped!$C$6))+((A14/POWER((A14*A14-1),0.5))*SINH(POWER((A14*A14-1),0.5)*(overdamped!$J$5/overdamped!$C$6))))),3)</f>
        <v>0.58799999999999997</v>
      </c>
      <c r="E14" s="3">
        <f>ROUND(1-(EXP(-A14*overdamped!$J$6/overdamped!$C$6)*(COSH(POWER((A14*A14-1),0.5)*(overdamped!$J$6/overdamped!$C$6))+((A14/POWER((A14*A14-1),0.5))*SINH(POWER((A14*A14-1),0.5)*(overdamped!$J$6/overdamped!$C$6))))),3)</f>
        <v>0.746</v>
      </c>
      <c r="F14" s="3">
        <f>ROUND(1-(EXP(-A14*overdamped!$J$7/overdamped!$C$6)*(COSH(POWER((A14*A14-1),0.5)*(overdamped!$J$7/overdamped!$C$6))+((A14/POWER((A14*A14-1),0.5))*SINH(POWER((A14*A14-1),0.5)*(overdamped!$J$7/overdamped!$C$6))))),3)</f>
        <v>0.84299999999999997</v>
      </c>
      <c r="G14" s="3">
        <f>ROUND(1-(EXP(-A14*overdamped!$J$8/overdamped!$C$6)*(COSH(POWER((A14*A14-1),0.5)*(overdamped!$J$8/overdamped!$C$6))+((A14/POWER((A14*A14-1),0.5))*SINH(POWER((A14*A14-1),0.5)*(overdamped!$J$8/overdamped!$C$6))))),3)</f>
        <v>0.93200000000000005</v>
      </c>
      <c r="H14" s="3">
        <f>ROUND(overdamped!B14-(overdamped!$K$3/30.5),3)</f>
        <v>0.1</v>
      </c>
      <c r="I14" s="3">
        <f>ROUND(overdamped!C14-(overdamped!$K$4/30.5),3)</f>
        <v>4.7E-2</v>
      </c>
      <c r="J14" s="3">
        <f>ROUND(overdamped!D14-(overdamped!$K$5/30.5),3)</f>
        <v>9.6000000000000002E-2</v>
      </c>
      <c r="K14" s="3">
        <f>ROUND(overdamped!E14-(overdamped!$K$6/30.5),3)</f>
        <v>0.09</v>
      </c>
      <c r="L14" s="3">
        <f>ROUND(overdamped!F14-(overdamped!$K$7/30.5),3)</f>
        <v>2.3E-2</v>
      </c>
      <c r="M14" s="3">
        <f>ROUND(overdamped!G14-(overdamped!$K$8/30.5),3)</f>
        <v>-1.9E-2</v>
      </c>
      <c r="N14" s="3">
        <f t="shared" si="2"/>
        <v>0.01</v>
      </c>
      <c r="O14" s="3">
        <f t="shared" si="3"/>
        <v>2E-3</v>
      </c>
      <c r="P14" s="3">
        <f t="shared" si="4"/>
        <v>8.9999999999999993E-3</v>
      </c>
      <c r="Q14" s="3">
        <f t="shared" si="5"/>
        <v>8.0000000000000002E-3</v>
      </c>
      <c r="R14" s="3">
        <f t="shared" si="6"/>
        <v>1E-3</v>
      </c>
      <c r="S14" s="3">
        <f t="shared" si="7"/>
        <v>0</v>
      </c>
      <c r="T14" s="3">
        <f t="shared" si="8"/>
        <v>0.03</v>
      </c>
      <c r="V14" s="2"/>
      <c r="W14" s="2"/>
      <c r="X14" s="2"/>
    </row>
    <row r="15" spans="1:25">
      <c r="A15" s="3">
        <v>1.5</v>
      </c>
      <c r="B15" s="3">
        <f>ROUND(1-(EXP(-A15*overdamped!$J$3/overdamped!$C$6)*(COSH(POWER((A15*A15-1),0.5)*(overdamped!$J$3/overdamped!$C$6))+((A15/POWER((A15*A15-1),0.5))*SINH(POWER((A15*A15-1),0.5)*(overdamped!$J$3/overdamped!$C$6))))),3)</f>
        <v>0.253</v>
      </c>
      <c r="C15" s="3">
        <f>ROUND(1-(EXP(-A15*overdamped!$J$4/overdamped!$C$6)*(COSH(POWER((A15*A15-1),0.5)*(overdamped!$J$4/overdamped!$C$6))+((A15/POWER((A15*A15-1),0.5))*SINH(POWER((A15*A15-1),0.5)*(overdamped!$J$4/overdamped!$C$6))))),3)</f>
        <v>0.35799999999999998</v>
      </c>
      <c r="D15" s="3">
        <f>ROUND(1-(EXP(-A15*overdamped!$J$5/overdamped!$C$6)*(COSH(POWER((A15*A15-1),0.5)*(overdamped!$J$5/overdamped!$C$6))+((A15/POWER((A15*A15-1),0.5))*SINH(POWER((A15*A15-1),0.5)*(overdamped!$J$5/overdamped!$C$6))))),3)</f>
        <v>0.56200000000000006</v>
      </c>
      <c r="E15" s="3">
        <f>ROUND(1-(EXP(-A15*overdamped!$J$6/overdamped!$C$6)*(COSH(POWER((A15*A15-1),0.5)*(overdamped!$J$6/overdamped!$C$6))+((A15/POWER((A15*A15-1),0.5))*SINH(POWER((A15*A15-1),0.5)*(overdamped!$J$6/overdamped!$C$6))))),3)</f>
        <v>0.71699999999999997</v>
      </c>
      <c r="F15" s="3">
        <f>ROUND(1-(EXP(-A15*overdamped!$J$7/overdamped!$C$6)*(COSH(POWER((A15*A15-1),0.5)*(overdamped!$J$7/overdamped!$C$6))+((A15/POWER((A15*A15-1),0.5))*SINH(POWER((A15*A15-1),0.5)*(overdamped!$J$7/overdamped!$C$6))))),3)</f>
        <v>0.81799999999999995</v>
      </c>
      <c r="G15" s="3">
        <f>ROUND(1-(EXP(-A15*overdamped!$J$8/overdamped!$C$6)*(COSH(POWER((A15*A15-1),0.5)*(overdamped!$J$8/overdamped!$C$6))+((A15/POWER((A15*A15-1),0.5))*SINH(POWER((A15*A15-1),0.5)*(overdamped!$J$8/overdamped!$C$6))))),3)</f>
        <v>0.91400000000000003</v>
      </c>
      <c r="H15" s="3">
        <f>ROUND(overdamped!B15-(overdamped!$K$3/30.5),3)</f>
        <v>8.8999999999999996E-2</v>
      </c>
      <c r="I15" s="3">
        <f>ROUND(overdamped!C15-(overdamped!$K$4/30.5),3)</f>
        <v>0.03</v>
      </c>
      <c r="J15" s="3">
        <f>ROUND(overdamped!D15-(overdamped!$K$5/30.5),3)</f>
        <v>7.0000000000000007E-2</v>
      </c>
      <c r="K15" s="3">
        <f>ROUND(overdamped!E15-(overdamped!$K$6/30.5),3)</f>
        <v>6.0999999999999999E-2</v>
      </c>
      <c r="L15" s="3">
        <f>ROUND(overdamped!F15-(overdamped!$K$7/30.5),3)</f>
        <v>-2E-3</v>
      </c>
      <c r="M15" s="3">
        <f>ROUND(overdamped!G15-(overdamped!$K$8/30.5),3)</f>
        <v>-3.6999999999999998E-2</v>
      </c>
      <c r="N15" s="3">
        <f t="shared" si="2"/>
        <v>8.0000000000000002E-3</v>
      </c>
      <c r="O15" s="3">
        <f t="shared" si="3"/>
        <v>1E-3</v>
      </c>
      <c r="P15" s="3">
        <f t="shared" si="4"/>
        <v>5.0000000000000001E-3</v>
      </c>
      <c r="Q15" s="3">
        <f t="shared" si="5"/>
        <v>4.0000000000000001E-3</v>
      </c>
      <c r="R15" s="3">
        <f t="shared" si="6"/>
        <v>0</v>
      </c>
      <c r="S15" s="3">
        <f t="shared" si="7"/>
        <v>1E-3</v>
      </c>
      <c r="T15" s="3">
        <f t="shared" si="8"/>
        <v>1.9E-2</v>
      </c>
      <c r="V15" s="2"/>
      <c r="W15" s="2"/>
      <c r="X15" s="2"/>
    </row>
    <row r="16" spans="1:25">
      <c r="A16" s="3">
        <v>1.6</v>
      </c>
      <c r="B16" s="3">
        <f>ROUND(1-(EXP(-A16*overdamped!$J$3/overdamped!$C$6)*(COSH(POWER((A16*A16-1),0.5)*(overdamped!$J$3/overdamped!$C$6))+((A16/POWER((A16*A16-1),0.5))*SINH(POWER((A16*A16-1),0.5)*(overdamped!$J$3/overdamped!$C$6))))),3)</f>
        <v>0.24299999999999999</v>
      </c>
      <c r="C16" s="3">
        <f>ROUND(1-(EXP(-A16*overdamped!$J$4/overdamped!$C$6)*(COSH(POWER((A16*A16-1),0.5)*(overdamped!$J$4/overdamped!$C$6))+((A16/POWER((A16*A16-1),0.5))*SINH(POWER((A16*A16-1),0.5)*(overdamped!$J$4/overdamped!$C$6))))),3)</f>
        <v>0.34200000000000003</v>
      </c>
      <c r="D16" s="3">
        <f>ROUND(1-(EXP(-A16*overdamped!$J$5/overdamped!$C$6)*(COSH(POWER((A16*A16-1),0.5)*(overdamped!$J$5/overdamped!$C$6))+((A16/POWER((A16*A16-1),0.5))*SINH(POWER((A16*A16-1),0.5)*(overdamped!$J$5/overdamped!$C$6))))),3)</f>
        <v>0.53800000000000003</v>
      </c>
      <c r="E16" s="3">
        <f>ROUND(1-(EXP(-A16*overdamped!$J$6/overdamped!$C$6)*(COSH(POWER((A16*A16-1),0.5)*(overdamped!$J$6/overdamped!$C$6))+((A16/POWER((A16*A16-1),0.5))*SINH(POWER((A16*A16-1),0.5)*(overdamped!$J$6/overdamped!$C$6))))),3)</f>
        <v>0.69099999999999995</v>
      </c>
      <c r="F16" s="3">
        <f>ROUND(1-(EXP(-A16*overdamped!$J$7/overdamped!$C$6)*(COSH(POWER((A16*A16-1),0.5)*(overdamped!$J$7/overdamped!$C$6))+((A16/POWER((A16*A16-1),0.5))*SINH(POWER((A16*A16-1),0.5)*(overdamped!$J$7/overdamped!$C$6))))),3)</f>
        <v>0.79300000000000004</v>
      </c>
      <c r="G16" s="3">
        <f>ROUND(1-(EXP(-A16*overdamped!$J$8/overdamped!$C$6)*(COSH(POWER((A16*A16-1),0.5)*(overdamped!$J$8/overdamped!$C$6))+((A16/POWER((A16*A16-1),0.5))*SINH(POWER((A16*A16-1),0.5)*(overdamped!$J$8/overdamped!$C$6))))),3)</f>
        <v>0.89700000000000002</v>
      </c>
      <c r="H16" s="3">
        <f>ROUND(overdamped!B16-(overdamped!$K$3/30.5),3)</f>
        <v>7.9000000000000001E-2</v>
      </c>
      <c r="I16" s="3">
        <f>ROUND(overdamped!C16-(overdamped!$K$4/30.5),3)</f>
        <v>1.4E-2</v>
      </c>
      <c r="J16" s="3">
        <f>ROUND(overdamped!D16-(overdamped!$K$5/30.5),3)</f>
        <v>4.5999999999999999E-2</v>
      </c>
      <c r="K16" s="3">
        <f>ROUND(overdamped!E16-(overdamped!$K$6/30.5),3)</f>
        <v>3.5000000000000003E-2</v>
      </c>
      <c r="L16" s="3">
        <f>ROUND(overdamped!F16-(overdamped!$K$7/30.5),3)</f>
        <v>-2.7E-2</v>
      </c>
      <c r="M16" s="3">
        <f>ROUND(overdamped!G16-(overdamped!$K$8/30.5),3)</f>
        <v>-5.3999999999999999E-2</v>
      </c>
      <c r="N16" s="3">
        <f t="shared" si="2"/>
        <v>6.0000000000000001E-3</v>
      </c>
      <c r="O16" s="3">
        <f t="shared" si="3"/>
        <v>0</v>
      </c>
      <c r="P16" s="3">
        <f t="shared" si="4"/>
        <v>2E-3</v>
      </c>
      <c r="Q16" s="3">
        <f t="shared" si="5"/>
        <v>1E-3</v>
      </c>
      <c r="R16" s="3">
        <f t="shared" si="6"/>
        <v>1E-3</v>
      </c>
      <c r="S16" s="3">
        <f t="shared" si="7"/>
        <v>3.0000000000000001E-3</v>
      </c>
      <c r="T16" s="3">
        <f t="shared" si="8"/>
        <v>1.2999999999999999E-2</v>
      </c>
      <c r="V16" s="2"/>
      <c r="W16" s="2"/>
      <c r="X16" s="2"/>
    </row>
    <row r="17" spans="1:24">
      <c r="A17" s="38">
        <v>1.7</v>
      </c>
      <c r="B17" s="38">
        <f>ROUND(1-(EXP(-A17*overdamped!$J$3/overdamped!$C$6)*(COSH(POWER((A17*A17-1),0.5)*(overdamped!$J$3/overdamped!$C$6))+((A17/POWER((A17*A17-1),0.5))*SINH(POWER((A17*A17-1),0.5)*(overdamped!$J$3/overdamped!$C$6))))),3)</f>
        <v>0.23400000000000001</v>
      </c>
      <c r="C17" s="38">
        <f>ROUND(1-(EXP(-A17*overdamped!$J$4/overdamped!$C$6)*(COSH(POWER((A17*A17-1),0.5)*(overdamped!$J$4/overdamped!$C$6))+((A17/POWER((A17*A17-1),0.5))*SINH(POWER((A17*A17-1),0.5)*(overdamped!$J$4/overdamped!$C$6))))),3)</f>
        <v>0.32800000000000001</v>
      </c>
      <c r="D17" s="38">
        <f>ROUND(1-(EXP(-A17*overdamped!$J$5/overdamped!$C$6)*(COSH(POWER((A17*A17-1),0.5)*(overdamped!$J$5/overdamped!$C$6))+((A17/POWER((A17*A17-1),0.5))*SINH(POWER((A17*A17-1),0.5)*(overdamped!$J$5/overdamped!$C$6))))),3)</f>
        <v>0.51600000000000001</v>
      </c>
      <c r="E17" s="38">
        <f>ROUND(1-(EXP(-A17*overdamped!$J$6/overdamped!$C$6)*(COSH(POWER((A17*A17-1),0.5)*(overdamped!$J$6/overdamped!$C$6))+((A17/POWER((A17*A17-1),0.5))*SINH(POWER((A17*A17-1),0.5)*(overdamped!$J$6/overdamped!$C$6))))),3)</f>
        <v>0.66700000000000004</v>
      </c>
      <c r="F17" s="38">
        <f>ROUND(1-(EXP(-A17*overdamped!$J$7/overdamped!$C$6)*(COSH(POWER((A17*A17-1),0.5)*(overdamped!$J$7/overdamped!$C$6))+((A17/POWER((A17*A17-1),0.5))*SINH(POWER((A17*A17-1),0.5)*(overdamped!$J$7/overdamped!$C$6))))),3)</f>
        <v>0.77</v>
      </c>
      <c r="G17" s="38">
        <f>ROUND(1-(EXP(-A17*overdamped!$J$8/overdamped!$C$6)*(COSH(POWER((A17*A17-1),0.5)*(overdamped!$J$8/overdamped!$C$6))+((A17/POWER((A17*A17-1),0.5))*SINH(POWER((A17*A17-1),0.5)*(overdamped!$J$8/overdamped!$C$6))))),3)</f>
        <v>0.879</v>
      </c>
      <c r="H17" s="3">
        <f>ROUND(overdamped!B17-(overdamped!$K$3/30.5),3)</f>
        <v>7.0000000000000007E-2</v>
      </c>
      <c r="I17" s="3">
        <f>ROUND(overdamped!C17-(overdamped!$K$4/30.5),3)</f>
        <v>0</v>
      </c>
      <c r="J17" s="3">
        <f>ROUND(overdamped!D17-(overdamped!$K$5/30.5),3)</f>
        <v>2.4E-2</v>
      </c>
      <c r="K17" s="3">
        <f>ROUND(overdamped!E17-(overdamped!$K$6/30.5),3)</f>
        <v>1.0999999999999999E-2</v>
      </c>
      <c r="L17" s="3">
        <f>ROUND(overdamped!F17-(overdamped!$K$7/30.5),3)</f>
        <v>-0.05</v>
      </c>
      <c r="M17" s="3">
        <f>ROUND(overdamped!G17-(overdamped!$K$8/30.5),3)</f>
        <v>-7.1999999999999995E-2</v>
      </c>
      <c r="N17" s="3">
        <f t="shared" si="2"/>
        <v>5.0000000000000001E-3</v>
      </c>
      <c r="O17" s="3">
        <f t="shared" si="3"/>
        <v>0</v>
      </c>
      <c r="P17" s="3">
        <f t="shared" si="4"/>
        <v>1E-3</v>
      </c>
      <c r="Q17" s="3">
        <f t="shared" si="5"/>
        <v>0</v>
      </c>
      <c r="R17" s="3">
        <f t="shared" si="6"/>
        <v>3.0000000000000001E-3</v>
      </c>
      <c r="S17" s="3">
        <f t="shared" si="7"/>
        <v>5.0000000000000001E-3</v>
      </c>
      <c r="T17" s="3">
        <f t="shared" si="8"/>
        <v>1.4E-2</v>
      </c>
      <c r="V17" s="2"/>
      <c r="W17" s="2"/>
      <c r="X17" s="2"/>
    </row>
    <row r="18" spans="1:24">
      <c r="A18" s="3">
        <v>1.8</v>
      </c>
      <c r="B18" s="3">
        <f>ROUND(1-(EXP(-A18*overdamped!$J$3/overdamped!$C$6)*(COSH(POWER((A18*A18-1),0.5)*(overdamped!$J$3/overdamped!$C$6))+((A18/POWER((A18*A18-1),0.5))*SINH(POWER((A18*A18-1),0.5)*(overdamped!$J$3/overdamped!$C$6))))),3)</f>
        <v>0.22500000000000001</v>
      </c>
      <c r="C18" s="3">
        <f>ROUND(1-(EXP(-A18*overdamped!$J$4/overdamped!$C$6)*(COSH(POWER((A18*A18-1),0.5)*(overdamped!$J$4/overdamped!$C$6))+((A18/POWER((A18*A18-1),0.5))*SINH(POWER((A18*A18-1),0.5)*(overdamped!$J$4/overdamped!$C$6))))),3)</f>
        <v>0.315</v>
      </c>
      <c r="D18" s="3">
        <f>ROUND(1-(EXP(-A18*overdamped!$J$5/overdamped!$C$6)*(COSH(POWER((A18*A18-1),0.5)*(overdamped!$J$5/overdamped!$C$6))+((A18/POWER((A18*A18-1),0.5))*SINH(POWER((A18*A18-1),0.5)*(overdamped!$J$5/overdamped!$C$6))))),3)</f>
        <v>0.495</v>
      </c>
      <c r="E18" s="3">
        <f>ROUND(1-(EXP(-A18*overdamped!$J$6/overdamped!$C$6)*(COSH(POWER((A18*A18-1),0.5)*(overdamped!$J$6/overdamped!$C$6))+((A18/POWER((A18*A18-1),0.5))*SINH(POWER((A18*A18-1),0.5)*(overdamped!$J$6/overdamped!$C$6))))),3)</f>
        <v>0.64400000000000002</v>
      </c>
      <c r="F18" s="3">
        <f>ROUND(1-(EXP(-A18*overdamped!$J$7/overdamped!$C$6)*(COSH(POWER((A18*A18-1),0.5)*(overdamped!$J$7/overdamped!$C$6))+((A18/POWER((A18*A18-1),0.5))*SINH(POWER((A18*A18-1),0.5)*(overdamped!$J$7/overdamped!$C$6))))),3)</f>
        <v>0.749</v>
      </c>
      <c r="G18" s="3">
        <f>ROUND(1-(EXP(-A18*overdamped!$J$8/overdamped!$C$6)*(COSH(POWER((A18*A18-1),0.5)*(overdamped!$J$8/overdamped!$C$6))+((A18/POWER((A18*A18-1),0.5))*SINH(POWER((A18*A18-1),0.5)*(overdamped!$J$8/overdamped!$C$6))))),3)</f>
        <v>0.86199999999999999</v>
      </c>
      <c r="H18" s="3">
        <f>ROUND(overdamped!B18-(overdamped!$K$3/30.5),3)</f>
        <v>6.0999999999999999E-2</v>
      </c>
      <c r="I18" s="3">
        <f>ROUND(overdamped!C18-(overdamped!$K$4/30.5),3)</f>
        <v>-1.2999999999999999E-2</v>
      </c>
      <c r="J18" s="3">
        <f>ROUND(overdamped!D18-(overdamped!$K$5/30.5),3)</f>
        <v>3.0000000000000001E-3</v>
      </c>
      <c r="K18" s="3">
        <f>ROUND(overdamped!E18-(overdamped!$K$6/30.5),3)</f>
        <v>-1.2E-2</v>
      </c>
      <c r="L18" s="3">
        <f>ROUND(overdamped!F18-(overdamped!$K$7/30.5),3)</f>
        <v>-7.0999999999999994E-2</v>
      </c>
      <c r="M18" s="3">
        <f>ROUND(overdamped!G18-(overdamped!$K$8/30.5),3)</f>
        <v>-8.8999999999999996E-2</v>
      </c>
      <c r="N18" s="3">
        <f t="shared" si="2"/>
        <v>4.0000000000000001E-3</v>
      </c>
      <c r="O18" s="3">
        <f t="shared" si="3"/>
        <v>0</v>
      </c>
      <c r="P18" s="3">
        <f t="shared" si="4"/>
        <v>0</v>
      </c>
      <c r="Q18" s="3">
        <f t="shared" si="5"/>
        <v>0</v>
      </c>
      <c r="R18" s="3">
        <f t="shared" si="6"/>
        <v>5.0000000000000001E-3</v>
      </c>
      <c r="S18" s="3">
        <f t="shared" si="7"/>
        <v>8.0000000000000002E-3</v>
      </c>
      <c r="T18" s="3">
        <f t="shared" si="8"/>
        <v>1.7000000000000001E-2</v>
      </c>
      <c r="V18" s="2"/>
      <c r="W18" s="2"/>
      <c r="X18" s="2"/>
    </row>
    <row r="19" spans="1:24">
      <c r="A19" s="3">
        <v>1.9</v>
      </c>
      <c r="B19" s="3">
        <f>ROUND(1-(EXP(-A19*overdamped!$J$3/overdamped!$C$6)*(COSH(POWER((A19*A19-1),0.5)*(overdamped!$J$3/overdamped!$C$6))+((A19/POWER((A19*A19-1),0.5))*SINH(POWER((A19*A19-1),0.5)*(overdamped!$J$3/overdamped!$C$6))))),3)</f>
        <v>0.217</v>
      </c>
      <c r="C19" s="3">
        <f>ROUND(1-(EXP(-A19*overdamped!$J$4/overdamped!$C$6)*(COSH(POWER((A19*A19-1),0.5)*(overdamped!$J$4/overdamped!$C$6))+((A19/POWER((A19*A19-1),0.5))*SINH(POWER((A19*A19-1),0.5)*(overdamped!$J$4/overdamped!$C$6))))),3)</f>
        <v>0.30299999999999999</v>
      </c>
      <c r="D19" s="3">
        <f>ROUND(1-(EXP(-A19*overdamped!$J$5/overdamped!$C$6)*(COSH(POWER((A19*A19-1),0.5)*(overdamped!$J$5/overdamped!$C$6))+((A19/POWER((A19*A19-1),0.5))*SINH(POWER((A19*A19-1),0.5)*(overdamped!$J$5/overdamped!$C$6))))),3)</f>
        <v>0.47699999999999998</v>
      </c>
      <c r="E19" s="3">
        <f>ROUND(1-(EXP(-A19*overdamped!$J$6/overdamped!$C$6)*(COSH(POWER((A19*A19-1),0.5)*(overdamped!$J$6/overdamped!$C$6))+((A19/POWER((A19*A19-1),0.5))*SINH(POWER((A19*A19-1),0.5)*(overdamped!$J$6/overdamped!$C$6))))),3)</f>
        <v>0.622</v>
      </c>
      <c r="F19" s="3">
        <f>ROUND(1-(EXP(-A19*overdamped!$J$7/overdamped!$C$6)*(COSH(POWER((A19*A19-1),0.5)*(overdamped!$J$7/overdamped!$C$6))+((A19/POWER((A19*A19-1),0.5))*SINH(POWER((A19*A19-1),0.5)*(overdamped!$J$7/overdamped!$C$6))))),3)</f>
        <v>0.72799999999999998</v>
      </c>
      <c r="G19" s="3">
        <f>ROUND(1-(EXP(-A19*overdamped!$J$8/overdamped!$C$6)*(COSH(POWER((A19*A19-1),0.5)*(overdamped!$J$8/overdamped!$C$6))+((A19/POWER((A19*A19-1),0.5))*SINH(POWER((A19*A19-1),0.5)*(overdamped!$J$8/overdamped!$C$6))))),3)</f>
        <v>0.84499999999999997</v>
      </c>
      <c r="H19" s="3">
        <f>ROUND(overdamped!B19-(overdamped!$K$3/30.5),3)</f>
        <v>5.2999999999999999E-2</v>
      </c>
      <c r="I19" s="3">
        <f>ROUND(overdamped!C19-(overdamped!$K$4/30.5),3)</f>
        <v>-2.5000000000000001E-2</v>
      </c>
      <c r="J19" s="3">
        <f>ROUND(overdamped!D19-(overdamped!$K$5/30.5),3)</f>
        <v>-1.4999999999999999E-2</v>
      </c>
      <c r="K19" s="3">
        <f>ROUND(overdamped!E19-(overdamped!$K$6/30.5),3)</f>
        <v>-3.4000000000000002E-2</v>
      </c>
      <c r="L19" s="3">
        <f>ROUND(overdamped!F19-(overdamped!$K$7/30.5),3)</f>
        <v>-9.1999999999999998E-2</v>
      </c>
      <c r="M19" s="3">
        <f>ROUND(overdamped!G19-(overdamped!$K$8/30.5),3)</f>
        <v>-0.106</v>
      </c>
      <c r="N19" s="3">
        <f t="shared" si="2"/>
        <v>3.0000000000000001E-3</v>
      </c>
      <c r="O19" s="3">
        <f t="shared" si="3"/>
        <v>1E-3</v>
      </c>
      <c r="P19" s="3">
        <f t="shared" si="4"/>
        <v>0</v>
      </c>
      <c r="Q19" s="3">
        <f t="shared" si="5"/>
        <v>1E-3</v>
      </c>
      <c r="R19" s="3">
        <f t="shared" si="6"/>
        <v>8.0000000000000002E-3</v>
      </c>
      <c r="S19" s="3">
        <f t="shared" si="7"/>
        <v>1.0999999999999999E-2</v>
      </c>
      <c r="T19" s="3">
        <f t="shared" si="8"/>
        <v>2.4E-2</v>
      </c>
      <c r="V19" s="2"/>
      <c r="W19" s="2"/>
      <c r="X19" s="2"/>
    </row>
    <row r="20" spans="1:24">
      <c r="A20" s="3">
        <v>2</v>
      </c>
      <c r="B20" s="3">
        <f>ROUND(1-(EXP(-A20*overdamped!$J$3/overdamped!$C$6)*(COSH(POWER((A20*A20-1),0.5)*(overdamped!$J$3/overdamped!$C$6))+((A20/POWER((A20*A20-1),0.5))*SINH(POWER((A20*A20-1),0.5)*(overdamped!$J$3/overdamped!$C$6))))),3)</f>
        <v>0.20899999999999999</v>
      </c>
      <c r="C20" s="3">
        <f>ROUND(1-(EXP(-A20*overdamped!$J$4/overdamped!$C$6)*(COSH(POWER((A20*A20-1),0.5)*(overdamped!$J$4/overdamped!$C$6))+((A20/POWER((A20*A20-1),0.5))*SINH(POWER((A20*A20-1),0.5)*(overdamped!$J$4/overdamped!$C$6))))),3)</f>
        <v>0.29099999999999998</v>
      </c>
      <c r="D20" s="3">
        <f>ROUND(1-(EXP(-A20*overdamped!$J$5/overdamped!$C$6)*(COSH(POWER((A20*A20-1),0.5)*(overdamped!$J$5/overdamped!$C$6))+((A20/POWER((A20*A20-1),0.5))*SINH(POWER((A20*A20-1),0.5)*(overdamped!$J$5/overdamped!$C$6))))),3)</f>
        <v>0.45900000000000002</v>
      </c>
      <c r="E20" s="3">
        <f>ROUND(1-(EXP(-A20*overdamped!$J$6/overdamped!$C$6)*(COSH(POWER((A20*A20-1),0.5)*(overdamped!$J$6/overdamped!$C$6))+((A20/POWER((A20*A20-1),0.5))*SINH(POWER((A20*A20-1),0.5)*(overdamped!$J$6/overdamped!$C$6))))),3)</f>
        <v>0.60199999999999998</v>
      </c>
      <c r="F20" s="3">
        <f>ROUND(1-(EXP(-A20*overdamped!$J$7/overdamped!$C$6)*(COSH(POWER((A20*A20-1),0.5)*(overdamped!$J$7/overdamped!$C$6))+((A20/POWER((A20*A20-1),0.5))*SINH(POWER((A20*A20-1),0.5)*(overdamped!$J$7/overdamped!$C$6))))),3)</f>
        <v>0.70799999999999996</v>
      </c>
      <c r="G20" s="3">
        <f>ROUND(1-(EXP(-A20*overdamped!$J$8/overdamped!$C$6)*(COSH(POWER((A20*A20-1),0.5)*(overdamped!$J$8/overdamped!$C$6))+((A20/POWER((A20*A20-1),0.5))*SINH(POWER((A20*A20-1),0.5)*(overdamped!$J$8/overdamped!$C$6))))),3)</f>
        <v>0.82799999999999996</v>
      </c>
      <c r="H20" s="3">
        <f>ROUND(overdamped!B20-(overdamped!$K$3/30.5),3)</f>
        <v>4.4999999999999998E-2</v>
      </c>
      <c r="I20" s="3">
        <f>ROUND(overdamped!C20-(overdamped!$K$4/30.5),3)</f>
        <v>-3.6999999999999998E-2</v>
      </c>
      <c r="J20" s="3">
        <f>ROUND(overdamped!D20-(overdamped!$K$5/30.5),3)</f>
        <v>-3.3000000000000002E-2</v>
      </c>
      <c r="K20" s="3">
        <f>ROUND(overdamped!E20-(overdamped!$K$6/30.5),3)</f>
        <v>-5.3999999999999999E-2</v>
      </c>
      <c r="L20" s="3">
        <f>ROUND(overdamped!F20-(overdamped!$K$7/30.5),3)</f>
        <v>-0.112</v>
      </c>
      <c r="M20" s="3">
        <f>ROUND(overdamped!G20-(overdamped!$K$8/30.5),3)</f>
        <v>-0.123</v>
      </c>
      <c r="N20" s="3">
        <f t="shared" si="2"/>
        <v>2E-3</v>
      </c>
      <c r="O20" s="3">
        <f t="shared" si="3"/>
        <v>1E-3</v>
      </c>
      <c r="P20" s="3">
        <f t="shared" si="4"/>
        <v>1E-3</v>
      </c>
      <c r="Q20" s="3">
        <f t="shared" si="5"/>
        <v>3.0000000000000001E-3</v>
      </c>
      <c r="R20" s="3">
        <f t="shared" si="6"/>
        <v>1.2999999999999999E-2</v>
      </c>
      <c r="S20" s="3">
        <f t="shared" si="7"/>
        <v>1.4999999999999999E-2</v>
      </c>
      <c r="T20" s="3">
        <f t="shared" si="8"/>
        <v>3.5000000000000003E-2</v>
      </c>
      <c r="V20" s="2"/>
      <c r="W20" s="2"/>
      <c r="X20" s="2"/>
    </row>
    <row r="21" spans="1:24">
      <c r="A21" s="3">
        <v>2.1</v>
      </c>
      <c r="B21" s="3">
        <f>ROUND(1-(EXP(-A21*overdamped!$J$3/overdamped!$C$6)*(COSH(POWER((A21*A21-1),0.5)*(overdamped!$J$3/overdamped!$C$6))+((A21/POWER((A21*A21-1),0.5))*SINH(POWER((A21*A21-1),0.5)*(overdamped!$J$3/overdamped!$C$6))))),3)</f>
        <v>0.20200000000000001</v>
      </c>
      <c r="C21" s="3">
        <f>ROUND(1-(EXP(-A21*overdamped!$J$4/overdamped!$C$6)*(COSH(POWER((A21*A21-1),0.5)*(overdamped!$J$4/overdamped!$C$6))+((A21/POWER((A21*A21-1),0.5))*SINH(POWER((A21*A21-1),0.5)*(overdamped!$J$4/overdamped!$C$6))))),3)</f>
        <v>0.28100000000000003</v>
      </c>
      <c r="D21" s="3">
        <f>ROUND(1-(EXP(-A21*overdamped!$J$5/overdamped!$C$6)*(COSH(POWER((A21*A21-1),0.5)*(overdamped!$J$5/overdamped!$C$6))+((A21/POWER((A21*A21-1),0.5))*SINH(POWER((A21*A21-1),0.5)*(overdamped!$J$5/overdamped!$C$6))))),3)</f>
        <v>0.443</v>
      </c>
      <c r="E21" s="3">
        <f>ROUND(1-(EXP(-A21*overdamped!$J$6/overdamped!$C$6)*(COSH(POWER((A21*A21-1),0.5)*(overdamped!$J$6/overdamped!$C$6))+((A21/POWER((A21*A21-1),0.5))*SINH(POWER((A21*A21-1),0.5)*(overdamped!$J$6/overdamped!$C$6))))),3)</f>
        <v>0.58399999999999996</v>
      </c>
      <c r="F21" s="3">
        <f>ROUND(1-(EXP(-A21*overdamped!$J$7/overdamped!$C$6)*(COSH(POWER((A21*A21-1),0.5)*(overdamped!$J$7/overdamped!$C$6))+((A21/POWER((A21*A21-1),0.5))*SINH(POWER((A21*A21-1),0.5)*(overdamped!$J$7/overdamped!$C$6))))),3)</f>
        <v>0.68899999999999995</v>
      </c>
      <c r="G21" s="3">
        <f>ROUND(1-(EXP(-A21*overdamped!$J$8/overdamped!$C$6)*(COSH(POWER((A21*A21-1),0.5)*(overdamped!$J$8/overdamped!$C$6))+((A21/POWER((A21*A21-1),0.5))*SINH(POWER((A21*A21-1),0.5)*(overdamped!$J$8/overdamped!$C$6))))),3)</f>
        <v>0.81100000000000005</v>
      </c>
      <c r="H21" s="3">
        <f>ROUND(overdamped!B21-(overdamped!$K$3/30.5),3)</f>
        <v>3.7999999999999999E-2</v>
      </c>
      <c r="I21" s="3">
        <f>ROUND(overdamped!C21-(overdamped!$K$4/30.5),3)</f>
        <v>-4.7E-2</v>
      </c>
      <c r="J21" s="3">
        <f>ROUND(overdamped!D21-(overdamped!$K$5/30.5),3)</f>
        <v>-4.9000000000000002E-2</v>
      </c>
      <c r="K21" s="3">
        <f>ROUND(overdamped!E21-(overdamped!$K$6/30.5),3)</f>
        <v>-7.1999999999999995E-2</v>
      </c>
      <c r="L21" s="3">
        <f>ROUND(overdamped!F21-(overdamped!$K$7/30.5),3)</f>
        <v>-0.13100000000000001</v>
      </c>
      <c r="M21" s="3">
        <f>ROUND(overdamped!G21-(overdamped!$K$8/30.5),3)</f>
        <v>-0.14000000000000001</v>
      </c>
      <c r="N21" s="3">
        <f t="shared" si="2"/>
        <v>1E-3</v>
      </c>
      <c r="O21" s="3">
        <f t="shared" si="3"/>
        <v>2E-3</v>
      </c>
      <c r="P21" s="3">
        <f t="shared" si="4"/>
        <v>2E-3</v>
      </c>
      <c r="Q21" s="3">
        <f t="shared" si="5"/>
        <v>5.0000000000000001E-3</v>
      </c>
      <c r="R21" s="3">
        <f t="shared" si="6"/>
        <v>1.7000000000000001E-2</v>
      </c>
      <c r="S21" s="3">
        <f t="shared" si="7"/>
        <v>0.02</v>
      </c>
      <c r="T21" s="3">
        <f t="shared" si="8"/>
        <v>4.7E-2</v>
      </c>
      <c r="V21" s="2"/>
      <c r="W21" s="2"/>
      <c r="X21" s="2"/>
    </row>
    <row r="22" spans="1:24">
      <c r="A22" s="3">
        <v>2.2000000000000002</v>
      </c>
      <c r="B22" s="3">
        <f>ROUND(1-(EXP(-A22*overdamped!$J$3/overdamped!$C$6)*(COSH(POWER((A22*A22-1),0.5)*(overdamped!$J$3/overdamped!$C$6))+((A22/POWER((A22*A22-1),0.5))*SINH(POWER((A22*A22-1),0.5)*(overdamped!$J$3/overdamped!$C$6))))),3)</f>
        <v>0.19500000000000001</v>
      </c>
      <c r="C22" s="3">
        <f>ROUND(1-(EXP(-A22*overdamped!$J$4/overdamped!$C$6)*(COSH(POWER((A22*A22-1),0.5)*(overdamped!$J$4/overdamped!$C$6))+((A22/POWER((A22*A22-1),0.5))*SINH(POWER((A22*A22-1),0.5)*(overdamped!$J$4/overdamped!$C$6))))),3)</f>
        <v>0.27100000000000002</v>
      </c>
      <c r="D22" s="3">
        <f>ROUND(1-(EXP(-A22*overdamped!$J$5/overdamped!$C$6)*(COSH(POWER((A22*A22-1),0.5)*(overdamped!$J$5/overdamped!$C$6))+((A22/POWER((A22*A22-1),0.5))*SINH(POWER((A22*A22-1),0.5)*(overdamped!$J$5/overdamped!$C$6))))),3)</f>
        <v>0.42799999999999999</v>
      </c>
      <c r="E22" s="3">
        <f>ROUND(1-(EXP(-A22*overdamped!$J$6/overdamped!$C$6)*(COSH(POWER((A22*A22-1),0.5)*(overdamped!$J$6/overdamped!$C$6))+((A22/POWER((A22*A22-1),0.5))*SINH(POWER((A22*A22-1),0.5)*(overdamped!$J$6/overdamped!$C$6))))),3)</f>
        <v>0.56599999999999995</v>
      </c>
      <c r="F22" s="3">
        <f>ROUND(1-(EXP(-A22*overdamped!$J$7/overdamped!$C$6)*(COSH(POWER((A22*A22-1),0.5)*(overdamped!$J$7/overdamped!$C$6))+((A22/POWER((A22*A22-1),0.5))*SINH(POWER((A22*A22-1),0.5)*(overdamped!$J$7/overdamped!$C$6))))),3)</f>
        <v>0.67100000000000004</v>
      </c>
      <c r="G22" s="3">
        <f>ROUND(1-(EXP(-A22*overdamped!$J$8/overdamped!$C$6)*(COSH(POWER((A22*A22-1),0.5)*(overdamped!$J$8/overdamped!$C$6))+((A22/POWER((A22*A22-1),0.5))*SINH(POWER((A22*A22-1),0.5)*(overdamped!$J$8/overdamped!$C$6))))),3)</f>
        <v>0.79500000000000004</v>
      </c>
      <c r="H22" s="3">
        <f>ROUND(overdamped!B22-(overdamped!$K$3/30.5),3)</f>
        <v>3.1E-2</v>
      </c>
      <c r="I22" s="3">
        <f>ROUND(overdamped!C22-(overdamped!$K$4/30.5),3)</f>
        <v>-5.7000000000000002E-2</v>
      </c>
      <c r="J22" s="3">
        <f>ROUND(overdamped!D22-(overdamped!$K$5/30.5),3)</f>
        <v>-6.4000000000000001E-2</v>
      </c>
      <c r="K22" s="3">
        <f>ROUND(overdamped!E22-(overdamped!$K$6/30.5),3)</f>
        <v>-0.09</v>
      </c>
      <c r="L22" s="3">
        <f>ROUND(overdamped!F22-(overdamped!$K$7/30.5),3)</f>
        <v>-0.14899999999999999</v>
      </c>
      <c r="M22" s="3">
        <f>ROUND(overdamped!G22-(overdamped!$K$8/30.5),3)</f>
        <v>-0.156</v>
      </c>
      <c r="N22" s="3">
        <f t="shared" si="2"/>
        <v>1E-3</v>
      </c>
      <c r="O22" s="3">
        <f t="shared" si="3"/>
        <v>3.0000000000000001E-3</v>
      </c>
      <c r="P22" s="3">
        <f t="shared" si="4"/>
        <v>4.0000000000000001E-3</v>
      </c>
      <c r="Q22" s="3">
        <f t="shared" si="5"/>
        <v>8.0000000000000002E-3</v>
      </c>
      <c r="R22" s="3">
        <f t="shared" si="6"/>
        <v>2.1999999999999999E-2</v>
      </c>
      <c r="S22" s="3">
        <f t="shared" si="7"/>
        <v>2.4E-2</v>
      </c>
      <c r="T22" s="3">
        <f t="shared" si="8"/>
        <v>6.2E-2</v>
      </c>
      <c r="V22" s="2"/>
      <c r="W22" s="2"/>
      <c r="X22" s="2"/>
    </row>
    <row r="23" spans="1:24">
      <c r="A23" s="3">
        <v>2.2999999999999998</v>
      </c>
      <c r="B23" s="3">
        <f>ROUND(1-(EXP(-A23*overdamped!$J$3/overdamped!$C$6)*(COSH(POWER((A23*A23-1),0.5)*(overdamped!$J$3/overdamped!$C$6))+((A23/POWER((A23*A23-1),0.5))*SINH(POWER((A23*A23-1),0.5)*(overdamped!$J$3/overdamped!$C$6))))),3)</f>
        <v>0.189</v>
      </c>
      <c r="C23" s="3">
        <f>ROUND(1-(EXP(-A23*overdamped!$J$4/overdamped!$C$6)*(COSH(POWER((A23*A23-1),0.5)*(overdamped!$J$4/overdamped!$C$6))+((A23/POWER((A23*A23-1),0.5))*SINH(POWER((A23*A23-1),0.5)*(overdamped!$J$4/overdamped!$C$6))))),3)</f>
        <v>0.26200000000000001</v>
      </c>
      <c r="D23" s="3">
        <f>ROUND(1-(EXP(-A23*overdamped!$J$5/overdamped!$C$6)*(COSH(POWER((A23*A23-1),0.5)*(overdamped!$J$5/overdamped!$C$6))+((A23/POWER((A23*A23-1),0.5))*SINH(POWER((A23*A23-1),0.5)*(overdamped!$J$5/overdamped!$C$6))))),3)</f>
        <v>0.41399999999999998</v>
      </c>
      <c r="E23" s="3">
        <f>ROUND(1-(EXP(-A23*overdamped!$J$6/overdamped!$C$6)*(COSH(POWER((A23*A23-1),0.5)*(overdamped!$J$6/overdamped!$C$6))+((A23/POWER((A23*A23-1),0.5))*SINH(POWER((A23*A23-1),0.5)*(overdamped!$J$6/overdamped!$C$6))))),3)</f>
        <v>0.54900000000000004</v>
      </c>
      <c r="F23" s="3">
        <f>ROUND(1-(EXP(-A23*overdamped!$J$7/overdamped!$C$6)*(COSH(POWER((A23*A23-1),0.5)*(overdamped!$J$7/overdamped!$C$6))+((A23/POWER((A23*A23-1),0.5))*SINH(POWER((A23*A23-1),0.5)*(overdamped!$J$7/overdamped!$C$6))))),3)</f>
        <v>0.65400000000000003</v>
      </c>
      <c r="G23" s="3">
        <f>ROUND(1-(EXP(-A23*overdamped!$J$8/overdamped!$C$6)*(COSH(POWER((A23*A23-1),0.5)*(overdamped!$J$8/overdamped!$C$6))+((A23/POWER((A23*A23-1),0.5))*SINH(POWER((A23*A23-1),0.5)*(overdamped!$J$8/overdamped!$C$6))))),3)</f>
        <v>0.78</v>
      </c>
      <c r="H23" s="3">
        <f>ROUND(overdamped!B23-(overdamped!$K$3/30.5),3)</f>
        <v>2.5000000000000001E-2</v>
      </c>
      <c r="I23" s="3">
        <f>ROUND(overdamped!C23-(overdamped!$K$4/30.5),3)</f>
        <v>-6.6000000000000003E-2</v>
      </c>
      <c r="J23" s="3">
        <f>ROUND(overdamped!D23-(overdamped!$K$5/30.5),3)</f>
        <v>-7.8E-2</v>
      </c>
      <c r="K23" s="3">
        <f>ROUND(overdamped!E23-(overdamped!$K$6/30.5),3)</f>
        <v>-0.107</v>
      </c>
      <c r="L23" s="3">
        <f>ROUND(overdamped!F23-(overdamped!$K$7/30.5),3)</f>
        <v>-0.16600000000000001</v>
      </c>
      <c r="M23" s="3">
        <f>ROUND(overdamped!G23-(overdamped!$K$8/30.5),3)</f>
        <v>-0.17100000000000001</v>
      </c>
      <c r="N23" s="3">
        <f t="shared" si="2"/>
        <v>1E-3</v>
      </c>
      <c r="O23" s="3">
        <f t="shared" si="3"/>
        <v>4.0000000000000001E-3</v>
      </c>
      <c r="P23" s="3">
        <f t="shared" si="4"/>
        <v>6.0000000000000001E-3</v>
      </c>
      <c r="Q23" s="3">
        <f t="shared" si="5"/>
        <v>1.0999999999999999E-2</v>
      </c>
      <c r="R23" s="3">
        <f t="shared" si="6"/>
        <v>2.8000000000000001E-2</v>
      </c>
      <c r="S23" s="3">
        <f t="shared" si="7"/>
        <v>2.9000000000000001E-2</v>
      </c>
      <c r="T23" s="3">
        <f t="shared" si="8"/>
        <v>7.9000000000000001E-2</v>
      </c>
      <c r="V23" s="2"/>
      <c r="W23" s="2"/>
      <c r="X23" s="2"/>
    </row>
    <row r="24" spans="1:24">
      <c r="A24" s="3">
        <v>2.4</v>
      </c>
      <c r="B24" s="3">
        <f>ROUND(1-(EXP(-A24*overdamped!$J$3/overdamped!$C$6)*(COSH(POWER((A24*A24-1),0.5)*(overdamped!$J$3/overdamped!$C$6))+((A24/POWER((A24*A24-1),0.5))*SINH(POWER((A24*A24-1),0.5)*(overdamped!$J$3/overdamped!$C$6))))),3)</f>
        <v>0.183</v>
      </c>
      <c r="C24" s="3">
        <f>ROUND(1-(EXP(-A24*overdamped!$J$4/overdamped!$C$6)*(COSH(POWER((A24*A24-1),0.5)*(overdamped!$J$4/overdamped!$C$6))+((A24/POWER((A24*A24-1),0.5))*SINH(POWER((A24*A24-1),0.5)*(overdamped!$J$4/overdamped!$C$6))))),3)</f>
        <v>0.253</v>
      </c>
      <c r="D24" s="3">
        <f>ROUND(1-(EXP(-A24*overdamped!$J$5/overdamped!$C$6)*(COSH(POWER((A24*A24-1),0.5)*(overdamped!$J$5/overdamped!$C$6))+((A24/POWER((A24*A24-1),0.5))*SINH(POWER((A24*A24-1),0.5)*(overdamped!$J$5/overdamped!$C$6))))),3)</f>
        <v>0.40100000000000002</v>
      </c>
      <c r="E24" s="3">
        <f>ROUND(1-(EXP(-A24*overdamped!$J$6/overdamped!$C$6)*(COSH(POWER((A24*A24-1),0.5)*(overdamped!$J$6/overdamped!$C$6))+((A24/POWER((A24*A24-1),0.5))*SINH(POWER((A24*A24-1),0.5)*(overdamped!$J$6/overdamped!$C$6))))),3)</f>
        <v>0.53400000000000003</v>
      </c>
      <c r="F24" s="3">
        <f>ROUND(1-(EXP(-A24*overdamped!$J$7/overdamped!$C$6)*(COSH(POWER((A24*A24-1),0.5)*(overdamped!$J$7/overdamped!$C$6))+((A24/POWER((A24*A24-1),0.5))*SINH(POWER((A24*A24-1),0.5)*(overdamped!$J$7/overdamped!$C$6))))),3)</f>
        <v>0.63700000000000001</v>
      </c>
      <c r="G24" s="3">
        <f>ROUND(1-(EXP(-A24*overdamped!$J$8/overdamped!$C$6)*(COSH(POWER((A24*A24-1),0.5)*(overdamped!$J$8/overdamped!$C$6))+((A24/POWER((A24*A24-1),0.5))*SINH(POWER((A24*A24-1),0.5)*(overdamped!$J$8/overdamped!$C$6))))),3)</f>
        <v>0.76400000000000001</v>
      </c>
      <c r="H24" s="3">
        <f>ROUND(overdamped!B24-(overdamped!$K$3/30.5),3)</f>
        <v>1.9E-2</v>
      </c>
      <c r="I24" s="3">
        <f>ROUND(overdamped!C24-(overdamped!$K$4/30.5),3)</f>
        <v>-7.4999999999999997E-2</v>
      </c>
      <c r="J24" s="3">
        <f>ROUND(overdamped!D24-(overdamped!$K$5/30.5),3)</f>
        <v>-9.0999999999999998E-2</v>
      </c>
      <c r="K24" s="3">
        <f>ROUND(overdamped!E24-(overdamped!$K$6/30.5),3)</f>
        <v>-0.122</v>
      </c>
      <c r="L24" s="3">
        <f>ROUND(overdamped!F24-(overdamped!$K$7/30.5),3)</f>
        <v>-0.183</v>
      </c>
      <c r="M24" s="3">
        <f>ROUND(overdamped!G24-(overdamped!$K$8/30.5),3)</f>
        <v>-0.187</v>
      </c>
      <c r="N24" s="3">
        <f t="shared" si="2"/>
        <v>0</v>
      </c>
      <c r="O24" s="3">
        <f t="shared" si="3"/>
        <v>6.0000000000000001E-3</v>
      </c>
      <c r="P24" s="3">
        <f t="shared" si="4"/>
        <v>8.0000000000000002E-3</v>
      </c>
      <c r="Q24" s="3">
        <f t="shared" si="5"/>
        <v>1.4999999999999999E-2</v>
      </c>
      <c r="R24" s="3">
        <f t="shared" si="6"/>
        <v>3.3000000000000002E-2</v>
      </c>
      <c r="S24" s="3">
        <f t="shared" si="7"/>
        <v>3.5000000000000003E-2</v>
      </c>
      <c r="T24" s="3">
        <f t="shared" si="8"/>
        <v>9.7000000000000003E-2</v>
      </c>
      <c r="V24" s="2"/>
      <c r="W24" s="2"/>
      <c r="X24" s="2"/>
    </row>
    <row r="25" spans="1:24">
      <c r="A25" s="3">
        <v>2.5</v>
      </c>
      <c r="B25" s="3">
        <f>ROUND(1-(EXP(-A25*overdamped!$J$3/overdamped!$C$6)*(COSH(POWER((A25*A25-1),0.5)*(overdamped!$J$3/overdamped!$C$6))+((A25/POWER((A25*A25-1),0.5))*SINH(POWER((A25*A25-1),0.5)*(overdamped!$J$3/overdamped!$C$6))))),3)</f>
        <v>0.17699999999999999</v>
      </c>
      <c r="C25" s="3">
        <f>ROUND(1-(EXP(-A25*overdamped!$J$4/overdamped!$C$6)*(COSH(POWER((A25*A25-1),0.5)*(overdamped!$J$4/overdamped!$C$6))+((A25/POWER((A25*A25-1),0.5))*SINH(POWER((A25*A25-1),0.5)*(overdamped!$J$4/overdamped!$C$6))))),3)</f>
        <v>0.245</v>
      </c>
      <c r="D25" s="3">
        <f>ROUND(1-(EXP(-A25*overdamped!$J$5/overdamped!$C$6)*(COSH(POWER((A25*A25-1),0.5)*(overdamped!$J$5/overdamped!$C$6))+((A25/POWER((A25*A25-1),0.5))*SINH(POWER((A25*A25-1),0.5)*(overdamped!$J$5/overdamped!$C$6))))),3)</f>
        <v>0.38900000000000001</v>
      </c>
      <c r="E25" s="3">
        <f>ROUND(1-(EXP(-A25*overdamped!$J$6/overdamped!$C$6)*(COSH(POWER((A25*A25-1),0.5)*(overdamped!$J$6/overdamped!$C$6))+((A25/POWER((A25*A25-1),0.5))*SINH(POWER((A25*A25-1),0.5)*(overdamped!$J$6/overdamped!$C$6))))),3)</f>
        <v>0.51900000000000002</v>
      </c>
      <c r="F25" s="3">
        <f>ROUND(1-(EXP(-A25*overdamped!$J$7/overdamped!$C$6)*(COSH(POWER((A25*A25-1),0.5)*(overdamped!$J$7/overdamped!$C$6))+((A25/POWER((A25*A25-1),0.5))*SINH(POWER((A25*A25-1),0.5)*(overdamped!$J$7/overdamped!$C$6))))),3)</f>
        <v>0.622</v>
      </c>
      <c r="G25" s="3">
        <f>ROUND(1-(EXP(-A25*overdamped!$J$8/overdamped!$C$6)*(COSH(POWER((A25*A25-1),0.5)*(overdamped!$J$8/overdamped!$C$6))+((A25/POWER((A25*A25-1),0.5))*SINH(POWER((A25*A25-1),0.5)*(overdamped!$J$8/overdamped!$C$6))))),3)</f>
        <v>0.749</v>
      </c>
      <c r="H25" s="3">
        <f>ROUND(overdamped!B25-(overdamped!$K$3/30.5),3)</f>
        <v>1.2999999999999999E-2</v>
      </c>
      <c r="I25" s="3">
        <f>ROUND(overdamped!C25-(overdamped!$K$4/30.5),3)</f>
        <v>-8.3000000000000004E-2</v>
      </c>
      <c r="J25" s="3">
        <f>ROUND(overdamped!D25-(overdamped!$K$5/30.5),3)</f>
        <v>-0.10299999999999999</v>
      </c>
      <c r="K25" s="3">
        <f>ROUND(overdamped!E25-(overdamped!$K$6/30.5),3)</f>
        <v>-0.13700000000000001</v>
      </c>
      <c r="L25" s="3">
        <f>ROUND(overdamped!F25-(overdamped!$K$7/30.5),3)</f>
        <v>-0.19800000000000001</v>
      </c>
      <c r="M25" s="3">
        <f>ROUND(overdamped!G25-(overdamped!$K$8/30.5),3)</f>
        <v>-0.20200000000000001</v>
      </c>
      <c r="N25" s="3">
        <f t="shared" si="2"/>
        <v>0</v>
      </c>
      <c r="O25" s="3">
        <f t="shared" si="3"/>
        <v>7.0000000000000001E-3</v>
      </c>
      <c r="P25" s="3">
        <f t="shared" si="4"/>
        <v>1.0999999999999999E-2</v>
      </c>
      <c r="Q25" s="3">
        <f t="shared" si="5"/>
        <v>1.9E-2</v>
      </c>
      <c r="R25" s="3">
        <f t="shared" si="6"/>
        <v>3.9E-2</v>
      </c>
      <c r="S25" s="3">
        <f t="shared" si="7"/>
        <v>4.1000000000000002E-2</v>
      </c>
      <c r="T25" s="3">
        <f t="shared" si="8"/>
        <v>0.11700000000000001</v>
      </c>
      <c r="V25" s="2"/>
      <c r="W25" s="2"/>
      <c r="X25" s="2"/>
    </row>
    <row r="26" spans="1:24">
      <c r="A26" s="3">
        <v>2.6</v>
      </c>
      <c r="B26" s="3">
        <f>ROUND(1-(EXP(-A26*overdamped!$J$3/overdamped!$C$6)*(COSH(POWER((A26*A26-1),0.5)*(overdamped!$J$3/overdamped!$C$6))+((A26/POWER((A26*A26-1),0.5))*SINH(POWER((A26*A26-1),0.5)*(overdamped!$J$3/overdamped!$C$6))))),3)</f>
        <v>0.17199999999999999</v>
      </c>
      <c r="C26" s="3">
        <f>ROUND(1-(EXP(-A26*overdamped!$J$4/overdamped!$C$6)*(COSH(POWER((A26*A26-1),0.5)*(overdamped!$J$4/overdamped!$C$6))+((A26/POWER((A26*A26-1),0.5))*SINH(POWER((A26*A26-1),0.5)*(overdamped!$J$4/overdamped!$C$6))))),3)</f>
        <v>0.23799999999999999</v>
      </c>
      <c r="D26" s="3">
        <f>ROUND(1-(EXP(-A26*overdamped!$J$5/overdamped!$C$6)*(COSH(POWER((A26*A26-1),0.5)*(overdamped!$J$5/overdamped!$C$6))+((A26/POWER((A26*A26-1),0.5))*SINH(POWER((A26*A26-1),0.5)*(overdamped!$J$5/overdamped!$C$6))))),3)</f>
        <v>0.377</v>
      </c>
      <c r="E26" s="3">
        <f>ROUND(1-(EXP(-A26*overdamped!$J$6/overdamped!$C$6)*(COSH(POWER((A26*A26-1),0.5)*(overdamped!$J$6/overdamped!$C$6))+((A26/POWER((A26*A26-1),0.5))*SINH(POWER((A26*A26-1),0.5)*(overdamped!$J$6/overdamped!$C$6))))),3)</f>
        <v>0.505</v>
      </c>
      <c r="F26" s="3">
        <f>ROUND(1-(EXP(-A26*overdamped!$J$7/overdamped!$C$6)*(COSH(POWER((A26*A26-1),0.5)*(overdamped!$J$7/overdamped!$C$6))+((A26/POWER((A26*A26-1),0.5))*SINH(POWER((A26*A26-1),0.5)*(overdamped!$J$7/overdamped!$C$6))))),3)</f>
        <v>0.60699999999999998</v>
      </c>
      <c r="G26" s="3">
        <f>ROUND(1-(EXP(-A26*overdamped!$J$8/overdamped!$C$6)*(COSH(POWER((A26*A26-1),0.5)*(overdamped!$J$8/overdamped!$C$6))+((A26/POWER((A26*A26-1),0.5))*SINH(POWER((A26*A26-1),0.5)*(overdamped!$J$8/overdamped!$C$6))))),3)</f>
        <v>0.73499999999999999</v>
      </c>
      <c r="H26" s="3">
        <f>ROUND(overdamped!B26-(overdamped!$K$3/30.5),3)</f>
        <v>8.0000000000000002E-3</v>
      </c>
      <c r="I26" s="3">
        <f>ROUND(overdamped!C26-(overdamped!$K$4/30.5),3)</f>
        <v>-0.09</v>
      </c>
      <c r="J26" s="3">
        <f>ROUND(overdamped!D26-(overdamped!$K$5/30.5),3)</f>
        <v>-0.115</v>
      </c>
      <c r="K26" s="3">
        <f>ROUND(overdamped!E26-(overdamped!$K$6/30.5),3)</f>
        <v>-0.151</v>
      </c>
      <c r="L26" s="3">
        <f>ROUND(overdamped!F26-(overdamped!$K$7/30.5),3)</f>
        <v>-0.21299999999999999</v>
      </c>
      <c r="M26" s="3">
        <f>ROUND(overdamped!G26-(overdamped!$K$8/30.5),3)</f>
        <v>-0.216</v>
      </c>
      <c r="N26" s="3">
        <f t="shared" si="2"/>
        <v>0</v>
      </c>
      <c r="O26" s="3">
        <f t="shared" si="3"/>
        <v>8.0000000000000002E-3</v>
      </c>
      <c r="P26" s="3">
        <f t="shared" si="4"/>
        <v>1.2999999999999999E-2</v>
      </c>
      <c r="Q26" s="3">
        <f t="shared" si="5"/>
        <v>2.3E-2</v>
      </c>
      <c r="R26" s="3">
        <f t="shared" si="6"/>
        <v>4.4999999999999998E-2</v>
      </c>
      <c r="S26" s="3">
        <f t="shared" si="7"/>
        <v>4.7E-2</v>
      </c>
      <c r="T26" s="3">
        <f t="shared" si="8"/>
        <v>0.13600000000000001</v>
      </c>
      <c r="V26" s="2"/>
      <c r="W26" s="2"/>
      <c r="X26" s="2"/>
    </row>
    <row r="27" spans="1:24">
      <c r="A27" s="3">
        <v>2.7</v>
      </c>
      <c r="B27" s="3">
        <f>ROUND(1-(EXP(-A27*overdamped!$J$3/overdamped!$C$6)*(COSH(POWER((A27*A27-1),0.5)*(overdamped!$J$3/overdamped!$C$6))+((A27/POWER((A27*A27-1),0.5))*SINH(POWER((A27*A27-1),0.5)*(overdamped!$J$3/overdamped!$C$6))))),3)</f>
        <v>0.16700000000000001</v>
      </c>
      <c r="C27" s="3">
        <f>ROUND(1-(EXP(-A27*overdamped!$J$4/overdamped!$C$6)*(COSH(POWER((A27*A27-1),0.5)*(overdamped!$J$4/overdamped!$C$6))+((A27/POWER((A27*A27-1),0.5))*SINH(POWER((A27*A27-1),0.5)*(overdamped!$J$4/overdamped!$C$6))))),3)</f>
        <v>0.23100000000000001</v>
      </c>
      <c r="D27" s="3">
        <f>ROUND(1-(EXP(-A27*overdamped!$J$5/overdamped!$C$6)*(COSH(POWER((A27*A27-1),0.5)*(overdamped!$J$5/overdamped!$C$6))+((A27/POWER((A27*A27-1),0.5))*SINH(POWER((A27*A27-1),0.5)*(overdamped!$J$5/overdamped!$C$6))))),3)</f>
        <v>0.36599999999999999</v>
      </c>
      <c r="E27" s="3">
        <f>ROUND(1-(EXP(-A27*overdamped!$J$6/overdamped!$C$6)*(COSH(POWER((A27*A27-1),0.5)*(overdamped!$J$6/overdamped!$C$6))+((A27/POWER((A27*A27-1),0.5))*SINH(POWER((A27*A27-1),0.5)*(overdamped!$J$6/overdamped!$C$6))))),3)</f>
        <v>0.49199999999999999</v>
      </c>
      <c r="F27" s="3">
        <f>ROUND(1-(EXP(-A27*overdamped!$J$7/overdamped!$C$6)*(COSH(POWER((A27*A27-1),0.5)*(overdamped!$J$7/overdamped!$C$6))+((A27/POWER((A27*A27-1),0.5))*SINH(POWER((A27*A27-1),0.5)*(overdamped!$J$7/overdamped!$C$6))))),3)</f>
        <v>0.59199999999999997</v>
      </c>
      <c r="G27" s="3">
        <f>ROUND(1-(EXP(-A27*overdamped!$J$8/overdamped!$C$6)*(COSH(POWER((A27*A27-1),0.5)*(overdamped!$J$8/overdamped!$C$6))+((A27/POWER((A27*A27-1),0.5))*SINH(POWER((A27*A27-1),0.5)*(overdamped!$J$8/overdamped!$C$6))))),3)</f>
        <v>0.72099999999999997</v>
      </c>
      <c r="H27" s="3">
        <f>ROUND(overdamped!B27-(overdamped!$K$3/30.5),3)</f>
        <v>3.0000000000000001E-3</v>
      </c>
      <c r="I27" s="3">
        <f>ROUND(overdamped!C27-(overdamped!$K$4/30.5),3)</f>
        <v>-9.7000000000000003E-2</v>
      </c>
      <c r="J27" s="3">
        <f>ROUND(overdamped!D27-(overdamped!$K$5/30.5),3)</f>
        <v>-0.126</v>
      </c>
      <c r="K27" s="3">
        <f>ROUND(overdamped!E27-(overdamped!$K$6/30.5),3)</f>
        <v>-0.16400000000000001</v>
      </c>
      <c r="L27" s="3">
        <f>ROUND(overdamped!F27-(overdamped!$K$7/30.5),3)</f>
        <v>-0.22800000000000001</v>
      </c>
      <c r="M27" s="3">
        <f>ROUND(overdamped!G27-(overdamped!$K$8/30.5),3)</f>
        <v>-0.23</v>
      </c>
      <c r="N27" s="3">
        <f t="shared" si="2"/>
        <v>0</v>
      </c>
      <c r="O27" s="3">
        <f t="shared" si="3"/>
        <v>8.9999999999999993E-3</v>
      </c>
      <c r="P27" s="3">
        <f t="shared" si="4"/>
        <v>1.6E-2</v>
      </c>
      <c r="Q27" s="3">
        <f t="shared" si="5"/>
        <v>2.7E-2</v>
      </c>
      <c r="R27" s="3">
        <f t="shared" si="6"/>
        <v>5.1999999999999998E-2</v>
      </c>
      <c r="S27" s="3">
        <f t="shared" si="7"/>
        <v>5.2999999999999999E-2</v>
      </c>
      <c r="T27" s="3">
        <f t="shared" si="8"/>
        <v>0.157</v>
      </c>
      <c r="V27" s="2"/>
      <c r="W27" s="2"/>
      <c r="X27" s="2"/>
    </row>
    <row r="28" spans="1:24">
      <c r="A28" s="3">
        <v>2.8</v>
      </c>
      <c r="B28" s="3">
        <f>ROUND(1-(EXP(-A28*overdamped!$J$3/overdamped!$C$6)*(COSH(POWER((A28*A28-1),0.5)*(overdamped!$J$3/overdamped!$C$6))+((A28/POWER((A28*A28-1),0.5))*SINH(POWER((A28*A28-1),0.5)*(overdamped!$J$3/overdamped!$C$6))))),3)</f>
        <v>0.16300000000000001</v>
      </c>
      <c r="C28" s="3">
        <f>ROUND(1-(EXP(-A28*overdamped!$J$4/overdamped!$C$6)*(COSH(POWER((A28*A28-1),0.5)*(overdamped!$J$4/overdamped!$C$6))+((A28/POWER((A28*A28-1),0.5))*SINH(POWER((A28*A28-1),0.5)*(overdamped!$J$4/overdamped!$C$6))))),3)</f>
        <v>0.224</v>
      </c>
      <c r="D28" s="3">
        <f>ROUND(1-(EXP(-A28*overdamped!$J$5/overdamped!$C$6)*(COSH(POWER((A28*A28-1),0.5)*(overdamped!$J$5/overdamped!$C$6))+((A28/POWER((A28*A28-1),0.5))*SINH(POWER((A28*A28-1),0.5)*(overdamped!$J$5/overdamped!$C$6))))),3)</f>
        <v>0.35599999999999998</v>
      </c>
      <c r="E28" s="3">
        <f>ROUND(1-(EXP(-A28*overdamped!$J$6/overdamped!$C$6)*(COSH(POWER((A28*A28-1),0.5)*(overdamped!$J$6/overdamped!$C$6))+((A28/POWER((A28*A28-1),0.5))*SINH(POWER((A28*A28-1),0.5)*(overdamped!$J$6/overdamped!$C$6))))),3)</f>
        <v>0.47899999999999998</v>
      </c>
      <c r="F28" s="3">
        <f>ROUND(1-(EXP(-A28*overdamped!$J$7/overdamped!$C$6)*(COSH(POWER((A28*A28-1),0.5)*(overdamped!$J$7/overdamped!$C$6))+((A28/POWER((A28*A28-1),0.5))*SINH(POWER((A28*A28-1),0.5)*(overdamped!$J$7/overdamped!$C$6))))),3)</f>
        <v>0.57899999999999996</v>
      </c>
      <c r="G28" s="3">
        <f>ROUND(1-(EXP(-A28*overdamped!$J$8/overdamped!$C$6)*(COSH(POWER((A28*A28-1),0.5)*(overdamped!$J$8/overdamped!$C$6))+((A28/POWER((A28*A28-1),0.5))*SINH(POWER((A28*A28-1),0.5)*(overdamped!$J$8/overdamped!$C$6))))),3)</f>
        <v>0.70699999999999996</v>
      </c>
      <c r="H28" s="3">
        <f>ROUND(overdamped!B28-(overdamped!$K$3/30.5),3)</f>
        <v>-1E-3</v>
      </c>
      <c r="I28" s="3">
        <f>ROUND(overdamped!C28-(overdamped!$K$4/30.5),3)</f>
        <v>-0.104</v>
      </c>
      <c r="J28" s="3">
        <f>ROUND(overdamped!D28-(overdamped!$K$5/30.5),3)</f>
        <v>-0.13600000000000001</v>
      </c>
      <c r="K28" s="3">
        <f>ROUND(overdamped!E28-(overdamped!$K$6/30.5),3)</f>
        <v>-0.17699999999999999</v>
      </c>
      <c r="L28" s="3">
        <f>ROUND(overdamped!F28-(overdamped!$K$7/30.5),3)</f>
        <v>-0.24099999999999999</v>
      </c>
      <c r="M28" s="3">
        <f>ROUND(overdamped!G28-(overdamped!$K$8/30.5),3)</f>
        <v>-0.24399999999999999</v>
      </c>
      <c r="N28" s="3">
        <f t="shared" si="2"/>
        <v>0</v>
      </c>
      <c r="O28" s="3">
        <f t="shared" si="3"/>
        <v>1.0999999999999999E-2</v>
      </c>
      <c r="P28" s="3">
        <f t="shared" si="4"/>
        <v>1.7999999999999999E-2</v>
      </c>
      <c r="Q28" s="3">
        <f t="shared" si="5"/>
        <v>3.1E-2</v>
      </c>
      <c r="R28" s="3">
        <f t="shared" si="6"/>
        <v>5.8000000000000003E-2</v>
      </c>
      <c r="S28" s="3">
        <f t="shared" si="7"/>
        <v>0.06</v>
      </c>
      <c r="T28" s="3">
        <f t="shared" si="8"/>
        <v>0.17799999999999999</v>
      </c>
      <c r="V28" s="2"/>
      <c r="W28" s="2"/>
      <c r="X28" s="2"/>
    </row>
    <row r="29" spans="1:24">
      <c r="A29" s="3">
        <v>2.9</v>
      </c>
      <c r="B29" s="3">
        <f>ROUND(1-(EXP(-A29*overdamped!$J$3/overdamped!$C$6)*(COSH(POWER((A29*A29-1),0.5)*(overdamped!$J$3/overdamped!$C$6))+((A29/POWER((A29*A29-1),0.5))*SINH(POWER((A29*A29-1),0.5)*(overdamped!$J$3/overdamped!$C$6))))),3)</f>
        <v>0.158</v>
      </c>
      <c r="C29" s="3">
        <f>ROUND(1-(EXP(-A29*overdamped!$J$4/overdamped!$C$6)*(COSH(POWER((A29*A29-1),0.5)*(overdamped!$J$4/overdamped!$C$6))+((A29/POWER((A29*A29-1),0.5))*SINH(POWER((A29*A29-1),0.5)*(overdamped!$J$4/overdamped!$C$6))))),3)</f>
        <v>0.218</v>
      </c>
      <c r="D29" s="3">
        <f>ROUND(1-(EXP(-A29*overdamped!$J$5/overdamped!$C$6)*(COSH(POWER((A29*A29-1),0.5)*(overdamped!$J$5/overdamped!$C$6))+((A29/POWER((A29*A29-1),0.5))*SINH(POWER((A29*A29-1),0.5)*(overdamped!$J$5/overdamped!$C$6))))),3)</f>
        <v>0.34599999999999997</v>
      </c>
      <c r="E29" s="3">
        <f>ROUND(1-(EXP(-A29*overdamped!$J$6/overdamped!$C$6)*(COSH(POWER((A29*A29-1),0.5)*(overdamped!$J$6/overdamped!$C$6))+((A29/POWER((A29*A29-1),0.5))*SINH(POWER((A29*A29-1),0.5)*(overdamped!$J$6/overdamped!$C$6))))),3)</f>
        <v>0.46700000000000003</v>
      </c>
      <c r="F29" s="3">
        <f>ROUND(1-(EXP(-A29*overdamped!$J$7/overdamped!$C$6)*(COSH(POWER((A29*A29-1),0.5)*(overdamped!$J$7/overdamped!$C$6))+((A29/POWER((A29*A29-1),0.5))*SINH(POWER((A29*A29-1),0.5)*(overdamped!$J$7/overdamped!$C$6))))),3)</f>
        <v>0.56599999999999995</v>
      </c>
      <c r="G29" s="3">
        <f>ROUND(1-(EXP(-A29*overdamped!$J$8/overdamped!$C$6)*(COSH(POWER((A29*A29-1),0.5)*(overdamped!$J$8/overdamped!$C$6))+((A29/POWER((A29*A29-1),0.5))*SINH(POWER((A29*A29-1),0.5)*(overdamped!$J$8/overdamped!$C$6))))),3)</f>
        <v>0.69399999999999995</v>
      </c>
      <c r="H29" s="3">
        <f>ROUND(overdamped!B29-(overdamped!$K$3/30.5),3)</f>
        <v>-6.0000000000000001E-3</v>
      </c>
      <c r="I29" s="3">
        <f>ROUND(overdamped!C29-(overdamped!$K$4/30.5),3)</f>
        <v>-0.11</v>
      </c>
      <c r="J29" s="3">
        <f>ROUND(overdamped!D29-(overdamped!$K$5/30.5),3)</f>
        <v>-0.14599999999999999</v>
      </c>
      <c r="K29" s="3">
        <f>ROUND(overdamped!E29-(overdamped!$K$6/30.5),3)</f>
        <v>-0.189</v>
      </c>
      <c r="L29" s="3">
        <f>ROUND(overdamped!F29-(overdamped!$K$7/30.5),3)</f>
        <v>-0.254</v>
      </c>
      <c r="M29" s="3">
        <f>ROUND(overdamped!G29-(overdamped!$K$8/30.5),3)</f>
        <v>-0.25700000000000001</v>
      </c>
      <c r="N29" s="3">
        <f t="shared" si="2"/>
        <v>0</v>
      </c>
      <c r="O29" s="3">
        <f t="shared" si="3"/>
        <v>1.2E-2</v>
      </c>
      <c r="P29" s="3">
        <f t="shared" si="4"/>
        <v>2.1000000000000001E-2</v>
      </c>
      <c r="Q29" s="3">
        <f t="shared" si="5"/>
        <v>3.5999999999999997E-2</v>
      </c>
      <c r="R29" s="3">
        <f t="shared" si="6"/>
        <v>6.5000000000000002E-2</v>
      </c>
      <c r="S29" s="3">
        <f t="shared" si="7"/>
        <v>6.6000000000000003E-2</v>
      </c>
      <c r="T29" s="3">
        <f t="shared" si="8"/>
        <v>0.2</v>
      </c>
      <c r="V29" s="2"/>
      <c r="W29" s="2"/>
      <c r="X29" s="2"/>
    </row>
    <row r="30" spans="1:24">
      <c r="A30" s="3">
        <v>3</v>
      </c>
      <c r="B30" s="3">
        <f>ROUND(1-(EXP(-A30*overdamped!$J$3/overdamped!$C$6)*(COSH(POWER((A30*A30-1),0.5)*(overdamped!$J$3/overdamped!$C$6))+((A30/POWER((A30*A30-1),0.5))*SINH(POWER((A30*A30-1),0.5)*(overdamped!$J$3/overdamped!$C$6))))),3)</f>
        <v>0.154</v>
      </c>
      <c r="C30" s="3">
        <f>ROUND(1-(EXP(-A30*overdamped!$J$4/overdamped!$C$6)*(COSH(POWER((A30*A30-1),0.5)*(overdamped!$J$4/overdamped!$C$6))+((A30/POWER((A30*A30-1),0.5))*SINH(POWER((A30*A30-1),0.5)*(overdamped!$J$4/overdamped!$C$6))))),3)</f>
        <v>0.21199999999999999</v>
      </c>
      <c r="D30" s="3">
        <f>ROUND(1-(EXP(-A30*overdamped!$J$5/overdamped!$C$6)*(COSH(POWER((A30*A30-1),0.5)*(overdamped!$J$5/overdamped!$C$6))+((A30/POWER((A30*A30-1),0.5))*SINH(POWER((A30*A30-1),0.5)*(overdamped!$J$5/overdamped!$C$6))))),3)</f>
        <v>0.33700000000000002</v>
      </c>
      <c r="E30" s="3">
        <f>ROUND(1-(EXP(-A30*overdamped!$J$6/overdamped!$C$6)*(COSH(POWER((A30*A30-1),0.5)*(overdamped!$J$6/overdamped!$C$6))+((A30/POWER((A30*A30-1),0.5))*SINH(POWER((A30*A30-1),0.5)*(overdamped!$J$6/overdamped!$C$6))))),3)</f>
        <v>0.45600000000000002</v>
      </c>
      <c r="F30" s="3">
        <f>ROUND(1-(EXP(-A30*overdamped!$J$7/overdamped!$C$6)*(COSH(POWER((A30*A30-1),0.5)*(overdamped!$J$7/overdamped!$C$6))+((A30/POWER((A30*A30-1),0.5))*SINH(POWER((A30*A30-1),0.5)*(overdamped!$J$7/overdamped!$C$6))))),3)</f>
        <v>0.55300000000000005</v>
      </c>
      <c r="G30" s="3">
        <f>ROUND(1-(EXP(-A30*overdamped!$J$8/overdamped!$C$6)*(COSH(POWER((A30*A30-1),0.5)*(overdamped!$J$8/overdamped!$C$6))+((A30/POWER((A30*A30-1),0.5))*SINH(POWER((A30*A30-1),0.5)*(overdamped!$J$8/overdamped!$C$6))))),3)</f>
        <v>0.68200000000000005</v>
      </c>
      <c r="H30" s="3">
        <f>ROUND(overdamped!B30-(overdamped!$K$3/30.5),3)</f>
        <v>-0.01</v>
      </c>
      <c r="I30" s="3">
        <f>ROUND(overdamped!C30-(overdamped!$K$4/30.5),3)</f>
        <v>-0.11600000000000001</v>
      </c>
      <c r="J30" s="3">
        <f>ROUND(overdamped!D30-(overdamped!$K$5/30.5),3)</f>
        <v>-0.155</v>
      </c>
      <c r="K30" s="3">
        <f>ROUND(overdamped!E30-(overdamped!$K$6/30.5),3)</f>
        <v>-0.2</v>
      </c>
      <c r="L30" s="3">
        <f>ROUND(overdamped!F30-(overdamped!$K$7/30.5),3)</f>
        <v>-0.26700000000000002</v>
      </c>
      <c r="M30" s="3">
        <f>ROUND(overdamped!G30-(overdamped!$K$8/30.5),3)</f>
        <v>-0.26900000000000002</v>
      </c>
      <c r="N30" s="3">
        <f t="shared" si="2"/>
        <v>0</v>
      </c>
      <c r="O30" s="3">
        <f t="shared" si="3"/>
        <v>1.2999999999999999E-2</v>
      </c>
      <c r="P30" s="3">
        <f t="shared" si="4"/>
        <v>2.4E-2</v>
      </c>
      <c r="Q30" s="3">
        <f t="shared" si="5"/>
        <v>0.04</v>
      </c>
      <c r="R30" s="3">
        <f t="shared" si="6"/>
        <v>7.0999999999999994E-2</v>
      </c>
      <c r="S30" s="3">
        <f t="shared" si="7"/>
        <v>7.1999999999999995E-2</v>
      </c>
      <c r="T30" s="3">
        <f t="shared" si="8"/>
        <v>0.22</v>
      </c>
      <c r="V30" s="2"/>
      <c r="W30" s="2"/>
      <c r="X30" s="2"/>
    </row>
    <row r="31" spans="1:24">
      <c r="A31" s="3">
        <v>3.1</v>
      </c>
      <c r="B31" s="3">
        <f>ROUND(1-(EXP(-A31*overdamped!$J$3/overdamped!$C$6)*(COSH(POWER((A31*A31-1),0.5)*(overdamped!$J$3/overdamped!$C$6))+((A31/POWER((A31*A31-1),0.5))*SINH(POWER((A31*A31-1),0.5)*(overdamped!$J$3/overdamped!$C$6))))),3)</f>
        <v>0.15</v>
      </c>
      <c r="C31" s="3">
        <f>ROUND(1-(EXP(-A31*overdamped!$J$4/overdamped!$C$6)*(COSH(POWER((A31*A31-1),0.5)*(overdamped!$J$4/overdamped!$C$6))+((A31/POWER((A31*A31-1),0.5))*SINH(POWER((A31*A31-1),0.5)*(overdamped!$J$4/overdamped!$C$6))))),3)</f>
        <v>0.20599999999999999</v>
      </c>
      <c r="D31" s="3">
        <f>ROUND(1-(EXP(-A31*overdamped!$J$5/overdamped!$C$6)*(COSH(POWER((A31*A31-1),0.5)*(overdamped!$J$5/overdamped!$C$6))+((A31/POWER((A31*A31-1),0.5))*SINH(POWER((A31*A31-1),0.5)*(overdamped!$J$5/overdamped!$C$6))))),3)</f>
        <v>0.32900000000000001</v>
      </c>
      <c r="E31" s="3">
        <f>ROUND(1-(EXP(-A31*overdamped!$J$6/overdamped!$C$6)*(COSH(POWER((A31*A31-1),0.5)*(overdamped!$J$6/overdamped!$C$6))+((A31/POWER((A31*A31-1),0.5))*SINH(POWER((A31*A31-1),0.5)*(overdamped!$J$6/overdamped!$C$6))))),3)</f>
        <v>0.44500000000000001</v>
      </c>
      <c r="F31" s="3">
        <f>ROUND(1-(EXP(-A31*overdamped!$J$7/overdamped!$C$6)*(COSH(POWER((A31*A31-1),0.5)*(overdamped!$J$7/overdamped!$C$6))+((A31/POWER((A31*A31-1),0.5))*SINH(POWER((A31*A31-1),0.5)*(overdamped!$J$7/overdamped!$C$6))))),3)</f>
        <v>0.54100000000000004</v>
      </c>
      <c r="G31" s="3">
        <f>ROUND(1-(EXP(-A31*overdamped!$J$8/overdamped!$C$6)*(COSH(POWER((A31*A31-1),0.5)*(overdamped!$J$8/overdamped!$C$6))+((A31/POWER((A31*A31-1),0.5))*SINH(POWER((A31*A31-1),0.5)*(overdamped!$J$8/overdamped!$C$6))))),3)</f>
        <v>0.66900000000000004</v>
      </c>
      <c r="H31" s="3">
        <f>ROUND(overdamped!B31-(overdamped!$K$3/30.5),3)</f>
        <v>-1.4E-2</v>
      </c>
      <c r="I31" s="3">
        <f>ROUND(overdamped!C31-(overdamped!$K$4/30.5),3)</f>
        <v>-0.122</v>
      </c>
      <c r="J31" s="3">
        <f>ROUND(overdamped!D31-(overdamped!$K$5/30.5),3)</f>
        <v>-0.16300000000000001</v>
      </c>
      <c r="K31" s="3">
        <f>ROUND(overdamped!E31-(overdamped!$K$6/30.5),3)</f>
        <v>-0.21099999999999999</v>
      </c>
      <c r="L31" s="3">
        <f>ROUND(overdamped!F31-(overdamped!$K$7/30.5),3)</f>
        <v>-0.27900000000000003</v>
      </c>
      <c r="M31" s="3">
        <f>ROUND(overdamped!G31-(overdamped!$K$8/30.5),3)</f>
        <v>-0.28199999999999997</v>
      </c>
      <c r="N31" s="3">
        <f t="shared" si="2"/>
        <v>0</v>
      </c>
      <c r="O31" s="3">
        <f t="shared" si="3"/>
        <v>1.4999999999999999E-2</v>
      </c>
      <c r="P31" s="3">
        <f t="shared" si="4"/>
        <v>2.7E-2</v>
      </c>
      <c r="Q31" s="3">
        <f t="shared" si="5"/>
        <v>4.4999999999999998E-2</v>
      </c>
      <c r="R31" s="3">
        <f t="shared" si="6"/>
        <v>7.8E-2</v>
      </c>
      <c r="S31" s="3">
        <f t="shared" si="7"/>
        <v>0.08</v>
      </c>
      <c r="T31" s="3">
        <f t="shared" si="8"/>
        <v>0.245</v>
      </c>
      <c r="V31" s="2"/>
      <c r="W31" s="2"/>
      <c r="X31" s="2"/>
    </row>
    <row r="32" spans="1:24" ht="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 t="s">
        <v>53</v>
      </c>
      <c r="T32" s="9">
        <f>MIN(T11:T31)</f>
        <v>1.2999999999999999E-2</v>
      </c>
      <c r="U32" s="2"/>
      <c r="V32" s="2"/>
      <c r="W32" s="2"/>
      <c r="X32" s="2"/>
    </row>
    <row r="33" spans="1:2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</sheetData>
  <mergeCells count="4">
    <mergeCell ref="W4:W5"/>
    <mergeCell ref="X4:X5"/>
    <mergeCell ref="V4:V5"/>
    <mergeCell ref="Y4:Y5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I22" sqref="I22"/>
    </sheetView>
  </sheetViews>
  <sheetFormatPr defaultRowHeight="15"/>
  <sheetData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M31"/>
  <sheetViews>
    <sheetView topLeftCell="B1" workbookViewId="0">
      <selection activeCell="G3" sqref="G3"/>
    </sheetView>
  </sheetViews>
  <sheetFormatPr defaultRowHeight="15"/>
  <cols>
    <col min="2" max="2" width="49.140625" customWidth="1"/>
    <col min="11" max="11" width="28.85546875" bestFit="1" customWidth="1"/>
    <col min="12" max="13" width="8.28515625" bestFit="1" customWidth="1"/>
  </cols>
  <sheetData>
    <row r="1" spans="2:13" ht="18">
      <c r="B1" s="17" t="s">
        <v>70</v>
      </c>
      <c r="K1" s="17" t="s">
        <v>71</v>
      </c>
    </row>
    <row r="3" spans="2:13">
      <c r="B3" s="13" t="s">
        <v>11</v>
      </c>
      <c r="C3" s="3">
        <v>73</v>
      </c>
      <c r="D3" s="13" t="s">
        <v>0</v>
      </c>
      <c r="K3" s="13" t="s">
        <v>17</v>
      </c>
      <c r="L3" s="13" t="s">
        <v>18</v>
      </c>
      <c r="M3" s="3">
        <v>0.35539999999999999</v>
      </c>
    </row>
    <row r="4" spans="2:13">
      <c r="B4" s="13" t="s">
        <v>1</v>
      </c>
      <c r="C4" s="3">
        <v>62</v>
      </c>
      <c r="D4" s="13" t="s">
        <v>0</v>
      </c>
      <c r="K4" s="13" t="s">
        <v>19</v>
      </c>
      <c r="L4" s="13" t="s">
        <v>20</v>
      </c>
      <c r="M4" s="3">
        <v>0.25490000000000002</v>
      </c>
    </row>
    <row r="5" spans="2:13">
      <c r="B5" s="13" t="s">
        <v>2</v>
      </c>
      <c r="C5" s="3">
        <v>33.299999999999997</v>
      </c>
      <c r="D5" s="13" t="s">
        <v>0</v>
      </c>
      <c r="K5" s="13"/>
      <c r="L5" s="3"/>
      <c r="M5" s="3"/>
    </row>
    <row r="6" spans="2:13">
      <c r="K6" s="13" t="s">
        <v>30</v>
      </c>
      <c r="L6" s="3">
        <f>SQRT(LN(M3)/(LN(M3)-3.1416))</f>
        <v>0.49771599409759082</v>
      </c>
    </row>
    <row r="7" spans="2:13">
      <c r="K7" s="13" t="s">
        <v>32</v>
      </c>
      <c r="L7" s="3">
        <f>SQRT(LN(M4)/(LN(M4)-2*3.1416))</f>
        <v>0.4227004632730218</v>
      </c>
    </row>
    <row r="8" spans="2:13">
      <c r="K8" s="13" t="s">
        <v>33</v>
      </c>
      <c r="L8" s="3">
        <f>0.5*(L7+L6)</f>
        <v>0.46020822868530631</v>
      </c>
    </row>
    <row r="9" spans="2:13">
      <c r="K9" s="13" t="s">
        <v>69</v>
      </c>
      <c r="L9" s="3">
        <v>0.19289999999999999</v>
      </c>
      <c r="M9" s="13" t="s">
        <v>60</v>
      </c>
    </row>
    <row r="10" spans="2:13" ht="18">
      <c r="K10" s="16" t="s">
        <v>72</v>
      </c>
      <c r="L10" s="3">
        <v>1.3651</v>
      </c>
      <c r="M10" s="13" t="s">
        <v>60</v>
      </c>
    </row>
    <row r="11" spans="2:13" ht="18">
      <c r="K11" s="16" t="s">
        <v>73</v>
      </c>
      <c r="L11" s="3">
        <v>1.2322</v>
      </c>
      <c r="M11" s="13" t="s">
        <v>60</v>
      </c>
    </row>
    <row r="12" spans="2:13" ht="18">
      <c r="K12" s="16" t="s">
        <v>74</v>
      </c>
      <c r="L12" s="3">
        <v>7.26</v>
      </c>
      <c r="M12" s="13" t="s">
        <v>60</v>
      </c>
    </row>
    <row r="13" spans="2:13" ht="18.75" thickBot="1">
      <c r="K13" s="16" t="s">
        <v>75</v>
      </c>
      <c r="L13" s="3">
        <v>0.81</v>
      </c>
      <c r="M13" s="13" t="s">
        <v>60</v>
      </c>
    </row>
    <row r="14" spans="2:13" ht="15.75">
      <c r="B14" s="43" t="s">
        <v>3</v>
      </c>
      <c r="C14" s="45" t="s">
        <v>6</v>
      </c>
      <c r="D14" s="46"/>
      <c r="E14" s="47"/>
      <c r="F14" s="45" t="s">
        <v>7</v>
      </c>
      <c r="G14" s="46"/>
      <c r="H14" s="47"/>
      <c r="M14" s="33"/>
    </row>
    <row r="15" spans="2:13">
      <c r="B15" s="44"/>
      <c r="C15" s="18" t="s">
        <v>8</v>
      </c>
      <c r="D15" s="11" t="s">
        <v>9</v>
      </c>
      <c r="E15" s="19" t="s">
        <v>10</v>
      </c>
      <c r="F15" s="18" t="s">
        <v>8</v>
      </c>
      <c r="G15" s="11" t="s">
        <v>9</v>
      </c>
      <c r="H15" s="19" t="s">
        <v>10</v>
      </c>
    </row>
    <row r="16" spans="2:13">
      <c r="B16" s="25">
        <v>1</v>
      </c>
      <c r="C16" s="20">
        <v>18.5</v>
      </c>
      <c r="D16" s="3">
        <v>0.54</v>
      </c>
      <c r="E16" s="21">
        <f>' u.d calculations'!$B$3-C16</f>
        <v>43.5</v>
      </c>
      <c r="F16" s="20">
        <v>42.8</v>
      </c>
      <c r="G16" s="3">
        <v>1.1299999999999999</v>
      </c>
      <c r="H16" s="21">
        <f>' u.d calculations'!$B$3-F16</f>
        <v>19.200000000000003</v>
      </c>
    </row>
    <row r="17" spans="2:8">
      <c r="B17" s="25">
        <v>2</v>
      </c>
      <c r="C17" s="20">
        <v>26.1</v>
      </c>
      <c r="D17" s="3">
        <v>1.69</v>
      </c>
      <c r="E17" s="21">
        <f>' u.d calculations'!$B$3-C17</f>
        <v>35.9</v>
      </c>
      <c r="F17" s="20">
        <v>39.1</v>
      </c>
      <c r="G17" s="3">
        <v>2.2999999999999998</v>
      </c>
      <c r="H17" s="21">
        <f>' u.d calculations'!$B$3-F17</f>
        <v>22.9</v>
      </c>
    </row>
    <row r="18" spans="2:8">
      <c r="B18" s="25">
        <v>3</v>
      </c>
      <c r="C18" s="20">
        <v>28.4</v>
      </c>
      <c r="D18" s="3">
        <v>2.93</v>
      </c>
      <c r="E18" s="21">
        <f>' u.d calculations'!$B$3-C18</f>
        <v>33.6</v>
      </c>
      <c r="F18" s="20">
        <v>37.200000000000003</v>
      </c>
      <c r="G18" s="3">
        <v>3.55</v>
      </c>
      <c r="H18" s="21">
        <f>' u.d calculations'!$B$3-F18</f>
        <v>24.799999999999997</v>
      </c>
    </row>
    <row r="19" spans="2:8">
      <c r="B19" s="25">
        <v>4</v>
      </c>
      <c r="C19" s="20">
        <v>29.9</v>
      </c>
      <c r="D19" s="3">
        <v>4.07</v>
      </c>
      <c r="E19" s="21">
        <f>' u.d calculations'!$B$3-C19</f>
        <v>32.1</v>
      </c>
      <c r="F19" s="20">
        <v>36.1</v>
      </c>
      <c r="G19" s="3">
        <v>4.82</v>
      </c>
      <c r="H19" s="21">
        <f>' u.d calculations'!$B$3-F19</f>
        <v>25.9</v>
      </c>
    </row>
    <row r="20" spans="2:8">
      <c r="B20" s="25">
        <v>5</v>
      </c>
      <c r="C20" s="20">
        <v>31.2</v>
      </c>
      <c r="D20" s="3">
        <v>5.43</v>
      </c>
      <c r="E20" s="21">
        <f>' u.d calculations'!$B$3-C20</f>
        <v>30.8</v>
      </c>
      <c r="F20" s="20">
        <v>35.200000000000003</v>
      </c>
      <c r="G20" s="3">
        <v>6.02</v>
      </c>
      <c r="H20" s="21">
        <f>' u.d calculations'!$B$3-F20</f>
        <v>26.799999999999997</v>
      </c>
    </row>
    <row r="21" spans="2:8">
      <c r="B21" s="25">
        <v>6</v>
      </c>
      <c r="C21" s="20">
        <v>31.8</v>
      </c>
      <c r="D21" s="3">
        <v>6.6</v>
      </c>
      <c r="E21" s="21">
        <f>' u.d calculations'!$B$3-C21</f>
        <v>30.2</v>
      </c>
      <c r="F21" s="20">
        <v>34.6</v>
      </c>
      <c r="G21" s="3">
        <v>7.26</v>
      </c>
      <c r="H21" s="21">
        <f>' u.d calculations'!$B$3-F21</f>
        <v>27.4</v>
      </c>
    </row>
    <row r="22" spans="2:8">
      <c r="B22" s="25">
        <v>7</v>
      </c>
      <c r="C22" s="20">
        <v>32.200000000000003</v>
      </c>
      <c r="D22" s="3">
        <v>7.84</v>
      </c>
      <c r="E22" s="21">
        <f>' u.d calculations'!$B$3-C22</f>
        <v>29.799999999999997</v>
      </c>
      <c r="F22" s="20">
        <v>34.1</v>
      </c>
      <c r="G22" s="3">
        <v>8.64</v>
      </c>
      <c r="H22" s="21">
        <f>' u.d calculations'!$B$3-F22</f>
        <v>27.9</v>
      </c>
    </row>
    <row r="23" spans="2:8">
      <c r="B23" s="25">
        <v>8</v>
      </c>
      <c r="C23" s="20">
        <v>32.700000000000003</v>
      </c>
      <c r="D23" s="3">
        <v>9.19</v>
      </c>
      <c r="E23" s="21">
        <f>' u.d calculations'!$B$3-C23</f>
        <v>29.299999999999997</v>
      </c>
      <c r="F23" s="20">
        <v>33.9</v>
      </c>
      <c r="G23" s="3">
        <v>9.7200000000000006</v>
      </c>
      <c r="H23" s="21">
        <f>' u.d calculations'!$B$3-F23</f>
        <v>28.1</v>
      </c>
    </row>
    <row r="24" spans="2:8">
      <c r="B24" s="25">
        <v>9</v>
      </c>
      <c r="C24" s="20">
        <v>33</v>
      </c>
      <c r="D24" s="3">
        <v>10.47</v>
      </c>
      <c r="E24" s="21">
        <f>' u.d calculations'!$B$3-C24</f>
        <v>29</v>
      </c>
      <c r="F24" s="20">
        <v>33.6</v>
      </c>
      <c r="G24" s="3">
        <v>11</v>
      </c>
      <c r="H24" s="21">
        <f>' u.d calculations'!$B$3-F24</f>
        <v>28.4</v>
      </c>
    </row>
    <row r="25" spans="2:8" ht="15.75" thickBot="1">
      <c r="B25" s="26">
        <v>10</v>
      </c>
      <c r="C25" s="22">
        <v>33.200000000000003</v>
      </c>
      <c r="D25" s="23">
        <v>11.63</v>
      </c>
      <c r="E25" s="24">
        <f>' u.d calculations'!$B$3-C25</f>
        <v>28.799999999999997</v>
      </c>
      <c r="F25" s="22">
        <v>33.4</v>
      </c>
      <c r="G25" s="23">
        <v>12.37</v>
      </c>
      <c r="H25" s="24">
        <f>' u.d calculations'!$B$3-F25</f>
        <v>28.6</v>
      </c>
    </row>
    <row r="28" spans="2:8" ht="15.75" thickBot="1"/>
    <row r="29" spans="2:8">
      <c r="D29" s="27" t="s">
        <v>12</v>
      </c>
      <c r="E29" s="28">
        <f>Print1!E16-' u.d calculations'!B4</f>
        <v>10.200000000000003</v>
      </c>
    </row>
    <row r="30" spans="2:8">
      <c r="D30" s="29" t="s">
        <v>13</v>
      </c>
      <c r="E30" s="30">
        <v>28.7</v>
      </c>
    </row>
    <row r="31" spans="2:8" ht="15.75" thickBot="1">
      <c r="D31" s="31" t="s">
        <v>14</v>
      </c>
      <c r="E31" s="32">
        <f>Print1!E17-' u.d calculations'!B4</f>
        <v>2.6000000000000014</v>
      </c>
    </row>
  </sheetData>
  <mergeCells count="3">
    <mergeCell ref="B14:B15"/>
    <mergeCell ref="C14:E14"/>
    <mergeCell ref="F14:H14"/>
  </mergeCell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8"/>
  <sheetViews>
    <sheetView topLeftCell="A49" workbookViewId="0">
      <selection activeCell="F5" sqref="F5:R27"/>
    </sheetView>
  </sheetViews>
  <sheetFormatPr defaultRowHeight="15"/>
  <cols>
    <col min="1" max="1" width="40.5703125" bestFit="1" customWidth="1"/>
    <col min="2" max="2" width="13.140625" bestFit="1" customWidth="1"/>
    <col min="3" max="3" width="7.7109375" bestFit="1" customWidth="1"/>
    <col min="4" max="4" width="13.140625" bestFit="1" customWidth="1"/>
  </cols>
  <sheetData>
    <row r="1" spans="1:6" ht="20.25">
      <c r="A1" s="36" t="s">
        <v>70</v>
      </c>
      <c r="F1" s="36" t="s">
        <v>71</v>
      </c>
    </row>
    <row r="2" spans="1:6" ht="18">
      <c r="A2" s="17"/>
    </row>
    <row r="3" spans="1:6" ht="18">
      <c r="A3" s="17" t="s">
        <v>77</v>
      </c>
      <c r="F3" s="17" t="s">
        <v>77</v>
      </c>
    </row>
    <row r="5" spans="1:6">
      <c r="A5" s="13" t="s">
        <v>76</v>
      </c>
      <c r="B5" s="13" t="s">
        <v>55</v>
      </c>
      <c r="C5" s="3">
        <v>93</v>
      </c>
      <c r="D5" s="6" t="s">
        <v>0</v>
      </c>
    </row>
    <row r="6" spans="1:6" ht="18">
      <c r="A6" s="13" t="s">
        <v>1</v>
      </c>
      <c r="B6" s="13" t="s">
        <v>56</v>
      </c>
      <c r="C6" s="3">
        <v>70</v>
      </c>
      <c r="D6" s="6" t="s">
        <v>0</v>
      </c>
    </row>
    <row r="7" spans="1:6" ht="18">
      <c r="A7" s="13" t="s">
        <v>2</v>
      </c>
      <c r="B7" s="13" t="s">
        <v>57</v>
      </c>
      <c r="C7" s="3">
        <v>41</v>
      </c>
      <c r="D7" s="6" t="s">
        <v>0</v>
      </c>
    </row>
    <row r="8" spans="1:6">
      <c r="A8" s="4"/>
      <c r="B8" s="4"/>
      <c r="C8" s="4"/>
    </row>
    <row r="9" spans="1:6">
      <c r="A9" s="13" t="s">
        <v>59</v>
      </c>
      <c r="B9" s="13" t="s">
        <v>58</v>
      </c>
      <c r="C9" s="14">
        <f>POWER(C5/(200*9.81),0.5)</f>
        <v>0.21771681519991767</v>
      </c>
      <c r="D9" s="6" t="s">
        <v>60</v>
      </c>
    </row>
    <row r="12" spans="1:6" s="37" customFormat="1" ht="18">
      <c r="A12" s="39" t="s">
        <v>3</v>
      </c>
      <c r="B12" s="39" t="s">
        <v>4</v>
      </c>
      <c r="C12" s="39" t="s">
        <v>5</v>
      </c>
      <c r="D12" s="40" t="s">
        <v>79</v>
      </c>
    </row>
    <row r="13" spans="1:6">
      <c r="A13" s="3">
        <v>1</v>
      </c>
      <c r="B13" s="3">
        <f>$C$5-D13</f>
        <v>88</v>
      </c>
      <c r="C13" s="3">
        <v>0.25</v>
      </c>
      <c r="D13" s="3">
        <v>5</v>
      </c>
    </row>
    <row r="14" spans="1:6">
      <c r="A14" s="3">
        <v>2</v>
      </c>
      <c r="B14" s="3">
        <f>$C$5-D14</f>
        <v>83</v>
      </c>
      <c r="C14" s="3">
        <v>0.34</v>
      </c>
      <c r="D14" s="3">
        <v>10</v>
      </c>
    </row>
    <row r="15" spans="1:6">
      <c r="A15" s="3">
        <v>3</v>
      </c>
      <c r="B15" s="3">
        <f>$C$5-D15</f>
        <v>78</v>
      </c>
      <c r="C15" s="3">
        <v>0.56000000000000005</v>
      </c>
      <c r="D15" s="3">
        <v>15</v>
      </c>
    </row>
    <row r="16" spans="1:6">
      <c r="A16" s="3">
        <v>4</v>
      </c>
      <c r="B16" s="3">
        <f>$C$5-D16</f>
        <v>73</v>
      </c>
      <c r="C16" s="3">
        <v>0.81</v>
      </c>
      <c r="D16" s="3">
        <v>20</v>
      </c>
    </row>
    <row r="17" spans="1:4">
      <c r="A17" s="5">
        <v>5</v>
      </c>
      <c r="B17" s="3">
        <v>45</v>
      </c>
      <c r="C17" s="5">
        <v>1.06</v>
      </c>
      <c r="D17" s="5">
        <v>25</v>
      </c>
    </row>
    <row r="18" spans="1:4">
      <c r="A18" s="5">
        <v>6</v>
      </c>
      <c r="B18" s="3">
        <v>41</v>
      </c>
      <c r="C18" s="5">
        <v>1.49</v>
      </c>
      <c r="D18" s="5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u.d calculations</vt:lpstr>
      <vt:lpstr>overdamped</vt:lpstr>
      <vt:lpstr>Sheet1</vt:lpstr>
      <vt:lpstr>Print1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2016-02-02T10:25:39Z</dcterms:modified>
</cp:coreProperties>
</file>