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17a19daf3d91c20/Desktop/mmrda_budget_working/"/>
    </mc:Choice>
  </mc:AlternateContent>
  <xr:revisionPtr revIDLastSave="336" documentId="11_F25DC773A252ABDACC1048D741DF6C005ADE58EC" xr6:coauthVersionLast="47" xr6:coauthVersionMax="47" xr10:uidLastSave="{36327384-37F2-4DA9-9D67-2E6793226661}"/>
  <bookViews>
    <workbookView xWindow="-108" yWindow="-108" windowWidth="23256" windowHeight="1389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Sheet1!$A$1:$AR$28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2" i="2"/>
  <c r="Z3" i="2"/>
  <c r="Z4" i="2"/>
  <c r="Z5" i="2"/>
  <c r="Z6" i="2"/>
  <c r="Z7" i="2"/>
  <c r="Z8" i="2"/>
  <c r="Z9" i="2"/>
  <c r="Z10" i="2"/>
  <c r="Z2" i="2"/>
  <c r="Y3" i="2"/>
  <c r="Y4" i="2"/>
  <c r="Y5" i="2"/>
  <c r="Y6" i="2"/>
  <c r="Y7" i="2"/>
  <c r="Y8" i="2"/>
  <c r="Y9" i="2"/>
  <c r="Y10" i="2"/>
  <c r="Y2" i="2"/>
  <c r="X3" i="2"/>
  <c r="X4" i="2"/>
  <c r="X5" i="2"/>
  <c r="X6" i="2"/>
  <c r="X7" i="2"/>
  <c r="X8" i="2"/>
  <c r="X9" i="2"/>
  <c r="X10" i="2"/>
  <c r="X2" i="2"/>
  <c r="B2" i="1"/>
  <c r="C2" i="1"/>
  <c r="D2" i="1"/>
  <c r="E2" i="1"/>
  <c r="F2" i="1"/>
  <c r="G2" i="1"/>
  <c r="H2" i="1"/>
  <c r="I2" i="1"/>
  <c r="J2" i="1"/>
  <c r="K2" i="1"/>
  <c r="L2" i="1"/>
  <c r="M2" i="1"/>
  <c r="B3" i="1"/>
  <c r="C3" i="1"/>
  <c r="D3" i="1"/>
  <c r="E3" i="1"/>
  <c r="F3" i="1"/>
  <c r="G3" i="1"/>
  <c r="H3" i="1"/>
  <c r="I3" i="1"/>
  <c r="J3" i="1"/>
  <c r="K3" i="1"/>
  <c r="L3" i="1"/>
  <c r="L4" i="1" s="1"/>
  <c r="M3" i="1"/>
  <c r="M4" i="1" s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</calcChain>
</file>

<file path=xl/sharedStrings.xml><?xml version="1.0" encoding="utf-8"?>
<sst xmlns="http://schemas.openxmlformats.org/spreadsheetml/2006/main" count="91" uniqueCount="64">
  <si>
    <t>Sr No.</t>
  </si>
  <si>
    <t>Particulars</t>
  </si>
  <si>
    <t>Proportionate</t>
  </si>
  <si>
    <t>% Achievement (as compared to proportionate budget)</t>
  </si>
  <si>
    <t>Administrative Expenses (Proposed)</t>
  </si>
  <si>
    <t>Administrative Expenses (Actual)</t>
  </si>
  <si>
    <t>Administrative Expenses (Deviation)</t>
  </si>
  <si>
    <t>Operations and Maintenance Expenditure (Proposed)</t>
  </si>
  <si>
    <t>Operations and Maintenance Expenditure (Actual)</t>
  </si>
  <si>
    <t>Operations and Maintenance Expenditure (Deviation)</t>
  </si>
  <si>
    <t>Dead Stock (Proposed)</t>
  </si>
  <si>
    <t>Dead Stock (Actual)</t>
  </si>
  <si>
    <t>Dead Stock (Deviation)</t>
  </si>
  <si>
    <t>Loan, Advances &amp; EMD given By MMRDA (Proposed)</t>
  </si>
  <si>
    <t>Loan, Advances &amp; EMD given By MMRDA (Actual)</t>
  </si>
  <si>
    <t>Loan, Advances &amp; EMD given By MMRDA (Deviation)</t>
  </si>
  <si>
    <t>Surveys / Studies (Actual)</t>
  </si>
  <si>
    <t>Surveys / Studies (proposed)</t>
  </si>
  <si>
    <t>Surveys / Studies (Deviation)</t>
  </si>
  <si>
    <t>Grants (Proposed)</t>
  </si>
  <si>
    <t>Grants (Actual)</t>
  </si>
  <si>
    <t>Grants (Deviation)</t>
  </si>
  <si>
    <t>Project Expenditure (Proposed)</t>
  </si>
  <si>
    <t>Project Expenditure (Actual)</t>
  </si>
  <si>
    <t>Project Expenditure (Deviation)</t>
  </si>
  <si>
    <t>Repayment Of Loan (Proposed)</t>
  </si>
  <si>
    <t>Repayment Of Loan (Actual)</t>
  </si>
  <si>
    <t>Repayment Of Loan (Deviation)</t>
  </si>
  <si>
    <t>Interest and other charges on the loan amount (Proposed)</t>
  </si>
  <si>
    <t>Interest and other charges on the loan amount (Actual)</t>
  </si>
  <si>
    <t>Interest and other charges on the loan amount (Deviation)</t>
  </si>
  <si>
    <t>Date</t>
  </si>
  <si>
    <t>Administrative Expenses</t>
  </si>
  <si>
    <t>Operations and Maintenance Expenditure</t>
  </si>
  <si>
    <t>Dead Stock</t>
  </si>
  <si>
    <t>Loan, Advances &amp; EMD given By MMRDA</t>
  </si>
  <si>
    <t>Surveys / Studies</t>
  </si>
  <si>
    <t>Grants</t>
  </si>
  <si>
    <t>Project Expenditure</t>
  </si>
  <si>
    <t>Repayment Of Loan</t>
  </si>
  <si>
    <t>Interest and other charges on the loan amount</t>
  </si>
  <si>
    <t>As per 2020-2021</t>
  </si>
  <si>
    <t>As per 2021-2022</t>
  </si>
  <si>
    <t>As per 2022-2023</t>
  </si>
  <si>
    <t>Actual Budget 2023-24</t>
  </si>
  <si>
    <t>Revised Budget 2023-24</t>
  </si>
  <si>
    <t>Actual Budget 2024-25</t>
  </si>
  <si>
    <t>to trail percentage</t>
  </si>
  <si>
    <t>total expenditure as on sept 2024 (%)</t>
  </si>
  <si>
    <t>expenditure as on sept 2024</t>
  </si>
  <si>
    <t>target expenditure as of March 2025</t>
  </si>
  <si>
    <t xml:space="preserve">Surveys / Studies </t>
  </si>
  <si>
    <t xml:space="preserve">Repayment Of Loan </t>
  </si>
  <si>
    <t>Particular</t>
  </si>
  <si>
    <t>Proportionate Budget YTD (supposed)</t>
  </si>
  <si>
    <t>Actual YTD (Incurred)</t>
  </si>
  <si>
    <t>FY 2020-21</t>
  </si>
  <si>
    <t>FY 2021-22</t>
  </si>
  <si>
    <t>FY 2022-23</t>
  </si>
  <si>
    <t>Loan, Advances &amp; EMD</t>
  </si>
  <si>
    <t>Interest Repayments</t>
  </si>
  <si>
    <t>Operations and Maintenance</t>
  </si>
  <si>
    <t xml:space="preserve">Admin Expenses </t>
  </si>
  <si>
    <t>Project Capital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</si>
</sst>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F800]dddd\,\ mmmm\ dd\,\ yyyy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12"/>
      <color theme="0"/>
      <name val="Bookman Old Style"/>
      <family val="1"/>
    </font>
    <font>
      <b/>
      <sz val="11"/>
      <name val="Bookman Old Style"/>
      <family val="1"/>
    </font>
    <font>
      <b/>
      <sz val="11"/>
      <color theme="1"/>
      <name val="Bookman Old Style"/>
      <family val="1"/>
    </font>
    <font>
      <b/>
      <sz val="12"/>
      <color theme="1"/>
      <name val="Bookman Old Style"/>
      <family val="1"/>
    </font>
    <font>
      <sz val="11"/>
      <name val="Bookman Old Style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4" fontId="4" fillId="2" borderId="2" xfId="2" applyNumberFormat="1" applyFont="1" applyBorder="1" applyAlignment="1">
      <alignment horizontal="center" vertical="center" wrapText="1"/>
    </xf>
    <xf numFmtId="17" fontId="4" fillId="2" borderId="1" xfId="2" applyNumberFormat="1" applyFont="1" applyBorder="1" applyAlignment="1">
      <alignment horizontal="center" vertical="center"/>
    </xf>
    <xf numFmtId="17" fontId="5" fillId="0" borderId="1" xfId="0" applyNumberFormat="1" applyFont="1" applyBorder="1" applyAlignment="1">
      <alignment horizontal="center" vertical="center"/>
    </xf>
    <xf numFmtId="43" fontId="7" fillId="0" borderId="0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4" fillId="0" borderId="0" xfId="2" applyNumberFormat="1" applyFont="1" applyFill="1" applyBorder="1" applyAlignment="1">
      <alignment horizontal="center" vertical="center" wrapText="1"/>
    </xf>
    <xf numFmtId="17" fontId="4" fillId="0" borderId="0" xfId="2" applyNumberFormat="1" applyFont="1" applyFill="1" applyBorder="1" applyAlignment="1">
      <alignment horizontal="center" vertical="center"/>
    </xf>
    <xf numFmtId="17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2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43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3">
    <cellStyle name="60% - Accent1" xfId="2" builtinId="32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R28"/>
  <sheetViews>
    <sheetView zoomScale="83" workbookViewId="0">
      <selection activeCell="B3" sqref="B3:M27"/>
    </sheetView>
  </sheetViews>
  <sheetFormatPr defaultRowHeight="14.4" x14ac:dyDescent="0.3"/>
  <cols>
    <col min="1" max="1" width="53" bestFit="1" customWidth="1"/>
    <col min="2" max="2" width="21" bestFit="1" customWidth="1"/>
    <col min="3" max="3" width="20.44140625" bestFit="1" customWidth="1"/>
    <col min="4" max="4" width="67.77734375" bestFit="1" customWidth="1"/>
    <col min="5" max="5" width="20.44140625" bestFit="1" customWidth="1"/>
    <col min="6" max="6" width="13.88671875" bestFit="1" customWidth="1"/>
    <col min="7" max="7" width="13.6640625" bestFit="1" customWidth="1"/>
    <col min="8" max="8" width="27" customWidth="1"/>
    <col min="9" max="9" width="31.5546875" customWidth="1"/>
    <col min="10" max="10" width="28" customWidth="1"/>
    <col min="11" max="11" width="17.21875" customWidth="1"/>
    <col min="12" max="12" width="29.44140625" customWidth="1"/>
    <col min="13" max="13" width="26" customWidth="1"/>
    <col min="14" max="14" width="15.109375" customWidth="1"/>
    <col min="15" max="15" width="13.5546875" bestFit="1" customWidth="1"/>
    <col min="16" max="16" width="13.33203125" bestFit="1" customWidth="1"/>
    <col min="17" max="17" width="46.5546875" bestFit="1" customWidth="1"/>
    <col min="18" max="18" width="14" bestFit="1" customWidth="1"/>
    <col min="19" max="19" width="16.21875" bestFit="1" customWidth="1"/>
    <col min="20" max="20" width="20.21875" bestFit="1" customWidth="1"/>
    <col min="21" max="21" width="17.5546875" bestFit="1" customWidth="1"/>
    <col min="22" max="22" width="19.44140625" bestFit="1" customWidth="1"/>
    <col min="23" max="23" width="19.5546875" bestFit="1" customWidth="1"/>
    <col min="24" max="24" width="17.33203125" bestFit="1" customWidth="1"/>
    <col min="25" max="25" width="18.109375" bestFit="1" customWidth="1"/>
    <col min="32" max="32" width="56.109375" bestFit="1" customWidth="1"/>
    <col min="33" max="33" width="16.88671875" bestFit="1" customWidth="1"/>
    <col min="34" max="34" width="16" bestFit="1" customWidth="1"/>
    <col min="35" max="35" width="17.33203125" bestFit="1" customWidth="1"/>
    <col min="36" max="36" width="16" bestFit="1" customWidth="1"/>
    <col min="37" max="38" width="15.21875" bestFit="1" customWidth="1"/>
    <col min="39" max="39" width="11.77734375" bestFit="1" customWidth="1"/>
    <col min="40" max="41" width="15.21875" bestFit="1" customWidth="1"/>
    <col min="42" max="42" width="17.44140625" customWidth="1"/>
    <col min="43" max="43" width="21" customWidth="1"/>
    <col min="44" max="44" width="23.88671875" customWidth="1"/>
  </cols>
  <sheetData>
    <row r="1" spans="1:44" x14ac:dyDescent="0.3">
      <c r="A1" t="s">
        <v>31</v>
      </c>
      <c r="B1" s="2">
        <v>45383</v>
      </c>
      <c r="C1" s="2">
        <v>45413</v>
      </c>
      <c r="D1" s="2">
        <v>45444</v>
      </c>
      <c r="E1" s="2">
        <v>45474</v>
      </c>
      <c r="F1" s="3">
        <v>45505</v>
      </c>
      <c r="G1" s="3">
        <v>45536</v>
      </c>
      <c r="H1" s="4">
        <v>45566</v>
      </c>
      <c r="I1" s="4">
        <v>45597</v>
      </c>
      <c r="J1" s="4">
        <v>45627</v>
      </c>
      <c r="K1" s="4">
        <v>45658</v>
      </c>
      <c r="L1" s="4">
        <v>45689</v>
      </c>
      <c r="M1" s="2">
        <v>45717</v>
      </c>
    </row>
    <row r="2" spans="1:44" hidden="1" x14ac:dyDescent="0.3">
      <c r="A2" t="s">
        <v>4</v>
      </c>
      <c r="B2">
        <f>Sheet2!$H$2/12</f>
        <v>24.153333333333336</v>
      </c>
      <c r="C2">
        <f>Sheet2!$H$2/12</f>
        <v>24.153333333333336</v>
      </c>
      <c r="D2">
        <f>Sheet2!$H$2/12</f>
        <v>24.153333333333336</v>
      </c>
      <c r="E2">
        <f>Sheet2!$H$2/12</f>
        <v>24.153333333333336</v>
      </c>
      <c r="F2">
        <f>Sheet2!$H$2/12</f>
        <v>24.153333333333336</v>
      </c>
      <c r="G2">
        <f>Sheet2!$H$2/12</f>
        <v>24.153333333333336</v>
      </c>
      <c r="H2">
        <f>Sheet2!$H$2/12</f>
        <v>24.153333333333336</v>
      </c>
      <c r="I2">
        <f>Sheet2!$H$2/12</f>
        <v>24.153333333333336</v>
      </c>
      <c r="J2">
        <f>Sheet2!$H$2/12</f>
        <v>24.153333333333336</v>
      </c>
      <c r="K2">
        <f>Sheet2!$H$2/12</f>
        <v>24.153333333333336</v>
      </c>
      <c r="L2">
        <f>Sheet2!$H$2/12</f>
        <v>24.153333333333336</v>
      </c>
      <c r="M2">
        <f>Sheet2!$H$2/12</f>
        <v>24.153333333333336</v>
      </c>
    </row>
    <row r="3" spans="1:44" x14ac:dyDescent="0.3">
      <c r="A3" t="s">
        <v>5</v>
      </c>
      <c r="B3">
        <f>Sheet2!M2</f>
        <v>8.1199999999999992</v>
      </c>
      <c r="C3">
        <f>Sheet2!N2</f>
        <v>31.769999999999996</v>
      </c>
      <c r="D3">
        <f>Sheet2!O2</f>
        <v>52.220000000000006</v>
      </c>
      <c r="E3">
        <f>Sheet2!P2</f>
        <v>81.542030699999998</v>
      </c>
      <c r="F3">
        <f>Sheet2!Q2</f>
        <v>90.658607600000011</v>
      </c>
      <c r="G3">
        <f>Sheet2!R2</f>
        <v>114.5692864</v>
      </c>
      <c r="H3">
        <f>Sheet2!S2</f>
        <v>0</v>
      </c>
      <c r="I3">
        <f>Sheet2!T2</f>
        <v>0</v>
      </c>
      <c r="J3">
        <f>Sheet2!U2</f>
        <v>0</v>
      </c>
      <c r="K3">
        <f>Sheet2!V2</f>
        <v>0</v>
      </c>
      <c r="L3">
        <f>Sheet2!W2</f>
        <v>0</v>
      </c>
      <c r="M3">
        <f>Z4</f>
        <v>0</v>
      </c>
    </row>
    <row r="4" spans="1:44" hidden="1" x14ac:dyDescent="0.3">
      <c r="A4" t="s">
        <v>6</v>
      </c>
      <c r="B4">
        <f t="shared" ref="B4:M4" si="0">B3-B2</f>
        <v>-16.033333333333339</v>
      </c>
      <c r="C4">
        <f t="shared" si="0"/>
        <v>7.61666666666666</v>
      </c>
      <c r="D4">
        <f t="shared" si="0"/>
        <v>28.06666666666667</v>
      </c>
      <c r="E4">
        <f t="shared" si="0"/>
        <v>57.388697366666662</v>
      </c>
      <c r="F4">
        <f t="shared" si="0"/>
        <v>66.505274266666675</v>
      </c>
      <c r="G4">
        <f t="shared" si="0"/>
        <v>90.41595306666666</v>
      </c>
      <c r="H4">
        <f t="shared" si="0"/>
        <v>-24.153333333333336</v>
      </c>
      <c r="I4">
        <f t="shared" si="0"/>
        <v>-24.153333333333336</v>
      </c>
      <c r="J4">
        <f t="shared" si="0"/>
        <v>-24.153333333333336</v>
      </c>
      <c r="K4">
        <f t="shared" si="0"/>
        <v>-24.153333333333336</v>
      </c>
      <c r="L4">
        <f t="shared" si="0"/>
        <v>-24.153333333333336</v>
      </c>
      <c r="M4">
        <f t="shared" si="0"/>
        <v>-24.153333333333336</v>
      </c>
    </row>
    <row r="5" spans="1:44" hidden="1" x14ac:dyDescent="0.3">
      <c r="A5" t="s">
        <v>7</v>
      </c>
      <c r="B5">
        <f>Sheet2!$H$3/12</f>
        <v>70.784999999999997</v>
      </c>
      <c r="C5">
        <f>Sheet2!$H$3/12</f>
        <v>70.784999999999997</v>
      </c>
      <c r="D5">
        <f>Sheet2!$H$3/12</f>
        <v>70.784999999999997</v>
      </c>
      <c r="E5">
        <f>Sheet2!$H$3/12</f>
        <v>70.784999999999997</v>
      </c>
      <c r="F5">
        <f>Sheet2!$H$3/12</f>
        <v>70.784999999999997</v>
      </c>
      <c r="G5">
        <f>Sheet2!$H$3/12</f>
        <v>70.784999999999997</v>
      </c>
      <c r="H5">
        <f>Sheet2!$H$3/12</f>
        <v>70.784999999999997</v>
      </c>
      <c r="I5">
        <f>Sheet2!$H$3/12</f>
        <v>70.784999999999997</v>
      </c>
      <c r="J5">
        <f>Sheet2!$H$3/12</f>
        <v>70.784999999999997</v>
      </c>
      <c r="K5">
        <f>Sheet2!$H$3/12</f>
        <v>70.784999999999997</v>
      </c>
      <c r="L5">
        <f>Sheet2!$H$3/12</f>
        <v>70.784999999999997</v>
      </c>
      <c r="M5">
        <f>Sheet2!$H$3/12</f>
        <v>70.784999999999997</v>
      </c>
    </row>
    <row r="6" spans="1:44" ht="15.6" x14ac:dyDescent="0.3">
      <c r="A6" t="s">
        <v>8</v>
      </c>
      <c r="B6">
        <f>Sheet2!M3</f>
        <v>0</v>
      </c>
      <c r="C6">
        <f>Sheet2!N3</f>
        <v>16.079999999999998</v>
      </c>
      <c r="D6">
        <f>Sheet2!O3</f>
        <v>35.93</v>
      </c>
      <c r="E6">
        <f>Sheet2!P3</f>
        <v>55.979984000000002</v>
      </c>
      <c r="F6">
        <f>Sheet2!Q3</f>
        <v>88.266445699999991</v>
      </c>
      <c r="G6">
        <f>Sheet2!R3</f>
        <v>119.0264457</v>
      </c>
      <c r="H6">
        <f>Sheet2!S3</f>
        <v>0</v>
      </c>
      <c r="I6">
        <f>Sheet2!T3</f>
        <v>0</v>
      </c>
      <c r="J6">
        <f>Sheet2!U3</f>
        <v>0</v>
      </c>
      <c r="K6">
        <f>Sheet2!V3</f>
        <v>0</v>
      </c>
      <c r="L6">
        <f>Sheet2!W3</f>
        <v>0</v>
      </c>
      <c r="M6">
        <f>Z5</f>
        <v>0</v>
      </c>
      <c r="AF6" s="6"/>
      <c r="AG6" s="7"/>
      <c r="AH6" s="7"/>
      <c r="AI6" s="7"/>
      <c r="AJ6" s="7"/>
      <c r="AK6" s="8"/>
      <c r="AL6" s="8"/>
      <c r="AM6" s="9"/>
      <c r="AN6" s="9"/>
      <c r="AO6" s="9"/>
      <c r="AP6" s="9"/>
      <c r="AQ6" s="9"/>
      <c r="AR6" s="7"/>
    </row>
    <row r="7" spans="1:44" ht="15.6" hidden="1" x14ac:dyDescent="0.3">
      <c r="A7" t="s">
        <v>9</v>
      </c>
      <c r="B7">
        <f t="shared" ref="B7:M7" si="1">B6-B5</f>
        <v>-70.784999999999997</v>
      </c>
      <c r="C7">
        <f t="shared" si="1"/>
        <v>-54.704999999999998</v>
      </c>
      <c r="D7">
        <f t="shared" si="1"/>
        <v>-34.854999999999997</v>
      </c>
      <c r="E7">
        <f t="shared" si="1"/>
        <v>-14.805015999999995</v>
      </c>
      <c r="F7">
        <f t="shared" si="1"/>
        <v>17.481445699999995</v>
      </c>
      <c r="G7">
        <f t="shared" si="1"/>
        <v>48.2414457</v>
      </c>
      <c r="H7">
        <f t="shared" si="1"/>
        <v>-70.784999999999997</v>
      </c>
      <c r="I7">
        <f t="shared" si="1"/>
        <v>-70.784999999999997</v>
      </c>
      <c r="J7">
        <f t="shared" si="1"/>
        <v>-70.784999999999997</v>
      </c>
      <c r="K7">
        <f t="shared" si="1"/>
        <v>-70.784999999999997</v>
      </c>
      <c r="L7">
        <f t="shared" si="1"/>
        <v>-70.784999999999997</v>
      </c>
      <c r="M7">
        <f t="shared" si="1"/>
        <v>-70.784999999999997</v>
      </c>
      <c r="AF7" s="10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44" ht="15.6" hidden="1" x14ac:dyDescent="0.3">
      <c r="A8" t="s">
        <v>10</v>
      </c>
      <c r="B8">
        <f>Sheet2!$H$4/12</f>
        <v>0.875</v>
      </c>
      <c r="C8">
        <f>Sheet2!$H$4/12</f>
        <v>0.875</v>
      </c>
      <c r="D8">
        <f>Sheet2!$H$4/12</f>
        <v>0.875</v>
      </c>
      <c r="E8">
        <f>Sheet2!$H$4/12</f>
        <v>0.875</v>
      </c>
      <c r="F8">
        <f>Sheet2!$H$4/12</f>
        <v>0.875</v>
      </c>
      <c r="G8">
        <f>Sheet2!$H$4/12</f>
        <v>0.875</v>
      </c>
      <c r="H8">
        <f>Sheet2!$H$4/12</f>
        <v>0.875</v>
      </c>
      <c r="I8">
        <f>Sheet2!$H$4/12</f>
        <v>0.875</v>
      </c>
      <c r="J8">
        <f>Sheet2!$H$4/12</f>
        <v>0.875</v>
      </c>
      <c r="K8">
        <f>Sheet2!$H$4/12</f>
        <v>0.875</v>
      </c>
      <c r="L8">
        <f>Sheet2!$H$4/12</f>
        <v>0.875</v>
      </c>
      <c r="M8">
        <f>Sheet2!$H$4/12</f>
        <v>0.875</v>
      </c>
      <c r="AF8" s="10"/>
      <c r="AG8" s="5"/>
      <c r="AH8" s="5"/>
      <c r="AI8" s="5"/>
      <c r="AJ8" s="5"/>
      <c r="AK8" s="5"/>
      <c r="AL8" s="11"/>
      <c r="AM8" s="11"/>
      <c r="AN8" s="11"/>
      <c r="AO8" s="11"/>
      <c r="AP8" s="11"/>
      <c r="AQ8" s="11"/>
      <c r="AR8" s="11"/>
    </row>
    <row r="9" spans="1:44" ht="15.6" x14ac:dyDescent="0.3">
      <c r="A9" t="s">
        <v>11</v>
      </c>
      <c r="B9">
        <f>Sheet2!K4</f>
        <v>9.8452544000000017</v>
      </c>
      <c r="C9">
        <f>Sheet2!L4</f>
        <v>12.0052544</v>
      </c>
      <c r="D9">
        <f>Sheet2!M4</f>
        <v>0.38</v>
      </c>
      <c r="E9">
        <f>Sheet2!N4</f>
        <v>0.24000000000000002</v>
      </c>
      <c r="F9">
        <f>Sheet2!O4</f>
        <v>0.30000000000000004</v>
      </c>
      <c r="G9">
        <f>Sheet2!P4</f>
        <v>1.3913916</v>
      </c>
      <c r="H9">
        <f>Sheet2!Q4</f>
        <v>3.5113915999999996</v>
      </c>
      <c r="I9">
        <f>Sheet2!R4</f>
        <v>5.72</v>
      </c>
      <c r="J9">
        <f>Sheet2!S4</f>
        <v>0</v>
      </c>
      <c r="K9">
        <f>Sheet2!T4</f>
        <v>0</v>
      </c>
      <c r="L9">
        <f>Sheet2!U4</f>
        <v>0</v>
      </c>
      <c r="M9">
        <f>Sheet2!V4</f>
        <v>0</v>
      </c>
      <c r="AF9" s="10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</row>
    <row r="10" spans="1:44" ht="15.6" hidden="1" x14ac:dyDescent="0.3">
      <c r="A10" t="s">
        <v>12</v>
      </c>
      <c r="B10">
        <f t="shared" ref="B10:M10" si="2">B9-B8</f>
        <v>8.9702544000000017</v>
      </c>
      <c r="C10">
        <f t="shared" si="2"/>
        <v>11.1302544</v>
      </c>
      <c r="D10">
        <f t="shared" si="2"/>
        <v>-0.495</v>
      </c>
      <c r="E10">
        <f t="shared" si="2"/>
        <v>-0.63500000000000001</v>
      </c>
      <c r="F10">
        <f t="shared" si="2"/>
        <v>-0.57499999999999996</v>
      </c>
      <c r="G10">
        <f t="shared" si="2"/>
        <v>0.51639159999999995</v>
      </c>
      <c r="H10">
        <f t="shared" si="2"/>
        <v>2.6363915999999996</v>
      </c>
      <c r="I10">
        <f t="shared" si="2"/>
        <v>4.8449999999999998</v>
      </c>
      <c r="J10">
        <f t="shared" si="2"/>
        <v>-0.875</v>
      </c>
      <c r="K10">
        <f t="shared" si="2"/>
        <v>-0.875</v>
      </c>
      <c r="L10">
        <f t="shared" si="2"/>
        <v>-0.875</v>
      </c>
      <c r="M10">
        <f t="shared" si="2"/>
        <v>-0.875</v>
      </c>
      <c r="AF10" s="12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pans="1:44" ht="15.6" hidden="1" x14ac:dyDescent="0.3">
      <c r="A11" t="s">
        <v>13</v>
      </c>
      <c r="B11">
        <f>Sheet2!$H$5/12</f>
        <v>25.083333333333332</v>
      </c>
      <c r="C11">
        <f>Sheet2!$H$5/12</f>
        <v>25.083333333333332</v>
      </c>
      <c r="D11">
        <f>Sheet2!$H$5/12</f>
        <v>25.083333333333332</v>
      </c>
      <c r="E11">
        <f>Sheet2!$H$5/12</f>
        <v>25.083333333333332</v>
      </c>
      <c r="F11">
        <f>Sheet2!$H$5/12</f>
        <v>25.083333333333332</v>
      </c>
      <c r="G11">
        <f>Sheet2!$H$5/12</f>
        <v>25.083333333333332</v>
      </c>
      <c r="H11">
        <f>Sheet2!$H$5/12</f>
        <v>25.083333333333332</v>
      </c>
      <c r="I11">
        <f>Sheet2!$H$5/12</f>
        <v>25.083333333333332</v>
      </c>
      <c r="J11">
        <f>Sheet2!$H$5/12</f>
        <v>25.083333333333332</v>
      </c>
      <c r="K11">
        <f>Sheet2!$H$5/12</f>
        <v>25.083333333333332</v>
      </c>
      <c r="L11">
        <f>Sheet2!$H$5/12</f>
        <v>25.083333333333332</v>
      </c>
      <c r="M11">
        <f>Sheet2!$H$5/12</f>
        <v>25.083333333333332</v>
      </c>
      <c r="AF11" s="10"/>
      <c r="AG11" s="5"/>
      <c r="AH11" s="5"/>
      <c r="AI11" s="5"/>
      <c r="AJ11" s="5"/>
      <c r="AK11" s="5"/>
      <c r="AL11" s="11"/>
      <c r="AM11" s="11"/>
      <c r="AN11" s="11"/>
      <c r="AO11" s="11"/>
      <c r="AP11" s="11"/>
      <c r="AQ11" s="11"/>
      <c r="AR11" s="5"/>
    </row>
    <row r="12" spans="1:44" ht="15.6" x14ac:dyDescent="0.3">
      <c r="A12" t="s">
        <v>14</v>
      </c>
      <c r="B12">
        <f>Sheet2!M5</f>
        <v>7.17</v>
      </c>
      <c r="C12">
        <f>Sheet2!N5</f>
        <v>10.559999999999999</v>
      </c>
      <c r="D12">
        <f>Sheet2!O5</f>
        <v>20.169999999999998</v>
      </c>
      <c r="E12">
        <f>Sheet2!P5</f>
        <v>30.340000000000003</v>
      </c>
      <c r="F12">
        <f>Sheet2!Q5</f>
        <v>33.519999999999996</v>
      </c>
      <c r="G12">
        <f>Sheet2!R5</f>
        <v>35.909999999999997</v>
      </c>
      <c r="H12">
        <f>Sheet2!S5</f>
        <v>0</v>
      </c>
      <c r="I12">
        <f>Sheet2!T5</f>
        <v>0</v>
      </c>
      <c r="J12">
        <f>Sheet2!U5</f>
        <v>0</v>
      </c>
      <c r="K12">
        <f>Sheet2!V5</f>
        <v>0</v>
      </c>
      <c r="L12">
        <f>Sheet2!W5</f>
        <v>0</v>
      </c>
      <c r="M12">
        <f>Z7</f>
        <v>0</v>
      </c>
      <c r="AF12" s="10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pans="1:44" ht="15.6" hidden="1" x14ac:dyDescent="0.3">
      <c r="A13" t="s">
        <v>15</v>
      </c>
      <c r="B13">
        <f t="shared" ref="B13:M13" si="3">B12-B11</f>
        <v>-17.913333333333334</v>
      </c>
      <c r="C13">
        <f t="shared" si="3"/>
        <v>-14.523333333333333</v>
      </c>
      <c r="D13">
        <f t="shared" si="3"/>
        <v>-4.913333333333334</v>
      </c>
      <c r="E13">
        <f t="shared" si="3"/>
        <v>5.2566666666666713</v>
      </c>
      <c r="F13">
        <f t="shared" si="3"/>
        <v>8.4366666666666639</v>
      </c>
      <c r="G13">
        <f t="shared" si="3"/>
        <v>10.826666666666664</v>
      </c>
      <c r="H13">
        <f t="shared" si="3"/>
        <v>-25.083333333333332</v>
      </c>
      <c r="I13">
        <f t="shared" si="3"/>
        <v>-25.083333333333332</v>
      </c>
      <c r="J13">
        <f t="shared" si="3"/>
        <v>-25.083333333333332</v>
      </c>
      <c r="K13">
        <f t="shared" si="3"/>
        <v>-25.083333333333332</v>
      </c>
      <c r="L13">
        <f t="shared" si="3"/>
        <v>-25.083333333333332</v>
      </c>
      <c r="M13">
        <f t="shared" si="3"/>
        <v>-25.083333333333332</v>
      </c>
      <c r="AF13" s="10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44" ht="15.6" hidden="1" x14ac:dyDescent="0.3">
      <c r="A14" t="s">
        <v>17</v>
      </c>
      <c r="B14">
        <f>Sheet2!$H$6/12</f>
        <v>16.551666666666666</v>
      </c>
      <c r="C14">
        <f>Sheet2!$H$6/12</f>
        <v>16.551666666666666</v>
      </c>
      <c r="D14">
        <f>Sheet2!$H$6/12</f>
        <v>16.551666666666666</v>
      </c>
      <c r="E14">
        <f>Sheet2!$H$6/12</f>
        <v>16.551666666666666</v>
      </c>
      <c r="F14">
        <f>Sheet2!$H$6/12</f>
        <v>16.551666666666666</v>
      </c>
      <c r="G14">
        <f>Sheet2!$H$6/12</f>
        <v>16.551666666666666</v>
      </c>
      <c r="H14">
        <f>Sheet2!$H$6/12</f>
        <v>16.551666666666666</v>
      </c>
      <c r="I14">
        <f>Sheet2!$H$6/12</f>
        <v>16.551666666666666</v>
      </c>
      <c r="J14">
        <f>Sheet2!$H$6/12</f>
        <v>16.551666666666666</v>
      </c>
      <c r="K14">
        <f>Sheet2!$H$6/12</f>
        <v>16.551666666666666</v>
      </c>
      <c r="L14">
        <f>Sheet2!$H$6/12</f>
        <v>16.551666666666666</v>
      </c>
      <c r="M14">
        <f>Sheet2!$H$6/12</f>
        <v>16.551666666666666</v>
      </c>
      <c r="AF14" s="10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44" ht="15.6" x14ac:dyDescent="0.3">
      <c r="A15" t="s">
        <v>16</v>
      </c>
      <c r="B15">
        <f>Sheet2!M6</f>
        <v>0</v>
      </c>
      <c r="C15">
        <f>Sheet2!N6</f>
        <v>8.0000000000000016E-2</v>
      </c>
      <c r="D15">
        <f>Sheet2!O6</f>
        <v>0.22999999999999998</v>
      </c>
      <c r="E15">
        <f>Sheet2!P6</f>
        <v>0.87207750000000006</v>
      </c>
      <c r="F15">
        <f>Sheet2!Q6</f>
        <v>1.5920775</v>
      </c>
      <c r="G15">
        <f>Sheet2!R6</f>
        <v>1.6120775000000001</v>
      </c>
      <c r="H15">
        <f>Sheet2!S6</f>
        <v>0</v>
      </c>
      <c r="I15">
        <f>Sheet2!T6</f>
        <v>0</v>
      </c>
      <c r="J15">
        <f>Sheet2!U6</f>
        <v>0</v>
      </c>
      <c r="K15">
        <f>Sheet2!V6</f>
        <v>0</v>
      </c>
      <c r="L15">
        <f>Sheet2!W6</f>
        <v>0</v>
      </c>
      <c r="M15">
        <f>Z8</f>
        <v>0</v>
      </c>
      <c r="AF15" s="10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44" ht="15.6" hidden="1" x14ac:dyDescent="0.3">
      <c r="A16" t="s">
        <v>18</v>
      </c>
      <c r="B16">
        <f t="shared" ref="B16:M16" si="4">B15-B14</f>
        <v>-16.551666666666666</v>
      </c>
      <c r="C16">
        <f t="shared" si="4"/>
        <v>-16.471666666666668</v>
      </c>
      <c r="D16">
        <f t="shared" si="4"/>
        <v>-16.321666666666665</v>
      </c>
      <c r="E16">
        <f t="shared" si="4"/>
        <v>-15.679589166666666</v>
      </c>
      <c r="F16">
        <f t="shared" si="4"/>
        <v>-14.959589166666666</v>
      </c>
      <c r="G16">
        <f t="shared" si="4"/>
        <v>-14.939589166666666</v>
      </c>
      <c r="H16">
        <f t="shared" si="4"/>
        <v>-16.551666666666666</v>
      </c>
      <c r="I16">
        <f t="shared" si="4"/>
        <v>-16.551666666666666</v>
      </c>
      <c r="J16">
        <f t="shared" si="4"/>
        <v>-16.551666666666666</v>
      </c>
      <c r="K16">
        <f t="shared" si="4"/>
        <v>-16.551666666666666</v>
      </c>
      <c r="L16">
        <f t="shared" si="4"/>
        <v>-16.551666666666666</v>
      </c>
      <c r="M16">
        <f t="shared" si="4"/>
        <v>-16.551666666666666</v>
      </c>
      <c r="AF16" s="10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1:44" ht="15.6" hidden="1" x14ac:dyDescent="0.3">
      <c r="A17" t="s">
        <v>19</v>
      </c>
      <c r="B17">
        <f>Sheet2!$H$7/12</f>
        <v>30.079166666666666</v>
      </c>
      <c r="C17">
        <f>Sheet2!$H$7/12</f>
        <v>30.079166666666666</v>
      </c>
      <c r="D17">
        <f>Sheet2!$H$7/12</f>
        <v>30.079166666666666</v>
      </c>
      <c r="E17">
        <f>Sheet2!$H$7/12</f>
        <v>30.079166666666666</v>
      </c>
      <c r="F17">
        <f>Sheet2!$H$7/12</f>
        <v>30.079166666666666</v>
      </c>
      <c r="G17">
        <f>Sheet2!$H$7/12</f>
        <v>30.079166666666666</v>
      </c>
      <c r="H17">
        <f>Sheet2!$H$7/12</f>
        <v>30.079166666666666</v>
      </c>
      <c r="I17">
        <f>Sheet2!$H$7/12</f>
        <v>30.079166666666666</v>
      </c>
      <c r="J17">
        <f>Sheet2!$H$7/12</f>
        <v>30.079166666666666</v>
      </c>
      <c r="K17">
        <f>Sheet2!$H$7/12</f>
        <v>30.079166666666666</v>
      </c>
      <c r="L17">
        <f>Sheet2!$H$7/12</f>
        <v>30.079166666666666</v>
      </c>
      <c r="M17">
        <f>Sheet2!$H$7/12</f>
        <v>30.079166666666666</v>
      </c>
      <c r="AF17" s="10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pans="1:44" ht="15.6" x14ac:dyDescent="0.3">
      <c r="A18" t="s">
        <v>20</v>
      </c>
      <c r="B18">
        <f>Sheet2!M7</f>
        <v>0.1</v>
      </c>
      <c r="C18">
        <f>Sheet2!N7</f>
        <v>0.1</v>
      </c>
      <c r="D18">
        <f>Sheet2!O7</f>
        <v>5.1800000000000006</v>
      </c>
      <c r="E18">
        <f>Sheet2!P7</f>
        <v>11.74</v>
      </c>
      <c r="F18">
        <f>Sheet2!Q7</f>
        <v>13.97</v>
      </c>
      <c r="G18">
        <f>Sheet2!R7</f>
        <v>14.100000000000001</v>
      </c>
      <c r="H18">
        <f>Sheet2!S7</f>
        <v>0</v>
      </c>
      <c r="I18">
        <f>Sheet2!T7</f>
        <v>0</v>
      </c>
      <c r="J18">
        <f>Sheet2!U7</f>
        <v>0</v>
      </c>
      <c r="K18">
        <f>Sheet2!V7</f>
        <v>0</v>
      </c>
      <c r="L18">
        <f>Sheet2!W7</f>
        <v>0</v>
      </c>
      <c r="M18">
        <f>Z9</f>
        <v>0</v>
      </c>
      <c r="AF18" s="10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.6" hidden="1" x14ac:dyDescent="0.3">
      <c r="A19" t="s">
        <v>21</v>
      </c>
      <c r="B19">
        <f t="shared" ref="B19:M19" si="5">B18-B17</f>
        <v>-29.979166666666664</v>
      </c>
      <c r="C19">
        <f t="shared" si="5"/>
        <v>-29.979166666666664</v>
      </c>
      <c r="D19">
        <f t="shared" si="5"/>
        <v>-24.899166666666666</v>
      </c>
      <c r="E19">
        <f t="shared" si="5"/>
        <v>-18.339166666666664</v>
      </c>
      <c r="F19">
        <f t="shared" si="5"/>
        <v>-16.109166666666667</v>
      </c>
      <c r="G19">
        <f t="shared" si="5"/>
        <v>-15.979166666666664</v>
      </c>
      <c r="H19">
        <f t="shared" si="5"/>
        <v>-30.079166666666666</v>
      </c>
      <c r="I19">
        <f t="shared" si="5"/>
        <v>-30.079166666666666</v>
      </c>
      <c r="J19">
        <f t="shared" si="5"/>
        <v>-30.079166666666666</v>
      </c>
      <c r="K19">
        <f t="shared" si="5"/>
        <v>-30.079166666666666</v>
      </c>
      <c r="L19">
        <f t="shared" si="5"/>
        <v>-30.079166666666666</v>
      </c>
      <c r="M19">
        <f t="shared" si="5"/>
        <v>-30.079166666666666</v>
      </c>
      <c r="AF19" s="10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idden="1" x14ac:dyDescent="0.3">
      <c r="A20" t="s">
        <v>22</v>
      </c>
      <c r="B20">
        <f>Sheet2!$H$8/12</f>
        <v>3496.2783333333341</v>
      </c>
      <c r="C20">
        <f>Sheet2!$H$8/12</f>
        <v>3496.2783333333341</v>
      </c>
      <c r="D20">
        <f>Sheet2!$H$8/12</f>
        <v>3496.2783333333341</v>
      </c>
      <c r="E20">
        <f>Sheet2!$H$8/12</f>
        <v>3496.2783333333341</v>
      </c>
      <c r="F20">
        <f>Sheet2!$H$8/12</f>
        <v>3496.2783333333341</v>
      </c>
      <c r="G20">
        <f>Sheet2!$H$8/12</f>
        <v>3496.2783333333341</v>
      </c>
      <c r="H20">
        <f>Sheet2!$H$8/12</f>
        <v>3496.2783333333341</v>
      </c>
      <c r="I20">
        <f>Sheet2!$H$8/12</f>
        <v>3496.2783333333341</v>
      </c>
      <c r="J20">
        <f>Sheet2!$H$8/12</f>
        <v>3496.2783333333341</v>
      </c>
      <c r="K20">
        <f>Sheet2!$H$8/12</f>
        <v>3496.2783333333341</v>
      </c>
      <c r="L20">
        <f>Sheet2!$H$8/12</f>
        <v>3496.2783333333341</v>
      </c>
      <c r="M20">
        <f>Sheet2!$H$8/12</f>
        <v>3496.2783333333341</v>
      </c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</row>
    <row r="21" spans="1:44" x14ac:dyDescent="0.3">
      <c r="A21" t="s">
        <v>23</v>
      </c>
      <c r="B21">
        <f>Sheet2!M8</f>
        <v>151.69</v>
      </c>
      <c r="C21">
        <f>Sheet2!N8</f>
        <v>864.12</v>
      </c>
      <c r="D21">
        <f>Sheet2!O8</f>
        <v>1170.4899999999998</v>
      </c>
      <c r="E21">
        <f>Sheet2!P8</f>
        <v>2652.2374298000004</v>
      </c>
      <c r="F21">
        <f>Sheet2!Q8</f>
        <v>3345.4320217</v>
      </c>
      <c r="G21">
        <f>Sheet2!R8</f>
        <v>3491.3425894000002</v>
      </c>
      <c r="H21">
        <f>Sheet2!S8</f>
        <v>0</v>
      </c>
      <c r="I21">
        <f>Sheet2!T8</f>
        <v>0</v>
      </c>
      <c r="J21">
        <f>Sheet2!U8</f>
        <v>0</v>
      </c>
      <c r="K21">
        <f>Sheet2!V8</f>
        <v>0</v>
      </c>
      <c r="L21">
        <f>Sheet2!W8</f>
        <v>0</v>
      </c>
      <c r="M21">
        <f>Z10</f>
        <v>0</v>
      </c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</row>
    <row r="22" spans="1:44" ht="15.6" hidden="1" x14ac:dyDescent="0.3">
      <c r="A22" t="s">
        <v>24</v>
      </c>
      <c r="B22">
        <f t="shared" ref="B22:M22" si="6">B21-B20</f>
        <v>-3344.588333333334</v>
      </c>
      <c r="C22">
        <f t="shared" si="6"/>
        <v>-2632.1583333333342</v>
      </c>
      <c r="D22">
        <f t="shared" si="6"/>
        <v>-2325.7883333333343</v>
      </c>
      <c r="E22">
        <f t="shared" si="6"/>
        <v>-844.04090353333368</v>
      </c>
      <c r="F22">
        <f t="shared" si="6"/>
        <v>-150.84631163333415</v>
      </c>
      <c r="G22">
        <f t="shared" si="6"/>
        <v>-4.9357439333339244</v>
      </c>
      <c r="H22">
        <f t="shared" si="6"/>
        <v>-3496.2783333333341</v>
      </c>
      <c r="I22">
        <f t="shared" si="6"/>
        <v>-3496.2783333333341</v>
      </c>
      <c r="J22">
        <f t="shared" si="6"/>
        <v>-3496.2783333333341</v>
      </c>
      <c r="K22">
        <f t="shared" si="6"/>
        <v>-3496.2783333333341</v>
      </c>
      <c r="L22">
        <f t="shared" si="6"/>
        <v>-3496.2783333333341</v>
      </c>
      <c r="M22">
        <f t="shared" si="6"/>
        <v>-3496.2783333333341</v>
      </c>
      <c r="AF22" s="10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</row>
    <row r="23" spans="1:44" ht="15.6" hidden="1" x14ac:dyDescent="0.3">
      <c r="A23" t="s">
        <v>25</v>
      </c>
      <c r="B23">
        <f>Sheet2!$H$9/12</f>
        <v>47.468333333333334</v>
      </c>
      <c r="C23">
        <f>Sheet2!$H$9/12</f>
        <v>47.468333333333334</v>
      </c>
      <c r="D23">
        <f>Sheet2!$H$9/12</f>
        <v>47.468333333333334</v>
      </c>
      <c r="E23">
        <f>Sheet2!$H$9/12</f>
        <v>47.468333333333334</v>
      </c>
      <c r="F23">
        <f>Sheet2!$H$9/12</f>
        <v>47.468333333333334</v>
      </c>
      <c r="G23">
        <f>Sheet2!$H$9/12</f>
        <v>47.468333333333334</v>
      </c>
      <c r="H23">
        <f>Sheet2!$H$9/12</f>
        <v>47.468333333333334</v>
      </c>
      <c r="I23">
        <f>Sheet2!$H$9/12</f>
        <v>47.468333333333334</v>
      </c>
      <c r="J23">
        <f>Sheet2!$H$9/12</f>
        <v>47.468333333333334</v>
      </c>
      <c r="K23">
        <f>Sheet2!$H$9/12</f>
        <v>47.468333333333334</v>
      </c>
      <c r="L23">
        <f>Sheet2!$H$9/12</f>
        <v>47.468333333333334</v>
      </c>
      <c r="M23">
        <f>Sheet2!$H$9/12</f>
        <v>47.468333333333334</v>
      </c>
      <c r="AF23" s="10"/>
      <c r="AG23" s="13"/>
    </row>
    <row r="24" spans="1:44" ht="15.6" x14ac:dyDescent="0.3">
      <c r="A24" t="s">
        <v>26</v>
      </c>
      <c r="B24">
        <f>Sheet2!M9</f>
        <v>0</v>
      </c>
      <c r="C24">
        <f>Sheet2!N9</f>
        <v>0</v>
      </c>
      <c r="D24">
        <f>Sheet2!O9</f>
        <v>0</v>
      </c>
      <c r="E24">
        <f>Sheet2!P9</f>
        <v>20.45</v>
      </c>
      <c r="F24">
        <f>Sheet2!Q9</f>
        <v>20.46</v>
      </c>
      <c r="G24">
        <f>Sheet2!R9</f>
        <v>20.46</v>
      </c>
      <c r="H24">
        <f>Sheet2!S9</f>
        <v>0</v>
      </c>
      <c r="I24">
        <f>Sheet2!T9</f>
        <v>0</v>
      </c>
      <c r="J24">
        <f>Sheet2!U9</f>
        <v>0</v>
      </c>
      <c r="K24">
        <f>Sheet2!V9</f>
        <v>0</v>
      </c>
      <c r="L24">
        <f>Sheet2!W9</f>
        <v>0</v>
      </c>
      <c r="M24">
        <f>Z11</f>
        <v>0</v>
      </c>
      <c r="AF24" s="10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</row>
    <row r="25" spans="1:44" ht="15.6" hidden="1" x14ac:dyDescent="0.3">
      <c r="A25" t="s">
        <v>27</v>
      </c>
      <c r="B25">
        <f t="shared" ref="B25:M25" si="7">B24-B23</f>
        <v>-47.468333333333334</v>
      </c>
      <c r="C25">
        <f t="shared" si="7"/>
        <v>-47.468333333333334</v>
      </c>
      <c r="D25">
        <f t="shared" si="7"/>
        <v>-47.468333333333334</v>
      </c>
      <c r="E25">
        <f t="shared" si="7"/>
        <v>-27.018333333333334</v>
      </c>
      <c r="F25">
        <f t="shared" si="7"/>
        <v>-27.008333333333333</v>
      </c>
      <c r="G25">
        <f t="shared" si="7"/>
        <v>-27.008333333333333</v>
      </c>
      <c r="H25">
        <f t="shared" si="7"/>
        <v>-47.468333333333334</v>
      </c>
      <c r="I25">
        <f t="shared" si="7"/>
        <v>-47.468333333333334</v>
      </c>
      <c r="J25">
        <f t="shared" si="7"/>
        <v>-47.468333333333334</v>
      </c>
      <c r="K25">
        <f t="shared" si="7"/>
        <v>-47.468333333333334</v>
      </c>
      <c r="L25">
        <f t="shared" si="7"/>
        <v>-47.468333333333334</v>
      </c>
      <c r="M25">
        <f t="shared" si="7"/>
        <v>-47.468333333333334</v>
      </c>
      <c r="AF25" s="10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</row>
    <row r="26" spans="1:44" hidden="1" x14ac:dyDescent="0.3">
      <c r="A26" t="s">
        <v>28</v>
      </c>
      <c r="B26">
        <f>Sheet2!$H$10/12</f>
        <v>198.83333333333334</v>
      </c>
      <c r="C26">
        <f>Sheet2!$H$10/12</f>
        <v>198.83333333333334</v>
      </c>
      <c r="D26">
        <f>Sheet2!$H$10/12</f>
        <v>198.83333333333334</v>
      </c>
      <c r="E26">
        <f>Sheet2!$H$10/12</f>
        <v>198.83333333333334</v>
      </c>
      <c r="F26">
        <f>Sheet2!$H$10/12</f>
        <v>198.83333333333334</v>
      </c>
      <c r="G26">
        <f>Sheet2!$H$10/12</f>
        <v>198.83333333333334</v>
      </c>
      <c r="H26">
        <f>Sheet2!$H$10/12</f>
        <v>198.83333333333334</v>
      </c>
      <c r="I26">
        <f>Sheet2!$H$10/12</f>
        <v>198.83333333333334</v>
      </c>
      <c r="J26">
        <f>Sheet2!$H$10/12</f>
        <v>198.83333333333334</v>
      </c>
      <c r="K26">
        <f>Sheet2!$H$10/12</f>
        <v>198.83333333333334</v>
      </c>
      <c r="L26">
        <f>Sheet2!$H$10/12</f>
        <v>198.83333333333334</v>
      </c>
      <c r="M26">
        <f>Sheet2!$H$10/12</f>
        <v>198.83333333333334</v>
      </c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</row>
    <row r="27" spans="1:44" x14ac:dyDescent="0.3">
      <c r="A27" t="s">
        <v>29</v>
      </c>
      <c r="B27">
        <f>Sheet2!M10</f>
        <v>71.180000000000007</v>
      </c>
      <c r="C27">
        <f>Sheet2!N10</f>
        <v>123.26</v>
      </c>
      <c r="D27">
        <f>Sheet2!O10</f>
        <v>123.26</v>
      </c>
      <c r="E27">
        <f>Sheet2!P10</f>
        <v>238.87172000000001</v>
      </c>
      <c r="F27">
        <f>Sheet2!Q10</f>
        <v>348.97</v>
      </c>
      <c r="G27">
        <f>Sheet2!R10</f>
        <v>462.73</v>
      </c>
      <c r="H27">
        <f>Sheet2!S10</f>
        <v>0</v>
      </c>
      <c r="I27">
        <f>Sheet2!T10</f>
        <v>0</v>
      </c>
      <c r="J27">
        <f>Sheet2!U10</f>
        <v>0</v>
      </c>
      <c r="K27">
        <f>Sheet2!V10</f>
        <v>0</v>
      </c>
      <c r="L27">
        <f>Sheet2!W10</f>
        <v>0</v>
      </c>
      <c r="M27">
        <f>Z12</f>
        <v>0</v>
      </c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</row>
    <row r="28" spans="1:44" hidden="1" x14ac:dyDescent="0.3">
      <c r="A28" t="s">
        <v>30</v>
      </c>
      <c r="B28">
        <f t="shared" ref="B28:M28" si="8">B27-B26</f>
        <v>-127.65333333333334</v>
      </c>
      <c r="C28">
        <f t="shared" si="8"/>
        <v>-75.573333333333338</v>
      </c>
      <c r="D28">
        <f t="shared" si="8"/>
        <v>-75.573333333333338</v>
      </c>
      <c r="E28">
        <f t="shared" si="8"/>
        <v>40.038386666666668</v>
      </c>
      <c r="F28">
        <f t="shared" si="8"/>
        <v>150.13666666666668</v>
      </c>
      <c r="G28">
        <f t="shared" si="8"/>
        <v>263.89666666666665</v>
      </c>
      <c r="H28">
        <f t="shared" si="8"/>
        <v>-198.83333333333334</v>
      </c>
      <c r="I28">
        <f t="shared" si="8"/>
        <v>-198.83333333333334</v>
      </c>
      <c r="J28">
        <f t="shared" si="8"/>
        <v>-198.83333333333334</v>
      </c>
      <c r="K28">
        <f t="shared" si="8"/>
        <v>-198.83333333333334</v>
      </c>
      <c r="L28">
        <f t="shared" si="8"/>
        <v>-198.83333333333334</v>
      </c>
      <c r="M28">
        <f t="shared" si="8"/>
        <v>-198.83333333333334</v>
      </c>
    </row>
  </sheetData>
  <autoFilter ref="A1:AR28" xr:uid="{00000000-0001-0000-0000-000000000000}">
    <filterColumn colId="0">
      <filters>
        <filter val="Administrative Expenses (Actual)"/>
        <filter val="Dead Stock (Actual)"/>
        <filter val="Grants (Actual)"/>
        <filter val="Interest and other charges on the loan amount (Actual)"/>
        <filter val="Loan, Advances &amp; EMD given By MMRDA (Actual)"/>
        <filter val="Operations and Maintenance Expenditure (Actual)"/>
        <filter val="Project Expenditure (Actual)"/>
        <filter val="Repayment Of Loan (Actual)"/>
        <filter val="Surveys / Studies (Actual)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AA27-E7DF-4DD2-8471-FF8FF21DD946}">
  <dimension ref="A1:AA10"/>
  <sheetViews>
    <sheetView workbookViewId="0">
      <selection activeCell="K1" sqref="K1:V1"/>
    </sheetView>
  </sheetViews>
  <sheetFormatPr defaultRowHeight="14.4" x14ac:dyDescent="0.3"/>
  <cols>
    <col min="2" max="2" width="67.6640625" bestFit="1" customWidth="1"/>
    <col min="3" max="3" width="17.33203125" bestFit="1" customWidth="1"/>
    <col min="4" max="5" width="15.21875" bestFit="1" customWidth="1"/>
    <col min="6" max="6" width="20.109375" bestFit="1" customWidth="1"/>
    <col min="7" max="7" width="21.33203125" bestFit="1" customWidth="1"/>
    <col min="8" max="8" width="20.109375" bestFit="1" customWidth="1"/>
    <col min="9" max="9" width="12.44140625" bestFit="1" customWidth="1"/>
    <col min="10" max="10" width="46.5546875" bestFit="1" customWidth="1"/>
    <col min="11" max="11" width="15.109375" bestFit="1" customWidth="1"/>
    <col min="12" max="12" width="13.21875" bestFit="1" customWidth="1"/>
    <col min="13" max="13" width="11.5546875" bestFit="1" customWidth="1"/>
    <col min="14" max="14" width="11.44140625" bestFit="1" customWidth="1"/>
    <col min="15" max="15" width="11.5546875" bestFit="1" customWidth="1"/>
    <col min="16" max="16" width="11" bestFit="1" customWidth="1"/>
    <col min="17" max="17" width="13.44140625" bestFit="1" customWidth="1"/>
    <col min="18" max="18" width="16.77734375" bestFit="1" customWidth="1"/>
    <col min="19" max="19" width="14.6640625" bestFit="1" customWidth="1"/>
    <col min="20" max="20" width="16.5546875" bestFit="1" customWidth="1"/>
    <col min="21" max="21" width="16.33203125" bestFit="1" customWidth="1"/>
    <col min="22" max="22" width="14.21875" bestFit="1" customWidth="1"/>
    <col min="23" max="23" width="15.109375" bestFit="1" customWidth="1"/>
    <col min="24" max="24" width="31.6640625" bestFit="1" customWidth="1"/>
    <col min="25" max="25" width="16.109375" bestFit="1" customWidth="1"/>
    <col min="26" max="26" width="24.109375" bestFit="1" customWidth="1"/>
    <col min="27" max="27" width="31.109375" bestFit="1" customWidth="1"/>
  </cols>
  <sheetData>
    <row r="1" spans="1:27" x14ac:dyDescent="0.3">
      <c r="A1" t="s">
        <v>0</v>
      </c>
      <c r="B1" t="s">
        <v>1</v>
      </c>
      <c r="C1" t="s">
        <v>41</v>
      </c>
      <c r="D1" t="s">
        <v>42</v>
      </c>
      <c r="E1" t="s">
        <v>43</v>
      </c>
      <c r="F1" s="14" t="s">
        <v>44</v>
      </c>
      <c r="G1" t="s">
        <v>45</v>
      </c>
      <c r="H1" t="s">
        <v>46</v>
      </c>
      <c r="I1" t="s">
        <v>2</v>
      </c>
      <c r="J1" t="s">
        <v>3</v>
      </c>
      <c r="K1" s="1">
        <v>45323</v>
      </c>
      <c r="L1" s="1">
        <v>45352</v>
      </c>
      <c r="M1" s="1">
        <v>45383</v>
      </c>
      <c r="N1" s="1">
        <v>45413</v>
      </c>
      <c r="O1" s="1">
        <v>45444</v>
      </c>
      <c r="P1" s="1">
        <v>45474</v>
      </c>
      <c r="Q1" s="1">
        <v>45505</v>
      </c>
      <c r="R1" s="1">
        <v>45536</v>
      </c>
      <c r="S1" s="1">
        <v>45566</v>
      </c>
      <c r="T1" s="1">
        <v>45597</v>
      </c>
      <c r="U1" s="1">
        <v>45627</v>
      </c>
      <c r="V1" s="1">
        <v>45658</v>
      </c>
      <c r="W1" s="1">
        <v>45689</v>
      </c>
      <c r="X1" t="s">
        <v>48</v>
      </c>
      <c r="Y1" t="s">
        <v>47</v>
      </c>
      <c r="Z1" t="s">
        <v>49</v>
      </c>
      <c r="AA1" t="s">
        <v>50</v>
      </c>
    </row>
    <row r="2" spans="1:27" x14ac:dyDescent="0.3">
      <c r="A2">
        <v>1</v>
      </c>
      <c r="B2" t="s">
        <v>32</v>
      </c>
      <c r="C2">
        <v>372.8</v>
      </c>
      <c r="D2">
        <v>453.27</v>
      </c>
      <c r="E2">
        <v>670.94</v>
      </c>
      <c r="F2">
        <v>1073.4634999999998</v>
      </c>
      <c r="G2">
        <v>861.63999999999987</v>
      </c>
      <c r="H2">
        <v>289.84000000000003</v>
      </c>
      <c r="I2">
        <v>144.92000000000002</v>
      </c>
      <c r="J2">
        <v>0.79056918575765933</v>
      </c>
      <c r="K2">
        <v>515.1539815000001</v>
      </c>
      <c r="L2">
        <v>569.05906479999999</v>
      </c>
      <c r="M2">
        <v>8.1199999999999992</v>
      </c>
      <c r="N2">
        <v>31.769999999999996</v>
      </c>
      <c r="O2">
        <v>52.220000000000006</v>
      </c>
      <c r="P2">
        <v>81.542030699999998</v>
      </c>
      <c r="Q2">
        <v>90.658607600000011</v>
      </c>
      <c r="R2">
        <v>114.5692864</v>
      </c>
      <c r="S2">
        <v>0</v>
      </c>
      <c r="T2">
        <v>0</v>
      </c>
      <c r="U2">
        <v>0</v>
      </c>
      <c r="V2">
        <v>0</v>
      </c>
      <c r="W2">
        <v>0</v>
      </c>
      <c r="X2">
        <f>(SUM(K2:R2)/H2) * 100</f>
        <v>504.79332424786082</v>
      </c>
      <c r="Y2">
        <f>100 - X2</f>
        <v>-404.79332424786082</v>
      </c>
      <c r="Z2">
        <f>SUM(K2:R2)</f>
        <v>1463.092971</v>
      </c>
      <c r="AA2">
        <f>H2* (Y2/100)</f>
        <v>-1173.2529709999999</v>
      </c>
    </row>
    <row r="3" spans="1:27" x14ac:dyDescent="0.3">
      <c r="A3">
        <v>2</v>
      </c>
      <c r="B3" t="s">
        <v>33</v>
      </c>
      <c r="C3">
        <v>0</v>
      </c>
      <c r="D3">
        <v>0</v>
      </c>
      <c r="E3">
        <v>0</v>
      </c>
      <c r="F3">
        <v>0</v>
      </c>
      <c r="G3">
        <v>0</v>
      </c>
      <c r="H3">
        <v>849.42</v>
      </c>
      <c r="I3">
        <v>424.71</v>
      </c>
      <c r="J3">
        <v>0.2802534569470933</v>
      </c>
      <c r="K3">
        <v>3.9</v>
      </c>
      <c r="L3">
        <v>6.7600000000000007</v>
      </c>
      <c r="M3">
        <v>0</v>
      </c>
      <c r="N3">
        <v>16.079999999999998</v>
      </c>
      <c r="O3">
        <v>35.93</v>
      </c>
      <c r="P3">
        <v>55.979984000000002</v>
      </c>
      <c r="Q3">
        <v>88.266445699999991</v>
      </c>
      <c r="R3">
        <v>119.0264457</v>
      </c>
      <c r="S3">
        <v>0</v>
      </c>
      <c r="T3">
        <v>0</v>
      </c>
      <c r="U3">
        <v>0</v>
      </c>
      <c r="V3">
        <v>0</v>
      </c>
      <c r="W3">
        <v>0</v>
      </c>
      <c r="X3">
        <f t="shared" ref="X3:X10" si="0">(SUM(K3:R3)/H3) * 100</f>
        <v>38.372404158131431</v>
      </c>
      <c r="Y3">
        <f t="shared" ref="Y3:Y10" si="1">100 - X3</f>
        <v>61.627595841868569</v>
      </c>
      <c r="Z3">
        <f t="shared" ref="Z3:Z10" si="2">SUM(K3:R3)</f>
        <v>325.94287539999999</v>
      </c>
      <c r="AA3">
        <f t="shared" ref="AA3:AA10" si="3">H3* (Y3/100)</f>
        <v>523.47712459999991</v>
      </c>
    </row>
    <row r="4" spans="1:27" x14ac:dyDescent="0.3">
      <c r="A4">
        <v>3</v>
      </c>
      <c r="B4" t="s">
        <v>34</v>
      </c>
      <c r="C4">
        <v>4.62</v>
      </c>
      <c r="D4">
        <v>16.41</v>
      </c>
      <c r="E4">
        <v>5.82</v>
      </c>
      <c r="F4">
        <v>110.5</v>
      </c>
      <c r="G4">
        <v>19</v>
      </c>
      <c r="H4">
        <v>10.5</v>
      </c>
      <c r="I4">
        <v>5.25</v>
      </c>
      <c r="J4">
        <v>1.0895238095238096</v>
      </c>
      <c r="K4">
        <v>9.8452544000000017</v>
      </c>
      <c r="L4">
        <v>12.0052544</v>
      </c>
      <c r="M4">
        <v>0.38</v>
      </c>
      <c r="N4">
        <v>0.24000000000000002</v>
      </c>
      <c r="O4">
        <v>0.30000000000000004</v>
      </c>
      <c r="P4">
        <v>1.3913916</v>
      </c>
      <c r="Q4">
        <v>3.5113915999999996</v>
      </c>
      <c r="R4">
        <v>5.72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si="0"/>
        <v>318.03135238095234</v>
      </c>
      <c r="Y4">
        <f t="shared" si="1"/>
        <v>-218.03135238095234</v>
      </c>
      <c r="Z4">
        <f t="shared" si="2"/>
        <v>33.393291999999995</v>
      </c>
      <c r="AA4">
        <f t="shared" si="3"/>
        <v>-22.893291999999995</v>
      </c>
    </row>
    <row r="5" spans="1:27" x14ac:dyDescent="0.3">
      <c r="A5">
        <v>4</v>
      </c>
      <c r="B5" t="s">
        <v>35</v>
      </c>
      <c r="C5">
        <v>854.08999999999992</v>
      </c>
      <c r="D5">
        <v>300.42</v>
      </c>
      <c r="E5">
        <v>304.95999999999998</v>
      </c>
      <c r="F5">
        <v>307.02999999999997</v>
      </c>
      <c r="G5">
        <v>302.33</v>
      </c>
      <c r="H5">
        <v>301</v>
      </c>
      <c r="I5">
        <v>150.5</v>
      </c>
      <c r="J5">
        <v>0.23860465116279067</v>
      </c>
      <c r="K5">
        <v>188.13</v>
      </c>
      <c r="L5">
        <v>206.17000000000002</v>
      </c>
      <c r="M5">
        <v>7.17</v>
      </c>
      <c r="N5">
        <v>10.559999999999999</v>
      </c>
      <c r="O5">
        <v>20.169999999999998</v>
      </c>
      <c r="P5">
        <v>30.340000000000003</v>
      </c>
      <c r="Q5">
        <v>33.519999999999996</v>
      </c>
      <c r="R5">
        <v>35.909999999999997</v>
      </c>
      <c r="S5">
        <v>0</v>
      </c>
      <c r="T5">
        <v>0</v>
      </c>
      <c r="U5">
        <v>0</v>
      </c>
      <c r="V5">
        <v>0</v>
      </c>
      <c r="W5">
        <v>0</v>
      </c>
      <c r="X5">
        <f t="shared" si="0"/>
        <v>176.73421926910299</v>
      </c>
      <c r="Y5">
        <f t="shared" si="1"/>
        <v>-76.734219269102994</v>
      </c>
      <c r="Z5">
        <f t="shared" si="2"/>
        <v>531.97</v>
      </c>
      <c r="AA5">
        <f t="shared" si="3"/>
        <v>-230.97000000000003</v>
      </c>
    </row>
    <row r="6" spans="1:27" x14ac:dyDescent="0.3">
      <c r="A6">
        <v>5</v>
      </c>
      <c r="B6" t="s">
        <v>36</v>
      </c>
      <c r="C6">
        <v>2.38</v>
      </c>
      <c r="D6">
        <v>4.3600000000000003</v>
      </c>
      <c r="E6">
        <v>9.7000000000000011</v>
      </c>
      <c r="F6">
        <v>176.42</v>
      </c>
      <c r="G6">
        <v>29.369999999999997</v>
      </c>
      <c r="H6">
        <v>198.62</v>
      </c>
      <c r="I6">
        <v>99.31</v>
      </c>
      <c r="J6">
        <v>1.6232781190212466E-2</v>
      </c>
      <c r="K6">
        <v>4.3500000000000005</v>
      </c>
      <c r="L6">
        <v>5.1100000000000003</v>
      </c>
      <c r="M6">
        <v>0</v>
      </c>
      <c r="N6">
        <v>8.0000000000000016E-2</v>
      </c>
      <c r="O6">
        <v>0.22999999999999998</v>
      </c>
      <c r="P6">
        <v>0.87207750000000006</v>
      </c>
      <c r="Q6">
        <v>1.5920775</v>
      </c>
      <c r="R6">
        <v>1.6120775000000001</v>
      </c>
      <c r="S6">
        <v>0</v>
      </c>
      <c r="T6">
        <v>0</v>
      </c>
      <c r="U6">
        <v>0</v>
      </c>
      <c r="V6">
        <v>0</v>
      </c>
      <c r="W6">
        <v>0</v>
      </c>
      <c r="X6">
        <f t="shared" si="0"/>
        <v>6.9712176517974029</v>
      </c>
      <c r="Y6">
        <f t="shared" si="1"/>
        <v>93.028782348202597</v>
      </c>
      <c r="Z6">
        <f t="shared" si="2"/>
        <v>13.846232500000001</v>
      </c>
      <c r="AA6">
        <f t="shared" si="3"/>
        <v>184.77376750000002</v>
      </c>
    </row>
    <row r="7" spans="1:27" x14ac:dyDescent="0.3">
      <c r="A7">
        <v>6</v>
      </c>
      <c r="B7" t="s">
        <v>37</v>
      </c>
      <c r="C7">
        <v>112.96000000000001</v>
      </c>
      <c r="D7">
        <v>71.42</v>
      </c>
      <c r="E7">
        <v>102.75</v>
      </c>
      <c r="F7">
        <v>244.76999999999998</v>
      </c>
      <c r="G7">
        <v>216.68</v>
      </c>
      <c r="H7">
        <v>360.95</v>
      </c>
      <c r="I7">
        <v>180.47499999999999</v>
      </c>
      <c r="J7">
        <v>7.8127164427205992E-2</v>
      </c>
      <c r="K7">
        <v>128.97999999999999</v>
      </c>
      <c r="L7">
        <v>160.24</v>
      </c>
      <c r="M7">
        <v>0.1</v>
      </c>
      <c r="N7">
        <v>0.1</v>
      </c>
      <c r="O7">
        <v>5.1800000000000006</v>
      </c>
      <c r="P7">
        <v>11.74</v>
      </c>
      <c r="Q7">
        <v>13.97</v>
      </c>
      <c r="R7">
        <v>14.100000000000001</v>
      </c>
      <c r="S7">
        <v>0</v>
      </c>
      <c r="T7">
        <v>0</v>
      </c>
      <c r="U7">
        <v>0</v>
      </c>
      <c r="V7">
        <v>0</v>
      </c>
      <c r="W7">
        <v>0</v>
      </c>
      <c r="X7">
        <f t="shared" si="0"/>
        <v>92.647181050006964</v>
      </c>
      <c r="Y7">
        <f t="shared" si="1"/>
        <v>7.3528189499930363</v>
      </c>
      <c r="Z7">
        <f t="shared" si="2"/>
        <v>334.41000000000014</v>
      </c>
      <c r="AA7">
        <f t="shared" si="3"/>
        <v>26.539999999999864</v>
      </c>
    </row>
    <row r="8" spans="1:27" x14ac:dyDescent="0.3">
      <c r="A8">
        <v>7</v>
      </c>
      <c r="B8" t="s">
        <v>38</v>
      </c>
      <c r="C8">
        <v>8514.84</v>
      </c>
      <c r="D8">
        <v>10312.854968399002</v>
      </c>
      <c r="E8">
        <v>13200.64241</v>
      </c>
      <c r="F8">
        <v>26756.755720000001</v>
      </c>
      <c r="G8">
        <v>21006.399999999998</v>
      </c>
      <c r="H8">
        <v>41955.340000000011</v>
      </c>
      <c r="I8">
        <v>20977.670000000006</v>
      </c>
      <c r="J8">
        <v>0.16643138105423524</v>
      </c>
      <c r="K8">
        <v>9108.3593846000003</v>
      </c>
      <c r="L8">
        <v>-6839.382088600003</v>
      </c>
      <c r="M8">
        <v>151.69</v>
      </c>
      <c r="N8">
        <v>864.12</v>
      </c>
      <c r="O8">
        <v>1170.4899999999998</v>
      </c>
      <c r="P8">
        <v>2652.2374298000004</v>
      </c>
      <c r="Q8">
        <v>3345.4320217</v>
      </c>
      <c r="R8">
        <v>3491.3425894000002</v>
      </c>
      <c r="S8">
        <v>0</v>
      </c>
      <c r="T8">
        <v>0</v>
      </c>
      <c r="U8">
        <v>0</v>
      </c>
      <c r="V8">
        <v>0</v>
      </c>
      <c r="W8">
        <v>0</v>
      </c>
      <c r="X8">
        <f t="shared" si="0"/>
        <v>33.236029875815554</v>
      </c>
      <c r="Y8">
        <f t="shared" si="1"/>
        <v>66.763970124184453</v>
      </c>
      <c r="Z8">
        <f t="shared" si="2"/>
        <v>13944.289336899998</v>
      </c>
      <c r="AA8">
        <f t="shared" si="3"/>
        <v>28011.050663100017</v>
      </c>
    </row>
    <row r="9" spans="1:27" x14ac:dyDescent="0.3">
      <c r="A9">
        <v>8</v>
      </c>
      <c r="B9" t="s">
        <v>39</v>
      </c>
      <c r="C9">
        <v>0</v>
      </c>
      <c r="D9">
        <v>0</v>
      </c>
      <c r="E9">
        <v>0</v>
      </c>
      <c r="F9">
        <v>0</v>
      </c>
      <c r="G9">
        <v>0</v>
      </c>
      <c r="H9">
        <v>569.62</v>
      </c>
      <c r="I9">
        <v>284.81</v>
      </c>
      <c r="J9">
        <v>7.1837365261051236E-2</v>
      </c>
      <c r="K9">
        <v>0</v>
      </c>
      <c r="L9">
        <v>0</v>
      </c>
      <c r="M9">
        <v>0</v>
      </c>
      <c r="N9">
        <v>0</v>
      </c>
      <c r="O9">
        <v>0</v>
      </c>
      <c r="P9">
        <v>20.45</v>
      </c>
      <c r="Q9">
        <v>20.46</v>
      </c>
      <c r="R9">
        <v>20.46</v>
      </c>
      <c r="S9">
        <v>0</v>
      </c>
      <c r="T9">
        <v>0</v>
      </c>
      <c r="U9">
        <v>0</v>
      </c>
      <c r="V9">
        <v>0</v>
      </c>
      <c r="W9">
        <v>0</v>
      </c>
      <c r="X9">
        <f t="shared" si="0"/>
        <v>10.773849232821881</v>
      </c>
      <c r="Y9">
        <f t="shared" si="1"/>
        <v>89.226150767178126</v>
      </c>
      <c r="Z9">
        <f t="shared" si="2"/>
        <v>61.37</v>
      </c>
      <c r="AA9">
        <f t="shared" si="3"/>
        <v>508.25000000000006</v>
      </c>
    </row>
    <row r="10" spans="1:27" x14ac:dyDescent="0.3">
      <c r="A10">
        <v>9</v>
      </c>
      <c r="B10" t="s">
        <v>40</v>
      </c>
      <c r="C10">
        <v>4.57</v>
      </c>
      <c r="D10">
        <v>71.239999999999995</v>
      </c>
      <c r="E10">
        <v>66.62</v>
      </c>
      <c r="F10">
        <v>0</v>
      </c>
      <c r="G10">
        <v>673.5</v>
      </c>
      <c r="H10">
        <v>2386</v>
      </c>
      <c r="I10">
        <v>1193</v>
      </c>
      <c r="J10">
        <v>0.38787091366303439</v>
      </c>
      <c r="K10">
        <v>441.03</v>
      </c>
      <c r="L10">
        <v>440.28999999999996</v>
      </c>
      <c r="M10">
        <v>71.180000000000007</v>
      </c>
      <c r="N10">
        <v>123.26</v>
      </c>
      <c r="O10">
        <v>123.26</v>
      </c>
      <c r="P10">
        <v>238.87172000000001</v>
      </c>
      <c r="Q10">
        <v>348.97</v>
      </c>
      <c r="R10">
        <v>462.73</v>
      </c>
      <c r="S10">
        <v>0</v>
      </c>
      <c r="T10">
        <v>0</v>
      </c>
      <c r="U10">
        <v>0</v>
      </c>
      <c r="V10">
        <v>0</v>
      </c>
      <c r="W10">
        <v>0</v>
      </c>
      <c r="X10">
        <f t="shared" si="0"/>
        <v>94.282972338642097</v>
      </c>
      <c r="Y10">
        <f t="shared" si="1"/>
        <v>5.7170276613579034</v>
      </c>
      <c r="Z10">
        <f t="shared" si="2"/>
        <v>2249.5917200000004</v>
      </c>
      <c r="AA10">
        <f t="shared" si="3"/>
        <v>136.40827999999956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DD81-C712-4758-8FF4-0062195FF4C4}">
  <dimension ref="A1:Z10"/>
  <sheetViews>
    <sheetView topLeftCell="N1" zoomScale="107" workbookViewId="0">
      <selection activeCell="K2" sqref="K2:V10"/>
    </sheetView>
  </sheetViews>
  <sheetFormatPr defaultRowHeight="14.4" x14ac:dyDescent="0.3"/>
  <cols>
    <col min="1" max="1" width="6.109375" bestFit="1" customWidth="1"/>
    <col min="2" max="2" width="42.5546875" bestFit="1" customWidth="1"/>
    <col min="3" max="5" width="16" bestFit="1" customWidth="1"/>
    <col min="6" max="6" width="20.6640625" bestFit="1" customWidth="1"/>
    <col min="7" max="7" width="21.77734375" bestFit="1" customWidth="1"/>
    <col min="8" max="8" width="20.6640625" bestFit="1" customWidth="1"/>
    <col min="9" max="9" width="13.21875" bestFit="1" customWidth="1"/>
    <col min="10" max="10" width="50" bestFit="1" customWidth="1"/>
    <col min="11" max="11" width="12.33203125" bestFit="1" customWidth="1"/>
    <col min="12" max="12" width="12" bestFit="1" customWidth="1"/>
    <col min="13" max="13" width="12.109375" bestFit="1" customWidth="1"/>
    <col min="14" max="14" width="11.44140625" bestFit="1" customWidth="1"/>
    <col min="15" max="15" width="14.33203125" bestFit="1" customWidth="1"/>
    <col min="16" max="16" width="17.88671875" bestFit="1" customWidth="1"/>
    <col min="17" max="17" width="15.21875" bestFit="1" customWidth="1"/>
    <col min="18" max="18" width="17.33203125" bestFit="1" customWidth="1"/>
    <col min="19" max="19" width="17" bestFit="1" customWidth="1"/>
    <col min="20" max="20" width="15" bestFit="1" customWidth="1"/>
    <col min="21" max="21" width="16" bestFit="1" customWidth="1"/>
    <col min="22" max="22" width="13.77734375" bestFit="1" customWidth="1"/>
    <col min="23" max="23" width="34.109375" bestFit="1" customWidth="1"/>
    <col min="24" max="24" width="17.109375" bestFit="1" customWidth="1"/>
    <col min="25" max="25" width="26" bestFit="1" customWidth="1"/>
    <col min="26" max="26" width="33.109375" bestFit="1" customWidth="1"/>
  </cols>
  <sheetData>
    <row r="1" spans="1:26" x14ac:dyDescent="0.3">
      <c r="A1" t="s">
        <v>0</v>
      </c>
      <c r="B1" t="s">
        <v>1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2</v>
      </c>
      <c r="J1" t="s">
        <v>3</v>
      </c>
      <c r="K1" s="1">
        <v>45383</v>
      </c>
      <c r="L1" s="1">
        <v>45413</v>
      </c>
      <c r="M1" s="1">
        <v>45444</v>
      </c>
      <c r="N1" s="1">
        <v>45474</v>
      </c>
      <c r="O1" s="1">
        <v>45505</v>
      </c>
      <c r="P1" s="1">
        <v>45536</v>
      </c>
      <c r="Q1" s="1">
        <v>45566</v>
      </c>
      <c r="R1" s="1">
        <v>45597</v>
      </c>
      <c r="S1" s="1">
        <v>45627</v>
      </c>
      <c r="T1" s="1">
        <v>45658</v>
      </c>
      <c r="U1" s="1">
        <v>45689</v>
      </c>
      <c r="V1" s="1">
        <v>45717</v>
      </c>
      <c r="W1" t="s">
        <v>48</v>
      </c>
      <c r="X1" t="s">
        <v>47</v>
      </c>
      <c r="Y1" t="s">
        <v>49</v>
      </c>
      <c r="Z1" t="s">
        <v>50</v>
      </c>
    </row>
    <row r="2" spans="1:26" x14ac:dyDescent="0.3">
      <c r="A2">
        <v>1</v>
      </c>
      <c r="B2" t="s">
        <v>32</v>
      </c>
      <c r="C2">
        <v>372.8</v>
      </c>
      <c r="D2">
        <v>453.27</v>
      </c>
      <c r="E2">
        <v>670.94</v>
      </c>
      <c r="F2">
        <v>1073.4634999999998</v>
      </c>
      <c r="G2">
        <v>861.63999999999987</v>
      </c>
      <c r="H2">
        <v>289.84000000000003</v>
      </c>
      <c r="I2">
        <v>144.92000000000002</v>
      </c>
      <c r="J2">
        <v>0.79056918575765933</v>
      </c>
      <c r="K2">
        <v>8.1199999999999992</v>
      </c>
      <c r="L2">
        <v>31.769999999999996</v>
      </c>
      <c r="M2">
        <v>52.220000000000006</v>
      </c>
      <c r="N2">
        <v>81.542030699999998</v>
      </c>
      <c r="O2">
        <v>90.658607600000011</v>
      </c>
      <c r="P2">
        <v>114.5692864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504.79332424786082</v>
      </c>
      <c r="X2">
        <v>-404.79332424786082</v>
      </c>
      <c r="Y2">
        <v>1463.092971</v>
      </c>
      <c r="Z2">
        <v>-1173.2529709999999</v>
      </c>
    </row>
    <row r="3" spans="1:26" x14ac:dyDescent="0.3">
      <c r="A3">
        <v>2</v>
      </c>
      <c r="B3" t="s">
        <v>33</v>
      </c>
      <c r="C3">
        <v>0</v>
      </c>
      <c r="D3">
        <v>0</v>
      </c>
      <c r="E3">
        <v>0</v>
      </c>
      <c r="F3">
        <v>0</v>
      </c>
      <c r="G3">
        <v>0</v>
      </c>
      <c r="H3">
        <v>849.42</v>
      </c>
      <c r="I3">
        <v>424.71</v>
      </c>
      <c r="J3">
        <v>0.2802534569470933</v>
      </c>
      <c r="K3">
        <v>0</v>
      </c>
      <c r="L3">
        <v>16.079999999999998</v>
      </c>
      <c r="M3">
        <v>35.93</v>
      </c>
      <c r="N3">
        <v>55.979984000000002</v>
      </c>
      <c r="O3">
        <v>88.266445699999991</v>
      </c>
      <c r="P3">
        <v>119.0264457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38.372404158131431</v>
      </c>
      <c r="X3">
        <v>61.627595841868569</v>
      </c>
      <c r="Y3">
        <v>325.94287539999999</v>
      </c>
      <c r="Z3">
        <v>523.47712459999991</v>
      </c>
    </row>
    <row r="4" spans="1:26" x14ac:dyDescent="0.3">
      <c r="A4">
        <v>3</v>
      </c>
      <c r="B4" t="s">
        <v>34</v>
      </c>
      <c r="C4">
        <v>4.62</v>
      </c>
      <c r="D4">
        <v>16.41</v>
      </c>
      <c r="E4">
        <v>5.82</v>
      </c>
      <c r="F4">
        <v>110.5</v>
      </c>
      <c r="G4">
        <v>19</v>
      </c>
      <c r="H4">
        <v>10.5</v>
      </c>
      <c r="I4">
        <v>5.25</v>
      </c>
      <c r="J4">
        <v>1.0895238095238096</v>
      </c>
      <c r="K4">
        <v>9.8452544000000017</v>
      </c>
      <c r="L4">
        <v>12.0052544</v>
      </c>
      <c r="M4">
        <v>0.38</v>
      </c>
      <c r="N4">
        <v>0.24000000000000002</v>
      </c>
      <c r="O4">
        <v>0.30000000000000004</v>
      </c>
      <c r="P4">
        <v>1.3913916</v>
      </c>
      <c r="Q4">
        <v>3.5113915999999996</v>
      </c>
      <c r="R4">
        <v>5.72</v>
      </c>
      <c r="S4">
        <v>0</v>
      </c>
      <c r="T4">
        <v>0</v>
      </c>
      <c r="U4">
        <v>0</v>
      </c>
      <c r="V4">
        <v>0</v>
      </c>
      <c r="W4">
        <v>318.03135238095234</v>
      </c>
      <c r="X4">
        <v>-218.03135238095234</v>
      </c>
      <c r="Y4">
        <v>33.393291999999995</v>
      </c>
      <c r="Z4">
        <v>-22.893291999999995</v>
      </c>
    </row>
    <row r="5" spans="1:26" x14ac:dyDescent="0.3">
      <c r="A5">
        <v>4</v>
      </c>
      <c r="B5" t="s">
        <v>35</v>
      </c>
      <c r="C5">
        <v>854.08999999999992</v>
      </c>
      <c r="D5">
        <v>300.42</v>
      </c>
      <c r="E5">
        <v>304.95999999999998</v>
      </c>
      <c r="F5">
        <v>307.02999999999997</v>
      </c>
      <c r="G5">
        <v>302.33</v>
      </c>
      <c r="H5">
        <v>301</v>
      </c>
      <c r="I5">
        <v>150.5</v>
      </c>
      <c r="J5">
        <v>0.23860465116279067</v>
      </c>
      <c r="K5">
        <v>7.17</v>
      </c>
      <c r="L5">
        <v>10.559999999999999</v>
      </c>
      <c r="M5">
        <v>20.169999999999998</v>
      </c>
      <c r="N5">
        <v>30.340000000000003</v>
      </c>
      <c r="O5">
        <v>33.519999999999996</v>
      </c>
      <c r="P5">
        <v>35.909999999999997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176.73421926910299</v>
      </c>
      <c r="X5">
        <v>-76.734219269102994</v>
      </c>
      <c r="Y5">
        <v>531.97</v>
      </c>
      <c r="Z5">
        <v>-230.97000000000003</v>
      </c>
    </row>
    <row r="6" spans="1:26" x14ac:dyDescent="0.3">
      <c r="A6">
        <v>5</v>
      </c>
      <c r="B6" t="s">
        <v>36</v>
      </c>
      <c r="C6">
        <v>2.38</v>
      </c>
      <c r="D6">
        <v>4.3600000000000003</v>
      </c>
      <c r="E6">
        <v>9.7000000000000011</v>
      </c>
      <c r="F6">
        <v>176.42</v>
      </c>
      <c r="G6">
        <v>29.369999999999997</v>
      </c>
      <c r="H6">
        <v>198.62</v>
      </c>
      <c r="I6">
        <v>99.31</v>
      </c>
      <c r="J6">
        <v>1.6232781190212466E-2</v>
      </c>
      <c r="K6">
        <v>0</v>
      </c>
      <c r="L6">
        <v>8.0000000000000016E-2</v>
      </c>
      <c r="M6">
        <v>0.22999999999999998</v>
      </c>
      <c r="N6">
        <v>0.87207750000000006</v>
      </c>
      <c r="O6">
        <v>1.5920775</v>
      </c>
      <c r="P6">
        <v>1.6120775000000001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6.9712176517974029</v>
      </c>
      <c r="X6">
        <v>93.028782348202597</v>
      </c>
      <c r="Y6">
        <v>13.846232500000001</v>
      </c>
      <c r="Z6">
        <v>184.77376750000002</v>
      </c>
    </row>
    <row r="7" spans="1:26" x14ac:dyDescent="0.3">
      <c r="A7">
        <v>6</v>
      </c>
      <c r="B7" t="s">
        <v>37</v>
      </c>
      <c r="C7">
        <v>112.96000000000001</v>
      </c>
      <c r="D7">
        <v>71.42</v>
      </c>
      <c r="E7">
        <v>102.75</v>
      </c>
      <c r="F7">
        <v>244.76999999999998</v>
      </c>
      <c r="G7">
        <v>216.68</v>
      </c>
      <c r="H7">
        <v>360.95</v>
      </c>
      <c r="I7">
        <v>180.47499999999999</v>
      </c>
      <c r="J7">
        <v>7.8127164427205992E-2</v>
      </c>
      <c r="K7">
        <v>0.1</v>
      </c>
      <c r="L7">
        <v>0.1</v>
      </c>
      <c r="M7">
        <v>5.1800000000000006</v>
      </c>
      <c r="N7">
        <v>11.74</v>
      </c>
      <c r="O7">
        <v>13.97</v>
      </c>
      <c r="P7">
        <v>14.100000000000001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92.647181050006964</v>
      </c>
      <c r="X7">
        <v>7.3528189499930363</v>
      </c>
      <c r="Y7">
        <v>334.41000000000014</v>
      </c>
      <c r="Z7">
        <v>26.539999999999864</v>
      </c>
    </row>
    <row r="8" spans="1:26" x14ac:dyDescent="0.3">
      <c r="A8">
        <v>7</v>
      </c>
      <c r="B8" t="s">
        <v>38</v>
      </c>
      <c r="C8">
        <v>8514.84</v>
      </c>
      <c r="D8">
        <v>10312.854968399002</v>
      </c>
      <c r="E8">
        <v>13200.64241</v>
      </c>
      <c r="F8">
        <v>26756.755720000001</v>
      </c>
      <c r="G8">
        <v>21006.399999999998</v>
      </c>
      <c r="H8">
        <v>41955.340000000011</v>
      </c>
      <c r="I8">
        <v>20977.670000000006</v>
      </c>
      <c r="J8">
        <v>0.16643138105423524</v>
      </c>
      <c r="K8">
        <v>151.69</v>
      </c>
      <c r="L8">
        <v>864.12</v>
      </c>
      <c r="M8">
        <v>1170.4899999999998</v>
      </c>
      <c r="N8">
        <v>2652.2374298000004</v>
      </c>
      <c r="O8">
        <v>3345.4320217</v>
      </c>
      <c r="P8">
        <v>3491.3425894000002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33.236029875815554</v>
      </c>
      <c r="X8">
        <v>66.763970124184453</v>
      </c>
      <c r="Y8">
        <v>13944.289336899998</v>
      </c>
      <c r="Z8">
        <v>28011.050663100017</v>
      </c>
    </row>
    <row r="9" spans="1:26" x14ac:dyDescent="0.3">
      <c r="A9">
        <v>8</v>
      </c>
      <c r="B9" t="s">
        <v>39</v>
      </c>
      <c r="C9">
        <v>0</v>
      </c>
      <c r="D9">
        <v>0</v>
      </c>
      <c r="E9">
        <v>0</v>
      </c>
      <c r="F9">
        <v>0</v>
      </c>
      <c r="G9">
        <v>0</v>
      </c>
      <c r="H9">
        <v>569.62</v>
      </c>
      <c r="I9">
        <v>284.81</v>
      </c>
      <c r="J9">
        <v>7.1837365261051236E-2</v>
      </c>
      <c r="K9">
        <v>0</v>
      </c>
      <c r="L9">
        <v>0</v>
      </c>
      <c r="M9">
        <v>0</v>
      </c>
      <c r="N9">
        <v>20.45</v>
      </c>
      <c r="O9">
        <v>20.46</v>
      </c>
      <c r="P9">
        <v>20.46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10.773849232821881</v>
      </c>
      <c r="X9">
        <v>89.226150767178126</v>
      </c>
      <c r="Y9">
        <v>61.37</v>
      </c>
      <c r="Z9">
        <v>508.25000000000006</v>
      </c>
    </row>
    <row r="10" spans="1:26" x14ac:dyDescent="0.3">
      <c r="A10">
        <v>9</v>
      </c>
      <c r="B10" t="s">
        <v>40</v>
      </c>
      <c r="C10">
        <v>4.57</v>
      </c>
      <c r="D10">
        <v>71.239999999999995</v>
      </c>
      <c r="E10">
        <v>66.62</v>
      </c>
      <c r="F10">
        <v>0</v>
      </c>
      <c r="G10">
        <v>673.5</v>
      </c>
      <c r="H10">
        <v>2386</v>
      </c>
      <c r="I10">
        <v>1193</v>
      </c>
      <c r="J10">
        <v>0.38787091366303439</v>
      </c>
      <c r="K10">
        <v>71.180000000000007</v>
      </c>
      <c r="L10">
        <v>123.26</v>
      </c>
      <c r="M10">
        <v>123.26</v>
      </c>
      <c r="N10">
        <v>238.87172000000001</v>
      </c>
      <c r="O10">
        <v>348.97</v>
      </c>
      <c r="P10">
        <v>462.73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94.282972338642097</v>
      </c>
      <c r="X10">
        <v>5.7170276613579034</v>
      </c>
      <c r="Y10">
        <v>2249.5917200000004</v>
      </c>
      <c r="Z10">
        <v>136.40827999999956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3390-AC07-4662-B6C7-7A7BB9C141B0}">
  <dimension ref="A1:T10"/>
  <sheetViews>
    <sheetView tabSelected="1" workbookViewId="0">
      <selection activeCell="H20" sqref="H20"/>
    </sheetView>
  </sheetViews>
  <sheetFormatPr defaultRowHeight="14.4" x14ac:dyDescent="0.3"/>
  <cols>
    <col min="1" max="1" width="46.44140625" bestFit="1" customWidth="1"/>
    <col min="2" max="4" width="10" bestFit="1" customWidth="1"/>
    <col min="5" max="6" width="19.5546875" bestFit="1" customWidth="1"/>
    <col min="7" max="7" width="32" bestFit="1" customWidth="1"/>
    <col min="8" max="8" width="18.33203125" bestFit="1" customWidth="1"/>
    <col min="9" max="9" width="11.5546875" bestFit="1" customWidth="1"/>
    <col min="10" max="10" width="11.44140625" bestFit="1" customWidth="1"/>
    <col min="11" max="11" width="11.5546875" bestFit="1" customWidth="1"/>
    <col min="12" max="12" width="10.88671875" bestFit="1" customWidth="1"/>
    <col min="13" max="13" width="13.44140625" bestFit="1" customWidth="1"/>
    <col min="14" max="14" width="16.77734375" bestFit="1" customWidth="1"/>
    <col min="15" max="15" width="14.6640625" bestFit="1" customWidth="1"/>
    <col min="16" max="16" width="16.5546875" bestFit="1" customWidth="1"/>
    <col min="17" max="17" width="16.33203125" bestFit="1" customWidth="1"/>
    <col min="18" max="18" width="14.21875" bestFit="1" customWidth="1"/>
    <col min="19" max="19" width="15.109375" bestFit="1" customWidth="1"/>
    <col min="20" max="20" width="13.21875" bestFit="1" customWidth="1"/>
  </cols>
  <sheetData>
    <row r="1" spans="1:20" x14ac:dyDescent="0.3">
      <c r="A1" t="s">
        <v>53</v>
      </c>
      <c r="B1" t="s">
        <v>56</v>
      </c>
      <c r="C1" t="s">
        <v>57</v>
      </c>
      <c r="D1" t="s">
        <v>58</v>
      </c>
      <c r="E1" t="s">
        <v>44</v>
      </c>
      <c r="F1" t="s">
        <v>46</v>
      </c>
      <c r="G1" t="s">
        <v>54</v>
      </c>
      <c r="H1" t="s">
        <v>55</v>
      </c>
      <c r="I1" s="1">
        <v>45383</v>
      </c>
      <c r="J1" s="1">
        <v>45413</v>
      </c>
      <c r="K1" s="1">
        <v>45444</v>
      </c>
      <c r="L1" s="1">
        <v>45474</v>
      </c>
      <c r="M1" s="1">
        <v>45505</v>
      </c>
      <c r="N1" s="1">
        <v>45536</v>
      </c>
      <c r="O1" s="1">
        <v>45566</v>
      </c>
      <c r="P1" s="1">
        <v>45597</v>
      </c>
      <c r="Q1" s="1">
        <v>45627</v>
      </c>
      <c r="R1" s="1">
        <v>45658</v>
      </c>
      <c r="S1" s="1">
        <v>45689</v>
      </c>
      <c r="T1" s="1">
        <v>45717</v>
      </c>
    </row>
    <row r="2" spans="1:20" x14ac:dyDescent="0.3">
      <c r="A2" t="s">
        <v>62</v>
      </c>
      <c r="B2" s="15">
        <v>372.8</v>
      </c>
      <c r="C2" s="15">
        <v>453.27</v>
      </c>
      <c r="D2" s="15">
        <v>670.94</v>
      </c>
      <c r="E2" s="15">
        <v>1073.4634999999998</v>
      </c>
      <c r="F2">
        <v>289.84000000000003</v>
      </c>
      <c r="G2" s="17">
        <v>144.92000000000002</v>
      </c>
      <c r="H2" s="17">
        <v>114.5692864</v>
      </c>
      <c r="I2" s="16">
        <v>8.1199999999999992</v>
      </c>
      <c r="J2" s="16">
        <v>31.769999999999996</v>
      </c>
      <c r="K2" s="16">
        <v>52.220000000000006</v>
      </c>
      <c r="L2" s="16">
        <v>81.542030699999998</v>
      </c>
      <c r="M2" s="16">
        <v>90.658607600000011</v>
      </c>
      <c r="N2" s="16">
        <v>114.5692864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</row>
    <row r="3" spans="1:20" x14ac:dyDescent="0.3">
      <c r="A3" t="s">
        <v>61</v>
      </c>
      <c r="B3" s="15">
        <v>0</v>
      </c>
      <c r="C3" s="15">
        <v>0</v>
      </c>
      <c r="D3" s="15">
        <v>0</v>
      </c>
      <c r="E3" s="15">
        <v>0</v>
      </c>
      <c r="F3">
        <v>849.42</v>
      </c>
      <c r="G3" s="17">
        <v>424.71</v>
      </c>
      <c r="H3" s="17">
        <v>119.0264457</v>
      </c>
      <c r="I3" s="16">
        <v>0</v>
      </c>
      <c r="J3" s="16">
        <v>16.079999999999998</v>
      </c>
      <c r="K3" s="16">
        <v>35.93</v>
      </c>
      <c r="L3" s="16">
        <v>55.979984000000002</v>
      </c>
      <c r="M3" s="16">
        <v>88.266445699999991</v>
      </c>
      <c r="N3" s="16">
        <v>119.0264457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</row>
    <row r="4" spans="1:20" x14ac:dyDescent="0.3">
      <c r="A4" t="s">
        <v>34</v>
      </c>
      <c r="B4" s="15">
        <v>4.62</v>
      </c>
      <c r="C4" s="15">
        <v>16.41</v>
      </c>
      <c r="D4" s="15">
        <v>5.82</v>
      </c>
      <c r="E4" s="15">
        <v>110.5</v>
      </c>
      <c r="F4">
        <v>10.5</v>
      </c>
      <c r="G4" s="17">
        <v>5.25</v>
      </c>
      <c r="H4" s="17">
        <v>5.72</v>
      </c>
      <c r="I4" s="16">
        <v>9.8452544000000017</v>
      </c>
      <c r="J4" s="16">
        <v>12.0052544</v>
      </c>
      <c r="K4" s="16">
        <v>0.38</v>
      </c>
      <c r="L4" s="16">
        <v>0.24000000000000002</v>
      </c>
      <c r="M4" s="16">
        <v>0.30000000000000004</v>
      </c>
      <c r="N4" s="16">
        <v>1.3913916</v>
      </c>
      <c r="O4" s="16">
        <v>3.5113915999999996</v>
      </c>
      <c r="P4" s="16">
        <v>5.72</v>
      </c>
      <c r="Q4" s="16">
        <v>0</v>
      </c>
      <c r="R4" s="16">
        <v>0</v>
      </c>
      <c r="S4" s="16">
        <v>0</v>
      </c>
      <c r="T4" s="16">
        <v>0</v>
      </c>
    </row>
    <row r="5" spans="1:20" x14ac:dyDescent="0.3">
      <c r="A5" t="s">
        <v>59</v>
      </c>
      <c r="B5" s="15">
        <v>854.08999999999992</v>
      </c>
      <c r="C5" s="15">
        <v>300.42</v>
      </c>
      <c r="D5" s="15">
        <v>304.95999999999998</v>
      </c>
      <c r="E5" s="15">
        <v>307.02999999999997</v>
      </c>
      <c r="F5">
        <v>301</v>
      </c>
      <c r="G5" s="17">
        <v>150.5</v>
      </c>
      <c r="H5" s="17">
        <v>35.909999999999997</v>
      </c>
      <c r="I5" s="16">
        <v>7.17</v>
      </c>
      <c r="J5" s="16">
        <v>10.559999999999999</v>
      </c>
      <c r="K5" s="16">
        <v>20.169999999999998</v>
      </c>
      <c r="L5" s="16">
        <v>30.340000000000003</v>
      </c>
      <c r="M5" s="16">
        <v>33.519999999999996</v>
      </c>
      <c r="N5" s="16">
        <v>35.909999999999997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</row>
    <row r="6" spans="1:20" x14ac:dyDescent="0.3">
      <c r="A6" t="s">
        <v>51</v>
      </c>
      <c r="B6" s="15">
        <v>2.38</v>
      </c>
      <c r="C6" s="15">
        <v>4.3600000000000003</v>
      </c>
      <c r="D6" s="15">
        <v>9.7000000000000011</v>
      </c>
      <c r="E6" s="15">
        <v>176.42</v>
      </c>
      <c r="F6">
        <v>198.62</v>
      </c>
      <c r="G6" s="17">
        <v>99.31</v>
      </c>
      <c r="H6" s="17">
        <v>1.6120775000000001</v>
      </c>
      <c r="I6" s="16">
        <v>0</v>
      </c>
      <c r="J6" s="16">
        <v>8.0000000000000016E-2</v>
      </c>
      <c r="K6" s="16">
        <v>0.22999999999999998</v>
      </c>
      <c r="L6" s="16">
        <v>0.87207750000000006</v>
      </c>
      <c r="M6" s="16">
        <v>1.5920775</v>
      </c>
      <c r="N6" s="16">
        <v>1.6120775000000001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</row>
    <row r="7" spans="1:20" x14ac:dyDescent="0.3">
      <c r="A7" t="s">
        <v>37</v>
      </c>
      <c r="B7" s="15">
        <v>112.96000000000001</v>
      </c>
      <c r="C7" s="15">
        <v>71.42</v>
      </c>
      <c r="D7" s="15">
        <v>102.75</v>
      </c>
      <c r="E7" s="15">
        <v>244.76999999999998</v>
      </c>
      <c r="F7">
        <v>360.95</v>
      </c>
      <c r="G7" s="17">
        <v>180.47499999999999</v>
      </c>
      <c r="H7" s="17">
        <v>14.100000000000001</v>
      </c>
      <c r="I7" s="16">
        <v>0.1</v>
      </c>
      <c r="J7" s="16">
        <v>0.1</v>
      </c>
      <c r="K7" s="16">
        <v>5.1800000000000006</v>
      </c>
      <c r="L7" s="16">
        <v>11.74</v>
      </c>
      <c r="M7" s="16">
        <v>13.97</v>
      </c>
      <c r="N7" s="16">
        <v>14.100000000000001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</row>
    <row r="8" spans="1:20" x14ac:dyDescent="0.3">
      <c r="A8" t="s">
        <v>63</v>
      </c>
      <c r="B8" s="15">
        <v>8514.84</v>
      </c>
      <c r="C8" s="15">
        <v>10312.854968399002</v>
      </c>
      <c r="D8" s="15">
        <v>13200.64241</v>
      </c>
      <c r="E8" s="15">
        <v>26756.755720000001</v>
      </c>
      <c r="F8">
        <v>41955.340000000011</v>
      </c>
      <c r="G8" s="17">
        <v>20977.670000000006</v>
      </c>
      <c r="H8" s="17">
        <v>3491.3425894000002</v>
      </c>
      <c r="I8" s="16">
        <v>151.69</v>
      </c>
      <c r="J8" s="16">
        <v>864.12</v>
      </c>
      <c r="K8" s="16">
        <v>1170.4899999999998</v>
      </c>
      <c r="L8" s="16">
        <v>2652.2374298000004</v>
      </c>
      <c r="M8" s="16">
        <v>3345.4320217</v>
      </c>
      <c r="N8" s="16">
        <v>3491.3425894000002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</row>
    <row r="9" spans="1:20" x14ac:dyDescent="0.3">
      <c r="A9" t="s">
        <v>52</v>
      </c>
      <c r="B9" s="15">
        <v>0</v>
      </c>
      <c r="C9" s="15">
        <v>0</v>
      </c>
      <c r="D9" s="15">
        <v>0</v>
      </c>
      <c r="E9" s="15">
        <v>0</v>
      </c>
      <c r="F9">
        <v>569.62</v>
      </c>
      <c r="G9" s="17">
        <v>284.81</v>
      </c>
      <c r="H9" s="17">
        <v>20.46</v>
      </c>
      <c r="I9" s="16">
        <v>0</v>
      </c>
      <c r="J9" s="16">
        <v>0</v>
      </c>
      <c r="K9" s="16">
        <v>0</v>
      </c>
      <c r="L9" s="16">
        <v>20.45</v>
      </c>
      <c r="M9" s="16">
        <v>20.46</v>
      </c>
      <c r="N9" s="16">
        <v>20.46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</row>
    <row r="10" spans="1:20" x14ac:dyDescent="0.3">
      <c r="A10" t="s">
        <v>60</v>
      </c>
      <c r="B10" s="15">
        <v>4.57</v>
      </c>
      <c r="C10" s="15">
        <v>71.239999999999995</v>
      </c>
      <c r="D10" s="15">
        <v>66.62</v>
      </c>
      <c r="E10" s="15">
        <v>0</v>
      </c>
      <c r="F10">
        <v>2386</v>
      </c>
      <c r="G10" s="17">
        <v>1193</v>
      </c>
      <c r="H10" s="17">
        <v>462.73</v>
      </c>
      <c r="I10" s="16">
        <v>71.180000000000007</v>
      </c>
      <c r="J10" s="16">
        <v>123.26</v>
      </c>
      <c r="K10" s="16">
        <v>123.26</v>
      </c>
      <c r="L10" s="16">
        <v>238.87172000000001</v>
      </c>
      <c r="M10" s="16">
        <v>348.97</v>
      </c>
      <c r="N10" s="16">
        <v>462.73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chandekar</dc:creator>
  <cp:lastModifiedBy>soham chandekar</cp:lastModifiedBy>
  <dcterms:created xsi:type="dcterms:W3CDTF">2015-06-05T18:17:20Z</dcterms:created>
  <dcterms:modified xsi:type="dcterms:W3CDTF">2024-11-22T06:49:07Z</dcterms:modified>
</cp:coreProperties>
</file>