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b17a19daf3d91c20/Desktop/mmrda_budget_working/"/>
    </mc:Choice>
  </mc:AlternateContent>
  <xr:revisionPtr revIDLastSave="275" documentId="13_ncr:1_{6E3BC38A-BB13-469C-86E6-B5AD4C1C1F0C}" xr6:coauthVersionLast="47" xr6:coauthVersionMax="47" xr10:uidLastSave="{CDA6C89A-B5E1-4C41-A3BD-C5551567A0A9}"/>
  <bookViews>
    <workbookView xWindow="-108" yWindow="-108" windowWidth="23256" windowHeight="1389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Sheet1!$A$1:$M$22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E9" i="2"/>
  <c r="C9" i="2"/>
  <c r="Z3" i="2"/>
  <c r="Z4" i="2"/>
  <c r="Z5" i="2"/>
  <c r="Z6" i="2"/>
  <c r="Z7" i="2"/>
  <c r="Z8" i="2"/>
  <c r="Z2" i="2"/>
  <c r="Y3" i="2"/>
  <c r="AA3" i="2" s="1"/>
  <c r="Y4" i="2"/>
  <c r="AA4" i="2" s="1"/>
  <c r="X2" i="2"/>
  <c r="Y2" i="2" s="1"/>
  <c r="AA2" i="2" s="1"/>
  <c r="X3" i="2"/>
  <c r="X4" i="2"/>
  <c r="X5" i="2"/>
  <c r="Y5" i="2" s="1"/>
  <c r="AA5" i="2" s="1"/>
  <c r="X6" i="2"/>
  <c r="Y6" i="2" s="1"/>
  <c r="AA6" i="2" s="1"/>
  <c r="X7" i="2"/>
  <c r="Y7" i="2" s="1"/>
  <c r="AA7" i="2" s="1"/>
  <c r="X8" i="2"/>
  <c r="Y8" i="2" s="1"/>
  <c r="AA8" i="2" s="1"/>
  <c r="B11" i="1"/>
  <c r="C15" i="1"/>
  <c r="D15" i="1"/>
  <c r="E15" i="1"/>
  <c r="F15" i="1"/>
  <c r="G15" i="1"/>
  <c r="H15" i="1"/>
  <c r="I15" i="1"/>
  <c r="J15" i="1"/>
  <c r="K15" i="1"/>
  <c r="L15" i="1"/>
  <c r="M15" i="1"/>
  <c r="B15" i="1"/>
  <c r="C14" i="1"/>
  <c r="D14" i="1"/>
  <c r="E14" i="1"/>
  <c r="F14" i="1"/>
  <c r="G14" i="1"/>
  <c r="H14" i="1"/>
  <c r="I14" i="1"/>
  <c r="J14" i="1"/>
  <c r="K14" i="1"/>
  <c r="L14" i="1"/>
  <c r="M14" i="1"/>
  <c r="B14" i="1"/>
  <c r="J18" i="1"/>
  <c r="K18" i="1"/>
  <c r="L18" i="1"/>
  <c r="M18" i="1"/>
  <c r="M19" i="1" s="1"/>
  <c r="C18" i="1"/>
  <c r="C19" i="1" s="1"/>
  <c r="D18" i="1"/>
  <c r="D19" i="1" s="1"/>
  <c r="E18" i="1"/>
  <c r="E19" i="1" s="1"/>
  <c r="F18" i="1"/>
  <c r="G18" i="1"/>
  <c r="G19" i="1" s="1"/>
  <c r="H18" i="1"/>
  <c r="I18" i="1"/>
  <c r="B18" i="1"/>
  <c r="C17" i="1"/>
  <c r="D17" i="1"/>
  <c r="E17" i="1"/>
  <c r="F17" i="1"/>
  <c r="G17" i="1"/>
  <c r="H17" i="1"/>
  <c r="I17" i="1"/>
  <c r="J17" i="1"/>
  <c r="K17" i="1"/>
  <c r="L17" i="1"/>
  <c r="M17" i="1"/>
  <c r="B17" i="1"/>
  <c r="C21" i="1"/>
  <c r="D21" i="1"/>
  <c r="E21" i="1"/>
  <c r="F21" i="1"/>
  <c r="G21" i="1"/>
  <c r="H21" i="1"/>
  <c r="I21" i="1"/>
  <c r="J21" i="1"/>
  <c r="K21" i="1"/>
  <c r="L21" i="1"/>
  <c r="M21" i="1"/>
  <c r="B21" i="1"/>
  <c r="C20" i="1"/>
  <c r="D20" i="1"/>
  <c r="E20" i="1"/>
  <c r="F20" i="1"/>
  <c r="G20" i="1"/>
  <c r="H20" i="1"/>
  <c r="I20" i="1"/>
  <c r="J20" i="1"/>
  <c r="K20" i="1"/>
  <c r="L20" i="1"/>
  <c r="M20" i="1"/>
  <c r="B20" i="1"/>
  <c r="C12" i="1"/>
  <c r="D12" i="1"/>
  <c r="E12" i="1"/>
  <c r="F12" i="1"/>
  <c r="G12" i="1"/>
  <c r="H12" i="1"/>
  <c r="I12" i="1"/>
  <c r="J12" i="1"/>
  <c r="K12" i="1"/>
  <c r="L12" i="1"/>
  <c r="M12" i="1"/>
  <c r="B12" i="1"/>
  <c r="B13" i="1" s="1"/>
  <c r="C11" i="1"/>
  <c r="D11" i="1"/>
  <c r="E11" i="1"/>
  <c r="F11" i="1"/>
  <c r="G11" i="1"/>
  <c r="H11" i="1"/>
  <c r="I11" i="1"/>
  <c r="J11" i="1"/>
  <c r="K11" i="1"/>
  <c r="L11" i="1"/>
  <c r="M11" i="1"/>
  <c r="C9" i="1"/>
  <c r="D9" i="1"/>
  <c r="E9" i="1"/>
  <c r="F9" i="1"/>
  <c r="G9" i="1"/>
  <c r="H9" i="1"/>
  <c r="H10" i="1" s="1"/>
  <c r="I9" i="1"/>
  <c r="J9" i="1"/>
  <c r="K9" i="1"/>
  <c r="L9" i="1"/>
  <c r="M9" i="1"/>
  <c r="B9" i="1"/>
  <c r="C8" i="1"/>
  <c r="D8" i="1"/>
  <c r="E8" i="1"/>
  <c r="F8" i="1"/>
  <c r="G8" i="1"/>
  <c r="H8" i="1"/>
  <c r="I8" i="1"/>
  <c r="J8" i="1"/>
  <c r="K8" i="1"/>
  <c r="L8" i="1"/>
  <c r="M8" i="1"/>
  <c r="B8" i="1"/>
  <c r="C6" i="1"/>
  <c r="D6" i="1"/>
  <c r="E6" i="1"/>
  <c r="F6" i="1"/>
  <c r="G6" i="1"/>
  <c r="H6" i="1"/>
  <c r="I6" i="1"/>
  <c r="J6" i="1"/>
  <c r="K6" i="1"/>
  <c r="L6" i="1"/>
  <c r="M6" i="1"/>
  <c r="B6" i="1"/>
  <c r="C5" i="1"/>
  <c r="D5" i="1"/>
  <c r="E5" i="1"/>
  <c r="F5" i="1"/>
  <c r="G5" i="1"/>
  <c r="H5" i="1"/>
  <c r="I5" i="1"/>
  <c r="J5" i="1"/>
  <c r="K5" i="1"/>
  <c r="L5" i="1"/>
  <c r="M5" i="1"/>
  <c r="B5" i="1"/>
  <c r="M4" i="1"/>
  <c r="C3" i="1"/>
  <c r="C4" i="1" s="1"/>
  <c r="D3" i="1"/>
  <c r="D4" i="1" s="1"/>
  <c r="E3" i="1"/>
  <c r="E4" i="1" s="1"/>
  <c r="F3" i="1"/>
  <c r="F4" i="1" s="1"/>
  <c r="G3" i="1"/>
  <c r="G4" i="1" s="1"/>
  <c r="H3" i="1"/>
  <c r="H4" i="1" s="1"/>
  <c r="I3" i="1"/>
  <c r="I4" i="1" s="1"/>
  <c r="J3" i="1"/>
  <c r="J4" i="1" s="1"/>
  <c r="K3" i="1"/>
  <c r="L3" i="1"/>
  <c r="L4" i="1" s="1"/>
  <c r="B3" i="1"/>
  <c r="B4" i="1" s="1"/>
  <c r="C2" i="1"/>
  <c r="D2" i="1"/>
  <c r="E2" i="1"/>
  <c r="F2" i="1"/>
  <c r="G2" i="1"/>
  <c r="H2" i="1"/>
  <c r="I2" i="1"/>
  <c r="J2" i="1"/>
  <c r="K2" i="1"/>
  <c r="L2" i="1"/>
  <c r="M2" i="1"/>
  <c r="B2" i="1"/>
  <c r="I19" i="1" l="1"/>
  <c r="L7" i="1"/>
  <c r="L10" i="1"/>
  <c r="L13" i="1"/>
  <c r="L22" i="1"/>
  <c r="M16" i="1"/>
  <c r="K7" i="1"/>
  <c r="K10" i="1"/>
  <c r="K13" i="1"/>
  <c r="K22" i="1"/>
  <c r="L16" i="1"/>
  <c r="J7" i="1"/>
  <c r="J10" i="1"/>
  <c r="J13" i="1"/>
  <c r="J22" i="1"/>
  <c r="K16" i="1"/>
  <c r="I7" i="1"/>
  <c r="I10" i="1"/>
  <c r="I13" i="1"/>
  <c r="I22" i="1"/>
  <c r="J16" i="1"/>
  <c r="H7" i="1"/>
  <c r="H13" i="1"/>
  <c r="H22" i="1"/>
  <c r="H19" i="1"/>
  <c r="I16" i="1"/>
  <c r="G7" i="1"/>
  <c r="G10" i="1"/>
  <c r="G13" i="1"/>
  <c r="G22" i="1"/>
  <c r="H16" i="1"/>
  <c r="F7" i="1"/>
  <c r="F10" i="1"/>
  <c r="F13" i="1"/>
  <c r="F22" i="1"/>
  <c r="F19" i="1"/>
  <c r="G16" i="1"/>
  <c r="E7" i="1"/>
  <c r="E10" i="1"/>
  <c r="E13" i="1"/>
  <c r="E22" i="1"/>
  <c r="L19" i="1"/>
  <c r="F16" i="1"/>
  <c r="D7" i="1"/>
  <c r="D10" i="1"/>
  <c r="D13" i="1"/>
  <c r="D22" i="1"/>
  <c r="K19" i="1"/>
  <c r="E16" i="1"/>
  <c r="C7" i="1"/>
  <c r="C10" i="1"/>
  <c r="C13" i="1"/>
  <c r="C22" i="1"/>
  <c r="J19" i="1"/>
  <c r="D16" i="1"/>
  <c r="B7" i="1"/>
  <c r="B10" i="1"/>
  <c r="B22" i="1"/>
  <c r="B19" i="1"/>
  <c r="C16" i="1"/>
  <c r="K4" i="1"/>
  <c r="M7" i="1"/>
  <c r="M10" i="1"/>
  <c r="M13" i="1"/>
  <c r="M22" i="1"/>
  <c r="B16" i="1"/>
</calcChain>
</file>

<file path=xl/sharedStrings.xml><?xml version="1.0" encoding="utf-8"?>
<sst xmlns="http://schemas.openxmlformats.org/spreadsheetml/2006/main" count="78" uniqueCount="56">
  <si>
    <t>Date</t>
  </si>
  <si>
    <t>Sub Debts from the State Government (Proposed)</t>
  </si>
  <si>
    <t>Sub Debts from the State Government (Actual)</t>
  </si>
  <si>
    <t>Sub Debts from State Government (Deviation)</t>
  </si>
  <si>
    <t>Sale of Land (proposed)</t>
  </si>
  <si>
    <t>Sale of Land (Actual)</t>
  </si>
  <si>
    <t>Sale of Land (Deviation)</t>
  </si>
  <si>
    <t>Borrowings (Proposed)</t>
  </si>
  <si>
    <t>Borrowings (Actual)</t>
  </si>
  <si>
    <t>Borrowings (Deviation)</t>
  </si>
  <si>
    <t>Sr No.</t>
  </si>
  <si>
    <t>Particulars</t>
  </si>
  <si>
    <t>Proportionate</t>
  </si>
  <si>
    <t>% Achievement (as compared to proportionate budget)</t>
  </si>
  <si>
    <t>As per 2020-2021</t>
  </si>
  <si>
    <t>As per 2021-2022</t>
  </si>
  <si>
    <t>As per 2022-2023</t>
  </si>
  <si>
    <t>Actual Budget 2023-24</t>
  </si>
  <si>
    <t>Revised Budget 2023-24</t>
  </si>
  <si>
    <t>Actual Budget 2024-25</t>
  </si>
  <si>
    <t>Sub Debts from the State Government</t>
  </si>
  <si>
    <t>Sale of Land</t>
  </si>
  <si>
    <t>Borrowings</t>
  </si>
  <si>
    <t>Other Receipts</t>
  </si>
  <si>
    <t>Government Grants / TDR Etc</t>
  </si>
  <si>
    <t>Urban Transport Fund</t>
  </si>
  <si>
    <t>Urban Transport Fund (Proposed)</t>
  </si>
  <si>
    <t>Urban Transport Fund (Actual)</t>
  </si>
  <si>
    <t>Urban Transport Fund (Deviation)</t>
  </si>
  <si>
    <t>Government Grants / TDR Etc (Proposed)</t>
  </si>
  <si>
    <t>Government Grants / TDR Etc (Actual)</t>
  </si>
  <si>
    <t>Government Grants / TDR Etc (Deviation)</t>
  </si>
  <si>
    <t>Operations and Maintenance</t>
  </si>
  <si>
    <t>Operations and Maintenance (Proposed)</t>
  </si>
  <si>
    <t>Operations and Maintenance (Actual)</t>
  </si>
  <si>
    <t>Operations and Maintenance (Deviation)</t>
  </si>
  <si>
    <t>Other Receipts (Proposed)</t>
  </si>
  <si>
    <t>Other Receipts (Actual)</t>
  </si>
  <si>
    <t>Other Receipts (Deviation)</t>
  </si>
  <si>
    <t>total receipt received as on sept 2024 (%)</t>
  </si>
  <si>
    <t>to trail percentage</t>
  </si>
  <si>
    <t>target revenue as of March 2025</t>
  </si>
  <si>
    <t>receipt received as on sept 2024</t>
  </si>
  <si>
    <t>total</t>
  </si>
  <si>
    <t>Particular</t>
  </si>
  <si>
    <t xml:space="preserve">Sale of Land </t>
  </si>
  <si>
    <t xml:space="preserve">Borrowings  </t>
  </si>
  <si>
    <t xml:space="preserve">Urban Transport Fund (UTF) </t>
  </si>
  <si>
    <t>Proportionate Budget YTD (supposed)</t>
  </si>
  <si>
    <t>Actual YTD (Incurred)</t>
  </si>
  <si>
    <t>FY 2021-22</t>
  </si>
  <si>
    <t>FY 2020-21</t>
  </si>
  <si>
    <t>FY 2022-23</t>
  </si>
  <si>
    <t xml:space="preserve">Sub Debts from State Govt </t>
  </si>
  <si>
    <t xml:space="preserve">Operations and Maintenance </t>
  </si>
  <si>
    <t>Government Grants / TDR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</si>
</sst>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ookman Old Style"/>
      <family val="1"/>
    </font>
    <font>
      <b/>
      <sz val="11"/>
      <name val="Bookman Old Style"/>
      <family val="1"/>
    </font>
    <font>
      <sz val="11"/>
      <color theme="1"/>
      <name val="Bookman Old Style"/>
      <family val="1"/>
    </font>
    <font>
      <sz val="1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28">
    <xf numFmtId="0" fontId="0" fillId="0" borderId="0" xfId="0"/>
    <xf numFmtId="164" fontId="0" fillId="0" borderId="0" xfId="0" applyNumberFormat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2" fontId="5" fillId="0" borderId="1" xfId="0" applyNumberFormat="1" applyFont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3" fontId="5" fillId="0" borderId="2" xfId="1" applyFont="1" applyFill="1" applyBorder="1" applyAlignment="1">
      <alignment horizontal="center" vertical="center"/>
    </xf>
    <xf numFmtId="10" fontId="5" fillId="0" borderId="2" xfId="2" applyNumberFormat="1" applyFont="1" applyFill="1" applyBorder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43" fontId="0" fillId="0" borderId="0" xfId="0" applyNumberFormat="1"/>
    <xf numFmtId="43" fontId="2" fillId="0" borderId="0" xfId="1" applyFont="1" applyFill="1" applyBorder="1" applyAlignment="1">
      <alignment horizontal="center" vertical="center" wrapText="1"/>
    </xf>
    <xf numFmtId="43" fontId="5" fillId="0" borderId="0" xfId="1" applyFont="1" applyFill="1" applyBorder="1" applyAlignment="1">
      <alignment horizontal="center" vertical="center"/>
    </xf>
    <xf numFmtId="10" fontId="5" fillId="0" borderId="0" xfId="2" applyNumberFormat="1" applyFont="1" applyFill="1" applyBorder="1" applyAlignment="1">
      <alignment horizontal="center" vertical="center"/>
    </xf>
    <xf numFmtId="43" fontId="3" fillId="0" borderId="0" xfId="3" applyNumberFormat="1" applyFont="1" applyFill="1" applyBorder="1" applyAlignment="1">
      <alignment horizontal="center" vertical="center" wrapText="1"/>
    </xf>
    <xf numFmtId="164" fontId="3" fillId="0" borderId="0" xfId="3" applyNumberFormat="1" applyFont="1" applyFill="1" applyBorder="1" applyAlignment="1">
      <alignment horizontal="center" vertical="center" wrapText="1"/>
    </xf>
    <xf numFmtId="17" fontId="3" fillId="0" borderId="0" xfId="3" applyNumberFormat="1" applyFont="1" applyFill="1" applyBorder="1" applyAlignment="1">
      <alignment horizontal="center" vertical="center"/>
    </xf>
    <xf numFmtId="43" fontId="2" fillId="0" borderId="0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2" fontId="5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4" fillId="0" borderId="3" xfId="0" applyFont="1" applyBorder="1" applyAlignment="1">
      <alignment vertical="center" wrapText="1"/>
    </xf>
    <xf numFmtId="1" fontId="0" fillId="0" borderId="0" xfId="0" applyNumberFormat="1"/>
  </cellXfs>
  <cellStyles count="4">
    <cellStyle name="60% - Accent1" xfId="3" builtinId="32"/>
    <cellStyle name="Comma" xfId="1" builtinId="3"/>
    <cellStyle name="Normal" xfId="0" builtinId="0"/>
    <cellStyle name="Percent" xfId="2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opLeftCell="B1" workbookViewId="0">
      <selection activeCell="B29" sqref="B29"/>
    </sheetView>
  </sheetViews>
  <sheetFormatPr defaultRowHeight="14.4" x14ac:dyDescent="0.3"/>
  <cols>
    <col min="1" max="1" width="41.88671875" bestFit="1" customWidth="1"/>
    <col min="2" max="2" width="12.6640625" bestFit="1" customWidth="1"/>
    <col min="3" max="3" width="11.44140625" bestFit="1" customWidth="1"/>
    <col min="4" max="4" width="11.5546875" bestFit="1" customWidth="1"/>
    <col min="5" max="5" width="10.88671875" bestFit="1" customWidth="1"/>
    <col min="6" max="6" width="13.44140625" bestFit="1" customWidth="1"/>
    <col min="7" max="7" width="16.77734375" bestFit="1" customWidth="1"/>
    <col min="8" max="8" width="14.6640625" bestFit="1" customWidth="1"/>
    <col min="9" max="9" width="16.5546875" bestFit="1" customWidth="1"/>
    <col min="10" max="10" width="16.33203125" bestFit="1" customWidth="1"/>
    <col min="11" max="11" width="14.21875" bestFit="1" customWidth="1"/>
    <col min="12" max="12" width="15.109375" bestFit="1" customWidth="1"/>
    <col min="13" max="13" width="13.21875" bestFit="1" customWidth="1"/>
  </cols>
  <sheetData>
    <row r="1" spans="1:13" x14ac:dyDescent="0.3">
      <c r="A1" t="s">
        <v>0</v>
      </c>
      <c r="B1" s="1">
        <v>45383</v>
      </c>
      <c r="C1" s="1">
        <v>45413</v>
      </c>
      <c r="D1" s="1">
        <v>45444</v>
      </c>
      <c r="E1" s="1">
        <v>45474</v>
      </c>
      <c r="F1" s="1">
        <v>45505</v>
      </c>
      <c r="G1" s="1">
        <v>45536</v>
      </c>
      <c r="H1" s="1">
        <v>45566</v>
      </c>
      <c r="I1" s="1">
        <v>45597</v>
      </c>
      <c r="J1" s="1">
        <v>45627</v>
      </c>
      <c r="K1" s="1">
        <v>45658</v>
      </c>
      <c r="L1" s="1">
        <v>45689</v>
      </c>
      <c r="M1" s="1">
        <v>45717</v>
      </c>
    </row>
    <row r="2" spans="1:13" x14ac:dyDescent="0.3">
      <c r="A2" t="s">
        <v>1</v>
      </c>
      <c r="B2" s="9">
        <f>Sheet2!$H$2/12</f>
        <v>144.58333333333334</v>
      </c>
      <c r="C2" s="9">
        <f>Sheet2!$H$2/12</f>
        <v>144.58333333333334</v>
      </c>
      <c r="D2" s="9">
        <f>Sheet2!$H$2/12</f>
        <v>144.58333333333334</v>
      </c>
      <c r="E2" s="9">
        <f>Sheet2!$H$2/12</f>
        <v>144.58333333333334</v>
      </c>
      <c r="F2" s="9">
        <f>Sheet2!$H$2/12</f>
        <v>144.58333333333334</v>
      </c>
      <c r="G2" s="9">
        <f>Sheet2!$H$2/12</f>
        <v>144.58333333333334</v>
      </c>
      <c r="H2" s="9">
        <f>Sheet2!$H$2/12</f>
        <v>144.58333333333334</v>
      </c>
      <c r="I2" s="9">
        <f>Sheet2!$H$2/12</f>
        <v>144.58333333333334</v>
      </c>
      <c r="J2" s="9">
        <f>Sheet2!$H$2/12</f>
        <v>144.58333333333334</v>
      </c>
      <c r="K2" s="9">
        <f>Sheet2!$H$2/12</f>
        <v>144.58333333333334</v>
      </c>
      <c r="L2" s="9">
        <f>Sheet2!$H$2/12</f>
        <v>144.58333333333334</v>
      </c>
      <c r="M2" s="9">
        <f>Sheet2!$H$2/12</f>
        <v>144.58333333333334</v>
      </c>
    </row>
    <row r="3" spans="1:13" x14ac:dyDescent="0.3">
      <c r="A3" t="s">
        <v>2</v>
      </c>
      <c r="B3" s="9">
        <f>Sheet2!M2</f>
        <v>0</v>
      </c>
      <c r="C3" s="9">
        <f>Sheet2!N2</f>
        <v>0</v>
      </c>
      <c r="D3" s="9">
        <f>Sheet2!O2</f>
        <v>0</v>
      </c>
      <c r="E3" s="9">
        <f>Sheet2!P2</f>
        <v>293.14</v>
      </c>
      <c r="F3" s="9">
        <f>Sheet2!Q2</f>
        <v>293.14</v>
      </c>
      <c r="G3" s="9">
        <f>Sheet2!R2</f>
        <v>293.14999999999998</v>
      </c>
      <c r="H3" s="9">
        <f>Sheet2!S2</f>
        <v>0</v>
      </c>
      <c r="I3" s="9">
        <f>Sheet2!T2</f>
        <v>0</v>
      </c>
      <c r="J3" s="9">
        <f>Sheet2!U2</f>
        <v>0</v>
      </c>
      <c r="K3" s="9">
        <f>Sheet2!V2</f>
        <v>0</v>
      </c>
      <c r="L3" s="9">
        <f>Sheet2!W2</f>
        <v>0</v>
      </c>
      <c r="M3">
        <v>0</v>
      </c>
    </row>
    <row r="4" spans="1:13" x14ac:dyDescent="0.3">
      <c r="A4" t="s">
        <v>3</v>
      </c>
      <c r="B4" s="9">
        <f>B3-B2</f>
        <v>-144.58333333333334</v>
      </c>
      <c r="C4" s="9">
        <f t="shared" ref="C4:M4" si="0">C3-C2</f>
        <v>-144.58333333333334</v>
      </c>
      <c r="D4" s="9">
        <f t="shared" si="0"/>
        <v>-144.58333333333334</v>
      </c>
      <c r="E4" s="9">
        <f t="shared" si="0"/>
        <v>148.55666666666664</v>
      </c>
      <c r="F4" s="9">
        <f t="shared" si="0"/>
        <v>148.55666666666664</v>
      </c>
      <c r="G4" s="9">
        <f t="shared" si="0"/>
        <v>148.56666666666663</v>
      </c>
      <c r="H4" s="9">
        <f t="shared" si="0"/>
        <v>-144.58333333333334</v>
      </c>
      <c r="I4" s="9">
        <f t="shared" si="0"/>
        <v>-144.58333333333334</v>
      </c>
      <c r="J4" s="9">
        <f t="shared" si="0"/>
        <v>-144.58333333333334</v>
      </c>
      <c r="K4" s="9">
        <f t="shared" si="0"/>
        <v>-144.58333333333334</v>
      </c>
      <c r="L4" s="9">
        <f t="shared" si="0"/>
        <v>-144.58333333333334</v>
      </c>
      <c r="M4" s="9">
        <f t="shared" si="0"/>
        <v>-144.58333333333334</v>
      </c>
    </row>
    <row r="5" spans="1:13" x14ac:dyDescent="0.3">
      <c r="A5" t="s">
        <v>4</v>
      </c>
      <c r="B5" s="9">
        <f>Sheet2!$H$3/12</f>
        <v>98.166666666666671</v>
      </c>
      <c r="C5" s="9">
        <f>Sheet2!$H$3/12</f>
        <v>98.166666666666671</v>
      </c>
      <c r="D5" s="9">
        <f>Sheet2!$H$3/12</f>
        <v>98.166666666666671</v>
      </c>
      <c r="E5" s="9">
        <f>Sheet2!$H$3/12</f>
        <v>98.166666666666671</v>
      </c>
      <c r="F5" s="9">
        <f>Sheet2!$H$3/12</f>
        <v>98.166666666666671</v>
      </c>
      <c r="G5" s="9">
        <f>Sheet2!$H$3/12</f>
        <v>98.166666666666671</v>
      </c>
      <c r="H5" s="9">
        <f>Sheet2!$H$3/12</f>
        <v>98.166666666666671</v>
      </c>
      <c r="I5" s="9">
        <f>Sheet2!$H$3/12</f>
        <v>98.166666666666671</v>
      </c>
      <c r="J5" s="9">
        <f>Sheet2!$H$3/12</f>
        <v>98.166666666666671</v>
      </c>
      <c r="K5" s="9">
        <f>Sheet2!$H$3/12</f>
        <v>98.166666666666671</v>
      </c>
      <c r="L5" s="9">
        <f>Sheet2!$H$3/12</f>
        <v>98.166666666666671</v>
      </c>
      <c r="M5" s="9">
        <f>Sheet2!$H$3/12</f>
        <v>98.166666666666671</v>
      </c>
    </row>
    <row r="6" spans="1:13" x14ac:dyDescent="0.3">
      <c r="A6" t="s">
        <v>5</v>
      </c>
      <c r="B6" s="9">
        <f>Sheet2!M3</f>
        <v>1.39</v>
      </c>
      <c r="C6" s="9">
        <f>Sheet2!N3</f>
        <v>7.77</v>
      </c>
      <c r="D6" s="9">
        <f>Sheet2!O3</f>
        <v>13.92</v>
      </c>
      <c r="E6" s="9">
        <f>Sheet2!P3</f>
        <v>342.15999999999997</v>
      </c>
      <c r="F6" s="9">
        <f>Sheet2!Q3</f>
        <v>342.51</v>
      </c>
      <c r="G6" s="9">
        <f>Sheet2!R3</f>
        <v>342.66999999999996</v>
      </c>
      <c r="H6" s="9">
        <f>Sheet2!S3</f>
        <v>0</v>
      </c>
      <c r="I6" s="9">
        <f>Sheet2!T3</f>
        <v>0</v>
      </c>
      <c r="J6" s="9">
        <f>Sheet2!U3</f>
        <v>0</v>
      </c>
      <c r="K6" s="9">
        <f>Sheet2!V3</f>
        <v>0</v>
      </c>
      <c r="L6" s="9">
        <f>Sheet2!W3</f>
        <v>0</v>
      </c>
      <c r="M6" s="9">
        <f>Sheet2!Y17</f>
        <v>0</v>
      </c>
    </row>
    <row r="7" spans="1:13" x14ac:dyDescent="0.3">
      <c r="A7" t="s">
        <v>6</v>
      </c>
      <c r="B7" s="9">
        <f>B6-B5</f>
        <v>-96.776666666666671</v>
      </c>
      <c r="C7" s="9">
        <f t="shared" ref="C7:M7" si="1">C6-C5</f>
        <v>-90.396666666666675</v>
      </c>
      <c r="D7" s="9">
        <f t="shared" si="1"/>
        <v>-84.24666666666667</v>
      </c>
      <c r="E7" s="9">
        <f t="shared" si="1"/>
        <v>243.99333333333328</v>
      </c>
      <c r="F7" s="9">
        <f t="shared" si="1"/>
        <v>244.34333333333331</v>
      </c>
      <c r="G7" s="9">
        <f t="shared" si="1"/>
        <v>244.50333333333327</v>
      </c>
      <c r="H7" s="9">
        <f t="shared" si="1"/>
        <v>-98.166666666666671</v>
      </c>
      <c r="I7" s="9">
        <f t="shared" si="1"/>
        <v>-98.166666666666671</v>
      </c>
      <c r="J7" s="9">
        <f t="shared" si="1"/>
        <v>-98.166666666666671</v>
      </c>
      <c r="K7" s="9">
        <f t="shared" si="1"/>
        <v>-98.166666666666671</v>
      </c>
      <c r="L7" s="9">
        <f t="shared" si="1"/>
        <v>-98.166666666666671</v>
      </c>
      <c r="M7" s="9">
        <f t="shared" si="1"/>
        <v>-98.166666666666671</v>
      </c>
    </row>
    <row r="8" spans="1:13" x14ac:dyDescent="0.3">
      <c r="A8" t="s">
        <v>7</v>
      </c>
      <c r="B8" s="9">
        <f>Sheet2!$H$4/12</f>
        <v>2322.0833333333335</v>
      </c>
      <c r="C8" s="9">
        <f>Sheet2!$H$4/12</f>
        <v>2322.0833333333335</v>
      </c>
      <c r="D8" s="9">
        <f>Sheet2!$H$4/12</f>
        <v>2322.0833333333335</v>
      </c>
      <c r="E8" s="9">
        <f>Sheet2!$H$4/12</f>
        <v>2322.0833333333335</v>
      </c>
      <c r="F8" s="9">
        <f>Sheet2!$H$4/12</f>
        <v>2322.0833333333335</v>
      </c>
      <c r="G8" s="9">
        <f>Sheet2!$H$4/12</f>
        <v>2322.0833333333335</v>
      </c>
      <c r="H8" s="9">
        <f>Sheet2!$H$4/12</f>
        <v>2322.0833333333335</v>
      </c>
      <c r="I8" s="9">
        <f>Sheet2!$H$4/12</f>
        <v>2322.0833333333335</v>
      </c>
      <c r="J8" s="9">
        <f>Sheet2!$H$4/12</f>
        <v>2322.0833333333335</v>
      </c>
      <c r="K8" s="9">
        <f>Sheet2!$H$4/12</f>
        <v>2322.0833333333335</v>
      </c>
      <c r="L8" s="9">
        <f>Sheet2!$H$4/12</f>
        <v>2322.0833333333335</v>
      </c>
      <c r="M8" s="9">
        <f>Sheet2!$H$4/12</f>
        <v>2322.0833333333335</v>
      </c>
    </row>
    <row r="9" spans="1:13" x14ac:dyDescent="0.3">
      <c r="A9" t="s">
        <v>8</v>
      </c>
      <c r="B9" s="9">
        <f>Sheet2!M4</f>
        <v>3.91</v>
      </c>
      <c r="C9" s="9">
        <f>Sheet2!N4</f>
        <v>363.06</v>
      </c>
      <c r="D9" s="9">
        <f>Sheet2!O4</f>
        <v>1117.7</v>
      </c>
      <c r="E9" s="9">
        <f>Sheet2!P4</f>
        <v>1235.58</v>
      </c>
      <c r="F9" s="9">
        <f>Sheet2!Q4</f>
        <v>1338.24</v>
      </c>
      <c r="G9" s="9">
        <f>Sheet2!R4</f>
        <v>3140.7200000000003</v>
      </c>
      <c r="H9" s="9">
        <f>Sheet2!S4</f>
        <v>0</v>
      </c>
      <c r="I9" s="9">
        <f>Sheet2!T4</f>
        <v>0</v>
      </c>
      <c r="J9" s="9">
        <f>Sheet2!U4</f>
        <v>0</v>
      </c>
      <c r="K9" s="9">
        <f>Sheet2!V4</f>
        <v>0</v>
      </c>
      <c r="L9" s="9">
        <f>Sheet2!W4</f>
        <v>0</v>
      </c>
      <c r="M9" s="9">
        <f>Sheet2!Y18</f>
        <v>0</v>
      </c>
    </row>
    <row r="10" spans="1:13" x14ac:dyDescent="0.3">
      <c r="A10" t="s">
        <v>9</v>
      </c>
      <c r="B10" s="9">
        <f>B9-B8</f>
        <v>-2318.1733333333336</v>
      </c>
      <c r="C10" s="9">
        <f t="shared" ref="C10:M10" si="2">C9-C8</f>
        <v>-1959.0233333333335</v>
      </c>
      <c r="D10" s="9">
        <f t="shared" si="2"/>
        <v>-1204.3833333333334</v>
      </c>
      <c r="E10" s="9">
        <f t="shared" si="2"/>
        <v>-1086.5033333333336</v>
      </c>
      <c r="F10" s="9">
        <f t="shared" si="2"/>
        <v>-983.84333333333348</v>
      </c>
      <c r="G10" s="9">
        <f t="shared" si="2"/>
        <v>818.63666666666677</v>
      </c>
      <c r="H10" s="9">
        <f t="shared" si="2"/>
        <v>-2322.0833333333335</v>
      </c>
      <c r="I10" s="9">
        <f t="shared" si="2"/>
        <v>-2322.0833333333335</v>
      </c>
      <c r="J10" s="9">
        <f t="shared" si="2"/>
        <v>-2322.0833333333335</v>
      </c>
      <c r="K10" s="9">
        <f t="shared" si="2"/>
        <v>-2322.0833333333335</v>
      </c>
      <c r="L10" s="9">
        <f t="shared" si="2"/>
        <v>-2322.0833333333335</v>
      </c>
      <c r="M10" s="9">
        <f t="shared" si="2"/>
        <v>-2322.0833333333335</v>
      </c>
    </row>
    <row r="11" spans="1:13" x14ac:dyDescent="0.3">
      <c r="A11" t="s">
        <v>36</v>
      </c>
      <c r="B11" s="9">
        <f>Sheet2!$H$5/12</f>
        <v>83.655000000000001</v>
      </c>
      <c r="C11" s="9">
        <f>Sheet2!$H$5/12</f>
        <v>83.655000000000001</v>
      </c>
      <c r="D11" s="9">
        <f>Sheet2!$H$5/12</f>
        <v>83.655000000000001</v>
      </c>
      <c r="E11" s="9">
        <f>Sheet2!$H$5/12</f>
        <v>83.655000000000001</v>
      </c>
      <c r="F11" s="9">
        <f>Sheet2!$H$5/12</f>
        <v>83.655000000000001</v>
      </c>
      <c r="G11" s="9">
        <f>Sheet2!$H$5/12</f>
        <v>83.655000000000001</v>
      </c>
      <c r="H11" s="9">
        <f>Sheet2!$H$5/12</f>
        <v>83.655000000000001</v>
      </c>
      <c r="I11" s="9">
        <f>Sheet2!$H$5/12</f>
        <v>83.655000000000001</v>
      </c>
      <c r="J11" s="9">
        <f>Sheet2!$H$5/12</f>
        <v>83.655000000000001</v>
      </c>
      <c r="K11" s="9">
        <f>Sheet2!$H$5/12</f>
        <v>83.655000000000001</v>
      </c>
      <c r="L11" s="9">
        <f>Sheet2!$H$5/12</f>
        <v>83.655000000000001</v>
      </c>
      <c r="M11" s="9">
        <f>Sheet2!$H$5/12</f>
        <v>83.655000000000001</v>
      </c>
    </row>
    <row r="12" spans="1:13" x14ac:dyDescent="0.3">
      <c r="A12" t="s">
        <v>37</v>
      </c>
      <c r="B12" s="9">
        <f>Sheet2!M5</f>
        <v>565.68999999999971</v>
      </c>
      <c r="C12" s="9">
        <f>Sheet2!N5</f>
        <v>630.40000000000009</v>
      </c>
      <c r="D12" s="9">
        <f>Sheet2!O5</f>
        <v>716.11999999999989</v>
      </c>
      <c r="E12" s="9">
        <f>Sheet2!P5</f>
        <v>915.00999999999988</v>
      </c>
      <c r="F12" s="9">
        <f>Sheet2!Q5</f>
        <v>886.51000000000022</v>
      </c>
      <c r="G12" s="9">
        <f>Sheet2!R5</f>
        <v>916.54000000000008</v>
      </c>
      <c r="H12" s="9">
        <f>Sheet2!S5</f>
        <v>0</v>
      </c>
      <c r="I12" s="9">
        <f>Sheet2!T5</f>
        <v>0</v>
      </c>
      <c r="J12" s="9">
        <f>Sheet2!U5</f>
        <v>0</v>
      </c>
      <c r="K12" s="9">
        <f>Sheet2!V5</f>
        <v>0</v>
      </c>
      <c r="L12" s="9">
        <f>Sheet2!W5</f>
        <v>0</v>
      </c>
      <c r="M12" s="9">
        <f>Sheet2!Y19</f>
        <v>0</v>
      </c>
    </row>
    <row r="13" spans="1:13" x14ac:dyDescent="0.3">
      <c r="A13" t="s">
        <v>38</v>
      </c>
      <c r="B13" s="9">
        <f>B12-B11</f>
        <v>482.03499999999974</v>
      </c>
      <c r="C13" s="9">
        <f t="shared" ref="C13:M13" si="3">C12-C11</f>
        <v>546.74500000000012</v>
      </c>
      <c r="D13" s="9">
        <f t="shared" si="3"/>
        <v>632.46499999999992</v>
      </c>
      <c r="E13" s="9">
        <f t="shared" si="3"/>
        <v>831.3549999999999</v>
      </c>
      <c r="F13" s="9">
        <f t="shared" si="3"/>
        <v>802.85500000000025</v>
      </c>
      <c r="G13" s="9">
        <f t="shared" si="3"/>
        <v>832.8850000000001</v>
      </c>
      <c r="H13" s="9">
        <f t="shared" si="3"/>
        <v>-83.655000000000001</v>
      </c>
      <c r="I13" s="9">
        <f t="shared" si="3"/>
        <v>-83.655000000000001</v>
      </c>
      <c r="J13" s="9">
        <f t="shared" si="3"/>
        <v>-83.655000000000001</v>
      </c>
      <c r="K13" s="9">
        <f t="shared" si="3"/>
        <v>-83.655000000000001</v>
      </c>
      <c r="L13" s="9">
        <f t="shared" si="3"/>
        <v>-83.655000000000001</v>
      </c>
      <c r="M13" s="9">
        <f t="shared" si="3"/>
        <v>-83.655000000000001</v>
      </c>
    </row>
    <row r="14" spans="1:13" x14ac:dyDescent="0.3">
      <c r="A14" t="s">
        <v>33</v>
      </c>
      <c r="B14" s="9">
        <f>Sheet2!$H$6/12</f>
        <v>77.19916666666667</v>
      </c>
      <c r="C14" s="9">
        <f>Sheet2!$H$6/12</f>
        <v>77.19916666666667</v>
      </c>
      <c r="D14" s="9">
        <f>Sheet2!$H$6/12</f>
        <v>77.19916666666667</v>
      </c>
      <c r="E14" s="9">
        <f>Sheet2!$H$6/12</f>
        <v>77.19916666666667</v>
      </c>
      <c r="F14" s="9">
        <f>Sheet2!$H$6/12</f>
        <v>77.19916666666667</v>
      </c>
      <c r="G14" s="9">
        <f>Sheet2!$H$6/12</f>
        <v>77.19916666666667</v>
      </c>
      <c r="H14" s="9">
        <f>Sheet2!$H$6/12</f>
        <v>77.19916666666667</v>
      </c>
      <c r="I14" s="9">
        <f>Sheet2!$H$6/12</f>
        <v>77.19916666666667</v>
      </c>
      <c r="J14" s="9">
        <f>Sheet2!$H$6/12</f>
        <v>77.19916666666667</v>
      </c>
      <c r="K14" s="9">
        <f>Sheet2!$H$6/12</f>
        <v>77.19916666666667</v>
      </c>
      <c r="L14" s="9">
        <f>Sheet2!$H$6/12</f>
        <v>77.19916666666667</v>
      </c>
      <c r="M14" s="9">
        <f>Sheet2!$H$6/12</f>
        <v>77.19916666666667</v>
      </c>
    </row>
    <row r="15" spans="1:13" x14ac:dyDescent="0.3">
      <c r="A15" t="s">
        <v>34</v>
      </c>
      <c r="B15" s="9">
        <f>Sheet2!M6</f>
        <v>0</v>
      </c>
      <c r="C15" s="9">
        <f>Sheet2!N6</f>
        <v>0</v>
      </c>
      <c r="D15" s="9">
        <f>Sheet2!O6</f>
        <v>0</v>
      </c>
      <c r="E15" s="9">
        <f>Sheet2!P6</f>
        <v>0</v>
      </c>
      <c r="F15" s="9">
        <f>Sheet2!Q6</f>
        <v>159.11999999999998</v>
      </c>
      <c r="G15" s="9">
        <f>Sheet2!R6</f>
        <v>198.41</v>
      </c>
      <c r="H15" s="9">
        <f>Sheet2!S6</f>
        <v>0</v>
      </c>
      <c r="I15" s="9">
        <f>Sheet2!T6</f>
        <v>0</v>
      </c>
      <c r="J15" s="9">
        <f>Sheet2!U6</f>
        <v>0</v>
      </c>
      <c r="K15" s="9">
        <f>Sheet2!V6</f>
        <v>0</v>
      </c>
      <c r="L15" s="9">
        <f>Sheet2!W6</f>
        <v>0</v>
      </c>
      <c r="M15" s="9">
        <f>Sheet2!Y20</f>
        <v>0</v>
      </c>
    </row>
    <row r="16" spans="1:13" x14ac:dyDescent="0.3">
      <c r="A16" t="s">
        <v>35</v>
      </c>
      <c r="B16" s="9">
        <f>B15-B14</f>
        <v>-77.19916666666667</v>
      </c>
      <c r="C16" s="9">
        <f t="shared" ref="C16:M16" si="4">C15-C14</f>
        <v>-77.19916666666667</v>
      </c>
      <c r="D16" s="9">
        <f t="shared" si="4"/>
        <v>-77.19916666666667</v>
      </c>
      <c r="E16" s="9">
        <f t="shared" si="4"/>
        <v>-77.19916666666667</v>
      </c>
      <c r="F16" s="9">
        <f t="shared" si="4"/>
        <v>81.920833333333306</v>
      </c>
      <c r="G16" s="9">
        <f t="shared" si="4"/>
        <v>121.21083333333333</v>
      </c>
      <c r="H16" s="9">
        <f t="shared" si="4"/>
        <v>-77.19916666666667</v>
      </c>
      <c r="I16" s="9">
        <f t="shared" si="4"/>
        <v>-77.19916666666667</v>
      </c>
      <c r="J16" s="9">
        <f t="shared" si="4"/>
        <v>-77.19916666666667</v>
      </c>
      <c r="K16" s="9">
        <f t="shared" si="4"/>
        <v>-77.19916666666667</v>
      </c>
      <c r="L16" s="9">
        <f t="shared" si="4"/>
        <v>-77.19916666666667</v>
      </c>
      <c r="M16" s="9">
        <f t="shared" si="4"/>
        <v>-77.19916666666667</v>
      </c>
    </row>
    <row r="17" spans="1:13" x14ac:dyDescent="0.3">
      <c r="A17" t="s">
        <v>29</v>
      </c>
      <c r="B17" s="9">
        <f>Sheet2!$H$7/12</f>
        <v>191.23249999999999</v>
      </c>
      <c r="C17" s="9">
        <f>Sheet2!$H$7/12</f>
        <v>191.23249999999999</v>
      </c>
      <c r="D17" s="9">
        <f>Sheet2!$H$7/12</f>
        <v>191.23249999999999</v>
      </c>
      <c r="E17" s="9">
        <f>Sheet2!$H$7/12</f>
        <v>191.23249999999999</v>
      </c>
      <c r="F17" s="9">
        <f>Sheet2!$H$7/12</f>
        <v>191.23249999999999</v>
      </c>
      <c r="G17" s="9">
        <f>Sheet2!$H$7/12</f>
        <v>191.23249999999999</v>
      </c>
      <c r="H17" s="9">
        <f>Sheet2!$H$7/12</f>
        <v>191.23249999999999</v>
      </c>
      <c r="I17" s="9">
        <f>Sheet2!$H$7/12</f>
        <v>191.23249999999999</v>
      </c>
      <c r="J17" s="9">
        <f>Sheet2!$H$7/12</f>
        <v>191.23249999999999</v>
      </c>
      <c r="K17" s="9">
        <f>Sheet2!$H$7/12</f>
        <v>191.23249999999999</v>
      </c>
      <c r="L17" s="9">
        <f>Sheet2!$H$7/12</f>
        <v>191.23249999999999</v>
      </c>
      <c r="M17" s="9">
        <f>Sheet2!$H$7/12</f>
        <v>191.23249999999999</v>
      </c>
    </row>
    <row r="18" spans="1:13" x14ac:dyDescent="0.3">
      <c r="A18" t="s">
        <v>30</v>
      </c>
      <c r="B18" s="9">
        <f>Sheet2!M7</f>
        <v>100</v>
      </c>
      <c r="C18" s="9">
        <f>Sheet2!N7</f>
        <v>1108.79</v>
      </c>
      <c r="D18" s="9">
        <f>Sheet2!O7</f>
        <v>1108.79</v>
      </c>
      <c r="E18" s="9">
        <f>Sheet2!P7</f>
        <v>1108.79</v>
      </c>
      <c r="F18" s="9">
        <f>Sheet2!Q7</f>
        <v>1108.79</v>
      </c>
      <c r="G18" s="9">
        <f>Sheet2!R7</f>
        <v>1558.79</v>
      </c>
      <c r="H18" s="9">
        <f>Sheet2!S7</f>
        <v>0</v>
      </c>
      <c r="I18" s="9">
        <f>Sheet2!T7</f>
        <v>0</v>
      </c>
      <c r="J18" s="9">
        <f>Sheet2!U7</f>
        <v>0</v>
      </c>
      <c r="K18" s="9">
        <f>Sheet2!V7</f>
        <v>0</v>
      </c>
      <c r="L18" s="9">
        <f>Sheet2!W7</f>
        <v>0</v>
      </c>
      <c r="M18" s="9">
        <f>Sheet2!Y21</f>
        <v>0</v>
      </c>
    </row>
    <row r="19" spans="1:13" x14ac:dyDescent="0.3">
      <c r="A19" t="s">
        <v>31</v>
      </c>
      <c r="B19" s="9">
        <f>B18-B17</f>
        <v>-91.232499999999987</v>
      </c>
      <c r="C19" s="9">
        <f t="shared" ref="C19:M19" si="5">C18-C17</f>
        <v>917.5575</v>
      </c>
      <c r="D19" s="9">
        <f t="shared" si="5"/>
        <v>917.5575</v>
      </c>
      <c r="E19" s="9">
        <f t="shared" si="5"/>
        <v>917.5575</v>
      </c>
      <c r="F19" s="9">
        <f t="shared" si="5"/>
        <v>917.5575</v>
      </c>
      <c r="G19" s="9">
        <f t="shared" si="5"/>
        <v>1367.5574999999999</v>
      </c>
      <c r="H19" s="9">
        <f t="shared" si="5"/>
        <v>-191.23249999999999</v>
      </c>
      <c r="I19" s="9">
        <f t="shared" si="5"/>
        <v>-191.23249999999999</v>
      </c>
      <c r="J19" s="9">
        <f t="shared" si="5"/>
        <v>-191.23249999999999</v>
      </c>
      <c r="K19" s="9">
        <f t="shared" si="5"/>
        <v>-191.23249999999999</v>
      </c>
      <c r="L19" s="9">
        <f t="shared" si="5"/>
        <v>-191.23249999999999</v>
      </c>
      <c r="M19" s="9">
        <f t="shared" si="5"/>
        <v>-191.23249999999999</v>
      </c>
    </row>
    <row r="20" spans="1:13" x14ac:dyDescent="0.3">
      <c r="A20" t="s">
        <v>26</v>
      </c>
      <c r="B20" s="9">
        <f>Sheet2!$H$8/12</f>
        <v>370.83333333333331</v>
      </c>
      <c r="C20" s="9">
        <f>Sheet2!$H$8/12</f>
        <v>370.83333333333331</v>
      </c>
      <c r="D20" s="9">
        <f>Sheet2!$H$8/12</f>
        <v>370.83333333333331</v>
      </c>
      <c r="E20" s="9">
        <f>Sheet2!$H$8/12</f>
        <v>370.83333333333331</v>
      </c>
      <c r="F20" s="9">
        <f>Sheet2!$H$8/12</f>
        <v>370.83333333333331</v>
      </c>
      <c r="G20" s="9">
        <f>Sheet2!$H$8/12</f>
        <v>370.83333333333331</v>
      </c>
      <c r="H20" s="9">
        <f>Sheet2!$H$8/12</f>
        <v>370.83333333333331</v>
      </c>
      <c r="I20" s="9">
        <f>Sheet2!$H$8/12</f>
        <v>370.83333333333331</v>
      </c>
      <c r="J20" s="9">
        <f>Sheet2!$H$8/12</f>
        <v>370.83333333333331</v>
      </c>
      <c r="K20" s="9">
        <f>Sheet2!$H$8/12</f>
        <v>370.83333333333331</v>
      </c>
      <c r="L20" s="9">
        <f>Sheet2!$H$8/12</f>
        <v>370.83333333333331</v>
      </c>
      <c r="M20" s="9">
        <f>Sheet2!$H$8/12</f>
        <v>370.83333333333331</v>
      </c>
    </row>
    <row r="21" spans="1:13" x14ac:dyDescent="0.3">
      <c r="A21" t="s">
        <v>27</v>
      </c>
      <c r="B21" s="9">
        <f>Sheet2!M8</f>
        <v>0</v>
      </c>
      <c r="C21" s="9">
        <f>Sheet2!N8</f>
        <v>0</v>
      </c>
      <c r="D21" s="9">
        <f>Sheet2!O8</f>
        <v>0</v>
      </c>
      <c r="E21" s="9">
        <f>Sheet2!P8</f>
        <v>0</v>
      </c>
      <c r="F21" s="9">
        <f>Sheet2!Q8</f>
        <v>0</v>
      </c>
      <c r="G21" s="9">
        <f>Sheet2!R8</f>
        <v>75</v>
      </c>
      <c r="H21" s="9">
        <f>Sheet2!S8</f>
        <v>0</v>
      </c>
      <c r="I21" s="9">
        <f>Sheet2!T8</f>
        <v>0</v>
      </c>
      <c r="J21" s="9">
        <f>Sheet2!U8</f>
        <v>0</v>
      </c>
      <c r="K21" s="9">
        <f>Sheet2!V8</f>
        <v>0</v>
      </c>
      <c r="L21" s="9">
        <f>Sheet2!W8</f>
        <v>0</v>
      </c>
      <c r="M21" s="9">
        <f>Sheet2!Y22</f>
        <v>0</v>
      </c>
    </row>
    <row r="22" spans="1:13" x14ac:dyDescent="0.3">
      <c r="A22" t="s">
        <v>28</v>
      </c>
      <c r="B22" s="9">
        <f>B21-B20</f>
        <v>-370.83333333333331</v>
      </c>
      <c r="C22" s="9">
        <f t="shared" ref="C22:M22" si="6">C21-C20</f>
        <v>-370.83333333333331</v>
      </c>
      <c r="D22" s="9">
        <f t="shared" si="6"/>
        <v>-370.83333333333331</v>
      </c>
      <c r="E22" s="9">
        <f t="shared" si="6"/>
        <v>-370.83333333333331</v>
      </c>
      <c r="F22" s="9">
        <f t="shared" si="6"/>
        <v>-370.83333333333331</v>
      </c>
      <c r="G22" s="9">
        <f t="shared" si="6"/>
        <v>-295.83333333333331</v>
      </c>
      <c r="H22" s="9">
        <f t="shared" si="6"/>
        <v>-370.83333333333331</v>
      </c>
      <c r="I22" s="9">
        <f t="shared" si="6"/>
        <v>-370.83333333333331</v>
      </c>
      <c r="J22" s="9">
        <f t="shared" si="6"/>
        <v>-370.83333333333331</v>
      </c>
      <c r="K22" s="9">
        <f t="shared" si="6"/>
        <v>-370.83333333333331</v>
      </c>
      <c r="L22" s="9">
        <f t="shared" si="6"/>
        <v>-370.83333333333331</v>
      </c>
      <c r="M22" s="9">
        <f t="shared" si="6"/>
        <v>-370.83333333333331</v>
      </c>
    </row>
  </sheetData>
  <autoFilter ref="A1:M2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73A1A-2B5E-419D-8FA6-9EBBDC7473D2}">
  <dimension ref="A1:AA19"/>
  <sheetViews>
    <sheetView topLeftCell="D1" zoomScale="87" workbookViewId="0">
      <selection activeCell="AA9" sqref="AA9"/>
    </sheetView>
  </sheetViews>
  <sheetFormatPr defaultRowHeight="14.4" x14ac:dyDescent="0.3"/>
  <cols>
    <col min="1" max="1" width="9" bestFit="1" customWidth="1"/>
    <col min="2" max="2" width="64" customWidth="1"/>
    <col min="3" max="3" width="33.77734375" customWidth="1"/>
    <col min="4" max="5" width="16.33203125" bestFit="1" customWidth="1"/>
    <col min="6" max="6" width="15.6640625" customWidth="1"/>
    <col min="7" max="7" width="21.77734375" customWidth="1"/>
    <col min="8" max="8" width="20.77734375" bestFit="1" customWidth="1"/>
    <col min="9" max="9" width="25.33203125" customWidth="1"/>
    <col min="10" max="10" width="12.33203125" bestFit="1" customWidth="1"/>
    <col min="11" max="11" width="19.5546875" customWidth="1"/>
    <col min="12" max="12" width="19.88671875" bestFit="1" customWidth="1"/>
    <col min="13" max="13" width="17" bestFit="1" customWidth="1"/>
    <col min="14" max="14" width="15.5546875" bestFit="1" customWidth="1"/>
    <col min="15" max="15" width="14.88671875" bestFit="1" customWidth="1"/>
    <col min="16" max="16" width="16.109375" bestFit="1" customWidth="1"/>
    <col min="17" max="17" width="15.33203125" bestFit="1" customWidth="1"/>
    <col min="18" max="18" width="22.44140625" customWidth="1"/>
    <col min="19" max="19" width="19.33203125" bestFit="1" customWidth="1"/>
    <col min="20" max="20" width="17.6640625" bestFit="1" customWidth="1"/>
    <col min="21" max="21" width="17.33203125" bestFit="1" customWidth="1"/>
    <col min="22" max="22" width="15.44140625" bestFit="1" customWidth="1"/>
    <col min="23" max="23" width="16.33203125" bestFit="1" customWidth="1"/>
    <col min="24" max="24" width="37" bestFit="1" customWidth="1"/>
    <col min="25" max="25" width="16.88671875" bestFit="1" customWidth="1"/>
    <col min="26" max="27" width="29.44140625" bestFit="1" customWidth="1"/>
  </cols>
  <sheetData>
    <row r="1" spans="1:27" ht="43.2" x14ac:dyDescent="0.3">
      <c r="A1" t="s">
        <v>10</v>
      </c>
      <c r="B1" t="s">
        <v>11</v>
      </c>
      <c r="C1" t="s">
        <v>14</v>
      </c>
      <c r="D1" t="s">
        <v>15</v>
      </c>
      <c r="E1" t="s">
        <v>16</v>
      </c>
      <c r="F1" s="20" t="s">
        <v>17</v>
      </c>
      <c r="G1" t="s">
        <v>18</v>
      </c>
      <c r="H1" t="s">
        <v>19</v>
      </c>
      <c r="I1" t="s">
        <v>12</v>
      </c>
      <c r="J1" t="s">
        <v>13</v>
      </c>
      <c r="K1" s="1">
        <v>45323</v>
      </c>
      <c r="L1" s="1">
        <v>45352</v>
      </c>
      <c r="M1" s="1">
        <v>45383</v>
      </c>
      <c r="N1" s="1">
        <v>45413</v>
      </c>
      <c r="O1" s="1">
        <v>45444</v>
      </c>
      <c r="P1" s="1">
        <v>45474</v>
      </c>
      <c r="Q1" s="1">
        <v>45505</v>
      </c>
      <c r="R1" s="1">
        <v>45536</v>
      </c>
      <c r="S1" s="1">
        <v>45566</v>
      </c>
      <c r="T1" s="1">
        <v>45597</v>
      </c>
      <c r="U1" s="1">
        <v>45627</v>
      </c>
      <c r="V1" s="1">
        <v>45658</v>
      </c>
      <c r="W1" s="1">
        <v>45689</v>
      </c>
      <c r="X1" t="s">
        <v>39</v>
      </c>
      <c r="Y1" t="s">
        <v>40</v>
      </c>
      <c r="Z1" t="s">
        <v>42</v>
      </c>
      <c r="AA1" t="s">
        <v>41</v>
      </c>
    </row>
    <row r="2" spans="1:27" x14ac:dyDescent="0.3">
      <c r="A2" s="2">
        <v>1</v>
      </c>
      <c r="B2" s="3" t="s">
        <v>20</v>
      </c>
      <c r="C2" s="4">
        <v>308.27999999999997</v>
      </c>
      <c r="D2" s="4">
        <v>209.82</v>
      </c>
      <c r="E2" s="4">
        <v>333</v>
      </c>
      <c r="F2" s="4">
        <v>615</v>
      </c>
      <c r="G2" s="5">
        <v>1421</v>
      </c>
      <c r="H2" s="6">
        <v>1735</v>
      </c>
      <c r="I2" s="6">
        <v>867.5</v>
      </c>
      <c r="J2" s="7">
        <v>0.3379250720461095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293.14</v>
      </c>
      <c r="Q2" s="8">
        <v>293.14</v>
      </c>
      <c r="R2" s="4">
        <v>293.14999999999998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25">
        <f>(SUM(K2:R2)/H2) * 100</f>
        <v>50.687608069164256</v>
      </c>
      <c r="Y2" s="25">
        <f xml:space="preserve"> 100 - X2</f>
        <v>49.312391930835744</v>
      </c>
      <c r="Z2" s="9">
        <f>SUM(K2:R2)</f>
        <v>879.43</v>
      </c>
      <c r="AA2" s="9">
        <f t="shared" ref="AA2:AA8" si="0">H2 *(Y2/100)</f>
        <v>855.57000000000016</v>
      </c>
    </row>
    <row r="3" spans="1:27" x14ac:dyDescent="0.3">
      <c r="A3" s="2">
        <v>2</v>
      </c>
      <c r="B3" s="3" t="s">
        <v>21</v>
      </c>
      <c r="C3" s="4">
        <v>242.84</v>
      </c>
      <c r="D3" s="4">
        <v>1066.08</v>
      </c>
      <c r="E3" s="4">
        <v>1260.71</v>
      </c>
      <c r="F3" s="4">
        <v>4217</v>
      </c>
      <c r="G3" s="5">
        <v>1513</v>
      </c>
      <c r="H3" s="6">
        <v>1178</v>
      </c>
      <c r="I3" s="6">
        <v>589</v>
      </c>
      <c r="J3" s="7">
        <v>0.58178268251273335</v>
      </c>
      <c r="K3" s="8">
        <v>1058.6400000000001</v>
      </c>
      <c r="L3" s="8">
        <v>1060.6400000000001</v>
      </c>
      <c r="M3" s="8">
        <v>1.39</v>
      </c>
      <c r="N3" s="8">
        <v>7.77</v>
      </c>
      <c r="O3" s="8">
        <v>13.92</v>
      </c>
      <c r="P3" s="8">
        <v>342.15999999999997</v>
      </c>
      <c r="Q3" s="8">
        <v>342.51</v>
      </c>
      <c r="R3" s="4">
        <v>342.66999999999996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25">
        <f t="shared" ref="X3:X8" si="1">(SUM(K3:R3)/H3) * 100</f>
        <v>269.07470288624785</v>
      </c>
      <c r="Y3" s="25">
        <f t="shared" ref="Y3:Y8" si="2" xml:space="preserve"> 100 - X3</f>
        <v>-169.07470288624785</v>
      </c>
      <c r="Z3" s="9">
        <f t="shared" ref="Z3:Z8" si="3">SUM(K3:R3)</f>
        <v>3169.7</v>
      </c>
      <c r="AA3" s="9">
        <f t="shared" si="0"/>
        <v>-1991.6999999999996</v>
      </c>
    </row>
    <row r="4" spans="1:27" x14ac:dyDescent="0.3">
      <c r="A4" s="2">
        <v>3</v>
      </c>
      <c r="B4" s="3" t="s">
        <v>22</v>
      </c>
      <c r="C4" s="4">
        <v>2097.73</v>
      </c>
      <c r="D4" s="4">
        <v>4095.41</v>
      </c>
      <c r="E4" s="4">
        <v>8747.07</v>
      </c>
      <c r="F4" s="4">
        <v>14989.42812</v>
      </c>
      <c r="G4" s="4">
        <v>15336.71</v>
      </c>
      <c r="H4" s="6">
        <v>27865</v>
      </c>
      <c r="I4" s="6">
        <v>13932.5</v>
      </c>
      <c r="J4" s="7">
        <v>0.22542400861295533</v>
      </c>
      <c r="K4" s="8">
        <v>7719.11</v>
      </c>
      <c r="L4" s="8">
        <v>9292.2599999999984</v>
      </c>
      <c r="M4" s="8">
        <v>3.91</v>
      </c>
      <c r="N4" s="8">
        <v>363.06</v>
      </c>
      <c r="O4" s="8">
        <v>1117.7</v>
      </c>
      <c r="P4" s="8">
        <v>1235.58</v>
      </c>
      <c r="Q4" s="8">
        <v>1338.24</v>
      </c>
      <c r="R4" s="4">
        <v>3140.7200000000003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25">
        <f t="shared" si="1"/>
        <v>86.88526825767093</v>
      </c>
      <c r="Y4" s="25">
        <f t="shared" si="2"/>
        <v>13.11473174232907</v>
      </c>
      <c r="Z4" s="9">
        <f t="shared" si="3"/>
        <v>24210.580000000005</v>
      </c>
      <c r="AA4" s="9">
        <f t="shared" si="0"/>
        <v>3654.4199999999951</v>
      </c>
    </row>
    <row r="5" spans="1:27" x14ac:dyDescent="0.3">
      <c r="A5" s="2">
        <v>4</v>
      </c>
      <c r="B5" s="3" t="s">
        <v>23</v>
      </c>
      <c r="C5" s="4">
        <v>1979.5999999999997</v>
      </c>
      <c r="D5" s="4">
        <v>1110.2921352000001</v>
      </c>
      <c r="E5" s="4">
        <v>1063.559529337</v>
      </c>
      <c r="F5" s="4">
        <v>1877.44</v>
      </c>
      <c r="G5" s="5">
        <v>970.65</v>
      </c>
      <c r="H5" s="6">
        <v>1003.86</v>
      </c>
      <c r="I5" s="6">
        <v>501.93</v>
      </c>
      <c r="J5" s="7">
        <v>1.8260315183392108</v>
      </c>
      <c r="K5" s="8">
        <v>582.54000000000008</v>
      </c>
      <c r="L5" s="8">
        <v>655.46</v>
      </c>
      <c r="M5" s="8">
        <v>565.68999999999971</v>
      </c>
      <c r="N5" s="8">
        <v>630.40000000000009</v>
      </c>
      <c r="O5" s="8">
        <v>716.11999999999989</v>
      </c>
      <c r="P5" s="8">
        <v>915.00999999999988</v>
      </c>
      <c r="Q5" s="8">
        <v>886.51000000000022</v>
      </c>
      <c r="R5" s="4">
        <v>916.54000000000008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25">
        <f t="shared" si="1"/>
        <v>584.57055764748065</v>
      </c>
      <c r="Y5" s="25">
        <f t="shared" si="2"/>
        <v>-484.57055764748065</v>
      </c>
      <c r="Z5" s="9">
        <f t="shared" si="3"/>
        <v>5868.2699999999995</v>
      </c>
      <c r="AA5" s="9">
        <f t="shared" si="0"/>
        <v>-4864.4099999999989</v>
      </c>
    </row>
    <row r="6" spans="1:27" x14ac:dyDescent="0.3">
      <c r="A6" s="2">
        <v>5</v>
      </c>
      <c r="B6" s="3" t="s">
        <v>32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6">
        <v>926.39</v>
      </c>
      <c r="I6" s="6">
        <v>463.19500000000005</v>
      </c>
      <c r="J6" s="7">
        <v>0.42835091052364549</v>
      </c>
      <c r="K6" s="8">
        <v>0</v>
      </c>
      <c r="L6" s="8">
        <v>0</v>
      </c>
      <c r="M6" s="8">
        <v>0</v>
      </c>
      <c r="N6" s="8">
        <v>0</v>
      </c>
      <c r="O6" s="8">
        <v>0</v>
      </c>
      <c r="P6" s="8">
        <v>0</v>
      </c>
      <c r="Q6" s="8">
        <v>159.11999999999998</v>
      </c>
      <c r="R6" s="4">
        <v>198.41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25">
        <f t="shared" si="1"/>
        <v>38.593896738954435</v>
      </c>
      <c r="Y6" s="25">
        <f t="shared" si="2"/>
        <v>61.406103261045565</v>
      </c>
      <c r="Z6" s="9">
        <f t="shared" si="3"/>
        <v>357.53</v>
      </c>
      <c r="AA6" s="9">
        <f t="shared" si="0"/>
        <v>568.86</v>
      </c>
    </row>
    <row r="7" spans="1:27" x14ac:dyDescent="0.3">
      <c r="A7" s="2">
        <v>6</v>
      </c>
      <c r="B7" s="3" t="s">
        <v>24</v>
      </c>
      <c r="C7" s="4">
        <v>120</v>
      </c>
      <c r="D7" s="4">
        <v>267.72000000000003</v>
      </c>
      <c r="E7" s="4">
        <v>584.5</v>
      </c>
      <c r="F7" s="4">
        <v>1190.9000000000001</v>
      </c>
      <c r="G7" s="4">
        <v>196</v>
      </c>
      <c r="H7" s="6">
        <v>2294.79</v>
      </c>
      <c r="I7" s="6">
        <v>1147.395</v>
      </c>
      <c r="J7" s="7">
        <v>1.3585469694394694</v>
      </c>
      <c r="K7" s="8">
        <v>215.32</v>
      </c>
      <c r="L7" s="8">
        <v>1251.53</v>
      </c>
      <c r="M7" s="8">
        <v>100</v>
      </c>
      <c r="N7" s="8">
        <v>1108.79</v>
      </c>
      <c r="O7" s="8">
        <v>1108.79</v>
      </c>
      <c r="P7" s="8">
        <v>1108.79</v>
      </c>
      <c r="Q7" s="8">
        <v>1108.79</v>
      </c>
      <c r="R7" s="4">
        <v>1558.79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25">
        <f t="shared" si="1"/>
        <v>329.47677129497686</v>
      </c>
      <c r="Y7" s="25">
        <f t="shared" si="2"/>
        <v>-229.47677129497686</v>
      </c>
      <c r="Z7" s="9">
        <f t="shared" si="3"/>
        <v>7560.7999999999993</v>
      </c>
      <c r="AA7" s="9">
        <f t="shared" si="0"/>
        <v>-5266.01</v>
      </c>
    </row>
    <row r="8" spans="1:27" x14ac:dyDescent="0.3">
      <c r="A8" s="2">
        <v>7</v>
      </c>
      <c r="B8" s="3" t="s">
        <v>25</v>
      </c>
      <c r="C8" s="4">
        <v>0</v>
      </c>
      <c r="D8" s="4">
        <v>0</v>
      </c>
      <c r="E8" s="4">
        <v>400</v>
      </c>
      <c r="F8" s="4">
        <v>800</v>
      </c>
      <c r="G8" s="4">
        <v>2650</v>
      </c>
      <c r="H8" s="6">
        <v>4450</v>
      </c>
      <c r="I8" s="6">
        <v>2225</v>
      </c>
      <c r="J8" s="7">
        <v>3.3707865168539325E-2</v>
      </c>
      <c r="K8" s="8">
        <v>808</v>
      </c>
      <c r="L8" s="8">
        <v>1645.12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4">
        <v>75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25">
        <f t="shared" si="1"/>
        <v>56.811685393258429</v>
      </c>
      <c r="Y8" s="25">
        <f t="shared" si="2"/>
        <v>43.188314606741571</v>
      </c>
      <c r="Z8" s="9">
        <f t="shared" si="3"/>
        <v>2528.12</v>
      </c>
      <c r="AA8" s="9">
        <f t="shared" si="0"/>
        <v>1921.88</v>
      </c>
    </row>
    <row r="9" spans="1:27" x14ac:dyDescent="0.3">
      <c r="B9" s="26" t="s">
        <v>43</v>
      </c>
      <c r="C9" s="25">
        <f>SUM(C2:C8)</f>
        <v>4748.45</v>
      </c>
      <c r="D9" s="25">
        <f t="shared" ref="D9:E9" si="4">SUM(D2:D8)</f>
        <v>6749.3221352</v>
      </c>
      <c r="E9" s="25">
        <f t="shared" si="4"/>
        <v>12388.839529336999</v>
      </c>
    </row>
    <row r="10" spans="1:27" x14ac:dyDescent="0.3">
      <c r="A10" s="17"/>
      <c r="B10" s="18"/>
      <c r="C10" s="19"/>
      <c r="D10" s="19"/>
      <c r="E10" s="19"/>
      <c r="F10" s="19"/>
      <c r="G10" s="19"/>
      <c r="H10" s="11"/>
      <c r="I10" s="11"/>
      <c r="J10" s="12"/>
      <c r="K10" s="11"/>
      <c r="L10" s="11"/>
      <c r="M10" s="11"/>
      <c r="N10" s="11"/>
      <c r="O10" s="11"/>
      <c r="P10" s="11"/>
      <c r="Q10" s="11"/>
      <c r="R10" s="19"/>
      <c r="S10" s="19"/>
      <c r="T10" s="19"/>
      <c r="U10" s="19"/>
      <c r="V10" s="19"/>
      <c r="W10" s="19"/>
    </row>
    <row r="13" spans="1:27" x14ac:dyDescent="0.3">
      <c r="B13" s="21"/>
      <c r="C13" s="21"/>
      <c r="D13" s="22"/>
      <c r="E13" s="22"/>
      <c r="F13" s="22"/>
      <c r="G13" s="21"/>
      <c r="H13" s="21"/>
      <c r="I13" s="13"/>
      <c r="J13" s="13"/>
      <c r="K13" s="13"/>
      <c r="L13" s="14"/>
      <c r="M13" s="14"/>
      <c r="N13" s="14"/>
      <c r="O13" s="14"/>
      <c r="P13" s="14"/>
      <c r="Q13" s="14"/>
      <c r="R13" s="15"/>
      <c r="S13" s="15"/>
      <c r="T13" s="23"/>
      <c r="U13" s="23"/>
      <c r="V13" s="23"/>
      <c r="W13" s="23"/>
      <c r="X13" s="23"/>
    </row>
    <row r="14" spans="1:27" x14ac:dyDescent="0.3">
      <c r="B14" s="21"/>
      <c r="C14" s="21"/>
      <c r="D14" s="24"/>
      <c r="E14" s="24"/>
      <c r="F14" s="24"/>
      <c r="G14" s="21"/>
      <c r="H14" s="21"/>
      <c r="I14" s="10"/>
      <c r="J14" s="10"/>
      <c r="K14" s="10"/>
      <c r="L14" s="16"/>
      <c r="M14" s="16"/>
      <c r="N14" s="16"/>
      <c r="O14" s="16"/>
      <c r="P14" s="16"/>
      <c r="Q14" s="16"/>
      <c r="R14" s="16"/>
      <c r="S14" s="23"/>
      <c r="T14" s="23"/>
      <c r="U14" s="23"/>
      <c r="V14" s="23"/>
      <c r="W14" s="23"/>
      <c r="X14" s="23"/>
    </row>
    <row r="17" spans="14:14" x14ac:dyDescent="0.3">
      <c r="N17" s="9"/>
    </row>
    <row r="19" spans="14:14" x14ac:dyDescent="0.3">
      <c r="N19" s="9"/>
    </row>
  </sheetData>
  <conditionalFormatting sqref="J1:J10 K13:K14">
    <cfRule type="cellIs" dxfId="0" priority="2" operator="lessThan">
      <formula>0</formula>
    </cfRule>
  </conditionalFormatting>
  <pageMargins left="0.7" right="0.7" top="0.75" bottom="0.75" header="0.3" footer="0.3"/>
  <ignoredErrors>
    <ignoredError sqref="Z2:Z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8A75-B997-40DA-B2F4-8346CF3D8CC1}">
  <dimension ref="A1:X8"/>
  <sheetViews>
    <sheetView topLeftCell="B1" zoomScale="105" workbookViewId="0">
      <selection activeCell="C1" sqref="C1:F8"/>
    </sheetView>
  </sheetViews>
  <sheetFormatPr defaultRowHeight="14.4" x14ac:dyDescent="0.3"/>
  <cols>
    <col min="2" max="2" width="32.33203125" bestFit="1" customWidth="1"/>
    <col min="3" max="5" width="15.33203125" bestFit="1" customWidth="1"/>
    <col min="6" max="6" width="19.77734375" bestFit="1" customWidth="1"/>
    <col min="7" max="7" width="20.77734375" bestFit="1" customWidth="1"/>
    <col min="8" max="8" width="19.6640625" bestFit="1" customWidth="1"/>
    <col min="9" max="9" width="15.33203125" bestFit="1" customWidth="1"/>
    <col min="10" max="10" width="13.44140625" bestFit="1" customWidth="1"/>
    <col min="11" max="11" width="11.77734375" bestFit="1" customWidth="1"/>
    <col min="12" max="12" width="11.6640625" bestFit="1" customWidth="1"/>
    <col min="13" max="13" width="14" bestFit="1" customWidth="1"/>
    <col min="14" max="14" width="16.88671875" bestFit="1" customWidth="1"/>
    <col min="15" max="15" width="14.77734375" bestFit="1" customWidth="1"/>
    <col min="16" max="16" width="17" bestFit="1" customWidth="1"/>
    <col min="17" max="17" width="16.44140625" bestFit="1" customWidth="1"/>
    <col min="18" max="18" width="16.77734375" bestFit="1" customWidth="1"/>
    <col min="19" max="19" width="16.5546875" bestFit="1" customWidth="1"/>
    <col min="20" max="20" width="15" bestFit="1" customWidth="1"/>
    <col min="21" max="21" width="35.109375" bestFit="1" customWidth="1"/>
    <col min="22" max="22" width="16.109375" bestFit="1" customWidth="1"/>
    <col min="23" max="23" width="27.5546875" bestFit="1" customWidth="1"/>
    <col min="24" max="24" width="28" bestFit="1" customWidth="1"/>
  </cols>
  <sheetData>
    <row r="1" spans="1:24" x14ac:dyDescent="0.3">
      <c r="A1" t="s">
        <v>10</v>
      </c>
      <c r="B1" t="s">
        <v>11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s="1">
        <v>45383</v>
      </c>
      <c r="J1" s="1">
        <v>45413</v>
      </c>
      <c r="K1" s="1">
        <v>45444</v>
      </c>
      <c r="L1" s="1">
        <v>45474</v>
      </c>
      <c r="M1" s="1">
        <v>45505</v>
      </c>
      <c r="N1" s="1">
        <v>45536</v>
      </c>
      <c r="O1" s="1">
        <v>45566</v>
      </c>
      <c r="P1" s="1">
        <v>45597</v>
      </c>
      <c r="Q1" s="1">
        <v>45627</v>
      </c>
      <c r="R1" s="1">
        <v>45658</v>
      </c>
      <c r="S1" s="1">
        <v>45689</v>
      </c>
      <c r="T1" s="1">
        <v>45717</v>
      </c>
      <c r="U1" t="s">
        <v>39</v>
      </c>
      <c r="V1" t="s">
        <v>40</v>
      </c>
      <c r="W1" t="s">
        <v>42</v>
      </c>
      <c r="X1" t="s">
        <v>41</v>
      </c>
    </row>
    <row r="2" spans="1:24" x14ac:dyDescent="0.3">
      <c r="A2">
        <v>1</v>
      </c>
      <c r="B2" t="s">
        <v>20</v>
      </c>
      <c r="C2" s="25">
        <v>308.27999999999997</v>
      </c>
      <c r="D2" s="25">
        <v>209.82</v>
      </c>
      <c r="E2" s="25">
        <v>333</v>
      </c>
      <c r="F2" s="25">
        <v>615</v>
      </c>
      <c r="G2" s="25">
        <v>1421</v>
      </c>
      <c r="H2" s="25">
        <v>1735</v>
      </c>
      <c r="I2" s="25">
        <v>0</v>
      </c>
      <c r="J2" s="25">
        <v>0</v>
      </c>
      <c r="K2" s="25">
        <v>0</v>
      </c>
      <c r="L2" s="25">
        <v>293.14</v>
      </c>
      <c r="M2" s="25">
        <v>293.14</v>
      </c>
      <c r="N2" s="25">
        <v>293.14999999999998</v>
      </c>
      <c r="O2" s="25">
        <v>0</v>
      </c>
      <c r="P2" s="25">
        <v>0</v>
      </c>
      <c r="Q2" s="25">
        <v>0</v>
      </c>
      <c r="R2" s="25">
        <v>0</v>
      </c>
      <c r="S2" s="25">
        <v>0</v>
      </c>
      <c r="T2" s="25">
        <v>0</v>
      </c>
      <c r="U2" s="25">
        <v>50.687608069164256</v>
      </c>
      <c r="V2" s="25">
        <v>49.312391930835744</v>
      </c>
      <c r="W2" s="25">
        <v>879.43</v>
      </c>
      <c r="X2" s="25">
        <v>855.57000000000016</v>
      </c>
    </row>
    <row r="3" spans="1:24" x14ac:dyDescent="0.3">
      <c r="A3">
        <v>2</v>
      </c>
      <c r="B3" t="s">
        <v>21</v>
      </c>
      <c r="C3" s="25">
        <v>242.84</v>
      </c>
      <c r="D3" s="25">
        <v>1066.08</v>
      </c>
      <c r="E3" s="25">
        <v>1260.71</v>
      </c>
      <c r="F3" s="25">
        <v>4217</v>
      </c>
      <c r="G3" s="25">
        <v>1513</v>
      </c>
      <c r="H3" s="25">
        <v>1178</v>
      </c>
      <c r="I3" s="25">
        <v>1.39</v>
      </c>
      <c r="J3" s="25">
        <v>7.77</v>
      </c>
      <c r="K3" s="25">
        <v>13.92</v>
      </c>
      <c r="L3" s="25">
        <v>342.15999999999997</v>
      </c>
      <c r="M3" s="25">
        <v>342.51</v>
      </c>
      <c r="N3" s="25">
        <v>342.66999999999996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269.07470288624785</v>
      </c>
      <c r="V3" s="25">
        <v>-169.07470288624785</v>
      </c>
      <c r="W3" s="25">
        <v>3169.7</v>
      </c>
      <c r="X3" s="25">
        <v>-1991.6999999999996</v>
      </c>
    </row>
    <row r="4" spans="1:24" x14ac:dyDescent="0.3">
      <c r="A4">
        <v>3</v>
      </c>
      <c r="B4" t="s">
        <v>22</v>
      </c>
      <c r="C4" s="25">
        <v>2097.73</v>
      </c>
      <c r="D4" s="25">
        <v>4095.41</v>
      </c>
      <c r="E4" s="25">
        <v>8747.07</v>
      </c>
      <c r="F4" s="25">
        <v>14989.42812</v>
      </c>
      <c r="G4" s="25">
        <v>15336.71</v>
      </c>
      <c r="H4" s="25">
        <v>27865</v>
      </c>
      <c r="I4" s="25">
        <v>3.91</v>
      </c>
      <c r="J4" s="25">
        <v>363.06</v>
      </c>
      <c r="K4" s="25">
        <v>1117.7</v>
      </c>
      <c r="L4" s="25">
        <v>1235.58</v>
      </c>
      <c r="M4" s="25">
        <v>1338.24</v>
      </c>
      <c r="N4" s="25">
        <v>3140.7200000000003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86.88526825767093</v>
      </c>
      <c r="V4" s="25">
        <v>13.11473174232907</v>
      </c>
      <c r="W4" s="25">
        <v>24210.580000000005</v>
      </c>
      <c r="X4" s="25">
        <v>3654.4199999999951</v>
      </c>
    </row>
    <row r="5" spans="1:24" x14ac:dyDescent="0.3">
      <c r="A5">
        <v>4</v>
      </c>
      <c r="B5" t="s">
        <v>23</v>
      </c>
      <c r="C5" s="25">
        <v>1979.5999999999997</v>
      </c>
      <c r="D5" s="25">
        <v>1110.2921352000001</v>
      </c>
      <c r="E5" s="25">
        <v>1063.559529337</v>
      </c>
      <c r="F5" s="25">
        <v>1877.44</v>
      </c>
      <c r="G5" s="25">
        <v>970.65</v>
      </c>
      <c r="H5" s="25">
        <v>1003.86</v>
      </c>
      <c r="I5" s="25">
        <v>565.68999999999971</v>
      </c>
      <c r="J5" s="25">
        <v>630.40000000000009</v>
      </c>
      <c r="K5" s="25">
        <v>716.11999999999989</v>
      </c>
      <c r="L5" s="25">
        <v>915.00999999999988</v>
      </c>
      <c r="M5" s="25">
        <v>886.51000000000022</v>
      </c>
      <c r="N5" s="25">
        <v>916.54000000000008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584.57055764748065</v>
      </c>
      <c r="V5" s="25">
        <v>-484.57055764748065</v>
      </c>
      <c r="W5" s="25">
        <v>5868.2699999999995</v>
      </c>
      <c r="X5" s="25">
        <v>-4864.4099999999989</v>
      </c>
    </row>
    <row r="6" spans="1:24" x14ac:dyDescent="0.3">
      <c r="A6">
        <v>5</v>
      </c>
      <c r="B6" t="s">
        <v>32</v>
      </c>
      <c r="C6" s="25">
        <v>0</v>
      </c>
      <c r="D6" s="25">
        <v>0</v>
      </c>
      <c r="E6" s="25">
        <v>0</v>
      </c>
      <c r="F6" s="25">
        <v>0</v>
      </c>
      <c r="G6" s="25">
        <v>0</v>
      </c>
      <c r="H6" s="25">
        <v>926.39</v>
      </c>
      <c r="I6" s="25">
        <v>0</v>
      </c>
      <c r="J6" s="25">
        <v>0</v>
      </c>
      <c r="K6" s="25">
        <v>0</v>
      </c>
      <c r="L6" s="25">
        <v>0</v>
      </c>
      <c r="M6" s="25">
        <v>159.11999999999998</v>
      </c>
      <c r="N6" s="25">
        <v>198.41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38.593896738954435</v>
      </c>
      <c r="V6" s="25">
        <v>61.406103261045565</v>
      </c>
      <c r="W6" s="25">
        <v>357.53</v>
      </c>
      <c r="X6" s="25">
        <v>568.86</v>
      </c>
    </row>
    <row r="7" spans="1:24" x14ac:dyDescent="0.3">
      <c r="A7">
        <v>6</v>
      </c>
      <c r="B7" t="s">
        <v>24</v>
      </c>
      <c r="C7" s="25">
        <v>120</v>
      </c>
      <c r="D7" s="25">
        <v>267.72000000000003</v>
      </c>
      <c r="E7" s="25">
        <v>584.5</v>
      </c>
      <c r="F7" s="25">
        <v>1190.9000000000001</v>
      </c>
      <c r="G7" s="25">
        <v>196</v>
      </c>
      <c r="H7" s="25">
        <v>2294.79</v>
      </c>
      <c r="I7" s="25">
        <v>100</v>
      </c>
      <c r="J7" s="25">
        <v>1108.79</v>
      </c>
      <c r="K7" s="25">
        <v>1108.79</v>
      </c>
      <c r="L7" s="25">
        <v>1108.79</v>
      </c>
      <c r="M7" s="25">
        <v>1108.79</v>
      </c>
      <c r="N7" s="25">
        <v>1558.79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329.47677129497686</v>
      </c>
      <c r="V7" s="25">
        <v>-229.47677129497686</v>
      </c>
      <c r="W7" s="25">
        <v>7560.7999999999993</v>
      </c>
      <c r="X7" s="25">
        <v>-5266.01</v>
      </c>
    </row>
    <row r="8" spans="1:24" x14ac:dyDescent="0.3">
      <c r="A8">
        <v>7</v>
      </c>
      <c r="B8" t="s">
        <v>25</v>
      </c>
      <c r="C8" s="25">
        <v>0</v>
      </c>
      <c r="D8" s="25">
        <v>0</v>
      </c>
      <c r="E8" s="25">
        <v>400</v>
      </c>
      <c r="F8" s="25">
        <v>800</v>
      </c>
      <c r="G8" s="25">
        <v>2650</v>
      </c>
      <c r="H8" s="25">
        <v>4450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75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56.811685393258429</v>
      </c>
      <c r="V8" s="25">
        <v>43.188314606741571</v>
      </c>
      <c r="W8" s="25">
        <v>2528.12</v>
      </c>
      <c r="X8" s="25">
        <v>1921.88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55E7-23BD-4DEB-B442-B2D813A59F6A}">
  <dimension ref="A1:T8"/>
  <sheetViews>
    <sheetView tabSelected="1" workbookViewId="0">
      <selection activeCell="A8" sqref="A8"/>
    </sheetView>
  </sheetViews>
  <sheetFormatPr defaultRowHeight="14.4" x14ac:dyDescent="0.3"/>
  <cols>
    <col min="1" max="1" width="34.6640625" bestFit="1" customWidth="1"/>
    <col min="2" max="5" width="34.6640625" customWidth="1"/>
    <col min="6" max="6" width="20.109375" bestFit="1" customWidth="1"/>
    <col min="7" max="7" width="47.6640625" bestFit="1" customWidth="1"/>
    <col min="8" max="8" width="18.33203125" bestFit="1" customWidth="1"/>
    <col min="9" max="9" width="11.5546875" bestFit="1" customWidth="1"/>
    <col min="10" max="10" width="11.44140625" bestFit="1" customWidth="1"/>
    <col min="11" max="11" width="11.5546875" bestFit="1" customWidth="1"/>
    <col min="12" max="12" width="10.88671875" bestFit="1" customWidth="1"/>
    <col min="13" max="13" width="13.44140625" bestFit="1" customWidth="1"/>
    <col min="14" max="14" width="16.77734375" bestFit="1" customWidth="1"/>
    <col min="15" max="15" width="14.6640625" bestFit="1" customWidth="1"/>
    <col min="16" max="16" width="16.5546875" bestFit="1" customWidth="1"/>
    <col min="17" max="17" width="16.33203125" bestFit="1" customWidth="1"/>
    <col min="18" max="18" width="14.21875" bestFit="1" customWidth="1"/>
    <col min="19" max="19" width="15.109375" bestFit="1" customWidth="1"/>
    <col min="20" max="20" width="13.21875" bestFit="1" customWidth="1"/>
  </cols>
  <sheetData>
    <row r="1" spans="1:20" x14ac:dyDescent="0.3">
      <c r="A1" t="s">
        <v>44</v>
      </c>
      <c r="B1" t="s">
        <v>51</v>
      </c>
      <c r="C1" t="s">
        <v>50</v>
      </c>
      <c r="D1" t="s">
        <v>52</v>
      </c>
      <c r="E1" t="s">
        <v>17</v>
      </c>
      <c r="F1" t="s">
        <v>19</v>
      </c>
      <c r="G1" t="s">
        <v>48</v>
      </c>
      <c r="H1" t="s">
        <v>49</v>
      </c>
      <c r="I1" s="1">
        <v>45383</v>
      </c>
      <c r="J1" s="1">
        <v>45413</v>
      </c>
      <c r="K1" s="1">
        <v>45444</v>
      </c>
      <c r="L1" s="1">
        <v>45474</v>
      </c>
      <c r="M1" s="1">
        <v>45505</v>
      </c>
      <c r="N1" s="1">
        <v>45536</v>
      </c>
      <c r="O1" s="1">
        <v>45566</v>
      </c>
      <c r="P1" s="1">
        <v>45597</v>
      </c>
      <c r="Q1" s="1">
        <v>45627</v>
      </c>
      <c r="R1" s="1">
        <v>45658</v>
      </c>
      <c r="S1" s="1">
        <v>45689</v>
      </c>
      <c r="T1" s="1">
        <v>45717</v>
      </c>
    </row>
    <row r="2" spans="1:20" x14ac:dyDescent="0.3">
      <c r="A2" t="s">
        <v>53</v>
      </c>
      <c r="B2" s="27">
        <v>308.27999999999997</v>
      </c>
      <c r="C2" s="27">
        <v>209.82</v>
      </c>
      <c r="D2" s="27">
        <v>333</v>
      </c>
      <c r="E2" s="27">
        <v>615</v>
      </c>
      <c r="F2" s="27">
        <v>1735</v>
      </c>
      <c r="G2">
        <v>867.5</v>
      </c>
      <c r="H2">
        <v>293.14999999999998</v>
      </c>
      <c r="I2">
        <v>0</v>
      </c>
      <c r="J2">
        <v>0</v>
      </c>
      <c r="K2">
        <v>0</v>
      </c>
      <c r="L2">
        <v>293.14</v>
      </c>
      <c r="M2">
        <v>293.14</v>
      </c>
      <c r="N2">
        <v>293.14999999999998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3">
      <c r="A3" t="s">
        <v>45</v>
      </c>
      <c r="B3" s="27">
        <v>242.84</v>
      </c>
      <c r="C3" s="27">
        <v>1066.08</v>
      </c>
      <c r="D3" s="27">
        <v>1260.71</v>
      </c>
      <c r="E3" s="27">
        <v>4217</v>
      </c>
      <c r="F3" s="27">
        <v>1178</v>
      </c>
      <c r="G3">
        <v>589</v>
      </c>
      <c r="H3">
        <v>342.66999999999996</v>
      </c>
      <c r="I3">
        <v>1.39</v>
      </c>
      <c r="J3">
        <v>7.77</v>
      </c>
      <c r="K3">
        <v>13.92</v>
      </c>
      <c r="L3">
        <v>342.15999999999997</v>
      </c>
      <c r="M3">
        <v>342.51</v>
      </c>
      <c r="N3">
        <v>342.66999999999996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3">
      <c r="A4" t="s">
        <v>46</v>
      </c>
      <c r="B4" s="27">
        <v>2097.73</v>
      </c>
      <c r="C4" s="27">
        <v>4095.41</v>
      </c>
      <c r="D4" s="27">
        <v>8747.07</v>
      </c>
      <c r="E4" s="27">
        <v>14989.42812</v>
      </c>
      <c r="F4" s="27">
        <v>27865</v>
      </c>
      <c r="G4">
        <v>13932.5</v>
      </c>
      <c r="H4">
        <v>3140.7200000000003</v>
      </c>
      <c r="I4">
        <v>3.91</v>
      </c>
      <c r="J4">
        <v>363.06</v>
      </c>
      <c r="K4">
        <v>1117.7</v>
      </c>
      <c r="L4">
        <v>1235.58</v>
      </c>
      <c r="M4">
        <v>1338.24</v>
      </c>
      <c r="N4">
        <v>3140.7200000000003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3">
      <c r="A5" t="s">
        <v>23</v>
      </c>
      <c r="B5" s="27">
        <v>1979.5999999999997</v>
      </c>
      <c r="C5" s="27">
        <v>1110.2921352000001</v>
      </c>
      <c r="D5" s="27">
        <v>1063.559529337</v>
      </c>
      <c r="E5" s="27">
        <v>1877.44</v>
      </c>
      <c r="F5" s="27">
        <v>1003.86</v>
      </c>
      <c r="G5">
        <v>501.93</v>
      </c>
      <c r="H5">
        <v>916.54000000000008</v>
      </c>
      <c r="I5">
        <v>565.68999999999971</v>
      </c>
      <c r="J5">
        <v>630.40000000000009</v>
      </c>
      <c r="K5">
        <v>716.11999999999989</v>
      </c>
      <c r="L5">
        <v>915.00999999999988</v>
      </c>
      <c r="M5">
        <v>886.51000000000022</v>
      </c>
      <c r="N5">
        <v>916.54000000000008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3">
      <c r="A6" t="s">
        <v>54</v>
      </c>
      <c r="B6" s="27">
        <v>0</v>
      </c>
      <c r="C6" s="27">
        <v>0</v>
      </c>
      <c r="D6" s="27">
        <v>0</v>
      </c>
      <c r="E6" s="27">
        <v>0</v>
      </c>
      <c r="F6" s="27">
        <v>926.39</v>
      </c>
      <c r="G6">
        <v>463.19500000000005</v>
      </c>
      <c r="H6">
        <v>198.41</v>
      </c>
      <c r="I6">
        <v>0</v>
      </c>
      <c r="J6">
        <v>0</v>
      </c>
      <c r="K6">
        <v>0</v>
      </c>
      <c r="L6">
        <v>0</v>
      </c>
      <c r="M6">
        <v>159.11999999999998</v>
      </c>
      <c r="N6">
        <v>198.41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A7" t="s">
        <v>55</v>
      </c>
      <c r="B7" s="27">
        <v>120</v>
      </c>
      <c r="C7" s="27">
        <v>267.72000000000003</v>
      </c>
      <c r="D7" s="27">
        <v>584.5</v>
      </c>
      <c r="E7" s="27">
        <v>1190.9000000000001</v>
      </c>
      <c r="F7" s="27">
        <v>2294.79</v>
      </c>
      <c r="G7">
        <v>1147.395</v>
      </c>
      <c r="H7">
        <v>1558.79</v>
      </c>
      <c r="I7">
        <v>100</v>
      </c>
      <c r="J7">
        <v>1108.79</v>
      </c>
      <c r="K7">
        <v>1108.79</v>
      </c>
      <c r="L7">
        <v>1108.79</v>
      </c>
      <c r="M7">
        <v>1108.79</v>
      </c>
      <c r="N7">
        <v>1558.79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A8" t="s">
        <v>47</v>
      </c>
      <c r="B8" s="27">
        <v>0</v>
      </c>
      <c r="C8" s="27">
        <v>0</v>
      </c>
      <c r="D8" s="27">
        <v>400</v>
      </c>
      <c r="E8" s="27">
        <v>800</v>
      </c>
      <c r="F8" s="27">
        <v>4450</v>
      </c>
      <c r="G8">
        <v>2225</v>
      </c>
      <c r="H8">
        <v>75</v>
      </c>
      <c r="I8">
        <v>0</v>
      </c>
      <c r="J8">
        <v>0</v>
      </c>
      <c r="K8">
        <v>0</v>
      </c>
      <c r="L8">
        <v>0</v>
      </c>
      <c r="M8">
        <v>0</v>
      </c>
      <c r="N8">
        <v>75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chandekar</dc:creator>
  <cp:lastModifiedBy>soham chandekar</cp:lastModifiedBy>
  <dcterms:created xsi:type="dcterms:W3CDTF">2015-06-05T18:17:20Z</dcterms:created>
  <dcterms:modified xsi:type="dcterms:W3CDTF">2024-11-16T06:06:12Z</dcterms:modified>
</cp:coreProperties>
</file>