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730" windowHeight="11760"/>
  </bookViews>
  <sheets>
    <sheet name="DatosHi" sheetId="5" r:id="rId1"/>
    <sheet name="DatosHe" sheetId="1" r:id="rId2"/>
    <sheet name="AE" sheetId="2" r:id="rId3"/>
    <sheet name="DatosChorizos" sheetId="3" r:id="rId4"/>
    <sheet name="Hoja1" sheetId="4" r:id="rId5"/>
  </sheets>
  <calcPr calcId="145621"/>
</workbook>
</file>

<file path=xl/calcChain.xml><?xml version="1.0" encoding="utf-8"?>
<calcChain xmlns="http://schemas.openxmlformats.org/spreadsheetml/2006/main">
  <c r="AV58" i="5" l="1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AD63" i="5"/>
  <c r="AF63" i="5"/>
  <c r="AG63" i="5"/>
  <c r="AH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A64" i="5"/>
  <c r="AD64" i="5"/>
  <c r="AE64" i="5"/>
  <c r="AG64" i="5"/>
  <c r="AH64" i="5"/>
  <c r="AI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B65" i="5"/>
  <c r="AC65" i="5"/>
  <c r="AF65" i="5"/>
  <c r="AH65" i="5"/>
  <c r="AI65" i="5"/>
  <c r="AJ65" i="5"/>
  <c r="AL65" i="5"/>
  <c r="AM65" i="5"/>
  <c r="AN65" i="5"/>
  <c r="AO65" i="5"/>
  <c r="AP65" i="5"/>
  <c r="AQ65" i="5"/>
  <c r="AR65" i="5"/>
  <c r="AS65" i="5"/>
  <c r="AT65" i="5"/>
  <c r="AU65" i="5"/>
  <c r="AV65" i="5"/>
  <c r="AA66" i="5"/>
  <c r="AC66" i="5"/>
  <c r="AG66" i="5"/>
  <c r="AH66" i="5"/>
  <c r="AI66" i="5"/>
  <c r="AJ66" i="5"/>
  <c r="AK66" i="5"/>
  <c r="AM66" i="5"/>
  <c r="AN66" i="5"/>
  <c r="AO66" i="5"/>
  <c r="AP66" i="5"/>
  <c r="AQ66" i="5"/>
  <c r="AR66" i="5"/>
  <c r="AS66" i="5"/>
  <c r="AT66" i="5"/>
  <c r="AU66" i="5"/>
  <c r="AV66" i="5"/>
  <c r="AA67" i="5"/>
  <c r="AB67" i="5"/>
  <c r="AD67" i="5"/>
  <c r="AG67" i="5"/>
  <c r="AH67" i="5"/>
  <c r="AI67" i="5"/>
  <c r="AJ67" i="5"/>
  <c r="AK67" i="5"/>
  <c r="AL67" i="5"/>
  <c r="AN67" i="5"/>
  <c r="AO67" i="5"/>
  <c r="AP67" i="5"/>
  <c r="AQ67" i="5"/>
  <c r="AR67" i="5"/>
  <c r="AS67" i="5"/>
  <c r="AT67" i="5"/>
  <c r="AU67" i="5"/>
  <c r="AV67" i="5"/>
  <c r="AA68" i="5"/>
  <c r="AB68" i="5"/>
  <c r="AC68" i="5"/>
  <c r="AE68" i="5"/>
  <c r="AF68" i="5"/>
  <c r="AH68" i="5"/>
  <c r="AI68" i="5"/>
  <c r="AJ68" i="5"/>
  <c r="AK68" i="5"/>
  <c r="AL68" i="5"/>
  <c r="AM68" i="5"/>
  <c r="AO68" i="5"/>
  <c r="AP68" i="5"/>
  <c r="AQ68" i="5"/>
  <c r="AR68" i="5"/>
  <c r="AS68" i="5"/>
  <c r="AT68" i="5"/>
  <c r="AU68" i="5"/>
  <c r="AV68" i="5"/>
  <c r="AB69" i="5"/>
  <c r="AC69" i="5"/>
  <c r="AD69" i="5"/>
  <c r="AE69" i="5"/>
  <c r="AF69" i="5"/>
  <c r="AG69" i="5"/>
  <c r="AJ69" i="5"/>
  <c r="AL69" i="5"/>
  <c r="AM69" i="5"/>
  <c r="AN69" i="5"/>
  <c r="AO69" i="5"/>
  <c r="AP69" i="5"/>
  <c r="AR69" i="5"/>
  <c r="AS69" i="5"/>
  <c r="AT69" i="5"/>
  <c r="AU69" i="5"/>
  <c r="AV69" i="5"/>
  <c r="AA70" i="5"/>
  <c r="AC70" i="5"/>
  <c r="AD70" i="5"/>
  <c r="AE70" i="5"/>
  <c r="AF70" i="5"/>
  <c r="AG70" i="5"/>
  <c r="AK70" i="5"/>
  <c r="AM70" i="5"/>
  <c r="AN70" i="5"/>
  <c r="AO70" i="5"/>
  <c r="AP70" i="5"/>
  <c r="AQ70" i="5"/>
  <c r="AR70" i="5"/>
  <c r="AS70" i="5"/>
  <c r="AT70" i="5"/>
  <c r="AU70" i="5"/>
  <c r="AV70" i="5"/>
  <c r="AA71" i="5"/>
  <c r="AB71" i="5"/>
  <c r="AD71" i="5"/>
  <c r="AE71" i="5"/>
  <c r="AF71" i="5"/>
  <c r="AG71" i="5"/>
  <c r="AH71" i="5"/>
  <c r="AK71" i="5"/>
  <c r="AL71" i="5"/>
  <c r="AN71" i="5"/>
  <c r="AO71" i="5"/>
  <c r="AP71" i="5"/>
  <c r="AQ71" i="5"/>
  <c r="AS71" i="5"/>
  <c r="AT71" i="5"/>
  <c r="AU71" i="5"/>
  <c r="AV71" i="5"/>
  <c r="AA72" i="5"/>
  <c r="AB72" i="5"/>
  <c r="AC72" i="5"/>
  <c r="AE72" i="5"/>
  <c r="AF72" i="5"/>
  <c r="AG72" i="5"/>
  <c r="AI72" i="5"/>
  <c r="AJ72" i="5"/>
  <c r="AM72" i="5"/>
  <c r="AO72" i="5"/>
  <c r="AP72" i="5"/>
  <c r="AQ72" i="5"/>
  <c r="AR72" i="5"/>
  <c r="AT72" i="5"/>
  <c r="AU72" i="5"/>
  <c r="AV72" i="5"/>
  <c r="AA73" i="5"/>
  <c r="AB73" i="5"/>
  <c r="AC73" i="5"/>
  <c r="AD73" i="5"/>
  <c r="AF73" i="5"/>
  <c r="AG73" i="5"/>
  <c r="AH73" i="5"/>
  <c r="AJ73" i="5"/>
  <c r="AN73" i="5"/>
  <c r="AP73" i="5"/>
  <c r="AQ73" i="5"/>
  <c r="AR73" i="5"/>
  <c r="AS73" i="5"/>
  <c r="AT73" i="5"/>
  <c r="AU73" i="5"/>
  <c r="AV73" i="5"/>
  <c r="AA74" i="5"/>
  <c r="AB74" i="5"/>
  <c r="AC74" i="5"/>
  <c r="AD74" i="5"/>
  <c r="AE74" i="5"/>
  <c r="AG74" i="5"/>
  <c r="AH74" i="5"/>
  <c r="AI74" i="5"/>
  <c r="AK74" i="5"/>
  <c r="AN74" i="5"/>
  <c r="AO74" i="5"/>
  <c r="AQ74" i="5"/>
  <c r="AR74" i="5"/>
  <c r="AS74" i="5"/>
  <c r="AU74" i="5"/>
  <c r="AV74" i="5"/>
  <c r="AA75" i="5"/>
  <c r="AB75" i="5"/>
  <c r="AC75" i="5"/>
  <c r="AD75" i="5"/>
  <c r="AE75" i="5"/>
  <c r="AF75" i="5"/>
  <c r="AH75" i="5"/>
  <c r="AI75" i="5"/>
  <c r="AJ75" i="5"/>
  <c r="AL75" i="5"/>
  <c r="AM75" i="5"/>
  <c r="AP75" i="5"/>
  <c r="AQ75" i="5"/>
  <c r="AR75" i="5"/>
  <c r="AS75" i="5"/>
  <c r="AT75" i="5"/>
  <c r="AV75" i="5"/>
  <c r="AA76" i="5"/>
  <c r="AB76" i="5"/>
  <c r="AC76" i="5"/>
  <c r="AD76" i="5"/>
  <c r="AE76" i="5"/>
  <c r="AF76" i="5"/>
  <c r="AG76" i="5"/>
  <c r="AH76" i="5"/>
  <c r="AI76" i="5"/>
  <c r="AJ76" i="5"/>
  <c r="AK76" i="5"/>
  <c r="AM76" i="5"/>
  <c r="AQ76" i="5"/>
  <c r="AR76" i="5"/>
  <c r="AS76" i="5"/>
  <c r="AT76" i="5"/>
  <c r="AU76" i="5"/>
  <c r="AV76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N77" i="5"/>
  <c r="AQ77" i="5"/>
  <c r="AR77" i="5"/>
  <c r="AS77" i="5"/>
  <c r="AT77" i="5"/>
  <c r="AU77" i="5"/>
  <c r="AA78" i="5"/>
  <c r="AB78" i="5"/>
  <c r="AC78" i="5"/>
  <c r="AD78" i="5"/>
  <c r="AE78" i="5"/>
  <c r="AF78" i="5"/>
  <c r="AG78" i="5"/>
  <c r="AI78" i="5"/>
  <c r="AJ78" i="5"/>
  <c r="AK78" i="5"/>
  <c r="AL78" i="5"/>
  <c r="AM78" i="5"/>
  <c r="AN78" i="5"/>
  <c r="AO78" i="5"/>
  <c r="AP78" i="5"/>
  <c r="AR78" i="5"/>
  <c r="AT78" i="5"/>
  <c r="AU78" i="5"/>
  <c r="AV78" i="5"/>
  <c r="AA79" i="5"/>
  <c r="AB79" i="5"/>
  <c r="AC79" i="5"/>
  <c r="AD79" i="5"/>
  <c r="AE79" i="5"/>
  <c r="AF79" i="5"/>
  <c r="AG79" i="5"/>
  <c r="AH79" i="5"/>
  <c r="AI79" i="5"/>
  <c r="AK79" i="5"/>
  <c r="AL79" i="5"/>
  <c r="AM79" i="5"/>
  <c r="AN79" i="5"/>
  <c r="AO79" i="5"/>
  <c r="AP79" i="5"/>
  <c r="AQ79" i="5"/>
  <c r="AS79" i="5"/>
  <c r="AU79" i="5"/>
  <c r="AV79" i="5"/>
  <c r="AA80" i="5"/>
  <c r="AB80" i="5"/>
  <c r="AC80" i="5"/>
  <c r="AD80" i="5"/>
  <c r="AE80" i="5"/>
  <c r="AF80" i="5"/>
  <c r="AG80" i="5"/>
  <c r="AH80" i="5"/>
  <c r="AI80" i="5"/>
  <c r="AJ80" i="5"/>
  <c r="AL80" i="5"/>
  <c r="AM80" i="5"/>
  <c r="AN80" i="5"/>
  <c r="AO80" i="5"/>
  <c r="AP80" i="5"/>
  <c r="AR80" i="5"/>
  <c r="AT80" i="5"/>
  <c r="AV80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N81" i="5"/>
  <c r="AO81" i="5"/>
  <c r="AP81" i="5"/>
  <c r="AQ81" i="5"/>
  <c r="AS81" i="5"/>
  <c r="AU81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AQ82" i="5"/>
  <c r="AR82" i="5"/>
  <c r="AT82" i="5"/>
  <c r="AV82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Q83" i="5"/>
  <c r="AR83" i="5"/>
  <c r="AS83" i="5"/>
  <c r="AU83" i="5"/>
  <c r="AC62" i="5"/>
  <c r="AE62" i="5"/>
  <c r="AF62" i="5"/>
  <c r="AG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H25" i="5"/>
  <c r="AV27" i="5" s="1"/>
  <c r="G25" i="5"/>
  <c r="AU27" i="5" s="1"/>
  <c r="F25" i="5"/>
  <c r="H24" i="5"/>
  <c r="AI14" i="5" s="1"/>
  <c r="AI73" i="5" s="1"/>
  <c r="G24" i="5"/>
  <c r="F24" i="5"/>
  <c r="AL27" i="5" s="1"/>
  <c r="H23" i="5"/>
  <c r="AD7" i="5" s="1"/>
  <c r="AD66" i="5" s="1"/>
  <c r="G23" i="5"/>
  <c r="AB4" i="5" s="1"/>
  <c r="AB63" i="5" s="1"/>
  <c r="F23" i="5"/>
  <c r="AS13" i="5" s="1"/>
  <c r="AS72" i="5" s="1"/>
  <c r="AX59" i="1"/>
  <c r="AU59" i="1"/>
  <c r="AR59" i="1"/>
  <c r="AY59" i="1"/>
  <c r="AW59" i="1"/>
  <c r="AV59" i="1"/>
  <c r="AT59" i="1"/>
  <c r="AS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AD63" i="1"/>
  <c r="AF63" i="1"/>
  <c r="AG63" i="1"/>
  <c r="AH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A64" i="1"/>
  <c r="AD64" i="1"/>
  <c r="AE64" i="1"/>
  <c r="AG64" i="1"/>
  <c r="AH64" i="1"/>
  <c r="AI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B65" i="1"/>
  <c r="AC65" i="1"/>
  <c r="AF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A66" i="1"/>
  <c r="AC66" i="1"/>
  <c r="AG66" i="1"/>
  <c r="AH66" i="1"/>
  <c r="AI66" i="1"/>
  <c r="AJ66" i="1"/>
  <c r="AK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A67" i="1"/>
  <c r="AB67" i="1"/>
  <c r="AD67" i="1"/>
  <c r="AG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A68" i="1"/>
  <c r="AB68" i="1"/>
  <c r="AC68" i="1"/>
  <c r="AE68" i="1"/>
  <c r="AF68" i="1"/>
  <c r="AH68" i="1"/>
  <c r="AI68" i="1"/>
  <c r="AJ68" i="1"/>
  <c r="AK68" i="1"/>
  <c r="AL68" i="1"/>
  <c r="AM68" i="1"/>
  <c r="AO68" i="1"/>
  <c r="AP68" i="1"/>
  <c r="AQ68" i="1"/>
  <c r="AR68" i="1"/>
  <c r="AS68" i="1"/>
  <c r="AT68" i="1"/>
  <c r="AU68" i="1"/>
  <c r="AV68" i="1"/>
  <c r="AW68" i="1"/>
  <c r="AX68" i="1"/>
  <c r="AY68" i="1"/>
  <c r="AB69" i="1"/>
  <c r="AC69" i="1"/>
  <c r="AD69" i="1"/>
  <c r="AE69" i="1"/>
  <c r="AF69" i="1"/>
  <c r="AG69" i="1"/>
  <c r="AJ69" i="1"/>
  <c r="AL69" i="1"/>
  <c r="AM69" i="1"/>
  <c r="AN69" i="1"/>
  <c r="AO69" i="1"/>
  <c r="AP69" i="1"/>
  <c r="AR69" i="1"/>
  <c r="AS69" i="1"/>
  <c r="AT69" i="1"/>
  <c r="AU69" i="1"/>
  <c r="AV69" i="1"/>
  <c r="AW69" i="1"/>
  <c r="AX69" i="1"/>
  <c r="AY69" i="1"/>
  <c r="AA70" i="1"/>
  <c r="AC70" i="1"/>
  <c r="AD70" i="1"/>
  <c r="AE70" i="1"/>
  <c r="AF70" i="1"/>
  <c r="AG70" i="1"/>
  <c r="AK70" i="1"/>
  <c r="AM70" i="1"/>
  <c r="AN70" i="1"/>
  <c r="AO70" i="1"/>
  <c r="AP70" i="1"/>
  <c r="AQ70" i="1"/>
  <c r="AS70" i="1"/>
  <c r="AT70" i="1"/>
  <c r="AU70" i="1"/>
  <c r="AV70" i="1"/>
  <c r="AW70" i="1"/>
  <c r="AX70" i="1"/>
  <c r="AY70" i="1"/>
  <c r="AA71" i="1"/>
  <c r="AB71" i="1"/>
  <c r="AD71" i="1"/>
  <c r="AE71" i="1"/>
  <c r="AF71" i="1"/>
  <c r="AG71" i="1"/>
  <c r="AH71" i="1"/>
  <c r="AK71" i="1"/>
  <c r="AL71" i="1"/>
  <c r="AN71" i="1"/>
  <c r="AO71" i="1"/>
  <c r="AP71" i="1"/>
  <c r="AQ71" i="1"/>
  <c r="AR71" i="1"/>
  <c r="AT71" i="1"/>
  <c r="AU71" i="1"/>
  <c r="AV71" i="1"/>
  <c r="AW71" i="1"/>
  <c r="AX71" i="1"/>
  <c r="AY71" i="1"/>
  <c r="AA72" i="1"/>
  <c r="AB72" i="1"/>
  <c r="AC72" i="1"/>
  <c r="AE72" i="1"/>
  <c r="AF72" i="1"/>
  <c r="AG72" i="1"/>
  <c r="AI72" i="1"/>
  <c r="AJ72" i="1"/>
  <c r="AM72" i="1"/>
  <c r="AO72" i="1"/>
  <c r="AP72" i="1"/>
  <c r="AQ72" i="1"/>
  <c r="AR72" i="1"/>
  <c r="AS72" i="1"/>
  <c r="AU72" i="1"/>
  <c r="AV72" i="1"/>
  <c r="AW72" i="1"/>
  <c r="AX72" i="1"/>
  <c r="AY72" i="1"/>
  <c r="AA73" i="1"/>
  <c r="AB73" i="1"/>
  <c r="AC73" i="1"/>
  <c r="AD73" i="1"/>
  <c r="AF73" i="1"/>
  <c r="AG73" i="1"/>
  <c r="AH73" i="1"/>
  <c r="AJ73" i="1"/>
  <c r="AN73" i="1"/>
  <c r="AP73" i="1"/>
  <c r="AQ73" i="1"/>
  <c r="AR73" i="1"/>
  <c r="AS73" i="1"/>
  <c r="AT73" i="1"/>
  <c r="AV73" i="1"/>
  <c r="AW73" i="1"/>
  <c r="AX73" i="1"/>
  <c r="AY73" i="1"/>
  <c r="AA74" i="1"/>
  <c r="AB74" i="1"/>
  <c r="AC74" i="1"/>
  <c r="AD74" i="1"/>
  <c r="AE74" i="1"/>
  <c r="AG74" i="1"/>
  <c r="AH74" i="1"/>
  <c r="AI74" i="1"/>
  <c r="AK74" i="1"/>
  <c r="AN74" i="1"/>
  <c r="AO74" i="1"/>
  <c r="AQ74" i="1"/>
  <c r="AR74" i="1"/>
  <c r="AS74" i="1"/>
  <c r="AT74" i="1"/>
  <c r="AU74" i="1"/>
  <c r="AW74" i="1"/>
  <c r="AX74" i="1"/>
  <c r="AY74" i="1"/>
  <c r="AA75" i="1"/>
  <c r="AB75" i="1"/>
  <c r="AC75" i="1"/>
  <c r="AD75" i="1"/>
  <c r="AE75" i="1"/>
  <c r="AF75" i="1"/>
  <c r="AH75" i="1"/>
  <c r="AI75" i="1"/>
  <c r="AJ75" i="1"/>
  <c r="AL75" i="1"/>
  <c r="AM75" i="1"/>
  <c r="AP75" i="1"/>
  <c r="AQ75" i="1"/>
  <c r="AR75" i="1"/>
  <c r="AS75" i="1"/>
  <c r="AT75" i="1"/>
  <c r="AU75" i="1"/>
  <c r="AV75" i="1"/>
  <c r="AX75" i="1"/>
  <c r="AY75" i="1"/>
  <c r="AA76" i="1"/>
  <c r="AB76" i="1"/>
  <c r="AC76" i="1"/>
  <c r="AD76" i="1"/>
  <c r="AE76" i="1"/>
  <c r="AF76" i="1"/>
  <c r="AG76" i="1"/>
  <c r="AH76" i="1"/>
  <c r="AI76" i="1"/>
  <c r="AJ76" i="1"/>
  <c r="AK76" i="1"/>
  <c r="AM76" i="1"/>
  <c r="AQ76" i="1"/>
  <c r="AR76" i="1"/>
  <c r="AS76" i="1"/>
  <c r="AT76" i="1"/>
  <c r="AU76" i="1"/>
  <c r="AV76" i="1"/>
  <c r="AW76" i="1"/>
  <c r="AY76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N77" i="1"/>
  <c r="AQ77" i="1"/>
  <c r="AR77" i="1"/>
  <c r="AS77" i="1"/>
  <c r="AT77" i="1"/>
  <c r="AU77" i="1"/>
  <c r="AV77" i="1"/>
  <c r="AW77" i="1"/>
  <c r="AX77" i="1"/>
  <c r="AA78" i="1"/>
  <c r="AB78" i="1"/>
  <c r="AC78" i="1"/>
  <c r="AD78" i="1"/>
  <c r="AE78" i="1"/>
  <c r="AF78" i="1"/>
  <c r="AG78" i="1"/>
  <c r="AI78" i="1"/>
  <c r="AJ78" i="1"/>
  <c r="AK78" i="1"/>
  <c r="AL78" i="1"/>
  <c r="AM78" i="1"/>
  <c r="AN78" i="1"/>
  <c r="AO78" i="1"/>
  <c r="AP78" i="1"/>
  <c r="AS78" i="1"/>
  <c r="AU78" i="1"/>
  <c r="AV78" i="1"/>
  <c r="AW78" i="1"/>
  <c r="AX78" i="1"/>
  <c r="AY78" i="1"/>
  <c r="AA79" i="1"/>
  <c r="AB79" i="1"/>
  <c r="AC79" i="1"/>
  <c r="AD79" i="1"/>
  <c r="AE79" i="1"/>
  <c r="AF79" i="1"/>
  <c r="AG79" i="1"/>
  <c r="AH79" i="1"/>
  <c r="AJ79" i="1"/>
  <c r="AK79" i="1"/>
  <c r="AL79" i="1"/>
  <c r="AM79" i="1"/>
  <c r="AN79" i="1"/>
  <c r="AO79" i="1"/>
  <c r="AP79" i="1"/>
  <c r="AT79" i="1"/>
  <c r="AV79" i="1"/>
  <c r="AW79" i="1"/>
  <c r="AX79" i="1"/>
  <c r="AY79" i="1"/>
  <c r="AA80" i="1"/>
  <c r="AB80" i="1"/>
  <c r="AC80" i="1"/>
  <c r="AD80" i="1"/>
  <c r="AE80" i="1"/>
  <c r="AF80" i="1"/>
  <c r="AG80" i="1"/>
  <c r="AH80" i="1"/>
  <c r="AI80" i="1"/>
  <c r="AK80" i="1"/>
  <c r="AL80" i="1"/>
  <c r="AM80" i="1"/>
  <c r="AN80" i="1"/>
  <c r="AO80" i="1"/>
  <c r="AP80" i="1"/>
  <c r="AQ80" i="1"/>
  <c r="AT80" i="1"/>
  <c r="AU80" i="1"/>
  <c r="AW80" i="1"/>
  <c r="AX80" i="1"/>
  <c r="AY80" i="1"/>
  <c r="AA81" i="1"/>
  <c r="AB81" i="1"/>
  <c r="AC81" i="1"/>
  <c r="AD81" i="1"/>
  <c r="AE81" i="1"/>
  <c r="AF81" i="1"/>
  <c r="AG81" i="1"/>
  <c r="AH81" i="1"/>
  <c r="AI81" i="1"/>
  <c r="AJ81" i="1"/>
  <c r="AL81" i="1"/>
  <c r="AM81" i="1"/>
  <c r="AN81" i="1"/>
  <c r="AO81" i="1"/>
  <c r="AP81" i="1"/>
  <c r="AR81" i="1"/>
  <c r="AS81" i="1"/>
  <c r="AV81" i="1"/>
  <c r="AX81" i="1"/>
  <c r="AY81" i="1"/>
  <c r="AA82" i="1"/>
  <c r="AB82" i="1"/>
  <c r="AC82" i="1"/>
  <c r="AD82" i="1"/>
  <c r="AE82" i="1"/>
  <c r="AF82" i="1"/>
  <c r="AG82" i="1"/>
  <c r="AH82" i="1"/>
  <c r="AI82" i="1"/>
  <c r="AJ82" i="1"/>
  <c r="AK82" i="1"/>
  <c r="AM82" i="1"/>
  <c r="AN82" i="1"/>
  <c r="AO82" i="1"/>
  <c r="AP82" i="1"/>
  <c r="AQ82" i="1"/>
  <c r="AS82" i="1"/>
  <c r="AW82" i="1"/>
  <c r="AY82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N83" i="1"/>
  <c r="AO83" i="1"/>
  <c r="AP83" i="1"/>
  <c r="AQ83" i="1"/>
  <c r="AR83" i="1"/>
  <c r="AT83" i="1"/>
  <c r="AW83" i="1"/>
  <c r="AX83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O84" i="1"/>
  <c r="AP84" i="1"/>
  <c r="AQ84" i="1"/>
  <c r="AR84" i="1"/>
  <c r="AS84" i="1"/>
  <c r="AU84" i="1"/>
  <c r="AV84" i="1"/>
  <c r="AY84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P85" i="1"/>
  <c r="AQ85" i="1"/>
  <c r="AR85" i="1"/>
  <c r="AS85" i="1"/>
  <c r="AT85" i="1"/>
  <c r="AV85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Q86" i="1"/>
  <c r="AR86" i="1"/>
  <c r="AS86" i="1"/>
  <c r="AT86" i="1"/>
  <c r="AU86" i="1"/>
  <c r="AW86" i="1"/>
  <c r="AC62" i="1"/>
  <c r="AE62" i="1"/>
  <c r="AF62" i="1"/>
  <c r="AG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S27" i="5" l="1"/>
  <c r="AN23" i="5"/>
  <c r="AN82" i="5" s="1"/>
  <c r="AT27" i="5"/>
  <c r="AS23" i="5"/>
  <c r="AS82" i="5" s="1"/>
  <c r="AO18" i="5"/>
  <c r="AO77" i="5" s="1"/>
  <c r="AO16" i="5"/>
  <c r="AO75" i="5" s="1"/>
  <c r="AF7" i="5"/>
  <c r="AF66" i="5" s="1"/>
  <c r="AE7" i="5"/>
  <c r="AE66" i="5" s="1"/>
  <c r="AU16" i="5"/>
  <c r="AP24" i="5"/>
  <c r="AP83" i="5" s="1"/>
  <c r="AO27" i="5"/>
  <c r="AI27" i="5"/>
  <c r="AQ27" i="5"/>
  <c r="AG9" i="5"/>
  <c r="AG68" i="5" s="1"/>
  <c r="AA6" i="5"/>
  <c r="AA65" i="5" s="1"/>
  <c r="AL15" i="5"/>
  <c r="AL74" i="5" s="1"/>
  <c r="AR27" i="5"/>
  <c r="AD9" i="5"/>
  <c r="AD68" i="5" s="1"/>
  <c r="AL17" i="5"/>
  <c r="AL76" i="5" s="1"/>
  <c r="AB11" i="5"/>
  <c r="AB70" i="5" s="1"/>
  <c r="AF15" i="5"/>
  <c r="AF74" i="5" s="1"/>
  <c r="AJ5" i="5"/>
  <c r="AQ10" i="5"/>
  <c r="AS19" i="5"/>
  <c r="AS78" i="5" s="1"/>
  <c r="AF5" i="5"/>
  <c r="AN9" i="5"/>
  <c r="AE14" i="5"/>
  <c r="AE73" i="5" s="1"/>
  <c r="AP18" i="5"/>
  <c r="AP77" i="5" s="1"/>
  <c r="AB7" i="5"/>
  <c r="AB66" i="5" s="1"/>
  <c r="AN17" i="5"/>
  <c r="AN76" i="5" s="1"/>
  <c r="AR12" i="5"/>
  <c r="AM22" i="5"/>
  <c r="AM81" i="5" s="1"/>
  <c r="AH3" i="5"/>
  <c r="AM12" i="5"/>
  <c r="AM71" i="5" s="1"/>
  <c r="AQ21" i="5"/>
  <c r="AQ80" i="5" s="1"/>
  <c r="AK10" i="5"/>
  <c r="AK69" i="5" s="1"/>
  <c r="AI11" i="5"/>
  <c r="AI70" i="5" s="1"/>
  <c r="AK21" i="5"/>
  <c r="AK80" i="5" s="1"/>
  <c r="AA4" i="5"/>
  <c r="AA63" i="5" s="1"/>
  <c r="AH11" i="5"/>
  <c r="AH70" i="5" s="1"/>
  <c r="AJ15" i="5"/>
  <c r="AJ74" i="5" s="1"/>
  <c r="AT20" i="5"/>
  <c r="AT79" i="5" s="1"/>
  <c r="AR20" i="5"/>
  <c r="AR79" i="5" s="1"/>
  <c r="AB3" i="5"/>
  <c r="AF8" i="5"/>
  <c r="AF67" i="5" s="1"/>
  <c r="AL13" i="5"/>
  <c r="AL72" i="5" s="1"/>
  <c r="AO14" i="5"/>
  <c r="AP17" i="5"/>
  <c r="AP76" i="5" s="1"/>
  <c r="AV24" i="5"/>
  <c r="AV83" i="5" s="1"/>
  <c r="AD3" i="5"/>
  <c r="AC5" i="5"/>
  <c r="AC64" i="5" s="1"/>
  <c r="AM8" i="5"/>
  <c r="AI12" i="5"/>
  <c r="AI71" i="5" s="1"/>
  <c r="AK16" i="5"/>
  <c r="AK75" i="5" s="1"/>
  <c r="AB5" i="5"/>
  <c r="AB64" i="5" s="1"/>
  <c r="AC12" i="5"/>
  <c r="AC71" i="5" s="1"/>
  <c r="AG16" i="5"/>
  <c r="AG75" i="5" s="1"/>
  <c r="AV22" i="5"/>
  <c r="AV81" i="5" s="1"/>
  <c r="AA3" i="5"/>
  <c r="AI4" i="5"/>
  <c r="AG6" i="5"/>
  <c r="AE8" i="5"/>
  <c r="AE67" i="5" s="1"/>
  <c r="AI10" i="5"/>
  <c r="AI69" i="5" s="1"/>
  <c r="AK13" i="5"/>
  <c r="AK72" i="5" s="1"/>
  <c r="AM14" i="5"/>
  <c r="AM73" i="5" s="1"/>
  <c r="AT15" i="5"/>
  <c r="AO17" i="5"/>
  <c r="AO76" i="5" s="1"/>
  <c r="AQ19" i="5"/>
  <c r="AQ78" i="5" s="1"/>
  <c r="AJ20" i="5"/>
  <c r="AJ79" i="5" s="1"/>
  <c r="AU21" i="5"/>
  <c r="AU80" i="5" s="1"/>
  <c r="AT22" i="5"/>
  <c r="AT81" i="5" s="1"/>
  <c r="AJ12" i="5"/>
  <c r="AJ71" i="5" s="1"/>
  <c r="AN16" i="5"/>
  <c r="AN75" i="5" s="1"/>
  <c r="AN13" i="5"/>
  <c r="AN72" i="5" s="1"/>
  <c r="AK6" i="5"/>
  <c r="AE4" i="5"/>
  <c r="AE6" i="5"/>
  <c r="AE65" i="5" s="1"/>
  <c r="AC8" i="5"/>
  <c r="AC67" i="5" s="1"/>
  <c r="AH10" i="5"/>
  <c r="AH69" i="5" s="1"/>
  <c r="AL11" i="5"/>
  <c r="AL70" i="5" s="1"/>
  <c r="AH13" i="5"/>
  <c r="AH72" i="5" s="1"/>
  <c r="AL14" i="5"/>
  <c r="AL73" i="5" s="1"/>
  <c r="AP15" i="5"/>
  <c r="AH19" i="5"/>
  <c r="AH78" i="5" s="1"/>
  <c r="AU23" i="5"/>
  <c r="AU82" i="5" s="1"/>
  <c r="AT24" i="5"/>
  <c r="AT83" i="5" s="1"/>
  <c r="AM18" i="5"/>
  <c r="AM77" i="5" s="1"/>
  <c r="AC4" i="5"/>
  <c r="AD6" i="5"/>
  <c r="AD65" i="5" s="1"/>
  <c r="AL7" i="5"/>
  <c r="AA10" i="5"/>
  <c r="AA69" i="5" s="1"/>
  <c r="AJ11" i="5"/>
  <c r="AJ70" i="5" s="1"/>
  <c r="AD13" i="5"/>
  <c r="AD72" i="5" s="1"/>
  <c r="AK14" i="5"/>
  <c r="AK73" i="5" s="1"/>
  <c r="AM15" i="5"/>
  <c r="AM74" i="5" s="1"/>
  <c r="AV18" i="5"/>
  <c r="AS21" i="5"/>
  <c r="AS80" i="5" s="1"/>
  <c r="AR22" i="5"/>
  <c r="AR81" i="5" s="1"/>
  <c r="R27" i="3"/>
  <c r="R24" i="3"/>
  <c r="R21" i="3"/>
  <c r="G23" i="1"/>
  <c r="AA3" i="1" s="1"/>
  <c r="AA62" i="1" s="1"/>
  <c r="H23" i="1"/>
  <c r="AA4" i="1" s="1"/>
  <c r="AA63" i="1" s="1"/>
  <c r="G24" i="1"/>
  <c r="H24" i="1"/>
  <c r="G25" i="1"/>
  <c r="H25" i="1"/>
  <c r="F24" i="1"/>
  <c r="F25" i="1"/>
  <c r="F23" i="1"/>
  <c r="AA10" i="1" s="1"/>
  <c r="AA69" i="1" s="1"/>
  <c r="AS26" i="5" l="1"/>
  <c r="AS59" i="5" s="1"/>
  <c r="AD9" i="1"/>
  <c r="AD68" i="1" s="1"/>
  <c r="AE63" i="5"/>
  <c r="AE26" i="5"/>
  <c r="AJ26" i="5"/>
  <c r="AJ59" i="5" s="1"/>
  <c r="AJ64" i="5"/>
  <c r="AO26" i="5"/>
  <c r="AO59" i="5" s="1"/>
  <c r="AO73" i="5"/>
  <c r="AR71" i="5"/>
  <c r="AR26" i="5"/>
  <c r="AR59" i="5" s="1"/>
  <c r="AQ26" i="5"/>
  <c r="AQ59" i="5" s="1"/>
  <c r="AQ69" i="5"/>
  <c r="AV77" i="5"/>
  <c r="AV26" i="5"/>
  <c r="AV59" i="5" s="1"/>
  <c r="AH62" i="5"/>
  <c r="AH26" i="5"/>
  <c r="AL26" i="5"/>
  <c r="AL59" i="5" s="1"/>
  <c r="AL66" i="5"/>
  <c r="AT26" i="5"/>
  <c r="AT59" i="5" s="1"/>
  <c r="AT74" i="5"/>
  <c r="AD62" i="5"/>
  <c r="AD26" i="5"/>
  <c r="AN26" i="5"/>
  <c r="AN59" i="5" s="1"/>
  <c r="AN68" i="5"/>
  <c r="AC26" i="5"/>
  <c r="AC63" i="5"/>
  <c r="AU26" i="5"/>
  <c r="AU59" i="5" s="1"/>
  <c r="AU75" i="5"/>
  <c r="AF64" i="5"/>
  <c r="AF26" i="5"/>
  <c r="AP74" i="5"/>
  <c r="AP26" i="5"/>
  <c r="AP59" i="5" s="1"/>
  <c r="AK26" i="5"/>
  <c r="AK59" i="5" s="1"/>
  <c r="AK65" i="5"/>
  <c r="AB26" i="5"/>
  <c r="AB62" i="5"/>
  <c r="AI26" i="5"/>
  <c r="AI59" i="5" s="1"/>
  <c r="AI63" i="5"/>
  <c r="AM26" i="5"/>
  <c r="AM59" i="5" s="1"/>
  <c r="AM67" i="5"/>
  <c r="AG26" i="5"/>
  <c r="AG65" i="5"/>
  <c r="AA26" i="5"/>
  <c r="AA62" i="5"/>
  <c r="AE6" i="1"/>
  <c r="AE65" i="1" s="1"/>
  <c r="AK13" i="1"/>
  <c r="AK72" i="1" s="1"/>
  <c r="AL13" i="1"/>
  <c r="AL72" i="1" s="1"/>
  <c r="AU22" i="1"/>
  <c r="AU81" i="1" s="1"/>
  <c r="AL15" i="1"/>
  <c r="AL74" i="1" s="1"/>
  <c r="AU24" i="1"/>
  <c r="AU83" i="1" s="1"/>
  <c r="AT23" i="1"/>
  <c r="AT82" i="1" s="1"/>
  <c r="AM14" i="1"/>
  <c r="AM73" i="1" s="1"/>
  <c r="AK14" i="1"/>
  <c r="AK73" i="1" s="1"/>
  <c r="AV23" i="1"/>
  <c r="AV82" i="1" s="1"/>
  <c r="AO16" i="1"/>
  <c r="AO75" i="1" s="1"/>
  <c r="AY26" i="1"/>
  <c r="AY85" i="1" s="1"/>
  <c r="AW26" i="1"/>
  <c r="AW85" i="1" s="1"/>
  <c r="AN17" i="1"/>
  <c r="AN76" i="1" s="1"/>
  <c r="AP17" i="1"/>
  <c r="AP76" i="1" s="1"/>
  <c r="AX25" i="1"/>
  <c r="AX84" i="1" s="1"/>
  <c r="AX27" i="1"/>
  <c r="AX86" i="1" s="1"/>
  <c r="AO18" i="1"/>
  <c r="AO77" i="1" s="1"/>
  <c r="AB7" i="1"/>
  <c r="AB66" i="1" s="1"/>
  <c r="AU23" i="1"/>
  <c r="AU82" i="1" s="1"/>
  <c r="AR20" i="1"/>
  <c r="AR79" i="1" s="1"/>
  <c r="AX26" i="1"/>
  <c r="AX85" i="1" s="1"/>
  <c r="AU20" i="1"/>
  <c r="AU79" i="1" s="1"/>
  <c r="AI20" i="1"/>
  <c r="AI79" i="1" s="1"/>
  <c r="AL17" i="1"/>
  <c r="AL76" i="1" s="1"/>
  <c r="AL23" i="1"/>
  <c r="AL82" i="1" s="1"/>
  <c r="AO26" i="1"/>
  <c r="AO85" i="1" s="1"/>
  <c r="AU26" i="1"/>
  <c r="AU85" i="1" s="1"/>
  <c r="AO17" i="1"/>
  <c r="AO76" i="1" s="1"/>
  <c r="AX23" i="1"/>
  <c r="AX82" i="1" s="1"/>
  <c r="AR11" i="1"/>
  <c r="AL14" i="1"/>
  <c r="AL73" i="1" s="1"/>
  <c r="AX17" i="1"/>
  <c r="AO14" i="1"/>
  <c r="AU14" i="1"/>
  <c r="AR23" i="1"/>
  <c r="AR82" i="1" s="1"/>
  <c r="AL11" i="1"/>
  <c r="AL70" i="1" s="1"/>
  <c r="AI14" i="1"/>
  <c r="AI73" i="1" s="1"/>
  <c r="AC8" i="1"/>
  <c r="AC67" i="1" s="1"/>
  <c r="AS12" i="1"/>
  <c r="AS21" i="1"/>
  <c r="AS80" i="1" s="1"/>
  <c r="AF15" i="1"/>
  <c r="AF74" i="1" s="1"/>
  <c r="AM8" i="1"/>
  <c r="AM18" i="1"/>
  <c r="AM77" i="1" s="1"/>
  <c r="AP15" i="1"/>
  <c r="AM15" i="1"/>
  <c r="AM74" i="1" s="1"/>
  <c r="AF8" i="1"/>
  <c r="AF67" i="1" s="1"/>
  <c r="AJ21" i="1"/>
  <c r="AJ80" i="1" s="1"/>
  <c r="AP18" i="1"/>
  <c r="AP77" i="1" s="1"/>
  <c r="AY18" i="1"/>
  <c r="AV24" i="1"/>
  <c r="AS24" i="1"/>
  <c r="AS83" i="1" s="1"/>
  <c r="AJ15" i="1"/>
  <c r="AJ74" i="1" s="1"/>
  <c r="AM12" i="1"/>
  <c r="AM71" i="1" s="1"/>
  <c r="AP27" i="1"/>
  <c r="AP86" i="1" s="1"/>
  <c r="AV15" i="1"/>
  <c r="AV74" i="1" s="1"/>
  <c r="AY27" i="1"/>
  <c r="AY86" i="1" s="1"/>
  <c r="AV21" i="1"/>
  <c r="AV80" i="1" s="1"/>
  <c r="AM24" i="1"/>
  <c r="AM83" i="1" s="1"/>
  <c r="AY24" i="1"/>
  <c r="AY83" i="1" s="1"/>
  <c r="AV27" i="1"/>
  <c r="AV86" i="1" s="1"/>
  <c r="AG6" i="1"/>
  <c r="AK16" i="1"/>
  <c r="AK75" i="1" s="1"/>
  <c r="AN13" i="1"/>
  <c r="AN72" i="1" s="1"/>
  <c r="AN16" i="1"/>
  <c r="AN75" i="1" s="1"/>
  <c r="AQ10" i="1"/>
  <c r="AQ69" i="1" s="1"/>
  <c r="AK10" i="1"/>
  <c r="AK69" i="1" s="1"/>
  <c r="AN25" i="1"/>
  <c r="AN84" i="1" s="1"/>
  <c r="AW16" i="1"/>
  <c r="AW22" i="1"/>
  <c r="AW81" i="1" s="1"/>
  <c r="AH3" i="1"/>
  <c r="AW25" i="1"/>
  <c r="AW84" i="1" s="1"/>
  <c r="AG9" i="1"/>
  <c r="AG68" i="1" s="1"/>
  <c r="AT13" i="1"/>
  <c r="AT72" i="1" s="1"/>
  <c r="AQ22" i="1"/>
  <c r="AQ81" i="1" s="1"/>
  <c r="AN9" i="1"/>
  <c r="AT19" i="1"/>
  <c r="AT78" i="1" s="1"/>
  <c r="AQ19" i="1"/>
  <c r="AH13" i="1"/>
  <c r="AH72" i="1" s="1"/>
  <c r="AK6" i="1"/>
  <c r="AH19" i="1"/>
  <c r="AH78" i="1" s="1"/>
  <c r="AT25" i="1"/>
  <c r="AT84" i="1" s="1"/>
  <c r="AH10" i="1"/>
  <c r="AH69" i="1" s="1"/>
  <c r="AT22" i="1"/>
  <c r="AK22" i="1"/>
  <c r="AK81" i="1" s="1"/>
  <c r="AG16" i="1"/>
  <c r="AG75" i="1" s="1"/>
  <c r="AB3" i="1"/>
  <c r="AS20" i="1"/>
  <c r="AS79" i="1" s="1"/>
  <c r="AJ12" i="1"/>
  <c r="AJ71" i="1" s="1"/>
  <c r="AJ11" i="1"/>
  <c r="AJ70" i="1" s="1"/>
  <c r="AQ20" i="1"/>
  <c r="AQ79" i="1" s="1"/>
  <c r="AH11" i="1"/>
  <c r="AH70" i="1" s="1"/>
  <c r="AR19" i="1"/>
  <c r="AR78" i="1" s="1"/>
  <c r="AI10" i="1"/>
  <c r="AI69" i="1" s="1"/>
  <c r="AR21" i="1"/>
  <c r="AR80" i="1" s="1"/>
  <c r="AI11" i="1"/>
  <c r="AI70" i="1" s="1"/>
  <c r="AI12" i="1"/>
  <c r="AI71" i="1" s="1"/>
  <c r="AL7" i="1"/>
  <c r="AE14" i="1"/>
  <c r="AE73" i="1" s="1"/>
  <c r="AE7" i="1"/>
  <c r="AE66" i="1" s="1"/>
  <c r="AF7" i="1"/>
  <c r="AF66" i="1" s="1"/>
  <c r="AE8" i="1"/>
  <c r="AE67" i="1" s="1"/>
  <c r="AD6" i="1"/>
  <c r="AD65" i="1" s="1"/>
  <c r="AC5" i="1"/>
  <c r="AC64" i="1" s="1"/>
  <c r="AI4" i="1"/>
  <c r="AB4" i="1"/>
  <c r="AB63" i="1" s="1"/>
  <c r="AC12" i="1"/>
  <c r="AC71" i="1" s="1"/>
  <c r="AD13" i="1"/>
  <c r="AD72" i="1" s="1"/>
  <c r="AD3" i="1"/>
  <c r="AC4" i="1"/>
  <c r="AB11" i="1"/>
  <c r="AB70" i="1" s="1"/>
  <c r="AF5" i="1"/>
  <c r="AA6" i="1"/>
  <c r="AA65" i="1" s="1"/>
  <c r="AA87" i="1" s="1"/>
  <c r="AB5" i="1"/>
  <c r="AB64" i="1" s="1"/>
  <c r="AE4" i="1"/>
  <c r="AJ5" i="1"/>
  <c r="AD7" i="1"/>
  <c r="AD66" i="1" s="1"/>
  <c r="AA29" i="1" l="1"/>
  <c r="AI63" i="1"/>
  <c r="AI87" i="1" s="1"/>
  <c r="AI29" i="1"/>
  <c r="AT29" i="1"/>
  <c r="AT81" i="1"/>
  <c r="AN68" i="1"/>
  <c r="AN87" i="1" s="1"/>
  <c r="AN29" i="1"/>
  <c r="AE63" i="1"/>
  <c r="AE87" i="1" s="1"/>
  <c r="AE29" i="1"/>
  <c r="AW75" i="1"/>
  <c r="AW87" i="1" s="1"/>
  <c r="AW29" i="1"/>
  <c r="AP74" i="1"/>
  <c r="AP87" i="1" s="1"/>
  <c r="AP29" i="1"/>
  <c r="AR87" i="1"/>
  <c r="AY77" i="1"/>
  <c r="AY87" i="1" s="1"/>
  <c r="AY29" i="1"/>
  <c r="AO73" i="1"/>
  <c r="AO87" i="1" s="1"/>
  <c r="AO29" i="1"/>
  <c r="AM67" i="1"/>
  <c r="AM87" i="1" s="1"/>
  <c r="AM29" i="1"/>
  <c r="AQ29" i="1"/>
  <c r="AQ78" i="1"/>
  <c r="AQ87" i="1" s="1"/>
  <c r="AG65" i="1"/>
  <c r="AG87" i="1" s="1"/>
  <c r="AG29" i="1"/>
  <c r="AD62" i="1"/>
  <c r="AD87" i="1" s="1"/>
  <c r="AD29" i="1"/>
  <c r="AB62" i="1"/>
  <c r="AB87" i="1" s="1"/>
  <c r="AB29" i="1"/>
  <c r="AH62" i="1"/>
  <c r="AH87" i="1" s="1"/>
  <c r="AH29" i="1"/>
  <c r="AR70" i="1"/>
  <c r="AR29" i="1"/>
  <c r="AT87" i="1"/>
  <c r="AX29" i="1"/>
  <c r="AX76" i="1"/>
  <c r="AX87" i="1" s="1"/>
  <c r="AF64" i="1"/>
  <c r="AF87" i="1" s="1"/>
  <c r="AF29" i="1"/>
  <c r="AL66" i="1"/>
  <c r="AL87" i="1" s="1"/>
  <c r="AL29" i="1"/>
  <c r="AV29" i="1"/>
  <c r="AV83" i="1"/>
  <c r="AV87" i="1" s="1"/>
  <c r="AU73" i="1"/>
  <c r="AU87" i="1" s="1"/>
  <c r="AU29" i="1"/>
  <c r="AJ64" i="1"/>
  <c r="AJ87" i="1" s="1"/>
  <c r="AJ29" i="1"/>
  <c r="AC63" i="1"/>
  <c r="AC87" i="1" s="1"/>
  <c r="AC29" i="1"/>
  <c r="AK65" i="1"/>
  <c r="AK87" i="1" s="1"/>
  <c r="AK29" i="1"/>
  <c r="AS71" i="1"/>
  <c r="AS87" i="1" s="1"/>
  <c r="AS29" i="1"/>
</calcChain>
</file>

<file path=xl/sharedStrings.xml><?xml version="1.0" encoding="utf-8"?>
<sst xmlns="http://schemas.openxmlformats.org/spreadsheetml/2006/main" count="152" uniqueCount="53">
  <si>
    <t>k=1</t>
  </si>
  <si>
    <t>k=2</t>
  </si>
  <si>
    <t>k=3</t>
  </si>
  <si>
    <t>ijk</t>
  </si>
  <si>
    <t>X(j)</t>
  </si>
  <si>
    <t>Y(i)</t>
  </si>
  <si>
    <t>Z(k)</t>
  </si>
  <si>
    <t>TOPOLOGIA</t>
  </si>
  <si>
    <t>PERMEABILIDAD</t>
  </si>
  <si>
    <t>C. ALMACENAMIENTO</t>
  </si>
  <si>
    <t>CONDUCTANCIAS</t>
  </si>
  <si>
    <t>C. INICIALES</t>
  </si>
  <si>
    <t>dx</t>
  </si>
  <si>
    <t>dy</t>
  </si>
  <si>
    <t>dz</t>
  </si>
  <si>
    <t>MATRIZ DE CONDUCTIVIDADES EQUIVALENTES</t>
  </si>
  <si>
    <t>i</t>
  </si>
  <si>
    <t>j</t>
  </si>
  <si>
    <t>K</t>
  </si>
  <si>
    <t>S</t>
  </si>
  <si>
    <t>ACT</t>
  </si>
  <si>
    <t>CC. Hi</t>
  </si>
  <si>
    <t>CC. He</t>
  </si>
  <si>
    <t>Z. Himp</t>
  </si>
  <si>
    <t>Z Hext</t>
  </si>
  <si>
    <t>Recargas</t>
  </si>
  <si>
    <t>Bombeos</t>
  </si>
  <si>
    <t>Z Rec</t>
  </si>
  <si>
    <t>Z Pump</t>
  </si>
  <si>
    <t>Z. Himp  St</t>
  </si>
  <si>
    <t>Z Hext St</t>
  </si>
  <si>
    <t>Z Rec St</t>
  </si>
  <si>
    <t>Z Pump St</t>
  </si>
  <si>
    <t>L</t>
  </si>
  <si>
    <t>B</t>
  </si>
  <si>
    <t>E</t>
  </si>
  <si>
    <t>Kriv</t>
  </si>
  <si>
    <t>Ho</t>
  </si>
  <si>
    <t>3DFDPACK</t>
  </si>
  <si>
    <t>sumas</t>
  </si>
  <si>
    <t>hiFluxes</t>
  </si>
  <si>
    <t>22-h3</t>
  </si>
  <si>
    <t>21-h3</t>
  </si>
  <si>
    <t>20-h2</t>
  </si>
  <si>
    <t>19-h2</t>
  </si>
  <si>
    <t>18-h1</t>
  </si>
  <si>
    <t>17-h1</t>
  </si>
  <si>
    <t>15-h3</t>
  </si>
  <si>
    <t>12-h2</t>
  </si>
  <si>
    <t>9-h1</t>
  </si>
  <si>
    <t>diffFluxes</t>
  </si>
  <si>
    <t>Hi Num</t>
  </si>
  <si>
    <t>topconect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</si>
</sst>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9" xfId="0" applyNumberFormat="1" applyFill="1" applyBorder="1"/>
    <xf numFmtId="0" fontId="0" fillId="0" borderId="9" xfId="0" applyFill="1" applyBorder="1"/>
    <xf numFmtId="0" fontId="1" fillId="0" borderId="0" xfId="0" applyFont="1" applyAlignment="1">
      <alignment horizontal="center"/>
    </xf>
    <xf numFmtId="0" fontId="1" fillId="12" borderId="0" xfId="0" applyFont="1" applyFill="1" applyAlignment="1">
      <alignment horizontal="center"/>
    </xf>
    <xf numFmtId="2" fontId="0" fillId="12" borderId="0" xfId="0" applyNumberFormat="1" applyFill="1"/>
    <xf numFmtId="0" fontId="0" fillId="12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tabSelected="1" zoomScale="85" zoomScaleNormal="85" workbookViewId="0">
      <selection activeCell="K36" sqref="K36"/>
    </sheetView>
  </sheetViews>
  <sheetFormatPr defaultColWidth="11.42578125" defaultRowHeight="15" x14ac:dyDescent="0.25"/>
  <cols>
    <col min="1" max="1" width="4" bestFit="1" customWidth="1"/>
    <col min="2" max="2" width="4.140625" bestFit="1" customWidth="1"/>
    <col min="3" max="3" width="4" bestFit="1" customWidth="1"/>
    <col min="4" max="4" width="4.42578125" bestFit="1" customWidth="1"/>
    <col min="5" max="5" width="2.7109375" customWidth="1"/>
    <col min="6" max="6" width="4" bestFit="1" customWidth="1"/>
    <col min="7" max="7" width="5.7109375" bestFit="1" customWidth="1"/>
    <col min="8" max="9" width="6" bestFit="1" customWidth="1"/>
    <col min="10" max="10" width="3" customWidth="1"/>
    <col min="11" max="11" width="4" bestFit="1" customWidth="1"/>
    <col min="12" max="12" width="5.7109375" customWidth="1"/>
    <col min="13" max="13" width="5.42578125" customWidth="1"/>
    <col min="14" max="14" width="6" customWidth="1"/>
    <col min="15" max="15" width="2.7109375" customWidth="1"/>
    <col min="16" max="16" width="4" bestFit="1" customWidth="1"/>
    <col min="17" max="17" width="3.5703125" customWidth="1"/>
    <col min="18" max="18" width="4.7109375" customWidth="1"/>
    <col min="19" max="19" width="4.42578125" customWidth="1"/>
    <col min="20" max="20" width="3.85546875" customWidth="1"/>
    <col min="21" max="21" width="4" bestFit="1" customWidth="1"/>
    <col min="22" max="22" width="5" bestFit="1" customWidth="1"/>
    <col min="23" max="23" width="4" bestFit="1" customWidth="1"/>
    <col min="24" max="24" width="5" bestFit="1" customWidth="1"/>
    <col min="25" max="25" width="3" customWidth="1"/>
    <col min="27" max="33" width="7.42578125" bestFit="1" customWidth="1"/>
    <col min="34" max="35" width="8.42578125" bestFit="1" customWidth="1"/>
    <col min="36" max="36" width="7.5703125" bestFit="1" customWidth="1"/>
    <col min="37" max="37" width="8.5703125" bestFit="1" customWidth="1"/>
    <col min="38" max="38" width="7.85546875" bestFit="1" customWidth="1"/>
    <col min="39" max="41" width="7.5703125" bestFit="1" customWidth="1"/>
    <col min="42" max="42" width="6.5703125" bestFit="1" customWidth="1"/>
    <col min="43" max="43" width="7.5703125" bestFit="1" customWidth="1"/>
    <col min="44" max="44" width="8.42578125" bestFit="1" customWidth="1"/>
    <col min="45" max="45" width="7.42578125" bestFit="1" customWidth="1"/>
    <col min="46" max="48" width="7.5703125" bestFit="1" customWidth="1"/>
    <col min="49" max="49" width="6.5703125" bestFit="1" customWidth="1"/>
    <col min="50" max="50" width="7.5703125" bestFit="1" customWidth="1"/>
    <col min="51" max="51" width="6.5703125" bestFit="1" customWidth="1"/>
  </cols>
  <sheetData>
    <row r="1" spans="1:51" x14ac:dyDescent="0.25">
      <c r="A1" s="93" t="s">
        <v>7</v>
      </c>
      <c r="B1" s="93"/>
      <c r="C1" s="93"/>
      <c r="D1" s="93"/>
      <c r="F1" s="93" t="s">
        <v>8</v>
      </c>
      <c r="G1" s="93"/>
      <c r="H1" s="93"/>
      <c r="I1" s="93"/>
      <c r="K1" s="93" t="s">
        <v>9</v>
      </c>
      <c r="L1" s="93"/>
      <c r="M1" s="93"/>
      <c r="N1" s="93"/>
      <c r="P1" s="93" t="s">
        <v>10</v>
      </c>
      <c r="Q1" s="93"/>
      <c r="R1" s="93"/>
      <c r="S1" s="93"/>
      <c r="U1" s="93" t="s">
        <v>11</v>
      </c>
      <c r="V1" s="93"/>
      <c r="W1" s="93"/>
      <c r="X1" s="93"/>
      <c r="AA1" s="93" t="s">
        <v>15</v>
      </c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</row>
    <row r="2" spans="1:51" x14ac:dyDescent="0.25">
      <c r="AA2" s="82">
        <v>1</v>
      </c>
      <c r="AB2" s="82">
        <v>2</v>
      </c>
      <c r="AC2" s="82">
        <v>3</v>
      </c>
      <c r="AD2" s="82">
        <v>4</v>
      </c>
      <c r="AE2" s="82">
        <v>5</v>
      </c>
      <c r="AF2" s="82">
        <v>6</v>
      </c>
      <c r="AG2" s="82">
        <v>7</v>
      </c>
      <c r="AH2" s="82">
        <v>8</v>
      </c>
      <c r="AI2" s="82">
        <v>9</v>
      </c>
      <c r="AJ2" s="82">
        <v>10</v>
      </c>
      <c r="AK2" s="82">
        <v>11</v>
      </c>
      <c r="AL2" s="82">
        <v>12</v>
      </c>
      <c r="AM2" s="82">
        <v>13</v>
      </c>
      <c r="AN2" s="82">
        <v>14</v>
      </c>
      <c r="AO2" s="82">
        <v>15</v>
      </c>
      <c r="AP2" s="82">
        <v>16</v>
      </c>
      <c r="AQ2" s="82">
        <v>17</v>
      </c>
      <c r="AR2" s="82">
        <v>18</v>
      </c>
      <c r="AS2" s="82">
        <v>19</v>
      </c>
      <c r="AT2" s="82">
        <v>20</v>
      </c>
      <c r="AU2" s="82">
        <v>21</v>
      </c>
      <c r="AV2" s="82">
        <v>22</v>
      </c>
      <c r="AW2" s="82"/>
      <c r="AX2" s="82"/>
      <c r="AY2" s="82"/>
    </row>
    <row r="3" spans="1:51" x14ac:dyDescent="0.25">
      <c r="A3" s="82" t="s">
        <v>0</v>
      </c>
      <c r="F3" s="82" t="s">
        <v>0</v>
      </c>
      <c r="K3" s="82" t="s">
        <v>0</v>
      </c>
      <c r="U3" s="82" t="s">
        <v>0</v>
      </c>
      <c r="Z3" s="82">
        <v>1</v>
      </c>
      <c r="AA3" s="89">
        <f>+HARMEAN(G6:H6)*($G$23*$H$23)/(($B$24-$B$22)/2)*-1+HARMEAN(G5:G6)*($F$23*$H$23)/(($C$24-$C$22)/2)*-1+HARMEAN(G6,G12)*($F$23*$G$23)/(($D$24-$D$22)/2)*-1</f>
        <v>-478.07378496015792</v>
      </c>
      <c r="AB3" s="89">
        <f>+HARMEAN(G6:H6)*($G$23*$H$23)/(($B$24-$B$22)/2)</f>
        <v>25.357172557172557</v>
      </c>
      <c r="AC3" s="90">
        <v>0</v>
      </c>
      <c r="AD3" s="90">
        <f>+HARMEAN(G5:G6)*($F$23*$H$23)/(($C$24-$C$22)/2)</f>
        <v>23.074851911685517</v>
      </c>
      <c r="AE3" s="90">
        <v>0</v>
      </c>
      <c r="AF3" s="90">
        <v>0</v>
      </c>
      <c r="AG3" s="90">
        <v>0</v>
      </c>
      <c r="AH3" s="90">
        <f>(HARMEAN(G6,G12)*($F$23*$G$23)/(($D$24-$D$22)/2))</f>
        <v>429.64176049129986</v>
      </c>
      <c r="AI3" s="90">
        <v>0</v>
      </c>
      <c r="AJ3" s="90">
        <v>0</v>
      </c>
      <c r="AK3" s="90">
        <v>0</v>
      </c>
      <c r="AL3" s="90">
        <v>0</v>
      </c>
      <c r="AM3" s="90">
        <v>0</v>
      </c>
      <c r="AN3" s="90">
        <v>0</v>
      </c>
      <c r="AO3" s="90">
        <v>0</v>
      </c>
      <c r="AP3" s="90">
        <v>0</v>
      </c>
      <c r="AQ3" s="90">
        <v>0</v>
      </c>
      <c r="AR3" s="90">
        <v>0</v>
      </c>
      <c r="AS3" s="90">
        <v>0</v>
      </c>
      <c r="AT3" s="90">
        <v>0</v>
      </c>
      <c r="AU3" s="90">
        <v>0</v>
      </c>
      <c r="AV3" s="90">
        <v>0</v>
      </c>
    </row>
    <row r="4" spans="1:51" x14ac:dyDescent="0.25">
      <c r="A4" s="82">
        <v>3</v>
      </c>
      <c r="B4" s="11">
        <v>7</v>
      </c>
      <c r="C4" s="12"/>
      <c r="D4" s="13"/>
      <c r="E4" s="20" t="s">
        <v>16</v>
      </c>
      <c r="F4" s="82">
        <v>3</v>
      </c>
      <c r="G4" s="51">
        <v>0.52100000000000002</v>
      </c>
      <c r="H4" s="12">
        <v>0</v>
      </c>
      <c r="I4" s="13">
        <v>0</v>
      </c>
      <c r="K4" s="82">
        <v>3</v>
      </c>
      <c r="L4" s="27">
        <v>0.18</v>
      </c>
      <c r="M4" s="12"/>
      <c r="N4" s="13"/>
      <c r="U4" s="82">
        <v>3</v>
      </c>
      <c r="V4" s="51"/>
      <c r="W4" s="12"/>
      <c r="X4" s="13"/>
      <c r="Z4" s="82">
        <v>2</v>
      </c>
      <c r="AA4" s="89">
        <f>+HARMEAN(G6:H6)*($G$23*$H$23)/(($B$24-$B$22)/2)</f>
        <v>25.357172557172557</v>
      </c>
      <c r="AB4" s="89">
        <f>+HARMEAN(G6:H6)*($G$23*$H$23)/(($B$24-$B$22)/2)*-1+HARMEAN(H6:I6)*($G$23*$H$23)/(($B$25-$B$23)/2)*-1+HARMEAN(H5:H6)*($F$24*$H$23)/(($C$24-$C$22)/2)*-1+HARMEAN(H6,H12)*($F$24*$G$23)/(($D$24-$D$22)/2)*-1</f>
        <v>-634.70079706422882</v>
      </c>
      <c r="AC4" s="90">
        <f>+HARMEAN(H6:I6)*($G$23*$H$23)/(($B$25-$B$23)/2)</f>
        <v>25.840234676547784</v>
      </c>
      <c r="AD4" s="90">
        <v>0</v>
      </c>
      <c r="AE4" s="90">
        <f>+HARMEAN(H5:H6)*($F$24*$H$23)/(($C$24-$C$22)/2)</f>
        <v>29.10338983050848</v>
      </c>
      <c r="AF4" s="90">
        <v>0</v>
      </c>
      <c r="AG4" s="90">
        <v>0</v>
      </c>
      <c r="AH4" s="90">
        <v>0</v>
      </c>
      <c r="AI4" s="90">
        <f>+HARMEAN(H6,H12)*($F$24*$G$23)/(($D$24-$D$22)/2)</f>
        <v>554.4</v>
      </c>
      <c r="AJ4" s="90">
        <v>0</v>
      </c>
      <c r="AK4" s="90">
        <v>0</v>
      </c>
      <c r="AL4" s="90">
        <v>0</v>
      </c>
      <c r="AM4" s="90">
        <v>0</v>
      </c>
      <c r="AN4" s="90">
        <v>0</v>
      </c>
      <c r="AO4" s="90">
        <v>0</v>
      </c>
      <c r="AP4" s="90">
        <v>0</v>
      </c>
      <c r="AQ4" s="90">
        <v>0</v>
      </c>
      <c r="AR4" s="90">
        <v>0</v>
      </c>
      <c r="AS4" s="90">
        <v>0</v>
      </c>
      <c r="AT4" s="90">
        <v>0</v>
      </c>
      <c r="AU4" s="90">
        <v>0</v>
      </c>
      <c r="AV4" s="90">
        <v>0</v>
      </c>
    </row>
    <row r="5" spans="1:51" x14ac:dyDescent="0.25">
      <c r="A5" s="82">
        <v>2</v>
      </c>
      <c r="B5" s="14">
        <v>4</v>
      </c>
      <c r="C5" s="15">
        <v>5</v>
      </c>
      <c r="D5" s="16">
        <v>6</v>
      </c>
      <c r="E5" s="20" t="s">
        <v>16</v>
      </c>
      <c r="F5" s="82">
        <v>2</v>
      </c>
      <c r="G5" s="35">
        <v>0.8570000000000001</v>
      </c>
      <c r="H5" s="49">
        <v>0.66900000000000004</v>
      </c>
      <c r="I5" s="40">
        <v>0.5</v>
      </c>
      <c r="K5" s="82">
        <v>2</v>
      </c>
      <c r="L5" s="28">
        <v>0.18</v>
      </c>
      <c r="M5" s="29">
        <v>0.2</v>
      </c>
      <c r="N5" s="30">
        <v>0.2</v>
      </c>
      <c r="U5" s="82">
        <v>2</v>
      </c>
      <c r="V5" s="35"/>
      <c r="W5" s="49"/>
      <c r="X5" s="40"/>
      <c r="Z5" s="82">
        <v>3</v>
      </c>
      <c r="AA5" s="89">
        <v>0</v>
      </c>
      <c r="AB5" s="89">
        <f>+HARMEAN(H6:I6)*($G$23*$H$23)/(($B$25-$B$23)/2)</f>
        <v>25.840234676547784</v>
      </c>
      <c r="AC5" s="90">
        <f>+HARMEAN(H6:I6)*($G$23*$H$23)/(($B$25-$B$23)/2)*-1+HARMEAN(I5:I6)*($F$25*$H$23)/(($C$24-$C$22)/2)*-1+HARMEAN(I6,I12)*($F$25*$G$23)/(($D$24-$D$22)/2)*-1</f>
        <v>-263.08605288668878</v>
      </c>
      <c r="AD5" s="90">
        <v>0</v>
      </c>
      <c r="AE5" s="90">
        <v>0</v>
      </c>
      <c r="AF5" s="90">
        <f>+HARMEAN(I5:I6)*($F$25*$H$23)/(($C$24-$C$22)/2)</f>
        <v>21.354466858789625</v>
      </c>
      <c r="AG5" s="90">
        <v>0</v>
      </c>
      <c r="AH5" s="90">
        <v>0</v>
      </c>
      <c r="AI5" s="90">
        <v>0</v>
      </c>
      <c r="AJ5" s="90">
        <f>+HARMEAN(I6,I12)*($F$25*$G$23)/(($D$24-$D$22)/2)</f>
        <v>215.89135135135137</v>
      </c>
      <c r="AK5" s="90">
        <v>0</v>
      </c>
      <c r="AL5" s="90">
        <v>0</v>
      </c>
      <c r="AM5" s="90">
        <v>0</v>
      </c>
      <c r="AN5" s="90">
        <v>0</v>
      </c>
      <c r="AO5" s="90">
        <v>0</v>
      </c>
      <c r="AP5" s="90">
        <v>0</v>
      </c>
      <c r="AQ5" s="90">
        <v>0</v>
      </c>
      <c r="AR5" s="90">
        <v>0</v>
      </c>
      <c r="AS5" s="90">
        <v>0</v>
      </c>
      <c r="AT5" s="90">
        <v>0</v>
      </c>
      <c r="AU5" s="90">
        <v>0</v>
      </c>
      <c r="AV5" s="90">
        <v>0</v>
      </c>
    </row>
    <row r="6" spans="1:51" x14ac:dyDescent="0.25">
      <c r="A6" s="82">
        <v>1</v>
      </c>
      <c r="B6" s="17">
        <v>1</v>
      </c>
      <c r="C6" s="18">
        <v>2</v>
      </c>
      <c r="D6" s="19">
        <v>3</v>
      </c>
      <c r="E6" s="20" t="s">
        <v>16</v>
      </c>
      <c r="F6" s="82">
        <v>1</v>
      </c>
      <c r="G6" s="33">
        <v>1</v>
      </c>
      <c r="H6" s="34">
        <v>0.92400000000000004</v>
      </c>
      <c r="I6" s="48">
        <v>1.2350000000000001</v>
      </c>
      <c r="K6" s="82">
        <v>1</v>
      </c>
      <c r="L6" s="33">
        <v>0.15</v>
      </c>
      <c r="M6" s="34">
        <v>0.15</v>
      </c>
      <c r="N6" s="39">
        <v>0.1</v>
      </c>
      <c r="U6" s="82">
        <v>1</v>
      </c>
      <c r="V6" s="33"/>
      <c r="W6" s="34"/>
      <c r="X6" s="48"/>
      <c r="Z6" s="82">
        <v>4</v>
      </c>
      <c r="AA6" s="89">
        <f>+HARMEAN(G5:G6)*($F$23*$H$23)/(($C$24-$C$22)/2)</f>
        <v>23.074851911685517</v>
      </c>
      <c r="AB6" s="89">
        <v>0</v>
      </c>
      <c r="AC6" s="90">
        <v>0</v>
      </c>
      <c r="AD6" s="90">
        <f>+HARMEAN(G5:G6)*($F$23*$H$23)/(($C$24-$C$22)/2)*-1+HARMEAN(G5:H5)*($G$24*$H$23)/(($B$24-$B$22)/2)*-1+HARMEAN(G4:G5)*($F$23*$H$23)/(($C$25-$C$23)/2)*-1+HARMEAN(G5,G11)*($F$23*$G$24)/(($D$24-$D$22)/2)*-1</f>
        <v>-508.80805061393164</v>
      </c>
      <c r="AE6" s="90">
        <f>+HARMEAN(G5:H5)*($G$24*$H$23)/(($B$24-$B$22)/2)</f>
        <v>23.444285190039317</v>
      </c>
      <c r="AF6" s="90">
        <v>0</v>
      </c>
      <c r="AG6" s="90">
        <f>+HARMEAN(G4:G5)*($F$23*$H$23)/(($C$25-$C$23)/2)</f>
        <v>15.87027635437339</v>
      </c>
      <c r="AH6" s="90">
        <v>0</v>
      </c>
      <c r="AI6" s="90">
        <v>0</v>
      </c>
      <c r="AJ6" s="90">
        <v>0</v>
      </c>
      <c r="AK6" s="90">
        <f>+HARMEAN(G5,G11)*($F$23*$G$24)/(($D$24-$D$22)/2)</f>
        <v>446.41863715783342</v>
      </c>
      <c r="AL6" s="90">
        <v>0</v>
      </c>
      <c r="AM6" s="90">
        <v>0</v>
      </c>
      <c r="AN6" s="90">
        <v>0</v>
      </c>
      <c r="AO6" s="90">
        <v>0</v>
      </c>
      <c r="AP6" s="90">
        <v>0</v>
      </c>
      <c r="AQ6" s="90">
        <v>0</v>
      </c>
      <c r="AR6" s="90">
        <v>0</v>
      </c>
      <c r="AS6" s="90">
        <v>0</v>
      </c>
      <c r="AT6" s="90">
        <v>0</v>
      </c>
      <c r="AU6" s="90">
        <v>0</v>
      </c>
      <c r="AV6" s="90">
        <v>0</v>
      </c>
    </row>
    <row r="7" spans="1:51" x14ac:dyDescent="0.25">
      <c r="A7" s="82"/>
      <c r="B7" s="82">
        <v>1</v>
      </c>
      <c r="C7" s="82">
        <v>2</v>
      </c>
      <c r="D7" s="82">
        <v>3</v>
      </c>
      <c r="F7" s="82"/>
      <c r="G7" s="82">
        <v>1</v>
      </c>
      <c r="H7" s="82">
        <v>2</v>
      </c>
      <c r="I7" s="82">
        <v>3</v>
      </c>
      <c r="K7" s="82"/>
      <c r="L7" s="82">
        <v>1</v>
      </c>
      <c r="M7" s="82">
        <v>2</v>
      </c>
      <c r="N7" s="82">
        <v>3</v>
      </c>
      <c r="U7" s="82"/>
      <c r="V7" s="82">
        <v>1</v>
      </c>
      <c r="W7" s="82">
        <v>2</v>
      </c>
      <c r="X7" s="82">
        <v>3</v>
      </c>
      <c r="Z7" s="82">
        <v>5</v>
      </c>
      <c r="AA7" s="89">
        <v>0</v>
      </c>
      <c r="AB7" s="89">
        <f>+HARMEAN(H5:H6)*($F$24*$H$23)/(($C$24-$C$22)/2)</f>
        <v>29.10338983050848</v>
      </c>
      <c r="AC7" s="90">
        <v>0</v>
      </c>
      <c r="AD7" s="90">
        <f>+HARMEAN(G5:H5)*($G$24*$H$23)/(($B$24-$B$22)/2)</f>
        <v>23.444285190039317</v>
      </c>
      <c r="AE7" s="90">
        <f>-(((HARMEAN(G5:H5)*G24*H23)/((B24-B22)/2))+((HARMEAN(H5:I5)*G24*H23)/((B25-B23)/2))+((HARMEAN(H5,H6)*F24*H23)/((C24-C22)/2))+((HARMEAN(H5,H11)*F24*G24)/((D24-D22)/2)))</f>
        <v>-415.22266167062435</v>
      </c>
      <c r="AF7" s="90">
        <f>+((HARMEAN(H5:I5)*G24*H23)/((B25-B23)/2))</f>
        <v>16.532648987738806</v>
      </c>
      <c r="AG7" s="90">
        <v>0</v>
      </c>
      <c r="AH7" s="90">
        <v>0</v>
      </c>
      <c r="AI7" s="90">
        <v>0</v>
      </c>
      <c r="AJ7" s="90">
        <v>0</v>
      </c>
      <c r="AK7" s="90">
        <v>0</v>
      </c>
      <c r="AL7" s="90">
        <f>+((HARMEAN(H5,H11)*F24*G24)/((D24-D22)/2))</f>
        <v>346.14233766233775</v>
      </c>
      <c r="AM7" s="90">
        <v>0</v>
      </c>
      <c r="AN7" s="90">
        <v>0</v>
      </c>
      <c r="AO7" s="90">
        <v>0</v>
      </c>
      <c r="AP7" s="90">
        <v>0</v>
      </c>
      <c r="AQ7" s="90">
        <v>0</v>
      </c>
      <c r="AR7" s="90">
        <v>0</v>
      </c>
      <c r="AS7" s="90">
        <v>0</v>
      </c>
      <c r="AT7" s="90">
        <v>0</v>
      </c>
      <c r="AU7" s="90">
        <v>0</v>
      </c>
      <c r="AV7" s="90">
        <v>0</v>
      </c>
    </row>
    <row r="8" spans="1:51" x14ac:dyDescent="0.25">
      <c r="A8" s="82"/>
      <c r="B8" s="20"/>
      <c r="C8" s="20"/>
      <c r="D8" s="20"/>
      <c r="F8" s="82"/>
      <c r="G8" s="20" t="s">
        <v>17</v>
      </c>
      <c r="H8" s="20" t="s">
        <v>17</v>
      </c>
      <c r="I8" s="20" t="s">
        <v>17</v>
      </c>
      <c r="K8" s="82"/>
      <c r="L8" s="20"/>
      <c r="M8" s="20"/>
      <c r="N8" s="20"/>
      <c r="U8" s="82"/>
      <c r="V8" s="20"/>
      <c r="W8" s="20"/>
      <c r="X8" s="20"/>
      <c r="Z8" s="82">
        <v>6</v>
      </c>
      <c r="AA8" s="89">
        <v>0</v>
      </c>
      <c r="AB8" s="89">
        <v>0</v>
      </c>
      <c r="AC8" s="90">
        <f>+HARMEAN(I5:I6)*($F$25*$H$23)/(($C$24-$C$22)/2)</f>
        <v>21.354466858789625</v>
      </c>
      <c r="AD8" s="90">
        <v>0</v>
      </c>
      <c r="AE8" s="90">
        <f>+((HARMEAN(H5:I5)*G24*H23)/((B25-B23)/2))</f>
        <v>16.532648987738806</v>
      </c>
      <c r="AF8" s="90">
        <f>-(HARMEAN(I5:I6)*($F$25*$H$23)/(($C$24-$C$22)/2)+((HARMEAN(H5:I5)*$G$24*$H$23)/(($B$25-$B$23)/2))+((HARMEAN(I5,I11)*$F$25*$G$24)/((D24-D22)/2)))</f>
        <v>-186.27735974896746</v>
      </c>
      <c r="AG8" s="90">
        <v>0</v>
      </c>
      <c r="AH8" s="90">
        <v>0</v>
      </c>
      <c r="AI8" s="90">
        <v>0</v>
      </c>
      <c r="AJ8" s="90">
        <v>0</v>
      </c>
      <c r="AK8" s="90">
        <v>0</v>
      </c>
      <c r="AL8" s="90">
        <v>0</v>
      </c>
      <c r="AM8" s="90">
        <f>+((HARMEAN(I5,I11)*F25*G24)/((D24-D22)/2))</f>
        <v>148.39024390243904</v>
      </c>
      <c r="AN8" s="90">
        <v>0</v>
      </c>
      <c r="AO8" s="90">
        <v>0</v>
      </c>
      <c r="AP8" s="90">
        <v>0</v>
      </c>
      <c r="AQ8" s="90">
        <v>0</v>
      </c>
      <c r="AR8" s="90">
        <v>0</v>
      </c>
      <c r="AS8" s="90">
        <v>0</v>
      </c>
      <c r="AT8" s="90">
        <v>0</v>
      </c>
      <c r="AU8" s="90">
        <v>0</v>
      </c>
      <c r="AV8" s="90">
        <v>0</v>
      </c>
    </row>
    <row r="9" spans="1:51" x14ac:dyDescent="0.25">
      <c r="A9" s="82" t="s">
        <v>1</v>
      </c>
      <c r="B9" s="20"/>
      <c r="C9" s="20"/>
      <c r="D9" s="20"/>
      <c r="F9" s="82" t="s">
        <v>1</v>
      </c>
      <c r="G9" s="20"/>
      <c r="H9" s="20"/>
      <c r="I9" s="20"/>
      <c r="K9" s="82" t="s">
        <v>1</v>
      </c>
      <c r="L9" s="20"/>
      <c r="M9" s="20"/>
      <c r="N9" s="20"/>
      <c r="U9" s="82" t="s">
        <v>1</v>
      </c>
      <c r="V9" s="20"/>
      <c r="W9" s="20"/>
      <c r="X9" s="20"/>
      <c r="Z9" s="82">
        <v>7</v>
      </c>
      <c r="AA9" s="89">
        <v>0</v>
      </c>
      <c r="AB9" s="89">
        <v>0</v>
      </c>
      <c r="AC9" s="90">
        <v>0</v>
      </c>
      <c r="AD9" s="90">
        <f>+HARMEAN(G4:G5)*($F$23*$H$23)/(($C$25-$C$23)/2)</f>
        <v>15.87027635437339</v>
      </c>
      <c r="AE9" s="90">
        <v>0</v>
      </c>
      <c r="AF9" s="90">
        <v>0</v>
      </c>
      <c r="AG9" s="90">
        <f>-(((HARMEAN(G4,G10)*F23*G25)/((D24-D22)/2))+HARMEAN(G4:G5)*($F$23*$H$23)/(($C$25-$C$23)/2))</f>
        <v>-158.63270223038421</v>
      </c>
      <c r="AH9" s="90">
        <v>0</v>
      </c>
      <c r="AI9" s="90">
        <v>0</v>
      </c>
      <c r="AJ9" s="90">
        <v>0</v>
      </c>
      <c r="AK9" s="90">
        <v>0</v>
      </c>
      <c r="AL9" s="90">
        <v>0</v>
      </c>
      <c r="AM9" s="90">
        <v>0</v>
      </c>
      <c r="AN9" s="90">
        <f>+((HARMEAN(G4,G10)*F23*G25)/((D24-D22)/2))</f>
        <v>142.76242587601081</v>
      </c>
      <c r="AO9" s="90">
        <v>0</v>
      </c>
      <c r="AP9" s="90">
        <v>0</v>
      </c>
      <c r="AQ9" s="90">
        <v>0</v>
      </c>
      <c r="AR9" s="90">
        <v>0</v>
      </c>
      <c r="AS9" s="90">
        <v>0</v>
      </c>
      <c r="AT9" s="90">
        <v>0</v>
      </c>
      <c r="AU9" s="90">
        <v>0</v>
      </c>
      <c r="AV9" s="90">
        <v>0</v>
      </c>
    </row>
    <row r="10" spans="1:51" x14ac:dyDescent="0.25">
      <c r="A10" s="82">
        <v>3</v>
      </c>
      <c r="B10" s="11">
        <v>14</v>
      </c>
      <c r="C10" s="21">
        <v>15</v>
      </c>
      <c r="D10" s="22">
        <v>16</v>
      </c>
      <c r="E10" s="20" t="s">
        <v>16</v>
      </c>
      <c r="F10" s="82">
        <v>3</v>
      </c>
      <c r="G10" s="55">
        <v>0.22100000000000003</v>
      </c>
      <c r="H10" s="52">
        <v>0.47800000000000004</v>
      </c>
      <c r="I10" s="54">
        <v>0.06</v>
      </c>
      <c r="K10" s="82">
        <v>3</v>
      </c>
      <c r="L10" s="27">
        <v>0.18</v>
      </c>
      <c r="M10" s="31">
        <v>0.2</v>
      </c>
      <c r="N10" s="32">
        <v>0.2</v>
      </c>
      <c r="U10" s="82">
        <v>3</v>
      </c>
      <c r="V10" s="55"/>
      <c r="W10" s="52"/>
      <c r="X10" s="54"/>
      <c r="Z10" s="82">
        <v>8</v>
      </c>
      <c r="AA10" s="89">
        <f>+HARMEAN(G6,G12)*($F$23*$G$23)/(($D$24-$D$22)/2)</f>
        <v>429.64176049129986</v>
      </c>
      <c r="AB10" s="89">
        <v>0</v>
      </c>
      <c r="AC10" s="90">
        <v>0</v>
      </c>
      <c r="AD10" s="90">
        <v>0</v>
      </c>
      <c r="AE10" s="90">
        <v>0</v>
      </c>
      <c r="AF10" s="90">
        <v>0</v>
      </c>
      <c r="AG10" s="90">
        <v>0</v>
      </c>
      <c r="AH10" s="90">
        <f>-((HARMEAN(G6,G12)*($F$23*$G$23)/(($D$24-$D$22)/2))+(HARMEAN(G12:H12)*G23*H24/((B24-B22)/2))+(HARMEAN(G12,G11)*F23*H24/((C24-C22)/2))+(HARMEAN(G12,G18)*F23*G23/((D25-D23)/2)))</f>
        <v>-1034.5551586676461</v>
      </c>
      <c r="AI10" s="90">
        <f>++(HARMEAN(G12:H12)*G23*H24/((B24-B22)/2))</f>
        <v>14.998385150812066</v>
      </c>
      <c r="AJ10" s="90">
        <v>0</v>
      </c>
      <c r="AK10" s="90">
        <f>+(HARMEAN(G12,G11)*F23*H24/((C24-C22)/2))</f>
        <v>15.076074972436606</v>
      </c>
      <c r="AL10" s="90">
        <v>0</v>
      </c>
      <c r="AM10" s="90">
        <v>0</v>
      </c>
      <c r="AN10" s="90">
        <v>0</v>
      </c>
      <c r="AO10" s="90">
        <v>0</v>
      </c>
      <c r="AP10" s="90">
        <v>0</v>
      </c>
      <c r="AQ10" s="90">
        <f>+((HARMEAN(G12,G18)*F23*G23)/((D25-D23)/2))</f>
        <v>574.83893805309754</v>
      </c>
      <c r="AR10" s="90">
        <v>0</v>
      </c>
      <c r="AS10" s="90">
        <v>0</v>
      </c>
      <c r="AT10" s="90">
        <v>0</v>
      </c>
      <c r="AU10" s="90">
        <v>0</v>
      </c>
      <c r="AV10" s="90">
        <v>0</v>
      </c>
    </row>
    <row r="11" spans="1:51" x14ac:dyDescent="0.25">
      <c r="A11" s="82">
        <v>2</v>
      </c>
      <c r="B11" s="14">
        <v>11</v>
      </c>
      <c r="C11" s="15">
        <v>12</v>
      </c>
      <c r="D11" s="16">
        <v>13</v>
      </c>
      <c r="E11" s="20" t="s">
        <v>16</v>
      </c>
      <c r="F11" s="82">
        <v>2</v>
      </c>
      <c r="G11" s="35">
        <v>0.86</v>
      </c>
      <c r="H11" s="44">
        <v>0.33200000000000002</v>
      </c>
      <c r="I11" s="53">
        <v>0.15600000000000003</v>
      </c>
      <c r="K11" s="82">
        <v>2</v>
      </c>
      <c r="L11" s="35">
        <v>0.15</v>
      </c>
      <c r="M11" s="29">
        <v>0.2</v>
      </c>
      <c r="N11" s="40">
        <v>0.1</v>
      </c>
      <c r="U11" s="82">
        <v>2</v>
      </c>
      <c r="V11" s="35"/>
      <c r="W11" s="44"/>
      <c r="X11" s="53"/>
      <c r="Z11" s="82">
        <v>9</v>
      </c>
      <c r="AA11" s="89">
        <v>0</v>
      </c>
      <c r="AB11" s="89">
        <f>+HARMEAN(H6,H12)*($F$24*$G$23)/(($D$24-$D$22)/2)</f>
        <v>554.4</v>
      </c>
      <c r="AC11" s="90">
        <v>0</v>
      </c>
      <c r="AD11" s="90">
        <v>0</v>
      </c>
      <c r="AE11" s="90">
        <v>0</v>
      </c>
      <c r="AF11" s="90">
        <v>0</v>
      </c>
      <c r="AG11" s="90">
        <v>0</v>
      </c>
      <c r="AH11" s="90">
        <f>+(HARMEAN(G12:H12)*G23*H24/((B24-B22)/2))</f>
        <v>14.998385150812066</v>
      </c>
      <c r="AI11" s="90">
        <f>-(((HARMEAN(G12:H12)*G23*H24)/((B24-B22)/2))+((HARMEAN(H12:I12)*G23*H24)/((B25-B23)/2))+((HARMEAN(H11:H12)*F24*H24)/((C24-C22)/2))+((HARMEAN(H12,H6)*F24*G23)/((D24-D22)/2))+((HARMEAN(H12,H18)*F24*G23)/((D25-D23)/2)))</f>
        <v>-1092.1337498819762</v>
      </c>
      <c r="AJ11" s="90">
        <f>+((HARMEAN(H12:I12)*G23*H24)/((B25-B23)/2))</f>
        <v>6.0577266922094513</v>
      </c>
      <c r="AK11" s="90">
        <v>0</v>
      </c>
      <c r="AL11" s="90">
        <f>+((HARMEAN(H11:H12)*F24*H24)/((C24-C22)/2))</f>
        <v>11.5989110707804</v>
      </c>
      <c r="AM11" s="90">
        <v>0</v>
      </c>
      <c r="AN11" s="90">
        <v>0</v>
      </c>
      <c r="AO11" s="90">
        <v>0</v>
      </c>
      <c r="AP11" s="90">
        <v>0</v>
      </c>
      <c r="AQ11" s="90">
        <v>0</v>
      </c>
      <c r="AR11" s="90">
        <v>0</v>
      </c>
      <c r="AS11" s="90">
        <v>0</v>
      </c>
      <c r="AT11" s="90">
        <v>0</v>
      </c>
      <c r="AU11" s="90">
        <v>0</v>
      </c>
      <c r="AV11" s="90">
        <v>0</v>
      </c>
    </row>
    <row r="12" spans="1:51" x14ac:dyDescent="0.25">
      <c r="A12" s="82">
        <v>1</v>
      </c>
      <c r="B12" s="17">
        <v>8</v>
      </c>
      <c r="C12" s="18">
        <v>9</v>
      </c>
      <c r="D12" s="19">
        <v>10</v>
      </c>
      <c r="E12" s="20" t="s">
        <v>16</v>
      </c>
      <c r="F12" s="82">
        <v>1</v>
      </c>
      <c r="G12" s="33">
        <v>0.95400000000000007</v>
      </c>
      <c r="H12" s="50">
        <v>0.77</v>
      </c>
      <c r="I12" s="45">
        <v>0.245</v>
      </c>
      <c r="K12" s="82">
        <v>1</v>
      </c>
      <c r="L12" s="33">
        <v>0.15</v>
      </c>
      <c r="M12" s="38">
        <v>0.1</v>
      </c>
      <c r="N12" s="39">
        <v>0.1</v>
      </c>
      <c r="U12" s="82">
        <v>1</v>
      </c>
      <c r="V12" s="33"/>
      <c r="W12" s="50"/>
      <c r="X12" s="45"/>
      <c r="Z12" s="82">
        <v>10</v>
      </c>
      <c r="AA12" s="89">
        <v>0</v>
      </c>
      <c r="AB12" s="89">
        <v>0</v>
      </c>
      <c r="AC12" s="90">
        <f>+HARMEAN(I6,I12)*($F$25*$G$23)/(($D$24-$D$22)/2)</f>
        <v>215.89135135135137</v>
      </c>
      <c r="AD12" s="90">
        <v>0</v>
      </c>
      <c r="AE12" s="90">
        <v>0</v>
      </c>
      <c r="AF12" s="90">
        <v>0</v>
      </c>
      <c r="AG12" s="90">
        <v>0</v>
      </c>
      <c r="AH12" s="90">
        <v>0</v>
      </c>
      <c r="AI12" s="90">
        <f>+((HARMEAN(H12:I12)*G23*H24)/((B25-B23)/2))</f>
        <v>6.0577266922094513</v>
      </c>
      <c r="AJ12" s="90">
        <f>-((HARMEAN(I12,H12)*G23*H24/((B25-B23)/2))+(HARMEAN(I11:I12)*F25*H24/((C24-C22)/2))+(HARMEAN(I12,I6)*F25*G23/((D24-D22)/2))+(HARMEAN(I12,I18)*F25*G23/((D25-D23)/2)))</f>
        <v>-425.19154687149103</v>
      </c>
      <c r="AK12" s="90">
        <v>0</v>
      </c>
      <c r="AL12" s="91">
        <v>0</v>
      </c>
      <c r="AM12" s="90">
        <f>+(HARMEAN(I11:I12)*F25*H24/((C24-C22)/2))</f>
        <v>3.8124688279301755</v>
      </c>
      <c r="AN12" s="90">
        <v>0</v>
      </c>
      <c r="AO12" s="90">
        <v>0</v>
      </c>
      <c r="AP12" s="90">
        <v>0</v>
      </c>
      <c r="AQ12" s="90">
        <v>0</v>
      </c>
      <c r="AR12" s="90">
        <f>+(HARMEAN(I12,I18)*F25*G23)/((D25-D23)/2)</f>
        <v>199.43</v>
      </c>
      <c r="AS12" s="90">
        <v>0</v>
      </c>
      <c r="AT12" s="90">
        <v>0</v>
      </c>
      <c r="AU12" s="90">
        <v>0</v>
      </c>
      <c r="AV12" s="90">
        <v>0</v>
      </c>
    </row>
    <row r="13" spans="1:51" x14ac:dyDescent="0.25">
      <c r="A13" s="82"/>
      <c r="B13" s="82">
        <v>1</v>
      </c>
      <c r="C13" s="82">
        <v>2</v>
      </c>
      <c r="D13" s="82">
        <v>3</v>
      </c>
      <c r="F13" s="82"/>
      <c r="G13" s="82">
        <v>1</v>
      </c>
      <c r="H13" s="82">
        <v>2</v>
      </c>
      <c r="I13" s="82">
        <v>3</v>
      </c>
      <c r="K13" s="82"/>
      <c r="L13" s="82">
        <v>1</v>
      </c>
      <c r="M13" s="82">
        <v>2</v>
      </c>
      <c r="N13" s="82">
        <v>3</v>
      </c>
      <c r="U13" s="82"/>
      <c r="V13" s="82">
        <v>1</v>
      </c>
      <c r="W13" s="82">
        <v>2</v>
      </c>
      <c r="X13" s="82">
        <v>3</v>
      </c>
      <c r="Z13" s="82">
        <v>11</v>
      </c>
      <c r="AA13" s="89">
        <v>0</v>
      </c>
      <c r="AB13" s="89">
        <v>0</v>
      </c>
      <c r="AC13" s="90">
        <v>0</v>
      </c>
      <c r="AD13" s="90">
        <f>+HARMEAN(G5,G11)*($F$23*$G$24)/(($D$24-$D$22)/2)</f>
        <v>446.41863715783342</v>
      </c>
      <c r="AE13" s="90">
        <v>0</v>
      </c>
      <c r="AF13" s="90">
        <v>0</v>
      </c>
      <c r="AG13" s="90">
        <v>0</v>
      </c>
      <c r="AH13" s="90">
        <f>+(HARMEAN(G12,G11)*F23*H24/((C24-C22)/2))</f>
        <v>15.076074972436606</v>
      </c>
      <c r="AI13" s="90">
        <v>0</v>
      </c>
      <c r="AJ13" s="90">
        <v>0</v>
      </c>
      <c r="AK13" s="90">
        <f>-((HARMEAN(G11:H11)*G24*H24/((B24-B22)/2))+((HARMEAN(G11:G12)*F23*H24/((C24-C22)/2)))+(HARMEAN(G10:G11)*F23*H24/((C25-C23)/2))+(HARMEAN(G11,G5)*F23*G24/((D24-D22)/2))+(HARMEAN(G11,G17)*F23*G24/((D25-D23)/2)))</f>
        <v>-1005.4829270941823</v>
      </c>
      <c r="AL13" s="90">
        <f>+((HARMEAN(G11:H11)*G24*H24/((B24-B22)/2)))</f>
        <v>9.9644563758389264</v>
      </c>
      <c r="AM13" s="90">
        <v>0</v>
      </c>
      <c r="AN13" s="90">
        <f>+(HARMEAN(G10:G11)*F23*H24)/((C25-C23)/2)</f>
        <v>5.7410183314769023</v>
      </c>
      <c r="AO13" s="90">
        <v>0</v>
      </c>
      <c r="AP13" s="90">
        <v>0</v>
      </c>
      <c r="AQ13" s="90">
        <v>0</v>
      </c>
      <c r="AR13" s="90">
        <v>0</v>
      </c>
      <c r="AS13" s="90">
        <f>+((HARMEAN(G11,G17)*F23*G24/((D25-D23)/2)))</f>
        <v>528.28274025659641</v>
      </c>
      <c r="AT13" s="90">
        <v>0</v>
      </c>
      <c r="AU13" s="90">
        <v>0</v>
      </c>
      <c r="AV13" s="90">
        <v>0</v>
      </c>
    </row>
    <row r="14" spans="1:51" x14ac:dyDescent="0.25">
      <c r="A14" s="82"/>
      <c r="B14" s="20"/>
      <c r="C14" s="20"/>
      <c r="D14" s="20"/>
      <c r="F14" s="82"/>
      <c r="G14" s="20" t="s">
        <v>17</v>
      </c>
      <c r="H14" s="20" t="s">
        <v>17</v>
      </c>
      <c r="I14" s="20" t="s">
        <v>17</v>
      </c>
      <c r="K14" s="82"/>
      <c r="L14" s="20"/>
      <c r="M14" s="20"/>
      <c r="N14" s="20"/>
      <c r="U14" s="82"/>
      <c r="V14" s="20"/>
      <c r="W14" s="20"/>
      <c r="X14" s="20"/>
      <c r="Z14" s="82">
        <v>12</v>
      </c>
      <c r="AA14" s="89">
        <v>0</v>
      </c>
      <c r="AB14" s="89">
        <v>0</v>
      </c>
      <c r="AC14" s="90">
        <v>0</v>
      </c>
      <c r="AD14" s="90">
        <v>0</v>
      </c>
      <c r="AE14" s="90">
        <f>+((HARMEAN(H5,H11)*F24*G24)/((D24-D22)/2))</f>
        <v>346.14233766233775</v>
      </c>
      <c r="AF14" s="90">
        <v>0</v>
      </c>
      <c r="AG14" s="90">
        <v>0</v>
      </c>
      <c r="AH14" s="90">
        <v>0</v>
      </c>
      <c r="AI14" s="90">
        <f>+((HARMEAN(H11:H12)*F24*H24)/((C24-C22)/2))</f>
        <v>11.5989110707804</v>
      </c>
      <c r="AJ14" s="90">
        <v>0</v>
      </c>
      <c r="AK14" s="90">
        <f>+((HARMEAN(G11:H11)*G24*H24/((B24-B22)/2)))</f>
        <v>9.9644563758389264</v>
      </c>
      <c r="AL14" s="90">
        <f>-(((HARMEAN(H5,H11)*F24*G24)/((D24-D22)/2))+((HARMEAN(H11:H12)*F24*H24)/((C24-C22)/2))+((HARMEAN(G11:H11)*G24*H24/((B24-B22)/2)))+((HARMEAN(H11:I11)*G24*H24/((B25-B23)/2)))+((HARMEAN(H10:H11)*F24*H24/((C25-C23)/2)))+((HARMEAN(H11,H17)*F24*G24/((D25-D23)/2))))</f>
        <v>-778.96551697586392</v>
      </c>
      <c r="AM14" s="90">
        <f>+((HARMEAN(H11:I11)*G24*H24/((B25-B23)/2)))</f>
        <v>4.0880145719489986</v>
      </c>
      <c r="AN14" s="90">
        <v>0</v>
      </c>
      <c r="AO14" s="90">
        <f>+((HARMEAN(H10:H11)*F24*H24/((C25-C23)/2)))</f>
        <v>9.5961300075585818</v>
      </c>
      <c r="AP14" s="90">
        <v>0</v>
      </c>
      <c r="AQ14" s="90">
        <v>0</v>
      </c>
      <c r="AR14" s="90">
        <v>0</v>
      </c>
      <c r="AS14" s="90">
        <v>0</v>
      </c>
      <c r="AT14" s="90">
        <v>0</v>
      </c>
      <c r="AU14" s="90">
        <v>0</v>
      </c>
      <c r="AV14" s="90">
        <v>0</v>
      </c>
    </row>
    <row r="15" spans="1:51" x14ac:dyDescent="0.25">
      <c r="A15" s="82" t="s">
        <v>2</v>
      </c>
      <c r="B15" s="20"/>
      <c r="C15" s="20"/>
      <c r="D15" s="20"/>
      <c r="F15" s="82" t="s">
        <v>2</v>
      </c>
      <c r="G15" s="20"/>
      <c r="H15" s="20"/>
      <c r="I15" s="20"/>
      <c r="K15" s="82" t="s">
        <v>2</v>
      </c>
      <c r="L15" s="20"/>
      <c r="M15" s="20"/>
      <c r="N15" s="20"/>
      <c r="P15" s="82" t="s">
        <v>2</v>
      </c>
      <c r="Q15" s="20"/>
      <c r="R15" s="20"/>
      <c r="S15" s="20"/>
      <c r="U15" s="82" t="s">
        <v>2</v>
      </c>
      <c r="V15" s="20"/>
      <c r="W15" s="20"/>
      <c r="X15" s="20"/>
      <c r="Z15" s="82">
        <v>13</v>
      </c>
      <c r="AA15" s="89">
        <v>0</v>
      </c>
      <c r="AB15" s="89">
        <v>0</v>
      </c>
      <c r="AC15" s="90">
        <v>0</v>
      </c>
      <c r="AD15" s="90">
        <v>0</v>
      </c>
      <c r="AE15" s="90">
        <v>0</v>
      </c>
      <c r="AF15" s="90">
        <f>+((HARMEAN(I5,I11)*F25*G24)/((D24-D22)/2))</f>
        <v>148.39024390243904</v>
      </c>
      <c r="AG15" s="90">
        <v>0</v>
      </c>
      <c r="AH15" s="90">
        <v>0</v>
      </c>
      <c r="AI15" s="90">
        <v>0</v>
      </c>
      <c r="AJ15" s="90">
        <f>+(HARMEAN(I11:I12)*F25*H24/((C24-C22)/2))</f>
        <v>3.8124688279301755</v>
      </c>
      <c r="AK15" s="90">
        <v>0</v>
      </c>
      <c r="AL15" s="90">
        <f>+((HARMEAN(H11:I11)*G24*H24/((B25-B23)/2)))</f>
        <v>4.0880145719489986</v>
      </c>
      <c r="AM15" s="90">
        <f>-(((HARMEAN(I5,I11)*F25*G24)/((D24-D22)/2))+(HARMEAN(I11:I12)*F25*H24/((C24-C22)/2))+((HARMEAN(H11:I11)*G24*H24/((B25-B23)/2)))+((HARMEAN(I10:I11)*F25*H24/((C25-C23)/2)))+(HARMEAN(I17,I11)*F25*G24/((D25-D23)/2)))</f>
        <v>-311.34988051584247</v>
      </c>
      <c r="AN15" s="90">
        <v>0</v>
      </c>
      <c r="AO15" s="90">
        <v>0</v>
      </c>
      <c r="AP15" s="90">
        <f>+((HARMEAN(I10:I11)*F25*H24/((C25-C23)/2)))</f>
        <v>1.6979591836734693</v>
      </c>
      <c r="AQ15" s="90">
        <v>0</v>
      </c>
      <c r="AR15" s="90">
        <v>0</v>
      </c>
      <c r="AS15" s="90">
        <v>0</v>
      </c>
      <c r="AT15" s="90">
        <f>+(HARMEAN(I17,I11)*F25*G24/((D25-D23)/2))</f>
        <v>153.36119402985076</v>
      </c>
      <c r="AU15" s="90">
        <v>0</v>
      </c>
      <c r="AV15" s="90">
        <v>0</v>
      </c>
    </row>
    <row r="16" spans="1:51" x14ac:dyDescent="0.25">
      <c r="A16" s="82">
        <v>3</v>
      </c>
      <c r="B16" s="11">
        <v>21</v>
      </c>
      <c r="C16" s="23"/>
      <c r="D16" s="22">
        <v>22</v>
      </c>
      <c r="E16" s="20" t="s">
        <v>16</v>
      </c>
      <c r="F16" s="82">
        <v>3</v>
      </c>
      <c r="G16" s="55">
        <v>0.12</v>
      </c>
      <c r="H16" s="52">
        <v>0.42</v>
      </c>
      <c r="I16" s="54">
        <v>0.13</v>
      </c>
      <c r="K16" s="82">
        <v>3</v>
      </c>
      <c r="L16" s="36">
        <v>0.16</v>
      </c>
      <c r="M16" s="41">
        <v>0.12</v>
      </c>
      <c r="N16" s="42">
        <v>0.12</v>
      </c>
      <c r="P16" s="82">
        <v>3</v>
      </c>
      <c r="Q16" s="11"/>
      <c r="R16" s="31">
        <v>600</v>
      </c>
      <c r="S16" s="22"/>
      <c r="U16" s="82">
        <v>3</v>
      </c>
      <c r="V16" s="55"/>
      <c r="W16" s="52"/>
      <c r="X16" s="54"/>
      <c r="Z16" s="82">
        <v>14</v>
      </c>
      <c r="AA16" s="89">
        <v>0</v>
      </c>
      <c r="AB16" s="89">
        <v>0</v>
      </c>
      <c r="AC16" s="90">
        <v>0</v>
      </c>
      <c r="AD16" s="90">
        <v>0</v>
      </c>
      <c r="AE16" s="90">
        <v>0</v>
      </c>
      <c r="AF16" s="90">
        <v>0</v>
      </c>
      <c r="AG16" s="90">
        <f>+((HARMEAN(G4,G10)*F23*G25)/((D24-D22)/2))</f>
        <v>142.76242587601081</v>
      </c>
      <c r="AH16" s="90">
        <v>0</v>
      </c>
      <c r="AI16" s="90">
        <v>0</v>
      </c>
      <c r="AJ16" s="90">
        <v>0</v>
      </c>
      <c r="AK16" s="90">
        <f>+(HARMEAN(G10:G11)*F23*H24)/((C25-C23)/2)</f>
        <v>5.7410183314769023</v>
      </c>
      <c r="AL16" s="90">
        <v>0</v>
      </c>
      <c r="AM16" s="90">
        <v>0</v>
      </c>
      <c r="AN16" s="90">
        <f>-(((HARMEAN(G4,G10)*F23*G25)/((D24-D22)/2))+((HARMEAN(G10:G11)*F23*H24)/((C25-C23)/2))+(HARMEAN(G10:H10)*G25*H24/((B24-B22)/2))+((HARMEAN(G10,G16)*F23*G25/((D25-D23)/2))))</f>
        <v>-233.56444099972128</v>
      </c>
      <c r="AO16" s="90">
        <f>+(HARMEAN(G10:H10)*G25*H24/((B24-B22)/2))</f>
        <v>5.5614855507868395</v>
      </c>
      <c r="AP16" s="90">
        <v>0</v>
      </c>
      <c r="AQ16" s="90">
        <v>0</v>
      </c>
      <c r="AR16" s="90">
        <v>0</v>
      </c>
      <c r="AS16" s="90">
        <v>0</v>
      </c>
      <c r="AT16" s="90">
        <v>0</v>
      </c>
      <c r="AU16" s="90">
        <f>+((HARMEAN(G10,G16)*F23*G25/((D25-D23)/2)))</f>
        <v>79.499511241446726</v>
      </c>
      <c r="AV16" s="90">
        <v>0</v>
      </c>
    </row>
    <row r="17" spans="1:51" x14ac:dyDescent="0.25">
      <c r="A17" s="82">
        <v>2</v>
      </c>
      <c r="B17" s="14">
        <v>19</v>
      </c>
      <c r="C17" s="24"/>
      <c r="D17" s="16">
        <v>20</v>
      </c>
      <c r="E17" s="20" t="s">
        <v>16</v>
      </c>
      <c r="F17" s="82">
        <v>2</v>
      </c>
      <c r="G17" s="35">
        <v>0.97600000000000009</v>
      </c>
      <c r="H17" s="49">
        <v>0.74199999999999999</v>
      </c>
      <c r="I17" s="53">
        <v>0.38</v>
      </c>
      <c r="K17" s="82">
        <v>2</v>
      </c>
      <c r="L17" s="35">
        <v>0.15</v>
      </c>
      <c r="M17" s="24">
        <v>0.08</v>
      </c>
      <c r="N17" s="43">
        <v>0.12</v>
      </c>
      <c r="P17" s="82">
        <v>2</v>
      </c>
      <c r="Q17" s="14"/>
      <c r="R17" s="24">
        <v>250</v>
      </c>
      <c r="S17" s="16"/>
      <c r="U17" s="82">
        <v>2</v>
      </c>
      <c r="V17" s="35"/>
      <c r="W17" s="49"/>
      <c r="X17" s="53"/>
      <c r="Z17" s="82">
        <v>15</v>
      </c>
      <c r="AA17" s="89">
        <v>0</v>
      </c>
      <c r="AB17" s="89">
        <v>0</v>
      </c>
      <c r="AC17" s="90">
        <v>0</v>
      </c>
      <c r="AD17" s="90">
        <v>0</v>
      </c>
      <c r="AE17" s="90">
        <v>0</v>
      </c>
      <c r="AF17" s="90">
        <v>0</v>
      </c>
      <c r="AG17" s="90">
        <v>0</v>
      </c>
      <c r="AH17" s="90">
        <v>0</v>
      </c>
      <c r="AI17" s="90">
        <v>0</v>
      </c>
      <c r="AJ17" s="90">
        <v>0</v>
      </c>
      <c r="AK17" s="90">
        <v>0</v>
      </c>
      <c r="AL17" s="90">
        <f>+((HARMEAN(H10:H11)*F24*H24/((C25-C23)/2)))</f>
        <v>9.5961300075585818</v>
      </c>
      <c r="AM17" s="90">
        <v>0</v>
      </c>
      <c r="AN17" s="90">
        <f>+(HARMEAN(G10:H10)*G25*H24/((B24-B22)/2))</f>
        <v>5.5614855507868395</v>
      </c>
      <c r="AO17" s="90">
        <f>-(+((HARMEAN(H10:H11)*F24*H24/((C25-C23)/2)))+(HARMEAN(G10:H10)*G25*H24/((B24-B22)/2))+((HARMEAN(H10:I10)*G25*H24/((B25-B23)/2)))+((HARMEAN(H10,H16)*F24*G25/((D25-D23)/2))))</f>
        <v>-359.77138244036973</v>
      </c>
      <c r="AP17" s="90">
        <f>+((HARMEAN(H10:I10)*G25*H24/((B25-B23)/2)))</f>
        <v>1.8164394878149523</v>
      </c>
      <c r="AQ17" s="90">
        <v>0</v>
      </c>
      <c r="AR17" s="90">
        <v>0</v>
      </c>
      <c r="AS17" s="90">
        <v>0</v>
      </c>
      <c r="AT17" s="90">
        <v>0</v>
      </c>
      <c r="AU17" s="90">
        <v>0</v>
      </c>
      <c r="AV17" s="90">
        <v>0</v>
      </c>
    </row>
    <row r="18" spans="1:51" x14ac:dyDescent="0.25">
      <c r="A18" s="82">
        <v>1</v>
      </c>
      <c r="B18" s="17">
        <v>17</v>
      </c>
      <c r="C18" s="25"/>
      <c r="D18" s="19">
        <v>18</v>
      </c>
      <c r="E18" s="20" t="s">
        <v>16</v>
      </c>
      <c r="F18" s="82">
        <v>1</v>
      </c>
      <c r="G18" s="47">
        <v>1.5320000000000003</v>
      </c>
      <c r="H18" s="50">
        <v>0.62300000000000011</v>
      </c>
      <c r="I18" s="39">
        <v>0.55500000000000005</v>
      </c>
      <c r="K18" s="82">
        <v>1</v>
      </c>
      <c r="L18" s="37">
        <v>0.1</v>
      </c>
      <c r="M18" s="25">
        <v>0.08</v>
      </c>
      <c r="N18" s="46">
        <v>0.08</v>
      </c>
      <c r="P18" s="82">
        <v>1</v>
      </c>
      <c r="Q18" s="17"/>
      <c r="R18" s="34">
        <v>500</v>
      </c>
      <c r="S18" s="19"/>
      <c r="U18" s="82">
        <v>1</v>
      </c>
      <c r="V18" s="47"/>
      <c r="W18" s="50"/>
      <c r="X18" s="39"/>
      <c r="Z18" s="82">
        <v>16</v>
      </c>
      <c r="AA18" s="89">
        <v>0</v>
      </c>
      <c r="AB18" s="89">
        <v>0</v>
      </c>
      <c r="AC18" s="90">
        <v>0</v>
      </c>
      <c r="AD18" s="90">
        <v>0</v>
      </c>
      <c r="AE18" s="90">
        <v>0</v>
      </c>
      <c r="AF18" s="90">
        <v>0</v>
      </c>
      <c r="AG18" s="90">
        <v>0</v>
      </c>
      <c r="AH18" s="90">
        <v>0</v>
      </c>
      <c r="AI18" s="90">
        <v>0</v>
      </c>
      <c r="AJ18" s="90">
        <v>0</v>
      </c>
      <c r="AK18" s="90">
        <v>0</v>
      </c>
      <c r="AL18" s="90">
        <v>0</v>
      </c>
      <c r="AM18" s="90">
        <f>+(HARMEAN(I10:I11)*F25*H24)/((C25-C23)/2)</f>
        <v>1.6979591836734693</v>
      </c>
      <c r="AN18" s="90">
        <v>0</v>
      </c>
      <c r="AO18" s="90">
        <f>+((HARMEAN(H10:I10)*G25*H24/((B25-B23)/2)))</f>
        <v>1.8164394878149523</v>
      </c>
      <c r="AP18" s="90">
        <f>-(((HARMEAN(I10:I11)*F25*H24/((C25-C23)/2)))+((HARMEAN(H10:I10)*G25*H24/((B25-B23)/2)))+((HARMEAN(I10,I16)*F25*G25/((D25-D23)/2))))</f>
        <v>-53.872293408330535</v>
      </c>
      <c r="AQ18" s="90">
        <v>0</v>
      </c>
      <c r="AR18" s="90">
        <v>0</v>
      </c>
      <c r="AS18" s="90">
        <v>0</v>
      </c>
      <c r="AT18" s="90">
        <v>0</v>
      </c>
      <c r="AU18" s="90">
        <v>0</v>
      </c>
      <c r="AV18" s="90">
        <f>+((HARMEAN(I10,I16)*F25*G25/((D25-D23)/2)))</f>
        <v>50.357894736842113</v>
      </c>
    </row>
    <row r="19" spans="1:51" x14ac:dyDescent="0.25">
      <c r="B19" s="82">
        <v>1</v>
      </c>
      <c r="C19" s="82">
        <v>2</v>
      </c>
      <c r="D19" s="82">
        <v>3</v>
      </c>
      <c r="G19" s="82">
        <v>1</v>
      </c>
      <c r="H19" s="82">
        <v>2</v>
      </c>
      <c r="I19" s="82">
        <v>3</v>
      </c>
      <c r="L19" s="82">
        <v>1</v>
      </c>
      <c r="M19" s="82">
        <v>2</v>
      </c>
      <c r="N19" s="82">
        <v>3</v>
      </c>
      <c r="Q19" s="82">
        <v>1</v>
      </c>
      <c r="R19" s="82">
        <v>2</v>
      </c>
      <c r="S19" s="82">
        <v>3</v>
      </c>
      <c r="V19" s="82">
        <v>1</v>
      </c>
      <c r="W19" s="82">
        <v>2</v>
      </c>
      <c r="X19" s="82">
        <v>3</v>
      </c>
      <c r="Z19" s="82">
        <v>17</v>
      </c>
      <c r="AA19" s="89">
        <v>0</v>
      </c>
      <c r="AB19" s="89">
        <v>0</v>
      </c>
      <c r="AC19" s="90">
        <v>0</v>
      </c>
      <c r="AD19" s="90">
        <v>0</v>
      </c>
      <c r="AE19" s="90">
        <v>0</v>
      </c>
      <c r="AF19" s="90">
        <v>0</v>
      </c>
      <c r="AG19" s="90">
        <v>0</v>
      </c>
      <c r="AH19" s="90">
        <f>+(HARMEAN(G12,G18)*F23*G23/((D25-D23)/2))</f>
        <v>574.83893805309754</v>
      </c>
      <c r="AI19" s="90">
        <v>0</v>
      </c>
      <c r="AJ19" s="90">
        <v>0</v>
      </c>
      <c r="AK19" s="90">
        <v>0</v>
      </c>
      <c r="AL19" s="90">
        <v>0</v>
      </c>
      <c r="AM19" s="90">
        <v>0</v>
      </c>
      <c r="AN19" s="90">
        <v>0</v>
      </c>
      <c r="AO19" s="90">
        <v>0</v>
      </c>
      <c r="AP19" s="90">
        <v>0</v>
      </c>
      <c r="AQ19" s="90">
        <f>-(((HARMEAN(G12,G18)*F23*G23)/((D25-D23)/2))+((HARMEAN(G18:H18)*G23*H25/((B24-B22)/2)))+((HARMEAN(G17:G18)*F23*H25/((C24-C22)/2))))</f>
        <v>-619.16730441398317</v>
      </c>
      <c r="AR19" s="90">
        <v>0</v>
      </c>
      <c r="AS19" s="90">
        <f>+((HARMEAN(G17:G18)*F23*H25/((C24-C22)/2)))</f>
        <v>24.841041998936738</v>
      </c>
      <c r="AT19" s="90">
        <v>0</v>
      </c>
      <c r="AU19" s="90">
        <v>0</v>
      </c>
      <c r="AV19" s="90">
        <v>0</v>
      </c>
    </row>
    <row r="20" spans="1:51" x14ac:dyDescent="0.25">
      <c r="B20" s="20"/>
      <c r="C20" s="20"/>
      <c r="D20" s="20"/>
      <c r="G20" s="20" t="s">
        <v>17</v>
      </c>
      <c r="H20" s="20" t="s">
        <v>17</v>
      </c>
      <c r="I20" s="20" t="s">
        <v>17</v>
      </c>
      <c r="Z20" s="82">
        <v>18</v>
      </c>
      <c r="AA20" s="89">
        <v>0</v>
      </c>
      <c r="AB20" s="89">
        <v>0</v>
      </c>
      <c r="AC20" s="90">
        <v>0</v>
      </c>
      <c r="AD20" s="90">
        <v>0</v>
      </c>
      <c r="AE20" s="90">
        <v>0</v>
      </c>
      <c r="AF20" s="90">
        <v>0</v>
      </c>
      <c r="AG20" s="90">
        <v>0</v>
      </c>
      <c r="AH20" s="90">
        <v>0</v>
      </c>
      <c r="AI20" s="90">
        <v>0</v>
      </c>
      <c r="AJ20" s="90">
        <f>+(HARMEAN(I12,I18)*F25*G23)/((D25-D23)/2)</f>
        <v>199.43</v>
      </c>
      <c r="AK20" s="90">
        <v>0</v>
      </c>
      <c r="AL20" s="90">
        <v>0</v>
      </c>
      <c r="AM20" s="90">
        <v>0</v>
      </c>
      <c r="AN20" s="90">
        <v>0</v>
      </c>
      <c r="AO20" s="90">
        <v>0</v>
      </c>
      <c r="AP20" s="90">
        <v>0</v>
      </c>
      <c r="AQ20" s="90">
        <v>0</v>
      </c>
      <c r="AR20" s="90">
        <f>-((HARMEAN(I12,I18)*F25*G23)/((D25-D23)/2))-((HARMEAN(H18:I18)*G23*H25/((B25-B23)/2)))-((HARMEAN(I17,I18)*F25*H25)/((C24-C22)/2))</f>
        <v>-222.66624313644789</v>
      </c>
      <c r="AS20" s="90">
        <v>0</v>
      </c>
      <c r="AT20" s="90">
        <f>+((HARMEAN(I17,I18)*F25*H25)/((C24-C22)/2))</f>
        <v>11.278074866310162</v>
      </c>
      <c r="AU20" s="90">
        <v>0</v>
      </c>
      <c r="AV20" s="90">
        <v>0</v>
      </c>
    </row>
    <row r="21" spans="1:51" x14ac:dyDescent="0.25">
      <c r="A21" s="82" t="s">
        <v>3</v>
      </c>
      <c r="B21" s="82" t="s">
        <v>4</v>
      </c>
      <c r="C21" s="82" t="s">
        <v>5</v>
      </c>
      <c r="D21" s="82" t="s">
        <v>6</v>
      </c>
      <c r="F21" s="82" t="s">
        <v>12</v>
      </c>
      <c r="G21" s="82" t="s">
        <v>13</v>
      </c>
      <c r="H21" s="82" t="s">
        <v>14</v>
      </c>
      <c r="Z21" s="82">
        <v>19</v>
      </c>
      <c r="AA21" s="89">
        <v>0</v>
      </c>
      <c r="AB21" s="89">
        <v>0</v>
      </c>
      <c r="AC21" s="90">
        <v>0</v>
      </c>
      <c r="AD21" s="90">
        <v>0</v>
      </c>
      <c r="AE21" s="90">
        <v>0</v>
      </c>
      <c r="AF21" s="90">
        <v>0</v>
      </c>
      <c r="AG21" s="90">
        <v>0</v>
      </c>
      <c r="AH21" s="90">
        <v>0</v>
      </c>
      <c r="AI21" s="90">
        <v>0</v>
      </c>
      <c r="AJ21" s="90">
        <v>0</v>
      </c>
      <c r="AK21" s="90">
        <f>+((HARMEAN(G11,G17)*F23*G24/((D25-D23)/2)))</f>
        <v>528.28274025659641</v>
      </c>
      <c r="AL21" s="90">
        <v>0</v>
      </c>
      <c r="AM21" s="90">
        <v>0</v>
      </c>
      <c r="AN21" s="90">
        <v>0</v>
      </c>
      <c r="AO21" s="90">
        <v>0</v>
      </c>
      <c r="AP21" s="90">
        <v>0</v>
      </c>
      <c r="AQ21" s="90">
        <f>+((HARMEAN(G17:G18)*F23*H25/((C24-C22)/2)))</f>
        <v>24.841041998936738</v>
      </c>
      <c r="AR21" s="90">
        <v>0</v>
      </c>
      <c r="AS21" s="90">
        <f>-(((HARMEAN(G11,G17)*F23*G24/((D25-D23)/2)))+((HARMEAN(G17:G18)*F23*H25/((C24-C22)/2)))+((HARMEAN(G17:H17)*G24*H25/((B24-B22)/2)))+((HARMEAN(G16:G17)*F23*H25/((C25-C23)/2))))</f>
        <v>-579.40513326231076</v>
      </c>
      <c r="AT21" s="90">
        <v>0</v>
      </c>
      <c r="AU21" s="90">
        <f>+((HARMEAN(G16:G17)*F23*H25/((C25-C23)/2)))</f>
        <v>4.3616862803515559</v>
      </c>
      <c r="AV21" s="90">
        <v>0</v>
      </c>
    </row>
    <row r="22" spans="1:51" x14ac:dyDescent="0.25">
      <c r="A22" s="82">
        <v>0</v>
      </c>
      <c r="B22" s="11">
        <v>0</v>
      </c>
      <c r="C22" s="21">
        <v>0</v>
      </c>
      <c r="D22" s="22">
        <v>0</v>
      </c>
      <c r="F22" s="1"/>
      <c r="G22" s="2"/>
      <c r="H22" s="3"/>
      <c r="Z22" s="82">
        <v>20</v>
      </c>
      <c r="AA22" s="89">
        <v>0</v>
      </c>
      <c r="AB22" s="89">
        <v>0</v>
      </c>
      <c r="AC22" s="90">
        <v>0</v>
      </c>
      <c r="AD22" s="90">
        <v>0</v>
      </c>
      <c r="AE22" s="90">
        <v>0</v>
      </c>
      <c r="AF22" s="90">
        <v>0</v>
      </c>
      <c r="AG22" s="90">
        <v>0</v>
      </c>
      <c r="AH22" s="90">
        <v>0</v>
      </c>
      <c r="AI22" s="90">
        <v>0</v>
      </c>
      <c r="AJ22" s="90">
        <v>0</v>
      </c>
      <c r="AK22" s="90">
        <v>0</v>
      </c>
      <c r="AL22" s="90">
        <v>0</v>
      </c>
      <c r="AM22" s="90">
        <f>+(HARMEAN(I17,I11)*F25*G24/((D25-D23)/2))</f>
        <v>153.36119402985076</v>
      </c>
      <c r="AN22" s="90">
        <v>0</v>
      </c>
      <c r="AO22" s="90">
        <v>0</v>
      </c>
      <c r="AP22" s="90">
        <v>0</v>
      </c>
      <c r="AQ22" s="90">
        <v>0</v>
      </c>
      <c r="AR22" s="90">
        <f>+((HARMEAN(I17,I18)*F25*H25)/((C24-C22)/2))</f>
        <v>11.278074866310162</v>
      </c>
      <c r="AS22" s="90">
        <v>0</v>
      </c>
      <c r="AT22" s="90">
        <f>-((HARMEAN(I17,I11)*F25*G24/((D25-D23)/2))+((HARMEAN(I17,I18)*F25*H25)/((C24-C22)/2))+((HARMEAN(H17:I17)*G24*H25/((B25-B23)/2)))+((HARMEAN(I16,I17)*F25*H25)/((C25-C23)/2)))</f>
        <v>-181.48325632278139</v>
      </c>
      <c r="AU22" s="90">
        <v>0</v>
      </c>
      <c r="AV22" s="90">
        <f>+((HARMEAN(I16,I17)*F25*H25)/((C25-C23)/2))</f>
        <v>4.7442977190876343</v>
      </c>
    </row>
    <row r="23" spans="1:51" x14ac:dyDescent="0.25">
      <c r="A23" s="82">
        <v>1</v>
      </c>
      <c r="B23" s="14">
        <v>100</v>
      </c>
      <c r="C23" s="15">
        <v>110</v>
      </c>
      <c r="D23" s="16">
        <v>30</v>
      </c>
      <c r="F23" s="4">
        <f>+B23-B22</f>
        <v>100</v>
      </c>
      <c r="G23" s="5">
        <f t="shared" ref="G23:H25" si="0">+C23-C22</f>
        <v>110</v>
      </c>
      <c r="H23" s="6">
        <f t="shared" si="0"/>
        <v>30</v>
      </c>
      <c r="Z23" s="82">
        <v>21</v>
      </c>
      <c r="AA23" s="89">
        <v>0</v>
      </c>
      <c r="AB23" s="89">
        <v>0</v>
      </c>
      <c r="AC23" s="90">
        <v>0</v>
      </c>
      <c r="AD23" s="90">
        <v>0</v>
      </c>
      <c r="AE23" s="90">
        <v>0</v>
      </c>
      <c r="AF23" s="90">
        <v>0</v>
      </c>
      <c r="AG23" s="90">
        <v>0</v>
      </c>
      <c r="AH23" s="90">
        <v>0</v>
      </c>
      <c r="AI23" s="90">
        <v>0</v>
      </c>
      <c r="AJ23" s="90">
        <v>0</v>
      </c>
      <c r="AK23" s="90">
        <v>0</v>
      </c>
      <c r="AL23" s="90">
        <v>0</v>
      </c>
      <c r="AM23" s="90">
        <v>0</v>
      </c>
      <c r="AN23" s="90">
        <f>+((HARMEAN(G10,G16)*F23*G25/((D25-D23)/2)))</f>
        <v>79.499511241446726</v>
      </c>
      <c r="AO23" s="90">
        <v>0</v>
      </c>
      <c r="AP23" s="90">
        <v>0</v>
      </c>
      <c r="AQ23" s="90">
        <v>0</v>
      </c>
      <c r="AR23" s="90">
        <v>0</v>
      </c>
      <c r="AS23" s="90">
        <f>+((HARMEAN(G16:G17)*F23*H25/((C25-C23)/2)))</f>
        <v>4.3616862803515559</v>
      </c>
      <c r="AT23" s="90">
        <v>0</v>
      </c>
      <c r="AU23" s="90">
        <f>-(((HARMEAN(G10,G16)*F23*G25/((D25-D23)/2)))+((HARMEAN(G16:G17)*F23*H25/((C25-C23)/2)))+((HARMEAN(G16:H16)*G25*H25/((B24-B22)/2))))</f>
        <v>-88.154530855131625</v>
      </c>
      <c r="AV23" s="90">
        <v>0</v>
      </c>
    </row>
    <row r="24" spans="1:51" x14ac:dyDescent="0.25">
      <c r="A24" s="82">
        <v>2</v>
      </c>
      <c r="B24" s="14">
        <v>250</v>
      </c>
      <c r="C24" s="15">
        <v>240</v>
      </c>
      <c r="D24" s="16">
        <v>50</v>
      </c>
      <c r="F24" s="4">
        <f t="shared" ref="F24:F25" si="1">+B24-B23</f>
        <v>150</v>
      </c>
      <c r="G24" s="5">
        <f t="shared" si="0"/>
        <v>130</v>
      </c>
      <c r="H24" s="6">
        <f t="shared" si="0"/>
        <v>20</v>
      </c>
      <c r="Z24" s="82">
        <v>22</v>
      </c>
      <c r="AA24" s="89">
        <v>0</v>
      </c>
      <c r="AB24" s="89">
        <v>0</v>
      </c>
      <c r="AC24" s="90">
        <v>0</v>
      </c>
      <c r="AD24" s="90">
        <v>0</v>
      </c>
      <c r="AE24" s="90">
        <v>0</v>
      </c>
      <c r="AF24" s="90">
        <v>0</v>
      </c>
      <c r="AG24" s="90">
        <v>0</v>
      </c>
      <c r="AH24" s="90">
        <v>0</v>
      </c>
      <c r="AI24" s="90">
        <v>0</v>
      </c>
      <c r="AJ24" s="90">
        <v>0</v>
      </c>
      <c r="AK24" s="90">
        <v>0</v>
      </c>
      <c r="AL24" s="90">
        <v>0</v>
      </c>
      <c r="AM24" s="90">
        <v>0</v>
      </c>
      <c r="AN24" s="90">
        <v>0</v>
      </c>
      <c r="AO24" s="90">
        <v>0</v>
      </c>
      <c r="AP24" s="90">
        <f>+((HARMEAN(I10,I16)*F25*G25/((D25-D23)/2)))</f>
        <v>50.357894736842113</v>
      </c>
      <c r="AQ24" s="90">
        <v>0</v>
      </c>
      <c r="AR24" s="90">
        <v>0</v>
      </c>
      <c r="AS24" s="90">
        <v>0</v>
      </c>
      <c r="AT24" s="90">
        <f>+((HARMEAN(I16,I17)*F25*H25)/((C25-C23)/2))</f>
        <v>4.7442977190876343</v>
      </c>
      <c r="AU24" s="90">
        <v>0</v>
      </c>
      <c r="AV24" s="90">
        <f>-(((HARMEAN(I10,I16)*F25*G25/((D25-D23)/2)))+((HARMEAN(I16,I17)*F25*H25)/((C25-C23)/2))+((HARMEAN(H16:I16)*G25*H25/((B25-B23)/2))))</f>
        <v>-59.330475284212575</v>
      </c>
    </row>
    <row r="25" spans="1:51" x14ac:dyDescent="0.25">
      <c r="A25" s="82">
        <v>3</v>
      </c>
      <c r="B25" s="17">
        <v>370</v>
      </c>
      <c r="C25" s="18">
        <v>355</v>
      </c>
      <c r="D25" s="19">
        <v>75</v>
      </c>
      <c r="F25" s="7">
        <f t="shared" si="1"/>
        <v>120</v>
      </c>
      <c r="G25" s="8">
        <f t="shared" si="0"/>
        <v>115</v>
      </c>
      <c r="H25" s="9">
        <f t="shared" si="0"/>
        <v>25</v>
      </c>
      <c r="Z25" s="82"/>
    </row>
    <row r="26" spans="1:51" x14ac:dyDescent="0.25">
      <c r="Z26" s="85" t="s">
        <v>39</v>
      </c>
      <c r="AA26" s="84">
        <f t="shared" ref="AA26:AH26" si="2">+SUM(AA3:AA23)</f>
        <v>0</v>
      </c>
      <c r="AB26" s="84">
        <f t="shared" si="2"/>
        <v>0</v>
      </c>
      <c r="AC26" s="84">
        <f t="shared" si="2"/>
        <v>2.8421709430404007E-14</v>
      </c>
      <c r="AD26" s="84">
        <f t="shared" si="2"/>
        <v>0</v>
      </c>
      <c r="AE26" s="84">
        <f t="shared" si="2"/>
        <v>0</v>
      </c>
      <c r="AF26" s="84">
        <f t="shared" si="2"/>
        <v>2.8421709430404007E-14</v>
      </c>
      <c r="AG26" s="84">
        <f t="shared" si="2"/>
        <v>0</v>
      </c>
      <c r="AH26" s="84">
        <f t="shared" si="2"/>
        <v>0</v>
      </c>
      <c r="AI26" s="84">
        <f>+SUM(AI3:AI24)</f>
        <v>-505.07872696817429</v>
      </c>
      <c r="AJ26" s="84">
        <f>+SUM(AJ3:AJ23)</f>
        <v>0</v>
      </c>
      <c r="AK26" s="84">
        <f>+SUM(AK3:AK23)</f>
        <v>0</v>
      </c>
      <c r="AL26" s="84">
        <f>+SUM(AL3:AL23)</f>
        <v>-397.57566728739926</v>
      </c>
      <c r="AM26" s="84">
        <f>+SUM(AM3:AM23)</f>
        <v>0</v>
      </c>
      <c r="AN26" s="84">
        <f>+SUM(AN3:AN23)</f>
        <v>0</v>
      </c>
      <c r="AO26" s="84">
        <f t="shared" ref="AO26:AV26" si="3">+SUM(AO3:AO24)</f>
        <v>-342.79732739420939</v>
      </c>
      <c r="AP26" s="84">
        <f t="shared" si="3"/>
        <v>0</v>
      </c>
      <c r="AQ26" s="84">
        <f t="shared" si="3"/>
        <v>-19.4873243619489</v>
      </c>
      <c r="AR26" s="84">
        <f t="shared" si="3"/>
        <v>-11.958168270137721</v>
      </c>
      <c r="AS26" s="84">
        <f t="shared" si="3"/>
        <v>-21.919664726426085</v>
      </c>
      <c r="AT26" s="84">
        <f t="shared" si="3"/>
        <v>-12.099689707532825</v>
      </c>
      <c r="AU26" s="84">
        <f t="shared" si="3"/>
        <v>-4.2933333333333366</v>
      </c>
      <c r="AV26" s="84">
        <f t="shared" si="3"/>
        <v>-4.2282828282828291</v>
      </c>
    </row>
    <row r="27" spans="1:51" x14ac:dyDescent="0.25">
      <c r="B27" s="65"/>
      <c r="Z27" s="82"/>
      <c r="AA27" s="92"/>
      <c r="AB27" s="92"/>
      <c r="AC27" s="92"/>
      <c r="AD27" s="92"/>
      <c r="AE27" s="92"/>
      <c r="AF27" s="92"/>
      <c r="AG27" s="92"/>
      <c r="AH27" s="92"/>
      <c r="AI27" s="92">
        <f>+((HARMEAN(H12,H18)*F24*G23)/((D25-D23)/2))</f>
        <v>505.07872696817429</v>
      </c>
      <c r="AJ27" s="92"/>
      <c r="AK27" s="92"/>
      <c r="AL27" s="92">
        <f>+HARMEAN(H11,H17)*F24*G24/((D25-D23)/2)</f>
        <v>397.5756672873992</v>
      </c>
      <c r="AM27" s="92"/>
      <c r="AN27" s="92"/>
      <c r="AO27" s="92">
        <f>+((HARMEAN(H10,H16)*F24*G25/((D25-D23)/2)))</f>
        <v>342.79732739420939</v>
      </c>
      <c r="AP27" s="92"/>
      <c r="AQ27" s="92">
        <f>+((HARMEAN(G18:H18)*G23*H25/((B24-B22)/2)))</f>
        <v>19.487324361948957</v>
      </c>
      <c r="AR27" s="92">
        <f>+((HARMEAN(H18:I18)*G23*H25/((B25-B23)/2)))</f>
        <v>11.958168270137712</v>
      </c>
      <c r="AS27" s="92">
        <f>+((HARMEAN(G17:H17)*G24*H25/((B24-B22)/2)))</f>
        <v>21.919664726426078</v>
      </c>
      <c r="AT27" s="92">
        <f>+((HARMEAN(H17:I17)*G24*H25/((B25-B23)/2)))</f>
        <v>12.099689707532843</v>
      </c>
      <c r="AU27" s="92">
        <f>+((HARMEAN(G16:H16)*G25*H25/((B24-B22)/2)))</f>
        <v>4.293333333333333</v>
      </c>
      <c r="AV27" s="92">
        <f>+((HARMEAN(H16:I16)*G25*H25/((B25-B23)/2)))</f>
        <v>4.2282828282828282</v>
      </c>
      <c r="AW27" s="58" t="s">
        <v>40</v>
      </c>
    </row>
    <row r="28" spans="1:51" x14ac:dyDescent="0.25">
      <c r="B28" s="65"/>
      <c r="AI28" s="20" t="s">
        <v>49</v>
      </c>
      <c r="AL28" s="20" t="s">
        <v>48</v>
      </c>
      <c r="AO28" s="20" t="s">
        <v>47</v>
      </c>
      <c r="AQ28" s="20" t="s">
        <v>46</v>
      </c>
      <c r="AR28" s="20" t="s">
        <v>45</v>
      </c>
      <c r="AS28" s="20" t="s">
        <v>44</v>
      </c>
      <c r="AT28" s="20" t="s">
        <v>43</v>
      </c>
      <c r="AU28" s="20" t="s">
        <v>42</v>
      </c>
      <c r="AV28" s="20" t="s">
        <v>41</v>
      </c>
    </row>
    <row r="29" spans="1:51" x14ac:dyDescent="0.25">
      <c r="B29" s="65"/>
      <c r="AI29" s="20">
        <v>1</v>
      </c>
      <c r="AJ29" s="20"/>
      <c r="AK29" s="20"/>
      <c r="AL29" s="20">
        <v>2</v>
      </c>
      <c r="AM29" s="20"/>
      <c r="AN29" s="20"/>
      <c r="AO29" s="20">
        <v>3</v>
      </c>
      <c r="AP29" s="20"/>
      <c r="AQ29" s="20">
        <v>4</v>
      </c>
      <c r="AR29" s="20">
        <v>5</v>
      </c>
      <c r="AS29" s="20">
        <v>6</v>
      </c>
      <c r="AT29" s="20">
        <v>7</v>
      </c>
      <c r="AU29" s="20">
        <v>8</v>
      </c>
      <c r="AV29" s="20">
        <v>9</v>
      </c>
      <c r="AW29" t="s">
        <v>51</v>
      </c>
    </row>
    <row r="30" spans="1:51" x14ac:dyDescent="0.25">
      <c r="B30" s="65"/>
      <c r="AI30" s="20">
        <v>6</v>
      </c>
      <c r="AJ30" s="20"/>
      <c r="AK30" s="20"/>
      <c r="AL30" s="20">
        <v>6</v>
      </c>
      <c r="AM30" s="20"/>
      <c r="AN30" s="20"/>
      <c r="AO30" s="20">
        <v>6</v>
      </c>
      <c r="AP30" s="20"/>
      <c r="AQ30" s="20">
        <v>4</v>
      </c>
      <c r="AR30" s="20">
        <v>3</v>
      </c>
      <c r="AS30" s="20">
        <v>4</v>
      </c>
      <c r="AT30" s="20">
        <v>3</v>
      </c>
      <c r="AU30" s="20">
        <v>4</v>
      </c>
      <c r="AV30" s="20">
        <v>3</v>
      </c>
      <c r="AW30" t="s">
        <v>52</v>
      </c>
    </row>
    <row r="31" spans="1:51" x14ac:dyDescent="0.25">
      <c r="B31" s="65"/>
    </row>
    <row r="32" spans="1:51" x14ac:dyDescent="0.25">
      <c r="B32" s="65"/>
      <c r="AW32" s="82"/>
      <c r="AX32" s="82"/>
      <c r="AY32" s="82"/>
    </row>
    <row r="33" spans="2:51" x14ac:dyDescent="0.25">
      <c r="B33" s="65"/>
      <c r="Z33" t="s">
        <v>38</v>
      </c>
      <c r="AW33" s="56"/>
      <c r="AX33" s="56"/>
      <c r="AY33" s="56"/>
    </row>
    <row r="34" spans="2:51" x14ac:dyDescent="0.25">
      <c r="B34" s="65"/>
      <c r="AA34" s="82">
        <v>1</v>
      </c>
      <c r="AB34" s="82">
        <v>2</v>
      </c>
      <c r="AC34" s="82">
        <v>3</v>
      </c>
      <c r="AD34" s="82">
        <v>4</v>
      </c>
      <c r="AE34" s="82">
        <v>5</v>
      </c>
      <c r="AF34" s="82">
        <v>6</v>
      </c>
      <c r="AG34" s="82">
        <v>7</v>
      </c>
      <c r="AH34" s="82">
        <v>8</v>
      </c>
      <c r="AI34" s="82">
        <v>9</v>
      </c>
      <c r="AJ34" s="82">
        <v>10</v>
      </c>
      <c r="AK34" s="82">
        <v>11</v>
      </c>
      <c r="AL34" s="82">
        <v>12</v>
      </c>
      <c r="AM34" s="82">
        <v>13</v>
      </c>
      <c r="AN34" s="82">
        <v>14</v>
      </c>
      <c r="AO34" s="82">
        <v>15</v>
      </c>
      <c r="AP34" s="82">
        <v>16</v>
      </c>
      <c r="AQ34" s="82">
        <v>17</v>
      </c>
      <c r="AR34" s="82">
        <v>18</v>
      </c>
      <c r="AS34" s="82">
        <v>19</v>
      </c>
      <c r="AT34" s="82">
        <v>20</v>
      </c>
      <c r="AU34" s="82">
        <v>21</v>
      </c>
      <c r="AV34" s="82">
        <v>22</v>
      </c>
      <c r="AW34" s="56"/>
      <c r="AX34" s="56"/>
      <c r="AY34" s="56"/>
    </row>
    <row r="35" spans="2:51" x14ac:dyDescent="0.25">
      <c r="B35" s="65"/>
      <c r="Z35" s="82">
        <v>1</v>
      </c>
      <c r="AA35">
        <v>-478.07</v>
      </c>
      <c r="AB35">
        <v>25.36</v>
      </c>
      <c r="AC35">
        <v>0</v>
      </c>
      <c r="AD35">
        <v>23.07</v>
      </c>
      <c r="AE35">
        <v>0</v>
      </c>
      <c r="AF35">
        <v>0</v>
      </c>
      <c r="AG35">
        <v>0</v>
      </c>
      <c r="AH35">
        <v>429.64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s="56"/>
      <c r="AX35" s="56"/>
      <c r="AY35" s="56"/>
    </row>
    <row r="36" spans="2:51" x14ac:dyDescent="0.25">
      <c r="Z36" s="82">
        <v>2</v>
      </c>
      <c r="AA36">
        <v>25.36</v>
      </c>
      <c r="AB36">
        <v>-634.70000000000005</v>
      </c>
      <c r="AC36">
        <v>25.84</v>
      </c>
      <c r="AD36">
        <v>0</v>
      </c>
      <c r="AE36">
        <v>29.1</v>
      </c>
      <c r="AF36">
        <v>0</v>
      </c>
      <c r="AG36">
        <v>0</v>
      </c>
      <c r="AH36">
        <v>0</v>
      </c>
      <c r="AI36">
        <v>554.4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56"/>
      <c r="AX36" s="56"/>
      <c r="AY36" s="56"/>
    </row>
    <row r="37" spans="2:51" x14ac:dyDescent="0.25">
      <c r="Z37" s="82">
        <v>3</v>
      </c>
      <c r="AA37">
        <v>0</v>
      </c>
      <c r="AB37">
        <v>25.84</v>
      </c>
      <c r="AC37">
        <v>-263.08999999999997</v>
      </c>
      <c r="AD37">
        <v>0</v>
      </c>
      <c r="AE37">
        <v>0</v>
      </c>
      <c r="AF37">
        <v>21.35</v>
      </c>
      <c r="AG37">
        <v>0</v>
      </c>
      <c r="AH37">
        <v>0</v>
      </c>
      <c r="AI37">
        <v>0</v>
      </c>
      <c r="AJ37">
        <v>215.89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 s="56"/>
      <c r="AX37" s="56"/>
      <c r="AY37" s="56"/>
    </row>
    <row r="38" spans="2:51" x14ac:dyDescent="0.25">
      <c r="Z38" s="82">
        <v>4</v>
      </c>
      <c r="AA38">
        <v>23.07</v>
      </c>
      <c r="AB38">
        <v>0</v>
      </c>
      <c r="AC38">
        <v>0</v>
      </c>
      <c r="AD38">
        <v>-508.81</v>
      </c>
      <c r="AE38">
        <v>23.44</v>
      </c>
      <c r="AF38">
        <v>0</v>
      </c>
      <c r="AG38">
        <v>15.87</v>
      </c>
      <c r="AH38">
        <v>0</v>
      </c>
      <c r="AI38">
        <v>0</v>
      </c>
      <c r="AJ38">
        <v>0</v>
      </c>
      <c r="AK38">
        <v>446.42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s="56"/>
      <c r="AX38" s="56"/>
      <c r="AY38" s="56"/>
    </row>
    <row r="39" spans="2:51" x14ac:dyDescent="0.25">
      <c r="Z39" s="82">
        <v>5</v>
      </c>
      <c r="AA39">
        <v>0</v>
      </c>
      <c r="AB39">
        <v>29.1</v>
      </c>
      <c r="AC39">
        <v>0</v>
      </c>
      <c r="AD39">
        <v>23.44</v>
      </c>
      <c r="AE39">
        <v>-415.22</v>
      </c>
      <c r="AF39">
        <v>16.53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346.14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 s="56"/>
      <c r="AX39" s="56"/>
      <c r="AY39" s="56"/>
    </row>
    <row r="40" spans="2:51" x14ac:dyDescent="0.25">
      <c r="Z40" s="82">
        <v>6</v>
      </c>
      <c r="AA40">
        <v>0</v>
      </c>
      <c r="AB40">
        <v>0</v>
      </c>
      <c r="AC40">
        <v>21.35</v>
      </c>
      <c r="AD40">
        <v>0</v>
      </c>
      <c r="AE40">
        <v>16.53</v>
      </c>
      <c r="AF40">
        <v>-186.28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148.38999999999999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 s="56"/>
      <c r="AX40" s="56"/>
      <c r="AY40" s="56"/>
    </row>
    <row r="41" spans="2:51" x14ac:dyDescent="0.25">
      <c r="Z41" s="82">
        <v>7</v>
      </c>
      <c r="AA41">
        <v>0</v>
      </c>
      <c r="AB41">
        <v>0</v>
      </c>
      <c r="AC41">
        <v>0</v>
      </c>
      <c r="AD41">
        <v>15.87</v>
      </c>
      <c r="AE41">
        <v>0</v>
      </c>
      <c r="AF41">
        <v>0</v>
      </c>
      <c r="AG41">
        <v>-158.63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142.76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 s="56"/>
      <c r="AX41" s="56"/>
      <c r="AY41" s="56"/>
    </row>
    <row r="42" spans="2:51" x14ac:dyDescent="0.25">
      <c r="Z42" s="82">
        <v>8</v>
      </c>
      <c r="AA42">
        <v>429.64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-1034.56</v>
      </c>
      <c r="AI42">
        <v>15</v>
      </c>
      <c r="AJ42">
        <v>0</v>
      </c>
      <c r="AK42">
        <v>15.08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574.84</v>
      </c>
      <c r="AR42">
        <v>0</v>
      </c>
      <c r="AS42">
        <v>0</v>
      </c>
      <c r="AT42">
        <v>0</v>
      </c>
      <c r="AU42">
        <v>0</v>
      </c>
      <c r="AV42">
        <v>0</v>
      </c>
      <c r="AW42" s="56"/>
      <c r="AX42" s="56"/>
      <c r="AY42" s="56"/>
    </row>
    <row r="43" spans="2:51" x14ac:dyDescent="0.25">
      <c r="Z43" s="82">
        <v>9</v>
      </c>
      <c r="AA43">
        <v>0</v>
      </c>
      <c r="AB43">
        <v>554.4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15</v>
      </c>
      <c r="AI43">
        <v>-1092.1300000000001</v>
      </c>
      <c r="AJ43">
        <v>6.06</v>
      </c>
      <c r="AK43">
        <v>0</v>
      </c>
      <c r="AL43">
        <v>11.6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 s="56"/>
      <c r="AX43" s="56"/>
      <c r="AY43" s="56"/>
    </row>
    <row r="44" spans="2:51" x14ac:dyDescent="0.25">
      <c r="Z44" s="82">
        <v>10</v>
      </c>
      <c r="AA44">
        <v>0</v>
      </c>
      <c r="AB44">
        <v>0</v>
      </c>
      <c r="AC44">
        <v>215.89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6.06</v>
      </c>
      <c r="AJ44">
        <v>-425.19</v>
      </c>
      <c r="AK44">
        <v>0</v>
      </c>
      <c r="AL44">
        <v>0</v>
      </c>
      <c r="AM44">
        <v>3.81</v>
      </c>
      <c r="AN44">
        <v>0</v>
      </c>
      <c r="AO44">
        <v>0</v>
      </c>
      <c r="AP44">
        <v>0</v>
      </c>
      <c r="AQ44">
        <v>0</v>
      </c>
      <c r="AR44">
        <v>199.43</v>
      </c>
      <c r="AS44">
        <v>0</v>
      </c>
      <c r="AT44">
        <v>0</v>
      </c>
      <c r="AU44">
        <v>0</v>
      </c>
      <c r="AV44">
        <v>0</v>
      </c>
      <c r="AW44" s="56"/>
      <c r="AX44" s="56"/>
      <c r="AY44" s="56"/>
    </row>
    <row r="45" spans="2:51" x14ac:dyDescent="0.25">
      <c r="Z45" s="82">
        <v>11</v>
      </c>
      <c r="AA45">
        <v>0</v>
      </c>
      <c r="AB45">
        <v>0</v>
      </c>
      <c r="AC45">
        <v>0</v>
      </c>
      <c r="AD45">
        <v>446.42</v>
      </c>
      <c r="AE45">
        <v>0</v>
      </c>
      <c r="AF45">
        <v>0</v>
      </c>
      <c r="AG45">
        <v>0</v>
      </c>
      <c r="AH45">
        <v>15.08</v>
      </c>
      <c r="AI45">
        <v>0</v>
      </c>
      <c r="AJ45">
        <v>0</v>
      </c>
      <c r="AK45">
        <v>-1005.48</v>
      </c>
      <c r="AL45">
        <v>9.9600000000000009</v>
      </c>
      <c r="AM45">
        <v>0</v>
      </c>
      <c r="AN45">
        <v>5.74</v>
      </c>
      <c r="AO45">
        <v>0</v>
      </c>
      <c r="AP45">
        <v>0</v>
      </c>
      <c r="AQ45">
        <v>0</v>
      </c>
      <c r="AR45">
        <v>0</v>
      </c>
      <c r="AS45">
        <v>528.28</v>
      </c>
      <c r="AT45">
        <v>0</v>
      </c>
      <c r="AU45">
        <v>0</v>
      </c>
      <c r="AV45">
        <v>0</v>
      </c>
      <c r="AW45" s="56"/>
      <c r="AX45" s="56"/>
      <c r="AY45" s="56"/>
    </row>
    <row r="46" spans="2:51" x14ac:dyDescent="0.25">
      <c r="Z46" s="82">
        <v>12</v>
      </c>
      <c r="AA46">
        <v>0</v>
      </c>
      <c r="AB46">
        <v>0</v>
      </c>
      <c r="AC46">
        <v>0</v>
      </c>
      <c r="AD46">
        <v>0</v>
      </c>
      <c r="AE46">
        <v>346.14</v>
      </c>
      <c r="AF46">
        <v>0</v>
      </c>
      <c r="AG46">
        <v>0</v>
      </c>
      <c r="AH46">
        <v>0</v>
      </c>
      <c r="AI46">
        <v>11.6</v>
      </c>
      <c r="AJ46">
        <v>0</v>
      </c>
      <c r="AK46">
        <v>9.9600000000000009</v>
      </c>
      <c r="AL46">
        <v>-778.97</v>
      </c>
      <c r="AM46">
        <v>4.09</v>
      </c>
      <c r="AN46">
        <v>0</v>
      </c>
      <c r="AO46">
        <v>9.6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 s="56"/>
      <c r="AX46" s="56"/>
      <c r="AY46" s="56"/>
    </row>
    <row r="47" spans="2:51" x14ac:dyDescent="0.25">
      <c r="Z47" s="82">
        <v>13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148.38999999999999</v>
      </c>
      <c r="AG47">
        <v>0</v>
      </c>
      <c r="AH47">
        <v>0</v>
      </c>
      <c r="AI47">
        <v>0</v>
      </c>
      <c r="AJ47">
        <v>3.81</v>
      </c>
      <c r="AK47">
        <v>0</v>
      </c>
      <c r="AL47">
        <v>4.09</v>
      </c>
      <c r="AM47">
        <v>-311.35000000000002</v>
      </c>
      <c r="AN47">
        <v>0</v>
      </c>
      <c r="AO47">
        <v>0</v>
      </c>
      <c r="AP47">
        <v>1.7</v>
      </c>
      <c r="AQ47">
        <v>0</v>
      </c>
      <c r="AR47">
        <v>0</v>
      </c>
      <c r="AS47">
        <v>0</v>
      </c>
      <c r="AT47">
        <v>153.36000000000001</v>
      </c>
      <c r="AU47">
        <v>0</v>
      </c>
      <c r="AV47">
        <v>0</v>
      </c>
      <c r="AW47" s="56"/>
      <c r="AX47" s="56"/>
      <c r="AY47" s="56"/>
    </row>
    <row r="48" spans="2:51" x14ac:dyDescent="0.25">
      <c r="Z48" s="82">
        <v>14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142.76</v>
      </c>
      <c r="AH48">
        <v>0</v>
      </c>
      <c r="AI48">
        <v>0</v>
      </c>
      <c r="AJ48">
        <v>0</v>
      </c>
      <c r="AK48">
        <v>5.74</v>
      </c>
      <c r="AL48">
        <v>0</v>
      </c>
      <c r="AM48">
        <v>0</v>
      </c>
      <c r="AN48">
        <v>-233.56</v>
      </c>
      <c r="AO48">
        <v>5.56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79.5</v>
      </c>
      <c r="AV48">
        <v>0</v>
      </c>
      <c r="AW48" s="56"/>
      <c r="AX48" s="56"/>
      <c r="AY48" s="56"/>
    </row>
    <row r="49" spans="25:51" x14ac:dyDescent="0.25">
      <c r="Z49" s="82">
        <v>15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9.6</v>
      </c>
      <c r="AM49">
        <v>0</v>
      </c>
      <c r="AN49">
        <v>5.56</v>
      </c>
      <c r="AO49">
        <v>-359.77</v>
      </c>
      <c r="AP49">
        <v>1.82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s="56"/>
      <c r="AX49" s="56"/>
      <c r="AY49" s="56"/>
    </row>
    <row r="50" spans="25:51" x14ac:dyDescent="0.25">
      <c r="Z50" s="82">
        <v>16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1.7</v>
      </c>
      <c r="AN50">
        <v>0</v>
      </c>
      <c r="AO50">
        <v>1.82</v>
      </c>
      <c r="AP50">
        <v>-53.87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50.36</v>
      </c>
      <c r="AW50" s="56"/>
      <c r="AX50" s="56"/>
      <c r="AY50" s="56"/>
    </row>
    <row r="51" spans="25:51" x14ac:dyDescent="0.25">
      <c r="Z51" s="82">
        <v>17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574.84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-619.16999999999996</v>
      </c>
      <c r="AR51">
        <v>0</v>
      </c>
      <c r="AS51">
        <v>24.84</v>
      </c>
      <c r="AT51">
        <v>0</v>
      </c>
      <c r="AU51">
        <v>0</v>
      </c>
      <c r="AV51">
        <v>0</v>
      </c>
      <c r="AW51" s="56"/>
      <c r="AX51" s="56"/>
      <c r="AY51" s="56"/>
    </row>
    <row r="52" spans="25:51" x14ac:dyDescent="0.25">
      <c r="Z52" s="82">
        <v>18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199.43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-222.67</v>
      </c>
      <c r="AS52">
        <v>0</v>
      </c>
      <c r="AT52">
        <v>11.28</v>
      </c>
      <c r="AU52">
        <v>0</v>
      </c>
      <c r="AV52">
        <v>0</v>
      </c>
      <c r="AW52" s="56"/>
      <c r="AX52" s="56"/>
      <c r="AY52" s="56"/>
    </row>
    <row r="53" spans="25:51" x14ac:dyDescent="0.25">
      <c r="Z53" s="82">
        <v>19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528.28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24.84</v>
      </c>
      <c r="AR53">
        <v>0</v>
      </c>
      <c r="AS53">
        <v>-579.41</v>
      </c>
      <c r="AT53">
        <v>0</v>
      </c>
      <c r="AU53">
        <v>4.3600000000000003</v>
      </c>
      <c r="AV53">
        <v>0</v>
      </c>
      <c r="AW53" s="56"/>
      <c r="AX53" s="56"/>
      <c r="AY53" s="56"/>
    </row>
    <row r="54" spans="25:51" x14ac:dyDescent="0.25">
      <c r="Z54" s="82">
        <v>20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153.36000000000001</v>
      </c>
      <c r="AN54">
        <v>0</v>
      </c>
      <c r="AO54">
        <v>0</v>
      </c>
      <c r="AP54">
        <v>0</v>
      </c>
      <c r="AQ54">
        <v>0</v>
      </c>
      <c r="AR54">
        <v>11.28</v>
      </c>
      <c r="AS54">
        <v>0</v>
      </c>
      <c r="AT54">
        <v>-181.48</v>
      </c>
      <c r="AU54">
        <v>0</v>
      </c>
      <c r="AV54">
        <v>4.74</v>
      </c>
      <c r="AW54" s="56"/>
      <c r="AX54" s="56"/>
      <c r="AY54" s="56"/>
    </row>
    <row r="55" spans="25:51" x14ac:dyDescent="0.25">
      <c r="Z55" s="82">
        <v>21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79.5</v>
      </c>
      <c r="AO55">
        <v>0</v>
      </c>
      <c r="AP55">
        <v>0</v>
      </c>
      <c r="AQ55">
        <v>0</v>
      </c>
      <c r="AR55">
        <v>0</v>
      </c>
      <c r="AS55">
        <v>4.3600000000000003</v>
      </c>
      <c r="AT55">
        <v>0</v>
      </c>
      <c r="AU55">
        <v>-88.15</v>
      </c>
      <c r="AV55">
        <v>0</v>
      </c>
      <c r="AW55" s="56"/>
      <c r="AX55" s="56"/>
      <c r="AY55" s="56"/>
    </row>
    <row r="56" spans="25:51" x14ac:dyDescent="0.25">
      <c r="Z56" s="82">
        <v>22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50.36</v>
      </c>
      <c r="AQ56">
        <v>0</v>
      </c>
      <c r="AR56">
        <v>0</v>
      </c>
      <c r="AS56">
        <v>0</v>
      </c>
      <c r="AT56">
        <v>4.74</v>
      </c>
      <c r="AU56">
        <v>0</v>
      </c>
      <c r="AV56">
        <v>-59.33</v>
      </c>
      <c r="AW56" s="56"/>
      <c r="AX56" s="56"/>
      <c r="AY56" s="56"/>
    </row>
    <row r="57" spans="25:51" x14ac:dyDescent="0.25">
      <c r="Z57" s="82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</row>
    <row r="58" spans="25:51" x14ac:dyDescent="0.25">
      <c r="Z58" s="85" t="s">
        <v>39</v>
      </c>
      <c r="AA58" s="84">
        <f t="shared" ref="AA58:AH58" si="4">+SUM(AA35:AA55)</f>
        <v>0</v>
      </c>
      <c r="AB58" s="84">
        <f t="shared" si="4"/>
        <v>0</v>
      </c>
      <c r="AC58" s="84">
        <f t="shared" si="4"/>
        <v>-9.9999999999909051E-3</v>
      </c>
      <c r="AD58" s="84">
        <f t="shared" si="4"/>
        <v>-9.9999999999909051E-3</v>
      </c>
      <c r="AE58" s="84">
        <f t="shared" si="4"/>
        <v>-9.9999999999909051E-3</v>
      </c>
      <c r="AF58" s="84">
        <f t="shared" si="4"/>
        <v>-1.0000000000019327E-2</v>
      </c>
      <c r="AG58" s="84">
        <f t="shared" si="4"/>
        <v>0</v>
      </c>
      <c r="AH58" s="84">
        <f t="shared" si="4"/>
        <v>1.1368683772161603E-13</v>
      </c>
      <c r="AI58" s="84">
        <f>+SUM(AI35:AI56)</f>
        <v>-505.07000000000016</v>
      </c>
      <c r="AJ58" s="84">
        <f>+SUM(AJ35:AJ55)</f>
        <v>0</v>
      </c>
      <c r="AK58" s="84">
        <f>+SUM(AK35:AK55)</f>
        <v>0</v>
      </c>
      <c r="AL58" s="84">
        <f>+SUM(AL35:AL55)</f>
        <v>-397.58000000000004</v>
      </c>
      <c r="AM58" s="84">
        <f>+SUM(AM35:AM55)</f>
        <v>-2.8421709430404007E-14</v>
      </c>
      <c r="AN58" s="84">
        <f>+SUM(AN35:AN55)</f>
        <v>0</v>
      </c>
      <c r="AO58" s="84">
        <f t="shared" ref="AO58:AV58" si="5">+SUM(AO35:AO56)</f>
        <v>-342.78999999999996</v>
      </c>
      <c r="AP58" s="84">
        <f t="shared" si="5"/>
        <v>1.0000000000005116E-2</v>
      </c>
      <c r="AQ58" s="84">
        <f t="shared" si="5"/>
        <v>-19.489999999999927</v>
      </c>
      <c r="AR58" s="84">
        <f t="shared" si="5"/>
        <v>-11.959999999999981</v>
      </c>
      <c r="AS58" s="84">
        <f t="shared" si="5"/>
        <v>-21.929999999999964</v>
      </c>
      <c r="AT58" s="84">
        <f t="shared" si="5"/>
        <v>-12.099999999999975</v>
      </c>
      <c r="AU58" s="84">
        <f t="shared" si="5"/>
        <v>-4.2900000000000063</v>
      </c>
      <c r="AV58" s="84">
        <f t="shared" si="5"/>
        <v>-4.2299999999999969</v>
      </c>
      <c r="AW58" s="56"/>
      <c r="AX58" s="56"/>
      <c r="AY58" s="56"/>
    </row>
    <row r="59" spans="25:51" x14ac:dyDescent="0.25">
      <c r="Y59" s="86"/>
      <c r="AH59" s="58" t="s">
        <v>50</v>
      </c>
      <c r="AI59" s="56">
        <f t="shared" ref="AI59:AV59" si="6">+AI26-AI58</f>
        <v>-8.7269681741304339E-3</v>
      </c>
      <c r="AJ59" s="56">
        <f t="shared" si="6"/>
        <v>0</v>
      </c>
      <c r="AK59" s="56">
        <f t="shared" si="6"/>
        <v>0</v>
      </c>
      <c r="AL59" s="56">
        <f t="shared" si="6"/>
        <v>4.3327126007852712E-3</v>
      </c>
      <c r="AM59" s="56">
        <f t="shared" si="6"/>
        <v>2.8421709430404007E-14</v>
      </c>
      <c r="AN59" s="56">
        <f t="shared" si="6"/>
        <v>0</v>
      </c>
      <c r="AO59" s="56">
        <f t="shared" si="6"/>
        <v>-7.3273942094260747E-3</v>
      </c>
      <c r="AP59" s="56">
        <f t="shared" si="6"/>
        <v>-1.0000000000005116E-2</v>
      </c>
      <c r="AQ59" s="56">
        <f t="shared" si="6"/>
        <v>2.6756380510271072E-3</v>
      </c>
      <c r="AR59" s="56">
        <f t="shared" si="6"/>
        <v>1.8317298622605449E-3</v>
      </c>
      <c r="AS59" s="56">
        <f t="shared" si="6"/>
        <v>1.0335273573879533E-2</v>
      </c>
      <c r="AT59" s="56">
        <f t="shared" si="6"/>
        <v>3.1029246714986414E-4</v>
      </c>
      <c r="AU59" s="56">
        <f t="shared" si="6"/>
        <v>-3.3333333333303017E-3</v>
      </c>
      <c r="AV59" s="56">
        <f t="shared" si="6"/>
        <v>1.7171717171677869E-3</v>
      </c>
      <c r="AW59" s="87"/>
      <c r="AX59" s="87"/>
      <c r="AY59" s="87"/>
    </row>
    <row r="60" spans="25:51" x14ac:dyDescent="0.25">
      <c r="AW60" s="56"/>
      <c r="AX60" s="56"/>
      <c r="AY60" s="56"/>
    </row>
    <row r="61" spans="25:51" x14ac:dyDescent="0.25">
      <c r="AA61" s="82">
        <v>1</v>
      </c>
      <c r="AB61" s="82">
        <v>2</v>
      </c>
      <c r="AC61" s="82">
        <v>3</v>
      </c>
      <c r="AD61" s="82">
        <v>4</v>
      </c>
      <c r="AE61" s="82">
        <v>5</v>
      </c>
      <c r="AF61" s="82">
        <v>6</v>
      </c>
      <c r="AG61" s="82">
        <v>7</v>
      </c>
      <c r="AH61" s="82">
        <v>8</v>
      </c>
      <c r="AI61" s="82">
        <v>9</v>
      </c>
      <c r="AJ61" s="82">
        <v>10</v>
      </c>
      <c r="AK61" s="82">
        <v>11</v>
      </c>
      <c r="AL61" s="82">
        <v>12</v>
      </c>
      <c r="AM61" s="82">
        <v>13</v>
      </c>
      <c r="AN61" s="82">
        <v>14</v>
      </c>
      <c r="AO61" s="82">
        <v>15</v>
      </c>
      <c r="AP61" s="82">
        <v>16</v>
      </c>
      <c r="AQ61" s="82">
        <v>17</v>
      </c>
      <c r="AR61" s="82">
        <v>18</v>
      </c>
      <c r="AS61" s="82">
        <v>19</v>
      </c>
      <c r="AT61" s="82">
        <v>20</v>
      </c>
      <c r="AU61" s="82">
        <v>21</v>
      </c>
      <c r="AV61" s="82">
        <v>22</v>
      </c>
      <c r="AW61" s="82"/>
      <c r="AX61" s="82"/>
      <c r="AY61" s="82"/>
    </row>
    <row r="62" spans="25:51" x14ac:dyDescent="0.25">
      <c r="Z62" s="82">
        <v>1</v>
      </c>
      <c r="AA62" s="56">
        <f t="shared" ref="AA62:AV62" si="7">+AA35-AA3</f>
        <v>3.7849601579296177E-3</v>
      </c>
      <c r="AB62" s="56">
        <f t="shared" si="7"/>
        <v>2.8274428274421837E-3</v>
      </c>
      <c r="AC62" s="56">
        <f t="shared" si="7"/>
        <v>0</v>
      </c>
      <c r="AD62" s="56">
        <f t="shared" si="7"/>
        <v>-4.8519116855167965E-3</v>
      </c>
      <c r="AE62" s="56">
        <f t="shared" si="7"/>
        <v>0</v>
      </c>
      <c r="AF62" s="56">
        <f t="shared" si="7"/>
        <v>0</v>
      </c>
      <c r="AG62" s="56">
        <f t="shared" si="7"/>
        <v>0</v>
      </c>
      <c r="AH62" s="56">
        <f t="shared" si="7"/>
        <v>-1.7604912998763211E-3</v>
      </c>
      <c r="AI62" s="56">
        <f t="shared" si="7"/>
        <v>0</v>
      </c>
      <c r="AJ62" s="56">
        <f t="shared" si="7"/>
        <v>0</v>
      </c>
      <c r="AK62" s="56">
        <f t="shared" si="7"/>
        <v>0</v>
      </c>
      <c r="AL62" s="56">
        <f t="shared" si="7"/>
        <v>0</v>
      </c>
      <c r="AM62" s="56">
        <f t="shared" si="7"/>
        <v>0</v>
      </c>
      <c r="AN62" s="56">
        <f t="shared" si="7"/>
        <v>0</v>
      </c>
      <c r="AO62" s="56">
        <f t="shared" si="7"/>
        <v>0</v>
      </c>
      <c r="AP62" s="56">
        <f t="shared" si="7"/>
        <v>0</v>
      </c>
      <c r="AQ62" s="56">
        <f t="shared" si="7"/>
        <v>0</v>
      </c>
      <c r="AR62" s="56">
        <f t="shared" si="7"/>
        <v>0</v>
      </c>
      <c r="AS62" s="56">
        <f t="shared" si="7"/>
        <v>0</v>
      </c>
      <c r="AT62" s="56">
        <f t="shared" si="7"/>
        <v>0</v>
      </c>
      <c r="AU62" s="56">
        <f t="shared" si="7"/>
        <v>0</v>
      </c>
      <c r="AV62" s="56">
        <f t="shared" si="7"/>
        <v>0</v>
      </c>
      <c r="AW62" s="56"/>
      <c r="AX62" s="56"/>
      <c r="AY62" s="56"/>
    </row>
    <row r="63" spans="25:51" x14ac:dyDescent="0.25">
      <c r="Z63" s="82">
        <v>2</v>
      </c>
      <c r="AA63" s="56">
        <f t="shared" ref="AA63:AV63" si="8">+AA36-AA4</f>
        <v>2.8274428274421837E-3</v>
      </c>
      <c r="AB63" s="56">
        <f t="shared" si="8"/>
        <v>7.970642287773444E-4</v>
      </c>
      <c r="AC63" s="56">
        <f t="shared" si="8"/>
        <v>-2.3467654778386304E-4</v>
      </c>
      <c r="AD63" s="56">
        <f t="shared" si="8"/>
        <v>0</v>
      </c>
      <c r="AE63" s="56">
        <f t="shared" si="8"/>
        <v>-3.3898305084782976E-3</v>
      </c>
      <c r="AF63" s="56">
        <f t="shared" si="8"/>
        <v>0</v>
      </c>
      <c r="AG63" s="56">
        <f t="shared" si="8"/>
        <v>0</v>
      </c>
      <c r="AH63" s="56">
        <f t="shared" si="8"/>
        <v>0</v>
      </c>
      <c r="AI63" s="56">
        <f t="shared" si="8"/>
        <v>0</v>
      </c>
      <c r="AJ63" s="56">
        <f t="shared" si="8"/>
        <v>0</v>
      </c>
      <c r="AK63" s="56">
        <f t="shared" si="8"/>
        <v>0</v>
      </c>
      <c r="AL63" s="56">
        <f t="shared" si="8"/>
        <v>0</v>
      </c>
      <c r="AM63" s="56">
        <f t="shared" si="8"/>
        <v>0</v>
      </c>
      <c r="AN63" s="56">
        <f t="shared" si="8"/>
        <v>0</v>
      </c>
      <c r="AO63" s="56">
        <f t="shared" si="8"/>
        <v>0</v>
      </c>
      <c r="AP63" s="56">
        <f t="shared" si="8"/>
        <v>0</v>
      </c>
      <c r="AQ63" s="56">
        <f t="shared" si="8"/>
        <v>0</v>
      </c>
      <c r="AR63" s="56">
        <f t="shared" si="8"/>
        <v>0</v>
      </c>
      <c r="AS63" s="56">
        <f t="shared" si="8"/>
        <v>0</v>
      </c>
      <c r="AT63" s="56">
        <f t="shared" si="8"/>
        <v>0</v>
      </c>
      <c r="AU63" s="56">
        <f t="shared" si="8"/>
        <v>0</v>
      </c>
      <c r="AV63" s="56">
        <f t="shared" si="8"/>
        <v>0</v>
      </c>
      <c r="AW63" s="56"/>
      <c r="AX63" s="56"/>
      <c r="AY63" s="56"/>
    </row>
    <row r="64" spans="25:51" x14ac:dyDescent="0.25">
      <c r="Z64" s="82">
        <v>3</v>
      </c>
      <c r="AA64" s="56">
        <f t="shared" ref="AA64:AV64" si="9">+AA37-AA5</f>
        <v>0</v>
      </c>
      <c r="AB64" s="56">
        <f t="shared" si="9"/>
        <v>-2.3467654778386304E-4</v>
      </c>
      <c r="AC64" s="56">
        <f t="shared" si="9"/>
        <v>-3.9471133111987911E-3</v>
      </c>
      <c r="AD64" s="56">
        <f t="shared" si="9"/>
        <v>0</v>
      </c>
      <c r="AE64" s="56">
        <f t="shared" si="9"/>
        <v>0</v>
      </c>
      <c r="AF64" s="56">
        <f t="shared" si="9"/>
        <v>-4.4668587896232737E-3</v>
      </c>
      <c r="AG64" s="56">
        <f t="shared" si="9"/>
        <v>0</v>
      </c>
      <c r="AH64" s="56">
        <f t="shared" si="9"/>
        <v>0</v>
      </c>
      <c r="AI64" s="56">
        <f t="shared" si="9"/>
        <v>0</v>
      </c>
      <c r="AJ64" s="56">
        <f t="shared" si="9"/>
        <v>-1.35135135138853E-3</v>
      </c>
      <c r="AK64" s="56">
        <f t="shared" si="9"/>
        <v>0</v>
      </c>
      <c r="AL64" s="56">
        <f t="shared" si="9"/>
        <v>0</v>
      </c>
      <c r="AM64" s="56">
        <f t="shared" si="9"/>
        <v>0</v>
      </c>
      <c r="AN64" s="56">
        <f t="shared" si="9"/>
        <v>0</v>
      </c>
      <c r="AO64" s="56">
        <f t="shared" si="9"/>
        <v>0</v>
      </c>
      <c r="AP64" s="56">
        <f t="shared" si="9"/>
        <v>0</v>
      </c>
      <c r="AQ64" s="56">
        <f t="shared" si="9"/>
        <v>0</v>
      </c>
      <c r="AR64" s="56">
        <f t="shared" si="9"/>
        <v>0</v>
      </c>
      <c r="AS64" s="56">
        <f t="shared" si="9"/>
        <v>0</v>
      </c>
      <c r="AT64" s="56">
        <f t="shared" si="9"/>
        <v>0</v>
      </c>
      <c r="AU64" s="56">
        <f t="shared" si="9"/>
        <v>0</v>
      </c>
      <c r="AV64" s="56">
        <f t="shared" si="9"/>
        <v>0</v>
      </c>
      <c r="AW64" s="56"/>
      <c r="AX64" s="56"/>
      <c r="AY64" s="56"/>
    </row>
    <row r="65" spans="26:51" x14ac:dyDescent="0.25">
      <c r="Z65" s="82">
        <v>4</v>
      </c>
      <c r="AA65" s="56">
        <f t="shared" ref="AA65:AV65" si="10">+AA38-AA6</f>
        <v>-4.8519116855167965E-3</v>
      </c>
      <c r="AB65" s="56">
        <f t="shared" si="10"/>
        <v>0</v>
      </c>
      <c r="AC65" s="56">
        <f t="shared" si="10"/>
        <v>0</v>
      </c>
      <c r="AD65" s="56">
        <f t="shared" si="10"/>
        <v>-1.9493860683610365E-3</v>
      </c>
      <c r="AE65" s="56">
        <f t="shared" si="10"/>
        <v>-4.2851900393152675E-3</v>
      </c>
      <c r="AF65" s="56">
        <f t="shared" si="10"/>
        <v>0</v>
      </c>
      <c r="AG65" s="56">
        <f t="shared" si="10"/>
        <v>-2.7635437339057489E-4</v>
      </c>
      <c r="AH65" s="56">
        <f t="shared" si="10"/>
        <v>0</v>
      </c>
      <c r="AI65" s="56">
        <f t="shared" si="10"/>
        <v>0</v>
      </c>
      <c r="AJ65" s="56">
        <f t="shared" si="10"/>
        <v>0</v>
      </c>
      <c r="AK65" s="56">
        <f t="shared" si="10"/>
        <v>1.3628421665998758E-3</v>
      </c>
      <c r="AL65" s="56">
        <f t="shared" si="10"/>
        <v>0</v>
      </c>
      <c r="AM65" s="56">
        <f t="shared" si="10"/>
        <v>0</v>
      </c>
      <c r="AN65" s="56">
        <f t="shared" si="10"/>
        <v>0</v>
      </c>
      <c r="AO65" s="56">
        <f t="shared" si="10"/>
        <v>0</v>
      </c>
      <c r="AP65" s="56">
        <f t="shared" si="10"/>
        <v>0</v>
      </c>
      <c r="AQ65" s="56">
        <f t="shared" si="10"/>
        <v>0</v>
      </c>
      <c r="AR65" s="56">
        <f t="shared" si="10"/>
        <v>0</v>
      </c>
      <c r="AS65" s="56">
        <f t="shared" si="10"/>
        <v>0</v>
      </c>
      <c r="AT65" s="56">
        <f t="shared" si="10"/>
        <v>0</v>
      </c>
      <c r="AU65" s="56">
        <f t="shared" si="10"/>
        <v>0</v>
      </c>
      <c r="AV65" s="56">
        <f t="shared" si="10"/>
        <v>0</v>
      </c>
      <c r="AW65" s="56"/>
      <c r="AX65" s="56"/>
      <c r="AY65" s="56"/>
    </row>
    <row r="66" spans="26:51" x14ac:dyDescent="0.25">
      <c r="Z66" s="82">
        <v>5</v>
      </c>
      <c r="AA66" s="56">
        <f t="shared" ref="AA66:AV66" si="11">+AA39-AA7</f>
        <v>0</v>
      </c>
      <c r="AB66" s="56">
        <f t="shared" si="11"/>
        <v>-3.3898305084782976E-3</v>
      </c>
      <c r="AC66" s="56">
        <f t="shared" si="11"/>
        <v>0</v>
      </c>
      <c r="AD66" s="56">
        <f t="shared" si="11"/>
        <v>-4.2851900393152675E-3</v>
      </c>
      <c r="AE66" s="56">
        <f t="shared" si="11"/>
        <v>2.6616706243203225E-3</v>
      </c>
      <c r="AF66" s="56">
        <f t="shared" si="11"/>
        <v>-2.6489877388051752E-3</v>
      </c>
      <c r="AG66" s="56">
        <f t="shared" si="11"/>
        <v>0</v>
      </c>
      <c r="AH66" s="56">
        <f t="shared" si="11"/>
        <v>0</v>
      </c>
      <c r="AI66" s="56">
        <f t="shared" si="11"/>
        <v>0</v>
      </c>
      <c r="AJ66" s="56">
        <f t="shared" si="11"/>
        <v>0</v>
      </c>
      <c r="AK66" s="56">
        <f t="shared" si="11"/>
        <v>0</v>
      </c>
      <c r="AL66" s="56">
        <f t="shared" si="11"/>
        <v>-2.3376623377657779E-3</v>
      </c>
      <c r="AM66" s="56">
        <f t="shared" si="11"/>
        <v>0</v>
      </c>
      <c r="AN66" s="56">
        <f t="shared" si="11"/>
        <v>0</v>
      </c>
      <c r="AO66" s="56">
        <f t="shared" si="11"/>
        <v>0</v>
      </c>
      <c r="AP66" s="56">
        <f t="shared" si="11"/>
        <v>0</v>
      </c>
      <c r="AQ66" s="56">
        <f t="shared" si="11"/>
        <v>0</v>
      </c>
      <c r="AR66" s="56">
        <f t="shared" si="11"/>
        <v>0</v>
      </c>
      <c r="AS66" s="56">
        <f t="shared" si="11"/>
        <v>0</v>
      </c>
      <c r="AT66" s="56">
        <f t="shared" si="11"/>
        <v>0</v>
      </c>
      <c r="AU66" s="56">
        <f t="shared" si="11"/>
        <v>0</v>
      </c>
      <c r="AV66" s="56">
        <f t="shared" si="11"/>
        <v>0</v>
      </c>
      <c r="AW66" s="56"/>
      <c r="AX66" s="56"/>
      <c r="AY66" s="56"/>
    </row>
    <row r="67" spans="26:51" x14ac:dyDescent="0.25">
      <c r="Z67" s="82">
        <v>6</v>
      </c>
      <c r="AA67" s="56">
        <f t="shared" ref="AA67:AV67" si="12">+AA40-AA8</f>
        <v>0</v>
      </c>
      <c r="AB67" s="56">
        <f t="shared" si="12"/>
        <v>0</v>
      </c>
      <c r="AC67" s="56">
        <f t="shared" si="12"/>
        <v>-4.4668587896232737E-3</v>
      </c>
      <c r="AD67" s="56">
        <f t="shared" si="12"/>
        <v>0</v>
      </c>
      <c r="AE67" s="56">
        <f t="shared" si="12"/>
        <v>-2.6489877388051752E-3</v>
      </c>
      <c r="AF67" s="56">
        <f t="shared" si="12"/>
        <v>-2.6402510325453932E-3</v>
      </c>
      <c r="AG67" s="56">
        <f t="shared" si="12"/>
        <v>0</v>
      </c>
      <c r="AH67" s="56">
        <f t="shared" si="12"/>
        <v>0</v>
      </c>
      <c r="AI67" s="56">
        <f t="shared" si="12"/>
        <v>0</v>
      </c>
      <c r="AJ67" s="56">
        <f t="shared" si="12"/>
        <v>0</v>
      </c>
      <c r="AK67" s="56">
        <f t="shared" si="12"/>
        <v>0</v>
      </c>
      <c r="AL67" s="56">
        <f t="shared" si="12"/>
        <v>0</v>
      </c>
      <c r="AM67" s="56">
        <f t="shared" si="12"/>
        <v>-2.4390243905259013E-4</v>
      </c>
      <c r="AN67" s="56">
        <f t="shared" si="12"/>
        <v>0</v>
      </c>
      <c r="AO67" s="56">
        <f t="shared" si="12"/>
        <v>0</v>
      </c>
      <c r="AP67" s="56">
        <f t="shared" si="12"/>
        <v>0</v>
      </c>
      <c r="AQ67" s="56">
        <f t="shared" si="12"/>
        <v>0</v>
      </c>
      <c r="AR67" s="56">
        <f t="shared" si="12"/>
        <v>0</v>
      </c>
      <c r="AS67" s="56">
        <f t="shared" si="12"/>
        <v>0</v>
      </c>
      <c r="AT67" s="56">
        <f t="shared" si="12"/>
        <v>0</v>
      </c>
      <c r="AU67" s="56">
        <f t="shared" si="12"/>
        <v>0</v>
      </c>
      <c r="AV67" s="56">
        <f t="shared" si="12"/>
        <v>0</v>
      </c>
      <c r="AW67" s="56"/>
      <c r="AX67" s="56"/>
      <c r="AY67" s="56"/>
    </row>
    <row r="68" spans="26:51" x14ac:dyDescent="0.25">
      <c r="Z68" s="82">
        <v>7</v>
      </c>
      <c r="AA68" s="56">
        <f t="shared" ref="AA68:AV68" si="13">+AA41-AA9</f>
        <v>0</v>
      </c>
      <c r="AB68" s="56">
        <f t="shared" si="13"/>
        <v>0</v>
      </c>
      <c r="AC68" s="56">
        <f t="shared" si="13"/>
        <v>0</v>
      </c>
      <c r="AD68" s="56">
        <f t="shared" si="13"/>
        <v>-2.7635437339057489E-4</v>
      </c>
      <c r="AE68" s="56">
        <f t="shared" si="13"/>
        <v>0</v>
      </c>
      <c r="AF68" s="56">
        <f t="shared" si="13"/>
        <v>0</v>
      </c>
      <c r="AG68" s="56">
        <f t="shared" si="13"/>
        <v>2.702230384215909E-3</v>
      </c>
      <c r="AH68" s="56">
        <f t="shared" si="13"/>
        <v>0</v>
      </c>
      <c r="AI68" s="56">
        <f t="shared" si="13"/>
        <v>0</v>
      </c>
      <c r="AJ68" s="56">
        <f t="shared" si="13"/>
        <v>0</v>
      </c>
      <c r="AK68" s="56">
        <f t="shared" si="13"/>
        <v>0</v>
      </c>
      <c r="AL68" s="56">
        <f t="shared" si="13"/>
        <v>0</v>
      </c>
      <c r="AM68" s="56">
        <f t="shared" si="13"/>
        <v>0</v>
      </c>
      <c r="AN68" s="56">
        <f t="shared" si="13"/>
        <v>-2.4258760108182287E-3</v>
      </c>
      <c r="AO68" s="56">
        <f t="shared" si="13"/>
        <v>0</v>
      </c>
      <c r="AP68" s="56">
        <f t="shared" si="13"/>
        <v>0</v>
      </c>
      <c r="AQ68" s="56">
        <f t="shared" si="13"/>
        <v>0</v>
      </c>
      <c r="AR68" s="56">
        <f t="shared" si="13"/>
        <v>0</v>
      </c>
      <c r="AS68" s="56">
        <f t="shared" si="13"/>
        <v>0</v>
      </c>
      <c r="AT68" s="56">
        <f t="shared" si="13"/>
        <v>0</v>
      </c>
      <c r="AU68" s="56">
        <f t="shared" si="13"/>
        <v>0</v>
      </c>
      <c r="AV68" s="56">
        <f t="shared" si="13"/>
        <v>0</v>
      </c>
      <c r="AW68" s="56"/>
      <c r="AX68" s="56"/>
      <c r="AY68" s="56"/>
    </row>
    <row r="69" spans="26:51" x14ac:dyDescent="0.25">
      <c r="Z69" s="82">
        <v>8</v>
      </c>
      <c r="AA69" s="56">
        <f t="shared" ref="AA69:AV69" si="14">+AA42-AA10</f>
        <v>-1.7604912998763211E-3</v>
      </c>
      <c r="AB69" s="56">
        <f t="shared" si="14"/>
        <v>0</v>
      </c>
      <c r="AC69" s="56">
        <f t="shared" si="14"/>
        <v>0</v>
      </c>
      <c r="AD69" s="56">
        <f t="shared" si="14"/>
        <v>0</v>
      </c>
      <c r="AE69" s="56">
        <f t="shared" si="14"/>
        <v>0</v>
      </c>
      <c r="AF69" s="56">
        <f t="shared" si="14"/>
        <v>0</v>
      </c>
      <c r="AG69" s="56">
        <f t="shared" si="14"/>
        <v>0</v>
      </c>
      <c r="AH69" s="56">
        <f t="shared" si="14"/>
        <v>-4.8413323538625264E-3</v>
      </c>
      <c r="AI69" s="56">
        <f t="shared" si="14"/>
        <v>1.6148491879341975E-3</v>
      </c>
      <c r="AJ69" s="56">
        <f t="shared" si="14"/>
        <v>0</v>
      </c>
      <c r="AK69" s="56">
        <f t="shared" si="14"/>
        <v>3.925027563393968E-3</v>
      </c>
      <c r="AL69" s="56">
        <f t="shared" si="14"/>
        <v>0</v>
      </c>
      <c r="AM69" s="56">
        <f t="shared" si="14"/>
        <v>0</v>
      </c>
      <c r="AN69" s="56">
        <f t="shared" si="14"/>
        <v>0</v>
      </c>
      <c r="AO69" s="56">
        <f t="shared" si="14"/>
        <v>0</v>
      </c>
      <c r="AP69" s="56">
        <f t="shared" si="14"/>
        <v>0</v>
      </c>
      <c r="AQ69" s="56">
        <f t="shared" si="14"/>
        <v>1.0619469024959471E-3</v>
      </c>
      <c r="AR69" s="56">
        <f t="shared" si="14"/>
        <v>0</v>
      </c>
      <c r="AS69" s="56">
        <f t="shared" si="14"/>
        <v>0</v>
      </c>
      <c r="AT69" s="56">
        <f t="shared" si="14"/>
        <v>0</v>
      </c>
      <c r="AU69" s="56">
        <f t="shared" si="14"/>
        <v>0</v>
      </c>
      <c r="AV69" s="56">
        <f t="shared" si="14"/>
        <v>0</v>
      </c>
      <c r="AW69" s="56"/>
      <c r="AX69" s="56"/>
      <c r="AY69" s="56"/>
    </row>
    <row r="70" spans="26:51" x14ac:dyDescent="0.25">
      <c r="Z70" s="82">
        <v>9</v>
      </c>
      <c r="AA70" s="56">
        <f t="shared" ref="AA70:AV70" si="15">+AA43-AA11</f>
        <v>0</v>
      </c>
      <c r="AB70" s="56">
        <f t="shared" si="15"/>
        <v>0</v>
      </c>
      <c r="AC70" s="56">
        <f t="shared" si="15"/>
        <v>0</v>
      </c>
      <c r="AD70" s="56">
        <f t="shared" si="15"/>
        <v>0</v>
      </c>
      <c r="AE70" s="56">
        <f t="shared" si="15"/>
        <v>0</v>
      </c>
      <c r="AF70" s="56">
        <f t="shared" si="15"/>
        <v>0</v>
      </c>
      <c r="AG70" s="56">
        <f t="shared" si="15"/>
        <v>0</v>
      </c>
      <c r="AH70" s="56">
        <f t="shared" si="15"/>
        <v>1.6148491879341975E-3</v>
      </c>
      <c r="AI70" s="56">
        <f t="shared" si="15"/>
        <v>3.7498819760912738E-3</v>
      </c>
      <c r="AJ70" s="56">
        <f t="shared" si="15"/>
        <v>2.2733077905483512E-3</v>
      </c>
      <c r="AK70" s="56">
        <f t="shared" si="15"/>
        <v>0</v>
      </c>
      <c r="AL70" s="56">
        <f t="shared" si="15"/>
        <v>1.0889292196001321E-3</v>
      </c>
      <c r="AM70" s="56">
        <f t="shared" si="15"/>
        <v>0</v>
      </c>
      <c r="AN70" s="56">
        <f t="shared" si="15"/>
        <v>0</v>
      </c>
      <c r="AO70" s="56">
        <f t="shared" si="15"/>
        <v>0</v>
      </c>
      <c r="AP70" s="56">
        <f t="shared" si="15"/>
        <v>0</v>
      </c>
      <c r="AQ70" s="56">
        <f t="shared" si="15"/>
        <v>0</v>
      </c>
      <c r="AR70" s="56">
        <f t="shared" si="15"/>
        <v>0</v>
      </c>
      <c r="AS70" s="56">
        <f t="shared" si="15"/>
        <v>0</v>
      </c>
      <c r="AT70" s="56">
        <f t="shared" si="15"/>
        <v>0</v>
      </c>
      <c r="AU70" s="56">
        <f t="shared" si="15"/>
        <v>0</v>
      </c>
      <c r="AV70" s="56">
        <f t="shared" si="15"/>
        <v>0</v>
      </c>
      <c r="AW70" s="56"/>
      <c r="AX70" s="56"/>
      <c r="AY70" s="56"/>
    </row>
    <row r="71" spans="26:51" x14ac:dyDescent="0.25">
      <c r="Z71" s="82">
        <v>10</v>
      </c>
      <c r="AA71" s="56">
        <f t="shared" ref="AA71:AV71" si="16">+AA44-AA12</f>
        <v>0</v>
      </c>
      <c r="AB71" s="56">
        <f t="shared" si="16"/>
        <v>0</v>
      </c>
      <c r="AC71" s="56">
        <f t="shared" si="16"/>
        <v>-1.35135135138853E-3</v>
      </c>
      <c r="AD71" s="56">
        <f t="shared" si="16"/>
        <v>0</v>
      </c>
      <c r="AE71" s="56">
        <f t="shared" si="16"/>
        <v>0</v>
      </c>
      <c r="AF71" s="56">
        <f t="shared" si="16"/>
        <v>0</v>
      </c>
      <c r="AG71" s="56">
        <f t="shared" si="16"/>
        <v>0</v>
      </c>
      <c r="AH71" s="56">
        <f t="shared" si="16"/>
        <v>0</v>
      </c>
      <c r="AI71" s="56">
        <f t="shared" si="16"/>
        <v>2.2733077905483512E-3</v>
      </c>
      <c r="AJ71" s="56">
        <f t="shared" si="16"/>
        <v>1.5468714910298331E-3</v>
      </c>
      <c r="AK71" s="56">
        <f t="shared" si="16"/>
        <v>0</v>
      </c>
      <c r="AL71" s="56">
        <f t="shared" si="16"/>
        <v>0</v>
      </c>
      <c r="AM71" s="56">
        <f t="shared" si="16"/>
        <v>-2.4688279301754434E-3</v>
      </c>
      <c r="AN71" s="56">
        <f t="shared" si="16"/>
        <v>0</v>
      </c>
      <c r="AO71" s="56">
        <f t="shared" si="16"/>
        <v>0</v>
      </c>
      <c r="AP71" s="56">
        <f t="shared" si="16"/>
        <v>0</v>
      </c>
      <c r="AQ71" s="56">
        <f t="shared" si="16"/>
        <v>0</v>
      </c>
      <c r="AR71" s="56">
        <f t="shared" si="16"/>
        <v>0</v>
      </c>
      <c r="AS71" s="56">
        <f t="shared" si="16"/>
        <v>0</v>
      </c>
      <c r="AT71" s="56">
        <f t="shared" si="16"/>
        <v>0</v>
      </c>
      <c r="AU71" s="56">
        <f t="shared" si="16"/>
        <v>0</v>
      </c>
      <c r="AV71" s="56">
        <f t="shared" si="16"/>
        <v>0</v>
      </c>
      <c r="AW71" s="56"/>
      <c r="AX71" s="56"/>
      <c r="AY71" s="56"/>
    </row>
    <row r="72" spans="26:51" x14ac:dyDescent="0.25">
      <c r="Z72" s="82">
        <v>11</v>
      </c>
      <c r="AA72" s="56">
        <f t="shared" ref="AA72:AV72" si="17">+AA45-AA13</f>
        <v>0</v>
      </c>
      <c r="AB72" s="56">
        <f t="shared" si="17"/>
        <v>0</v>
      </c>
      <c r="AC72" s="56">
        <f t="shared" si="17"/>
        <v>0</v>
      </c>
      <c r="AD72" s="56">
        <f t="shared" si="17"/>
        <v>1.3628421665998758E-3</v>
      </c>
      <c r="AE72" s="56">
        <f t="shared" si="17"/>
        <v>0</v>
      </c>
      <c r="AF72" s="56">
        <f t="shared" si="17"/>
        <v>0</v>
      </c>
      <c r="AG72" s="56">
        <f t="shared" si="17"/>
        <v>0</v>
      </c>
      <c r="AH72" s="56">
        <f t="shared" si="17"/>
        <v>3.925027563393968E-3</v>
      </c>
      <c r="AI72" s="56">
        <f t="shared" si="17"/>
        <v>0</v>
      </c>
      <c r="AJ72" s="56">
        <f t="shared" si="17"/>
        <v>0</v>
      </c>
      <c r="AK72" s="56">
        <f t="shared" si="17"/>
        <v>2.9270941822687746E-3</v>
      </c>
      <c r="AL72" s="56">
        <f t="shared" si="17"/>
        <v>-4.4563758389255526E-3</v>
      </c>
      <c r="AM72" s="56">
        <f t="shared" si="17"/>
        <v>0</v>
      </c>
      <c r="AN72" s="56">
        <f t="shared" si="17"/>
        <v>-1.0183314769021123E-3</v>
      </c>
      <c r="AO72" s="56">
        <f t="shared" si="17"/>
        <v>0</v>
      </c>
      <c r="AP72" s="56">
        <f t="shared" si="17"/>
        <v>0</v>
      </c>
      <c r="AQ72" s="56">
        <f t="shared" si="17"/>
        <v>0</v>
      </c>
      <c r="AR72" s="56">
        <f t="shared" si="17"/>
        <v>0</v>
      </c>
      <c r="AS72" s="56">
        <f t="shared" si="17"/>
        <v>-2.7402565964393943E-3</v>
      </c>
      <c r="AT72" s="56">
        <f t="shared" si="17"/>
        <v>0</v>
      </c>
      <c r="AU72" s="56">
        <f t="shared" si="17"/>
        <v>0</v>
      </c>
      <c r="AV72" s="56">
        <f t="shared" si="17"/>
        <v>0</v>
      </c>
      <c r="AW72" s="56"/>
      <c r="AX72" s="56"/>
      <c r="AY72" s="56"/>
    </row>
    <row r="73" spans="26:51" x14ac:dyDescent="0.25">
      <c r="Z73" s="82">
        <v>12</v>
      </c>
      <c r="AA73" s="56">
        <f t="shared" ref="AA73:AV73" si="18">+AA46-AA14</f>
        <v>0</v>
      </c>
      <c r="AB73" s="56">
        <f t="shared" si="18"/>
        <v>0</v>
      </c>
      <c r="AC73" s="56">
        <f t="shared" si="18"/>
        <v>0</v>
      </c>
      <c r="AD73" s="56">
        <f t="shared" si="18"/>
        <v>0</v>
      </c>
      <c r="AE73" s="56">
        <f t="shared" si="18"/>
        <v>-2.3376623377657779E-3</v>
      </c>
      <c r="AF73" s="56">
        <f t="shared" si="18"/>
        <v>0</v>
      </c>
      <c r="AG73" s="56">
        <f t="shared" si="18"/>
        <v>0</v>
      </c>
      <c r="AH73" s="56">
        <f t="shared" si="18"/>
        <v>0</v>
      </c>
      <c r="AI73" s="56">
        <f t="shared" si="18"/>
        <v>1.0889292196001321E-3</v>
      </c>
      <c r="AJ73" s="56">
        <f t="shared" si="18"/>
        <v>0</v>
      </c>
      <c r="AK73" s="56">
        <f t="shared" si="18"/>
        <v>-4.4563758389255526E-3</v>
      </c>
      <c r="AL73" s="56">
        <f t="shared" si="18"/>
        <v>-4.4830241361069056E-3</v>
      </c>
      <c r="AM73" s="56">
        <f t="shared" si="18"/>
        <v>1.9854280510012146E-3</v>
      </c>
      <c r="AN73" s="56">
        <f t="shared" si="18"/>
        <v>0</v>
      </c>
      <c r="AO73" s="56">
        <f t="shared" si="18"/>
        <v>3.8699924414178355E-3</v>
      </c>
      <c r="AP73" s="56">
        <f t="shared" si="18"/>
        <v>0</v>
      </c>
      <c r="AQ73" s="56">
        <f t="shared" si="18"/>
        <v>0</v>
      </c>
      <c r="AR73" s="56">
        <f t="shared" si="18"/>
        <v>0</v>
      </c>
      <c r="AS73" s="56">
        <f t="shared" si="18"/>
        <v>0</v>
      </c>
      <c r="AT73" s="56">
        <f t="shared" si="18"/>
        <v>0</v>
      </c>
      <c r="AU73" s="56">
        <f t="shared" si="18"/>
        <v>0</v>
      </c>
      <c r="AV73" s="56">
        <f t="shared" si="18"/>
        <v>0</v>
      </c>
      <c r="AW73" s="56"/>
      <c r="AX73" s="56"/>
      <c r="AY73" s="56"/>
    </row>
    <row r="74" spans="26:51" x14ac:dyDescent="0.25">
      <c r="Z74" s="82">
        <v>13</v>
      </c>
      <c r="AA74" s="56">
        <f t="shared" ref="AA74:AV74" si="19">+AA47-AA15</f>
        <v>0</v>
      </c>
      <c r="AB74" s="56">
        <f t="shared" si="19"/>
        <v>0</v>
      </c>
      <c r="AC74" s="56">
        <f t="shared" si="19"/>
        <v>0</v>
      </c>
      <c r="AD74" s="56">
        <f t="shared" si="19"/>
        <v>0</v>
      </c>
      <c r="AE74" s="56">
        <f t="shared" si="19"/>
        <v>0</v>
      </c>
      <c r="AF74" s="56">
        <f t="shared" si="19"/>
        <v>-2.4390243905259013E-4</v>
      </c>
      <c r="AG74" s="56">
        <f t="shared" si="19"/>
        <v>0</v>
      </c>
      <c r="AH74" s="56">
        <f t="shared" si="19"/>
        <v>0</v>
      </c>
      <c r="AI74" s="56">
        <f t="shared" si="19"/>
        <v>0</v>
      </c>
      <c r="AJ74" s="56">
        <f t="shared" si="19"/>
        <v>-2.4688279301754434E-3</v>
      </c>
      <c r="AK74" s="56">
        <f t="shared" si="19"/>
        <v>0</v>
      </c>
      <c r="AL74" s="56">
        <f t="shared" si="19"/>
        <v>1.9854280510012146E-3</v>
      </c>
      <c r="AM74" s="56">
        <f t="shared" si="19"/>
        <v>-1.1948415755114183E-4</v>
      </c>
      <c r="AN74" s="56">
        <f t="shared" si="19"/>
        <v>0</v>
      </c>
      <c r="AO74" s="56">
        <f t="shared" si="19"/>
        <v>0</v>
      </c>
      <c r="AP74" s="56">
        <f t="shared" si="19"/>
        <v>2.0408163265306367E-3</v>
      </c>
      <c r="AQ74" s="56">
        <f t="shared" si="19"/>
        <v>0</v>
      </c>
      <c r="AR74" s="56">
        <f t="shared" si="19"/>
        <v>0</v>
      </c>
      <c r="AS74" s="56">
        <f t="shared" si="19"/>
        <v>0</v>
      </c>
      <c r="AT74" s="56">
        <f t="shared" si="19"/>
        <v>-1.1940298507511216E-3</v>
      </c>
      <c r="AU74" s="56">
        <f t="shared" si="19"/>
        <v>0</v>
      </c>
      <c r="AV74" s="56">
        <f t="shared" si="19"/>
        <v>0</v>
      </c>
      <c r="AW74" s="56"/>
      <c r="AX74" s="56"/>
      <c r="AY74" s="56"/>
    </row>
    <row r="75" spans="26:51" x14ac:dyDescent="0.25">
      <c r="Z75" s="82">
        <v>14</v>
      </c>
      <c r="AA75" s="56">
        <f t="shared" ref="AA75:AV75" si="20">+AA48-AA16</f>
        <v>0</v>
      </c>
      <c r="AB75" s="56">
        <f t="shared" si="20"/>
        <v>0</v>
      </c>
      <c r="AC75" s="56">
        <f t="shared" si="20"/>
        <v>0</v>
      </c>
      <c r="AD75" s="56">
        <f t="shared" si="20"/>
        <v>0</v>
      </c>
      <c r="AE75" s="56">
        <f t="shared" si="20"/>
        <v>0</v>
      </c>
      <c r="AF75" s="56">
        <f t="shared" si="20"/>
        <v>0</v>
      </c>
      <c r="AG75" s="56">
        <f t="shared" si="20"/>
        <v>-2.4258760108182287E-3</v>
      </c>
      <c r="AH75" s="56">
        <f t="shared" si="20"/>
        <v>0</v>
      </c>
      <c r="AI75" s="56">
        <f t="shared" si="20"/>
        <v>0</v>
      </c>
      <c r="AJ75" s="56">
        <f t="shared" si="20"/>
        <v>0</v>
      </c>
      <c r="AK75" s="56">
        <f t="shared" si="20"/>
        <v>-1.0183314769021123E-3</v>
      </c>
      <c r="AL75" s="56">
        <f t="shared" si="20"/>
        <v>0</v>
      </c>
      <c r="AM75" s="56">
        <f t="shared" si="20"/>
        <v>0</v>
      </c>
      <c r="AN75" s="56">
        <f t="shared" si="20"/>
        <v>4.4409997212824237E-3</v>
      </c>
      <c r="AO75" s="56">
        <f t="shared" si="20"/>
        <v>-1.4855507868398732E-3</v>
      </c>
      <c r="AP75" s="56">
        <f t="shared" si="20"/>
        <v>0</v>
      </c>
      <c r="AQ75" s="56">
        <f t="shared" si="20"/>
        <v>0</v>
      </c>
      <c r="AR75" s="56">
        <f t="shared" si="20"/>
        <v>0</v>
      </c>
      <c r="AS75" s="56">
        <f t="shared" si="20"/>
        <v>0</v>
      </c>
      <c r="AT75" s="56">
        <f t="shared" si="20"/>
        <v>0</v>
      </c>
      <c r="AU75" s="56">
        <f t="shared" si="20"/>
        <v>4.8875855327423778E-4</v>
      </c>
      <c r="AV75" s="56">
        <f t="shared" si="20"/>
        <v>0</v>
      </c>
      <c r="AW75" s="56"/>
      <c r="AX75" s="56"/>
      <c r="AY75" s="56"/>
    </row>
    <row r="76" spans="26:51" x14ac:dyDescent="0.25">
      <c r="Z76" s="82">
        <v>15</v>
      </c>
      <c r="AA76" s="56">
        <f t="shared" ref="AA76:AV76" si="21">+AA49-AA17</f>
        <v>0</v>
      </c>
      <c r="AB76" s="56">
        <f t="shared" si="21"/>
        <v>0</v>
      </c>
      <c r="AC76" s="56">
        <f t="shared" si="21"/>
        <v>0</v>
      </c>
      <c r="AD76" s="56">
        <f t="shared" si="21"/>
        <v>0</v>
      </c>
      <c r="AE76" s="56">
        <f t="shared" si="21"/>
        <v>0</v>
      </c>
      <c r="AF76" s="56">
        <f t="shared" si="21"/>
        <v>0</v>
      </c>
      <c r="AG76" s="56">
        <f t="shared" si="21"/>
        <v>0</v>
      </c>
      <c r="AH76" s="56">
        <f t="shared" si="21"/>
        <v>0</v>
      </c>
      <c r="AI76" s="56">
        <f t="shared" si="21"/>
        <v>0</v>
      </c>
      <c r="AJ76" s="56">
        <f t="shared" si="21"/>
        <v>0</v>
      </c>
      <c r="AK76" s="56">
        <f t="shared" si="21"/>
        <v>0</v>
      </c>
      <c r="AL76" s="56">
        <f t="shared" si="21"/>
        <v>3.8699924414178355E-3</v>
      </c>
      <c r="AM76" s="56">
        <f t="shared" si="21"/>
        <v>0</v>
      </c>
      <c r="AN76" s="56">
        <f t="shared" si="21"/>
        <v>-1.4855507868398732E-3</v>
      </c>
      <c r="AO76" s="56">
        <f t="shared" si="21"/>
        <v>1.3824403697526577E-3</v>
      </c>
      <c r="AP76" s="56">
        <f t="shared" si="21"/>
        <v>3.5605121850477151E-3</v>
      </c>
      <c r="AQ76" s="56">
        <f t="shared" si="21"/>
        <v>0</v>
      </c>
      <c r="AR76" s="56">
        <f t="shared" si="21"/>
        <v>0</v>
      </c>
      <c r="AS76" s="56">
        <f t="shared" si="21"/>
        <v>0</v>
      </c>
      <c r="AT76" s="56">
        <f t="shared" si="21"/>
        <v>0</v>
      </c>
      <c r="AU76" s="56">
        <f t="shared" si="21"/>
        <v>0</v>
      </c>
      <c r="AV76" s="56">
        <f t="shared" si="21"/>
        <v>0</v>
      </c>
      <c r="AW76" s="56"/>
      <c r="AX76" s="56"/>
      <c r="AY76" s="56"/>
    </row>
    <row r="77" spans="26:51" x14ac:dyDescent="0.25">
      <c r="Z77" s="82">
        <v>16</v>
      </c>
      <c r="AA77" s="56">
        <f t="shared" ref="AA77:AV77" si="22">+AA50-AA18</f>
        <v>0</v>
      </c>
      <c r="AB77" s="56">
        <f t="shared" si="22"/>
        <v>0</v>
      </c>
      <c r="AC77" s="56">
        <f t="shared" si="22"/>
        <v>0</v>
      </c>
      <c r="AD77" s="56">
        <f t="shared" si="22"/>
        <v>0</v>
      </c>
      <c r="AE77" s="56">
        <f t="shared" si="22"/>
        <v>0</v>
      </c>
      <c r="AF77" s="56">
        <f t="shared" si="22"/>
        <v>0</v>
      </c>
      <c r="AG77" s="56">
        <f t="shared" si="22"/>
        <v>0</v>
      </c>
      <c r="AH77" s="56">
        <f t="shared" si="22"/>
        <v>0</v>
      </c>
      <c r="AI77" s="56">
        <f t="shared" si="22"/>
        <v>0</v>
      </c>
      <c r="AJ77" s="56">
        <f t="shared" si="22"/>
        <v>0</v>
      </c>
      <c r="AK77" s="56">
        <f t="shared" si="22"/>
        <v>0</v>
      </c>
      <c r="AL77" s="56">
        <f t="shared" si="22"/>
        <v>0</v>
      </c>
      <c r="AM77" s="56">
        <f t="shared" si="22"/>
        <v>2.0408163265306367E-3</v>
      </c>
      <c r="AN77" s="56">
        <f t="shared" si="22"/>
        <v>0</v>
      </c>
      <c r="AO77" s="56">
        <f t="shared" si="22"/>
        <v>3.5605121850477151E-3</v>
      </c>
      <c r="AP77" s="56">
        <f t="shared" si="22"/>
        <v>2.293408330537261E-3</v>
      </c>
      <c r="AQ77" s="56">
        <f t="shared" si="22"/>
        <v>0</v>
      </c>
      <c r="AR77" s="56">
        <f t="shared" si="22"/>
        <v>0</v>
      </c>
      <c r="AS77" s="56">
        <f t="shared" si="22"/>
        <v>0</v>
      </c>
      <c r="AT77" s="56">
        <f t="shared" si="22"/>
        <v>0</v>
      </c>
      <c r="AU77" s="56">
        <f t="shared" si="22"/>
        <v>0</v>
      </c>
      <c r="AV77" s="56">
        <f t="shared" si="22"/>
        <v>2.1052631578868386E-3</v>
      </c>
      <c r="AW77" s="56"/>
      <c r="AX77" s="56"/>
      <c r="AY77" s="56"/>
    </row>
    <row r="78" spans="26:51" x14ac:dyDescent="0.25">
      <c r="Z78" s="82">
        <v>17</v>
      </c>
      <c r="AA78" s="56">
        <f t="shared" ref="AA78:AV78" si="23">+AA51-AA19</f>
        <v>0</v>
      </c>
      <c r="AB78" s="56">
        <f t="shared" si="23"/>
        <v>0</v>
      </c>
      <c r="AC78" s="56">
        <f t="shared" si="23"/>
        <v>0</v>
      </c>
      <c r="AD78" s="56">
        <f t="shared" si="23"/>
        <v>0</v>
      </c>
      <c r="AE78" s="56">
        <f t="shared" si="23"/>
        <v>0</v>
      </c>
      <c r="AF78" s="56">
        <f t="shared" si="23"/>
        <v>0</v>
      </c>
      <c r="AG78" s="56">
        <f t="shared" si="23"/>
        <v>0</v>
      </c>
      <c r="AH78" s="56">
        <f t="shared" si="23"/>
        <v>1.0619469024959471E-3</v>
      </c>
      <c r="AI78" s="56">
        <f t="shared" si="23"/>
        <v>0</v>
      </c>
      <c r="AJ78" s="56">
        <f t="shared" si="23"/>
        <v>0</v>
      </c>
      <c r="AK78" s="56">
        <f t="shared" si="23"/>
        <v>0</v>
      </c>
      <c r="AL78" s="56">
        <f t="shared" si="23"/>
        <v>0</v>
      </c>
      <c r="AM78" s="56">
        <f t="shared" si="23"/>
        <v>0</v>
      </c>
      <c r="AN78" s="56">
        <f t="shared" si="23"/>
        <v>0</v>
      </c>
      <c r="AO78" s="56">
        <f t="shared" si="23"/>
        <v>0</v>
      </c>
      <c r="AP78" s="56">
        <f t="shared" si="23"/>
        <v>0</v>
      </c>
      <c r="AQ78" s="56">
        <f t="shared" si="23"/>
        <v>-2.6955860167845458E-3</v>
      </c>
      <c r="AR78" s="56">
        <f t="shared" si="23"/>
        <v>0</v>
      </c>
      <c r="AS78" s="56">
        <f t="shared" si="23"/>
        <v>-1.0419989367385085E-3</v>
      </c>
      <c r="AT78" s="56">
        <f t="shared" si="23"/>
        <v>0</v>
      </c>
      <c r="AU78" s="56">
        <f t="shared" si="23"/>
        <v>0</v>
      </c>
      <c r="AV78" s="56">
        <f t="shared" si="23"/>
        <v>0</v>
      </c>
      <c r="AW78" s="56"/>
      <c r="AX78" s="56"/>
      <c r="AY78" s="56"/>
    </row>
    <row r="79" spans="26:51" x14ac:dyDescent="0.25">
      <c r="Z79" s="82">
        <v>18</v>
      </c>
      <c r="AA79" s="56">
        <f t="shared" ref="AA79:AV79" si="24">+AA52-AA20</f>
        <v>0</v>
      </c>
      <c r="AB79" s="56">
        <f t="shared" si="24"/>
        <v>0</v>
      </c>
      <c r="AC79" s="56">
        <f t="shared" si="24"/>
        <v>0</v>
      </c>
      <c r="AD79" s="56">
        <f t="shared" si="24"/>
        <v>0</v>
      </c>
      <c r="AE79" s="56">
        <f t="shared" si="24"/>
        <v>0</v>
      </c>
      <c r="AF79" s="56">
        <f t="shared" si="24"/>
        <v>0</v>
      </c>
      <c r="AG79" s="56">
        <f t="shared" si="24"/>
        <v>0</v>
      </c>
      <c r="AH79" s="56">
        <f t="shared" si="24"/>
        <v>0</v>
      </c>
      <c r="AI79" s="56">
        <f t="shared" si="24"/>
        <v>0</v>
      </c>
      <c r="AJ79" s="56">
        <f t="shared" si="24"/>
        <v>0</v>
      </c>
      <c r="AK79" s="56">
        <f t="shared" si="24"/>
        <v>0</v>
      </c>
      <c r="AL79" s="56">
        <f t="shared" si="24"/>
        <v>0</v>
      </c>
      <c r="AM79" s="56">
        <f t="shared" si="24"/>
        <v>0</v>
      </c>
      <c r="AN79" s="56">
        <f t="shared" si="24"/>
        <v>0</v>
      </c>
      <c r="AO79" s="56">
        <f t="shared" si="24"/>
        <v>0</v>
      </c>
      <c r="AP79" s="56">
        <f t="shared" si="24"/>
        <v>0</v>
      </c>
      <c r="AQ79" s="56">
        <f t="shared" si="24"/>
        <v>0</v>
      </c>
      <c r="AR79" s="56">
        <f t="shared" si="24"/>
        <v>-3.7568635520983662E-3</v>
      </c>
      <c r="AS79" s="56">
        <f t="shared" si="24"/>
        <v>0</v>
      </c>
      <c r="AT79" s="56">
        <f t="shared" si="24"/>
        <v>1.9251336898378213E-3</v>
      </c>
      <c r="AU79" s="56">
        <f t="shared" si="24"/>
        <v>0</v>
      </c>
      <c r="AV79" s="56">
        <f t="shared" si="24"/>
        <v>0</v>
      </c>
      <c r="AW79" s="56"/>
      <c r="AX79" s="56"/>
      <c r="AY79" s="56"/>
    </row>
    <row r="80" spans="26:51" x14ac:dyDescent="0.25">
      <c r="Z80" s="82">
        <v>19</v>
      </c>
      <c r="AA80" s="56">
        <f t="shared" ref="AA80:AV80" si="25">+AA53-AA21</f>
        <v>0</v>
      </c>
      <c r="AB80" s="56">
        <f t="shared" si="25"/>
        <v>0</v>
      </c>
      <c r="AC80" s="56">
        <f t="shared" si="25"/>
        <v>0</v>
      </c>
      <c r="AD80" s="56">
        <f t="shared" si="25"/>
        <v>0</v>
      </c>
      <c r="AE80" s="56">
        <f t="shared" si="25"/>
        <v>0</v>
      </c>
      <c r="AF80" s="56">
        <f t="shared" si="25"/>
        <v>0</v>
      </c>
      <c r="AG80" s="56">
        <f t="shared" si="25"/>
        <v>0</v>
      </c>
      <c r="AH80" s="56">
        <f t="shared" si="25"/>
        <v>0</v>
      </c>
      <c r="AI80" s="56">
        <f t="shared" si="25"/>
        <v>0</v>
      </c>
      <c r="AJ80" s="56">
        <f t="shared" si="25"/>
        <v>0</v>
      </c>
      <c r="AK80" s="56">
        <f t="shared" si="25"/>
        <v>-2.7402565964393943E-3</v>
      </c>
      <c r="AL80" s="56">
        <f t="shared" si="25"/>
        <v>0</v>
      </c>
      <c r="AM80" s="56">
        <f t="shared" si="25"/>
        <v>0</v>
      </c>
      <c r="AN80" s="56">
        <f t="shared" si="25"/>
        <v>0</v>
      </c>
      <c r="AO80" s="56">
        <f t="shared" si="25"/>
        <v>0</v>
      </c>
      <c r="AP80" s="56">
        <f t="shared" si="25"/>
        <v>0</v>
      </c>
      <c r="AQ80" s="56">
        <f t="shared" si="25"/>
        <v>-1.0419989367385085E-3</v>
      </c>
      <c r="AR80" s="56">
        <f t="shared" si="25"/>
        <v>0</v>
      </c>
      <c r="AS80" s="56">
        <f t="shared" si="25"/>
        <v>-4.8667376892126413E-3</v>
      </c>
      <c r="AT80" s="56">
        <f t="shared" si="25"/>
        <v>0</v>
      </c>
      <c r="AU80" s="56">
        <f t="shared" si="25"/>
        <v>-1.6862803515556024E-3</v>
      </c>
      <c r="AV80" s="56">
        <f t="shared" si="25"/>
        <v>0</v>
      </c>
      <c r="AW80" s="56"/>
      <c r="AX80" s="56"/>
      <c r="AY80" s="56"/>
    </row>
    <row r="81" spans="26:51" x14ac:dyDescent="0.25">
      <c r="Z81" s="82">
        <v>20</v>
      </c>
      <c r="AA81" s="56">
        <f t="shared" ref="AA81:AV81" si="26">+AA54-AA22</f>
        <v>0</v>
      </c>
      <c r="AB81" s="56">
        <f t="shared" si="26"/>
        <v>0</v>
      </c>
      <c r="AC81" s="56">
        <f t="shared" si="26"/>
        <v>0</v>
      </c>
      <c r="AD81" s="56">
        <f t="shared" si="26"/>
        <v>0</v>
      </c>
      <c r="AE81" s="56">
        <f t="shared" si="26"/>
        <v>0</v>
      </c>
      <c r="AF81" s="56">
        <f t="shared" si="26"/>
        <v>0</v>
      </c>
      <c r="AG81" s="56">
        <f t="shared" si="26"/>
        <v>0</v>
      </c>
      <c r="AH81" s="56">
        <f t="shared" si="26"/>
        <v>0</v>
      </c>
      <c r="AI81" s="56">
        <f t="shared" si="26"/>
        <v>0</v>
      </c>
      <c r="AJ81" s="56">
        <f t="shared" si="26"/>
        <v>0</v>
      </c>
      <c r="AK81" s="56">
        <f t="shared" si="26"/>
        <v>0</v>
      </c>
      <c r="AL81" s="56">
        <f t="shared" si="26"/>
        <v>0</v>
      </c>
      <c r="AM81" s="56">
        <f t="shared" si="26"/>
        <v>-1.1940298507511216E-3</v>
      </c>
      <c r="AN81" s="56">
        <f t="shared" si="26"/>
        <v>0</v>
      </c>
      <c r="AO81" s="56">
        <f t="shared" si="26"/>
        <v>0</v>
      </c>
      <c r="AP81" s="56">
        <f t="shared" si="26"/>
        <v>0</v>
      </c>
      <c r="AQ81" s="56">
        <f t="shared" si="26"/>
        <v>0</v>
      </c>
      <c r="AR81" s="56">
        <f t="shared" si="26"/>
        <v>1.9251336898378213E-3</v>
      </c>
      <c r="AS81" s="56">
        <f t="shared" si="26"/>
        <v>0</v>
      </c>
      <c r="AT81" s="56">
        <f t="shared" si="26"/>
        <v>3.2563227813966478E-3</v>
      </c>
      <c r="AU81" s="56">
        <f t="shared" si="26"/>
        <v>0</v>
      </c>
      <c r="AV81" s="56">
        <f t="shared" si="26"/>
        <v>-4.2977190876340998E-3</v>
      </c>
      <c r="AW81" s="56"/>
      <c r="AX81" s="56"/>
      <c r="AY81" s="56"/>
    </row>
    <row r="82" spans="26:51" x14ac:dyDescent="0.25">
      <c r="Z82" s="82">
        <v>21</v>
      </c>
      <c r="AA82" s="56">
        <f t="shared" ref="AA82:AV82" si="27">+AA55-AA23</f>
        <v>0</v>
      </c>
      <c r="AB82" s="56">
        <f t="shared" si="27"/>
        <v>0</v>
      </c>
      <c r="AC82" s="56">
        <f t="shared" si="27"/>
        <v>0</v>
      </c>
      <c r="AD82" s="56">
        <f t="shared" si="27"/>
        <v>0</v>
      </c>
      <c r="AE82" s="56">
        <f t="shared" si="27"/>
        <v>0</v>
      </c>
      <c r="AF82" s="56">
        <f t="shared" si="27"/>
        <v>0</v>
      </c>
      <c r="AG82" s="56">
        <f t="shared" si="27"/>
        <v>0</v>
      </c>
      <c r="AH82" s="56">
        <f t="shared" si="27"/>
        <v>0</v>
      </c>
      <c r="AI82" s="56">
        <f t="shared" si="27"/>
        <v>0</v>
      </c>
      <c r="AJ82" s="56">
        <f t="shared" si="27"/>
        <v>0</v>
      </c>
      <c r="AK82" s="56">
        <f t="shared" si="27"/>
        <v>0</v>
      </c>
      <c r="AL82" s="56">
        <f t="shared" si="27"/>
        <v>0</v>
      </c>
      <c r="AM82" s="56">
        <f t="shared" si="27"/>
        <v>0</v>
      </c>
      <c r="AN82" s="56">
        <f t="shared" si="27"/>
        <v>4.8875855327423778E-4</v>
      </c>
      <c r="AO82" s="56">
        <f t="shared" si="27"/>
        <v>0</v>
      </c>
      <c r="AP82" s="56">
        <f t="shared" si="27"/>
        <v>0</v>
      </c>
      <c r="AQ82" s="56">
        <f t="shared" si="27"/>
        <v>0</v>
      </c>
      <c r="AR82" s="56">
        <f t="shared" si="27"/>
        <v>0</v>
      </c>
      <c r="AS82" s="56">
        <f t="shared" si="27"/>
        <v>-1.6862803515556024E-3</v>
      </c>
      <c r="AT82" s="56">
        <f t="shared" si="27"/>
        <v>0</v>
      </c>
      <c r="AU82" s="56">
        <f t="shared" si="27"/>
        <v>4.5308551316196599E-3</v>
      </c>
      <c r="AV82" s="56">
        <f t="shared" si="27"/>
        <v>0</v>
      </c>
      <c r="AW82" s="56"/>
      <c r="AX82" s="56"/>
      <c r="AY82" s="56"/>
    </row>
    <row r="83" spans="26:51" x14ac:dyDescent="0.25">
      <c r="Z83" s="82">
        <v>22</v>
      </c>
      <c r="AA83" s="56">
        <f t="shared" ref="AA83:AV83" si="28">+AA56-AA24</f>
        <v>0</v>
      </c>
      <c r="AB83" s="56">
        <f t="shared" si="28"/>
        <v>0</v>
      </c>
      <c r="AC83" s="56">
        <f t="shared" si="28"/>
        <v>0</v>
      </c>
      <c r="AD83" s="56">
        <f t="shared" si="28"/>
        <v>0</v>
      </c>
      <c r="AE83" s="56">
        <f t="shared" si="28"/>
        <v>0</v>
      </c>
      <c r="AF83" s="56">
        <f t="shared" si="28"/>
        <v>0</v>
      </c>
      <c r="AG83" s="56">
        <f t="shared" si="28"/>
        <v>0</v>
      </c>
      <c r="AH83" s="56">
        <f t="shared" si="28"/>
        <v>0</v>
      </c>
      <c r="AI83" s="56">
        <f t="shared" si="28"/>
        <v>0</v>
      </c>
      <c r="AJ83" s="56">
        <f t="shared" si="28"/>
        <v>0</v>
      </c>
      <c r="AK83" s="56">
        <f t="shared" si="28"/>
        <v>0</v>
      </c>
      <c r="AL83" s="56">
        <f t="shared" si="28"/>
        <v>0</v>
      </c>
      <c r="AM83" s="56">
        <f t="shared" si="28"/>
        <v>0</v>
      </c>
      <c r="AN83" s="56">
        <f t="shared" si="28"/>
        <v>0</v>
      </c>
      <c r="AO83" s="56">
        <f t="shared" si="28"/>
        <v>0</v>
      </c>
      <c r="AP83" s="56">
        <f t="shared" si="28"/>
        <v>2.1052631578868386E-3</v>
      </c>
      <c r="AQ83" s="56">
        <f t="shared" si="28"/>
        <v>0</v>
      </c>
      <c r="AR83" s="56">
        <f t="shared" si="28"/>
        <v>0</v>
      </c>
      <c r="AS83" s="56">
        <f t="shared" si="28"/>
        <v>0</v>
      </c>
      <c r="AT83" s="56">
        <f t="shared" si="28"/>
        <v>-4.2977190876340998E-3</v>
      </c>
      <c r="AU83" s="56">
        <f t="shared" si="28"/>
        <v>0</v>
      </c>
      <c r="AV83" s="56">
        <f t="shared" si="28"/>
        <v>4.7528421257680975E-4</v>
      </c>
      <c r="AW83" s="56"/>
      <c r="AX83" s="56"/>
      <c r="AY83" s="56"/>
    </row>
    <row r="84" spans="26:51" x14ac:dyDescent="0.25">
      <c r="Z84" s="82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</row>
    <row r="85" spans="26:51" x14ac:dyDescent="0.25">
      <c r="Z85" s="82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</row>
    <row r="86" spans="26:51" x14ac:dyDescent="0.25">
      <c r="Z86" s="82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</row>
    <row r="87" spans="26:51" x14ac:dyDescent="0.25">
      <c r="Z87" s="88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</row>
  </sheetData>
  <mergeCells count="6">
    <mergeCell ref="AA1:AY1"/>
    <mergeCell ref="A1:D1"/>
    <mergeCell ref="F1:I1"/>
    <mergeCell ref="K1:N1"/>
    <mergeCell ref="P1:S1"/>
    <mergeCell ref="U1:X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zoomScale="85" zoomScaleNormal="85" workbookViewId="0">
      <selection activeCell="AA3" sqref="AA3"/>
    </sheetView>
  </sheetViews>
  <sheetFormatPr defaultColWidth="11.42578125" defaultRowHeight="15" x14ac:dyDescent="0.25"/>
  <cols>
    <col min="1" max="1" width="4" bestFit="1" customWidth="1"/>
    <col min="2" max="2" width="4.140625" bestFit="1" customWidth="1"/>
    <col min="3" max="3" width="4" bestFit="1" customWidth="1"/>
    <col min="4" max="4" width="4.42578125" bestFit="1" customWidth="1"/>
    <col min="5" max="5" width="2.7109375" customWidth="1"/>
    <col min="6" max="6" width="4" bestFit="1" customWidth="1"/>
    <col min="7" max="7" width="5.7109375" bestFit="1" customWidth="1"/>
    <col min="8" max="9" width="6" bestFit="1" customWidth="1"/>
    <col min="10" max="10" width="3" customWidth="1"/>
    <col min="11" max="11" width="4" bestFit="1" customWidth="1"/>
    <col min="12" max="12" width="5.7109375" customWidth="1"/>
    <col min="13" max="13" width="5.42578125" customWidth="1"/>
    <col min="14" max="14" width="6" customWidth="1"/>
    <col min="15" max="15" width="2.7109375" customWidth="1"/>
    <col min="16" max="16" width="4" bestFit="1" customWidth="1"/>
    <col min="17" max="17" width="3.5703125" customWidth="1"/>
    <col min="18" max="18" width="4.7109375" customWidth="1"/>
    <col min="19" max="19" width="4.42578125" customWidth="1"/>
    <col min="20" max="20" width="3.85546875" customWidth="1"/>
    <col min="21" max="21" width="4" bestFit="1" customWidth="1"/>
    <col min="22" max="22" width="5" bestFit="1" customWidth="1"/>
    <col min="23" max="23" width="4" bestFit="1" customWidth="1"/>
    <col min="24" max="24" width="5" bestFit="1" customWidth="1"/>
    <col min="25" max="25" width="3" customWidth="1"/>
    <col min="27" max="33" width="7.42578125" bestFit="1" customWidth="1"/>
    <col min="34" max="35" width="8.42578125" bestFit="1" customWidth="1"/>
    <col min="36" max="36" width="7.5703125" bestFit="1" customWidth="1"/>
    <col min="37" max="37" width="8.5703125" bestFit="1" customWidth="1"/>
    <col min="38" max="38" width="7.85546875" bestFit="1" customWidth="1"/>
    <col min="39" max="41" width="7.5703125" bestFit="1" customWidth="1"/>
    <col min="42" max="42" width="6.5703125" bestFit="1" customWidth="1"/>
    <col min="43" max="43" width="7.5703125" bestFit="1" customWidth="1"/>
    <col min="44" max="44" width="8.42578125" bestFit="1" customWidth="1"/>
    <col min="45" max="45" width="7.42578125" bestFit="1" customWidth="1"/>
    <col min="46" max="48" width="7.5703125" bestFit="1" customWidth="1"/>
    <col min="49" max="49" width="6.5703125" bestFit="1" customWidth="1"/>
    <col min="50" max="50" width="7.5703125" bestFit="1" customWidth="1"/>
    <col min="51" max="51" width="6.5703125" bestFit="1" customWidth="1"/>
  </cols>
  <sheetData>
    <row r="1" spans="1:51" x14ac:dyDescent="0.25">
      <c r="A1" s="93" t="s">
        <v>7</v>
      </c>
      <c r="B1" s="93"/>
      <c r="C1" s="93"/>
      <c r="D1" s="93"/>
      <c r="F1" s="93" t="s">
        <v>8</v>
      </c>
      <c r="G1" s="93"/>
      <c r="H1" s="93"/>
      <c r="I1" s="93"/>
      <c r="K1" s="93" t="s">
        <v>9</v>
      </c>
      <c r="L1" s="93"/>
      <c r="M1" s="93"/>
      <c r="N1" s="93"/>
      <c r="P1" s="93" t="s">
        <v>10</v>
      </c>
      <c r="Q1" s="93"/>
      <c r="R1" s="93"/>
      <c r="S1" s="93"/>
      <c r="U1" s="93" t="s">
        <v>11</v>
      </c>
      <c r="V1" s="93"/>
      <c r="W1" s="93"/>
      <c r="X1" s="93"/>
      <c r="AA1" s="93" t="s">
        <v>15</v>
      </c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</row>
    <row r="2" spans="1:51" x14ac:dyDescent="0.25">
      <c r="AA2" s="10">
        <v>1</v>
      </c>
      <c r="AB2" s="10">
        <v>2</v>
      </c>
      <c r="AC2" s="10">
        <v>3</v>
      </c>
      <c r="AD2" s="10">
        <v>4</v>
      </c>
      <c r="AE2" s="10">
        <v>5</v>
      </c>
      <c r="AF2" s="10">
        <v>6</v>
      </c>
      <c r="AG2" s="10">
        <v>7</v>
      </c>
      <c r="AH2" s="10">
        <v>8</v>
      </c>
      <c r="AI2" s="10">
        <v>9</v>
      </c>
      <c r="AJ2" s="10">
        <v>10</v>
      </c>
      <c r="AK2" s="10">
        <v>11</v>
      </c>
      <c r="AL2" s="10">
        <v>12</v>
      </c>
      <c r="AM2" s="10">
        <v>13</v>
      </c>
      <c r="AN2" s="10">
        <v>14</v>
      </c>
      <c r="AO2" s="10">
        <v>15</v>
      </c>
      <c r="AP2" s="10">
        <v>16</v>
      </c>
      <c r="AQ2" s="10">
        <v>17</v>
      </c>
      <c r="AR2" s="10">
        <v>18</v>
      </c>
      <c r="AS2" s="10">
        <v>19</v>
      </c>
      <c r="AT2" s="10">
        <v>20</v>
      </c>
      <c r="AU2" s="10">
        <v>21</v>
      </c>
      <c r="AV2" s="10">
        <v>22</v>
      </c>
      <c r="AW2" s="10">
        <v>23</v>
      </c>
      <c r="AX2" s="10">
        <v>24</v>
      </c>
      <c r="AY2" s="10">
        <v>25</v>
      </c>
    </row>
    <row r="3" spans="1:51" x14ac:dyDescent="0.25">
      <c r="A3" s="10" t="s">
        <v>0</v>
      </c>
      <c r="F3" s="10" t="s">
        <v>0</v>
      </c>
      <c r="K3" s="10" t="s">
        <v>0</v>
      </c>
      <c r="U3" s="10" t="s">
        <v>0</v>
      </c>
      <c r="Z3" s="10">
        <v>1</v>
      </c>
      <c r="AA3" s="79">
        <f>+HARMEAN(G6:H6)*($G$23*$H$23)/(($B$24-$B$22)/2)*-1+HARMEAN(G5:G6)*($F$23*$H$23)/(($C$24-$C$22)/2)*-1+HARMEAN(G6,G12)*($F$23*$G$23)/(($D$24-$D$22)/2)*-1</f>
        <v>-478.07378496015792</v>
      </c>
      <c r="AB3" s="79">
        <f>+HARMEAN(G6:H6)*($G$23*$H$23)/(($B$24-$B$22)/2)</f>
        <v>25.357172557172557</v>
      </c>
      <c r="AC3" s="80">
        <v>0</v>
      </c>
      <c r="AD3" s="80">
        <f>+HARMEAN(G5:G6)*($F$23*$H$23)/(($C$24-$C$22)/2)</f>
        <v>23.074851911685517</v>
      </c>
      <c r="AE3" s="80">
        <v>0</v>
      </c>
      <c r="AF3" s="80">
        <v>0</v>
      </c>
      <c r="AG3" s="80">
        <v>0</v>
      </c>
      <c r="AH3" s="80">
        <f>(HARMEAN(G6,G12)*($F$23*$G$23)/(($D$24-$D$22)/2))</f>
        <v>429.64176049129986</v>
      </c>
      <c r="AI3" s="80">
        <v>0</v>
      </c>
      <c r="AJ3" s="80">
        <v>0</v>
      </c>
      <c r="AK3" s="80">
        <v>0</v>
      </c>
      <c r="AL3" s="80">
        <v>0</v>
      </c>
      <c r="AM3" s="80">
        <v>0</v>
      </c>
      <c r="AN3" s="80">
        <v>0</v>
      </c>
      <c r="AO3" s="80">
        <v>0</v>
      </c>
      <c r="AP3" s="80">
        <v>0</v>
      </c>
      <c r="AQ3" s="80">
        <v>0</v>
      </c>
      <c r="AR3" s="80">
        <v>0</v>
      </c>
      <c r="AS3" s="80">
        <v>0</v>
      </c>
      <c r="AT3" s="80">
        <v>0</v>
      </c>
      <c r="AU3" s="80">
        <v>0</v>
      </c>
      <c r="AV3" s="80">
        <v>0</v>
      </c>
      <c r="AW3" s="80">
        <v>0</v>
      </c>
      <c r="AX3" s="80">
        <v>0</v>
      </c>
      <c r="AY3" s="80">
        <v>0</v>
      </c>
    </row>
    <row r="4" spans="1:51" x14ac:dyDescent="0.25">
      <c r="A4" s="10">
        <v>3</v>
      </c>
      <c r="B4" s="11">
        <v>7</v>
      </c>
      <c r="C4" s="12"/>
      <c r="D4" s="13"/>
      <c r="E4" s="20" t="s">
        <v>16</v>
      </c>
      <c r="F4" s="10">
        <v>3</v>
      </c>
      <c r="G4" s="51">
        <v>0.52100000000000002</v>
      </c>
      <c r="H4" s="12">
        <v>0</v>
      </c>
      <c r="I4" s="13">
        <v>0</v>
      </c>
      <c r="K4" s="10">
        <v>3</v>
      </c>
      <c r="L4" s="27">
        <v>0.18</v>
      </c>
      <c r="M4" s="12"/>
      <c r="N4" s="13"/>
      <c r="U4" s="10">
        <v>3</v>
      </c>
      <c r="V4" s="51"/>
      <c r="W4" s="12"/>
      <c r="X4" s="13"/>
      <c r="Z4" s="10">
        <v>2</v>
      </c>
      <c r="AA4" s="79">
        <f>+HARMEAN(G6:H6)*($G$23*$H$23)/(($B$24-$B$22)/2)</f>
        <v>25.357172557172557</v>
      </c>
      <c r="AB4" s="79">
        <f>+HARMEAN(G6:H6)*($G$23*$H$23)/(($B$24-$B$22)/2)*-1+HARMEAN(H6:I6)*($G$23*$H$23)/(($B$25-$B$23)/2)*-1+HARMEAN(H5:H6)*($F$24*$H$23)/(($C$24-$C$22)/2)*-1+HARMEAN(H6,H12)*($F$24*$G$23)/(($D$24-$D$22)/2)*-1</f>
        <v>-634.70079706422882</v>
      </c>
      <c r="AC4" s="80">
        <f>+HARMEAN(H6:I6)*($G$23*$H$23)/(($B$25-$B$23)/2)</f>
        <v>25.840234676547784</v>
      </c>
      <c r="AD4" s="80">
        <v>0</v>
      </c>
      <c r="AE4" s="80">
        <f>+HARMEAN(H5:H6)*($F$24*$H$23)/(($C$24-$C$22)/2)</f>
        <v>29.10338983050848</v>
      </c>
      <c r="AF4" s="80">
        <v>0</v>
      </c>
      <c r="AG4" s="80">
        <v>0</v>
      </c>
      <c r="AH4" s="80">
        <v>0</v>
      </c>
      <c r="AI4" s="80">
        <f>+HARMEAN(H6,H12)*($F$24*$G$23)/(($D$24-$D$22)/2)</f>
        <v>554.4</v>
      </c>
      <c r="AJ4" s="80">
        <v>0</v>
      </c>
      <c r="AK4" s="80">
        <v>0</v>
      </c>
      <c r="AL4" s="80">
        <v>0</v>
      </c>
      <c r="AM4" s="80">
        <v>0</v>
      </c>
      <c r="AN4" s="80">
        <v>0</v>
      </c>
      <c r="AO4" s="80">
        <v>0</v>
      </c>
      <c r="AP4" s="80">
        <v>0</v>
      </c>
      <c r="AQ4" s="80">
        <v>0</v>
      </c>
      <c r="AR4" s="80">
        <v>0</v>
      </c>
      <c r="AS4" s="80">
        <v>0</v>
      </c>
      <c r="AT4" s="80">
        <v>0</v>
      </c>
      <c r="AU4" s="80">
        <v>0</v>
      </c>
      <c r="AV4" s="80">
        <v>0</v>
      </c>
      <c r="AW4" s="80">
        <v>0</v>
      </c>
      <c r="AX4" s="80">
        <v>0</v>
      </c>
      <c r="AY4" s="80">
        <v>0</v>
      </c>
    </row>
    <row r="5" spans="1:51" x14ac:dyDescent="0.25">
      <c r="A5" s="10">
        <v>2</v>
      </c>
      <c r="B5" s="14">
        <v>4</v>
      </c>
      <c r="C5" s="15">
        <v>5</v>
      </c>
      <c r="D5" s="16">
        <v>6</v>
      </c>
      <c r="E5" s="20" t="s">
        <v>16</v>
      </c>
      <c r="F5" s="10">
        <v>2</v>
      </c>
      <c r="G5" s="35">
        <v>0.8570000000000001</v>
      </c>
      <c r="H5" s="49">
        <v>0.66900000000000004</v>
      </c>
      <c r="I5" s="40">
        <v>0.5</v>
      </c>
      <c r="K5" s="10">
        <v>2</v>
      </c>
      <c r="L5" s="28">
        <v>0.18</v>
      </c>
      <c r="M5" s="29">
        <v>0.2</v>
      </c>
      <c r="N5" s="30">
        <v>0.2</v>
      </c>
      <c r="U5" s="10">
        <v>2</v>
      </c>
      <c r="V5" s="35"/>
      <c r="W5" s="49"/>
      <c r="X5" s="40"/>
      <c r="Z5" s="10">
        <v>3</v>
      </c>
      <c r="AA5" s="79">
        <v>0</v>
      </c>
      <c r="AB5" s="79">
        <f>+HARMEAN(H6:I6)*($G$23*$H$23)/(($B$25-$B$23)/2)</f>
        <v>25.840234676547784</v>
      </c>
      <c r="AC5" s="80">
        <f>+HARMEAN(H6:I6)*($G$23*$H$23)/(($B$25-$B$23)/2)*-1+HARMEAN(I5:I6)*($F$25*$H$23)/(($C$24-$C$22)/2)*-1+HARMEAN(I6,I12)*($F$25*$G$23)/(($D$24-$D$22)/2)*-1</f>
        <v>-263.08605288668878</v>
      </c>
      <c r="AD5" s="80">
        <v>0</v>
      </c>
      <c r="AE5" s="80">
        <v>0</v>
      </c>
      <c r="AF5" s="80">
        <f>+HARMEAN(I5:I6)*($F$25*$H$23)/(($C$24-$C$22)/2)</f>
        <v>21.354466858789625</v>
      </c>
      <c r="AG5" s="80">
        <v>0</v>
      </c>
      <c r="AH5" s="80">
        <v>0</v>
      </c>
      <c r="AI5" s="80">
        <v>0</v>
      </c>
      <c r="AJ5" s="80">
        <f>+HARMEAN(I6,I12)*($F$25*$G$23)/(($D$24-$D$22)/2)</f>
        <v>215.89135135135137</v>
      </c>
      <c r="AK5" s="80">
        <v>0</v>
      </c>
      <c r="AL5" s="80">
        <v>0</v>
      </c>
      <c r="AM5" s="80">
        <v>0</v>
      </c>
      <c r="AN5" s="80">
        <v>0</v>
      </c>
      <c r="AO5" s="80">
        <v>0</v>
      </c>
      <c r="AP5" s="80">
        <v>0</v>
      </c>
      <c r="AQ5" s="80">
        <v>0</v>
      </c>
      <c r="AR5" s="80">
        <v>0</v>
      </c>
      <c r="AS5" s="80">
        <v>0</v>
      </c>
      <c r="AT5" s="80">
        <v>0</v>
      </c>
      <c r="AU5" s="80">
        <v>0</v>
      </c>
      <c r="AV5" s="80">
        <v>0</v>
      </c>
      <c r="AW5" s="80">
        <v>0</v>
      </c>
      <c r="AX5" s="80">
        <v>0</v>
      </c>
      <c r="AY5" s="80">
        <v>0</v>
      </c>
    </row>
    <row r="6" spans="1:51" x14ac:dyDescent="0.25">
      <c r="A6" s="10">
        <v>1</v>
      </c>
      <c r="B6" s="17">
        <v>1</v>
      </c>
      <c r="C6" s="18">
        <v>2</v>
      </c>
      <c r="D6" s="19">
        <v>3</v>
      </c>
      <c r="E6" s="20" t="s">
        <v>16</v>
      </c>
      <c r="F6" s="10">
        <v>1</v>
      </c>
      <c r="G6" s="33">
        <v>1</v>
      </c>
      <c r="H6" s="34">
        <v>0.92400000000000004</v>
      </c>
      <c r="I6" s="48">
        <v>1.2350000000000001</v>
      </c>
      <c r="K6" s="10">
        <v>1</v>
      </c>
      <c r="L6" s="33">
        <v>0.15</v>
      </c>
      <c r="M6" s="34">
        <v>0.15</v>
      </c>
      <c r="N6" s="39">
        <v>0.1</v>
      </c>
      <c r="U6" s="10">
        <v>1</v>
      </c>
      <c r="V6" s="33"/>
      <c r="W6" s="34"/>
      <c r="X6" s="48"/>
      <c r="Z6" s="10">
        <v>4</v>
      </c>
      <c r="AA6" s="79">
        <f>+HARMEAN(G5:G6)*($F$23*$H$23)/(($C$24-$C$22)/2)</f>
        <v>23.074851911685517</v>
      </c>
      <c r="AB6" s="79">
        <v>0</v>
      </c>
      <c r="AC6" s="80">
        <v>0</v>
      </c>
      <c r="AD6" s="80">
        <f>+HARMEAN(G5:G6)*($F$23*$H$23)/(($C$24-$C$22)/2)*-1+HARMEAN(G5:H5)*($G$24*$H$23)/(($B$24-$B$22)/2)*-1+HARMEAN(G4:G5)*($F$23*$H$23)/(($C$25-$C$23)/2)*-1+HARMEAN(G5,G11)*($F$23*$G$24)/(($D$24-$D$22)/2)*-1</f>
        <v>-508.80805061393164</v>
      </c>
      <c r="AE6" s="80">
        <f>+HARMEAN(G5:H5)*($G$24*$H$23)/(($B$24-$B$22)/2)</f>
        <v>23.444285190039317</v>
      </c>
      <c r="AF6" s="80">
        <v>0</v>
      </c>
      <c r="AG6" s="80">
        <f>+HARMEAN(G4:G5)*($F$23*$H$23)/(($C$25-$C$23)/2)</f>
        <v>15.87027635437339</v>
      </c>
      <c r="AH6" s="80">
        <v>0</v>
      </c>
      <c r="AI6" s="80">
        <v>0</v>
      </c>
      <c r="AJ6" s="80">
        <v>0</v>
      </c>
      <c r="AK6" s="80">
        <f>+HARMEAN(G5,G11)*($F$23*$G$24)/(($D$24-$D$22)/2)</f>
        <v>446.41863715783342</v>
      </c>
      <c r="AL6" s="80">
        <v>0</v>
      </c>
      <c r="AM6" s="80">
        <v>0</v>
      </c>
      <c r="AN6" s="80">
        <v>0</v>
      </c>
      <c r="AO6" s="80">
        <v>0</v>
      </c>
      <c r="AP6" s="80">
        <v>0</v>
      </c>
      <c r="AQ6" s="80">
        <v>0</v>
      </c>
      <c r="AR6" s="80">
        <v>0</v>
      </c>
      <c r="AS6" s="80">
        <v>0</v>
      </c>
      <c r="AT6" s="80">
        <v>0</v>
      </c>
      <c r="AU6" s="80">
        <v>0</v>
      </c>
      <c r="AV6" s="80">
        <v>0</v>
      </c>
      <c r="AW6" s="80">
        <v>0</v>
      </c>
      <c r="AX6" s="80">
        <v>0</v>
      </c>
      <c r="AY6" s="80">
        <v>0</v>
      </c>
    </row>
    <row r="7" spans="1:51" x14ac:dyDescent="0.25">
      <c r="A7" s="10"/>
      <c r="B7" s="10">
        <v>1</v>
      </c>
      <c r="C7" s="10">
        <v>2</v>
      </c>
      <c r="D7" s="10">
        <v>3</v>
      </c>
      <c r="F7" s="10"/>
      <c r="G7" s="10">
        <v>1</v>
      </c>
      <c r="H7" s="10">
        <v>2</v>
      </c>
      <c r="I7" s="10">
        <v>3</v>
      </c>
      <c r="K7" s="10"/>
      <c r="L7" s="10">
        <v>1</v>
      </c>
      <c r="M7" s="10">
        <v>2</v>
      </c>
      <c r="N7" s="10">
        <v>3</v>
      </c>
      <c r="U7" s="10"/>
      <c r="V7" s="10">
        <v>1</v>
      </c>
      <c r="W7" s="10">
        <v>2</v>
      </c>
      <c r="X7" s="10">
        <v>3</v>
      </c>
      <c r="Z7" s="10">
        <v>5</v>
      </c>
      <c r="AA7" s="79">
        <v>0</v>
      </c>
      <c r="AB7" s="79">
        <f>+HARMEAN(H5:H6)*($F$24*$H$23)/(($C$24-$C$22)/2)</f>
        <v>29.10338983050848</v>
      </c>
      <c r="AC7" s="80">
        <v>0</v>
      </c>
      <c r="AD7" s="80">
        <f>+HARMEAN(G5:H5)*($G$24*$H$23)/(($B$24-$B$22)/2)</f>
        <v>23.444285190039317</v>
      </c>
      <c r="AE7" s="80">
        <f>-(((HARMEAN(G5:H5)*G24*H23)/((B24-B22)/2))+((HARMEAN(H5:I5)*G24*H23)/((B25-B23)/2))+((HARMEAN(H5,H6)*F24*H23)/((C24-C22)/2))+((HARMEAN(H5,H11)*F24*G24)/((D24-D22)/2)))</f>
        <v>-415.22266167062435</v>
      </c>
      <c r="AF7" s="80">
        <f>+((HARMEAN(H5:I5)*G24*H23)/((B25-B23)/2))</f>
        <v>16.532648987738806</v>
      </c>
      <c r="AG7" s="80">
        <v>0</v>
      </c>
      <c r="AH7" s="80">
        <v>0</v>
      </c>
      <c r="AI7" s="80">
        <v>0</v>
      </c>
      <c r="AJ7" s="80">
        <v>0</v>
      </c>
      <c r="AK7" s="80">
        <v>0</v>
      </c>
      <c r="AL7" s="80">
        <f>+((HARMEAN(H5,H11)*F24*G24)/((D24-D22)/2))</f>
        <v>346.14233766233775</v>
      </c>
      <c r="AM7" s="80">
        <v>0</v>
      </c>
      <c r="AN7" s="80">
        <v>0</v>
      </c>
      <c r="AO7" s="80">
        <v>0</v>
      </c>
      <c r="AP7" s="80">
        <v>0</v>
      </c>
      <c r="AQ7" s="80">
        <v>0</v>
      </c>
      <c r="AR7" s="80">
        <v>0</v>
      </c>
      <c r="AS7" s="80">
        <v>0</v>
      </c>
      <c r="AT7" s="80">
        <v>0</v>
      </c>
      <c r="AU7" s="80">
        <v>0</v>
      </c>
      <c r="AV7" s="80">
        <v>0</v>
      </c>
      <c r="AW7" s="80">
        <v>0</v>
      </c>
      <c r="AX7" s="80">
        <v>0</v>
      </c>
      <c r="AY7" s="80">
        <v>0</v>
      </c>
    </row>
    <row r="8" spans="1:51" x14ac:dyDescent="0.25">
      <c r="A8" s="10"/>
      <c r="B8" s="20"/>
      <c r="C8" s="20"/>
      <c r="D8" s="20"/>
      <c r="F8" s="10"/>
      <c r="G8" s="20" t="s">
        <v>17</v>
      </c>
      <c r="H8" s="20" t="s">
        <v>17</v>
      </c>
      <c r="I8" s="20" t="s">
        <v>17</v>
      </c>
      <c r="K8" s="10"/>
      <c r="L8" s="20"/>
      <c r="M8" s="20"/>
      <c r="N8" s="20"/>
      <c r="U8" s="10"/>
      <c r="V8" s="20"/>
      <c r="W8" s="20"/>
      <c r="X8" s="20"/>
      <c r="Z8" s="10">
        <v>6</v>
      </c>
      <c r="AA8" s="79">
        <v>0</v>
      </c>
      <c r="AB8" s="79">
        <v>0</v>
      </c>
      <c r="AC8" s="80">
        <f>+HARMEAN(I5:I6)*($F$25*$H$23)/(($C$24-$C$22)/2)</f>
        <v>21.354466858789625</v>
      </c>
      <c r="AD8" s="80">
        <v>0</v>
      </c>
      <c r="AE8" s="80">
        <f>+((HARMEAN(H5:I5)*G24*H23)/((B25-B23)/2))</f>
        <v>16.532648987738806</v>
      </c>
      <c r="AF8" s="80">
        <f>-(HARMEAN(I5:I6)*($F$25*$H$23)/(($C$24-$C$22)/2)+((HARMEAN(H5:I5)*$G$24*$H$23)/(($B$25-$B$23)/2))+((HARMEAN(I5,I11)*$F$25*$G$24)/((D24-D22)/2)))</f>
        <v>-186.27735974896746</v>
      </c>
      <c r="AG8" s="80">
        <v>0</v>
      </c>
      <c r="AH8" s="80">
        <v>0</v>
      </c>
      <c r="AI8" s="80">
        <v>0</v>
      </c>
      <c r="AJ8" s="80">
        <v>0</v>
      </c>
      <c r="AK8" s="80">
        <v>0</v>
      </c>
      <c r="AL8" s="80">
        <v>0</v>
      </c>
      <c r="AM8" s="80">
        <f>+((HARMEAN(I5,I11)*F25*G24)/((D24-D22)/2))</f>
        <v>148.39024390243904</v>
      </c>
      <c r="AN8" s="80">
        <v>0</v>
      </c>
      <c r="AO8" s="80">
        <v>0</v>
      </c>
      <c r="AP8" s="80">
        <v>0</v>
      </c>
      <c r="AQ8" s="80">
        <v>0</v>
      </c>
      <c r="AR8" s="80">
        <v>0</v>
      </c>
      <c r="AS8" s="80">
        <v>0</v>
      </c>
      <c r="AT8" s="80">
        <v>0</v>
      </c>
      <c r="AU8" s="80">
        <v>0</v>
      </c>
      <c r="AV8" s="80">
        <v>0</v>
      </c>
      <c r="AW8" s="80">
        <v>0</v>
      </c>
      <c r="AX8" s="80">
        <v>0</v>
      </c>
      <c r="AY8" s="80">
        <v>0</v>
      </c>
    </row>
    <row r="9" spans="1:51" x14ac:dyDescent="0.25">
      <c r="A9" s="10" t="s">
        <v>1</v>
      </c>
      <c r="B9" s="20"/>
      <c r="C9" s="20"/>
      <c r="D9" s="20"/>
      <c r="F9" s="10" t="s">
        <v>1</v>
      </c>
      <c r="G9" s="20"/>
      <c r="H9" s="20"/>
      <c r="I9" s="20"/>
      <c r="K9" s="10" t="s">
        <v>1</v>
      </c>
      <c r="L9" s="20"/>
      <c r="M9" s="20"/>
      <c r="N9" s="20"/>
      <c r="U9" s="10" t="s">
        <v>1</v>
      </c>
      <c r="V9" s="20"/>
      <c r="W9" s="20"/>
      <c r="X9" s="20"/>
      <c r="Z9" s="10">
        <v>7</v>
      </c>
      <c r="AA9" s="79">
        <v>0</v>
      </c>
      <c r="AB9" s="79">
        <v>0</v>
      </c>
      <c r="AC9" s="80">
        <v>0</v>
      </c>
      <c r="AD9" s="80">
        <f>+HARMEAN(G4:G5)*($F$23*$H$23)/(($C$25-$C$23)/2)</f>
        <v>15.87027635437339</v>
      </c>
      <c r="AE9" s="80">
        <v>0</v>
      </c>
      <c r="AF9" s="80">
        <v>0</v>
      </c>
      <c r="AG9" s="80">
        <f>-(((HARMEAN(G4,G10)*F23*G25)/((D24-D22)/2))+HARMEAN(G4:G5)*($F$23*$H$23)/(($C$25-$C$23)/2))</f>
        <v>-158.63270223038421</v>
      </c>
      <c r="AH9" s="80">
        <v>0</v>
      </c>
      <c r="AI9" s="80">
        <v>0</v>
      </c>
      <c r="AJ9" s="80">
        <v>0</v>
      </c>
      <c r="AK9" s="80">
        <v>0</v>
      </c>
      <c r="AL9" s="80">
        <v>0</v>
      </c>
      <c r="AM9" s="80">
        <v>0</v>
      </c>
      <c r="AN9" s="80">
        <f>+((HARMEAN(G4,G10)*F23*G25)/((D24-D22)/2))</f>
        <v>142.76242587601081</v>
      </c>
      <c r="AO9" s="80">
        <v>0</v>
      </c>
      <c r="AP9" s="80">
        <v>0</v>
      </c>
      <c r="AQ9" s="80">
        <v>0</v>
      </c>
      <c r="AR9" s="80">
        <v>0</v>
      </c>
      <c r="AS9" s="80">
        <v>0</v>
      </c>
      <c r="AT9" s="80">
        <v>0</v>
      </c>
      <c r="AU9" s="80">
        <v>0</v>
      </c>
      <c r="AV9" s="80">
        <v>0</v>
      </c>
      <c r="AW9" s="80">
        <v>0</v>
      </c>
      <c r="AX9" s="80">
        <v>0</v>
      </c>
      <c r="AY9" s="80">
        <v>0</v>
      </c>
    </row>
    <row r="10" spans="1:51" x14ac:dyDescent="0.25">
      <c r="A10" s="10">
        <v>3</v>
      </c>
      <c r="B10" s="11">
        <v>14</v>
      </c>
      <c r="C10" s="21">
        <v>15</v>
      </c>
      <c r="D10" s="22">
        <v>16</v>
      </c>
      <c r="E10" s="20" t="s">
        <v>16</v>
      </c>
      <c r="F10" s="10">
        <v>3</v>
      </c>
      <c r="G10" s="55">
        <v>0.22100000000000003</v>
      </c>
      <c r="H10" s="52">
        <v>0.47800000000000004</v>
      </c>
      <c r="I10" s="54">
        <v>0.06</v>
      </c>
      <c r="K10" s="10">
        <v>3</v>
      </c>
      <c r="L10" s="27">
        <v>0.18</v>
      </c>
      <c r="M10" s="31">
        <v>0.2</v>
      </c>
      <c r="N10" s="32">
        <v>0.2</v>
      </c>
      <c r="U10" s="10">
        <v>3</v>
      </c>
      <c r="V10" s="55"/>
      <c r="W10" s="52"/>
      <c r="X10" s="54"/>
      <c r="Z10" s="10">
        <v>8</v>
      </c>
      <c r="AA10" s="79">
        <f>+HARMEAN(G6,G12)*($F$23*$G$23)/(($D$24-$D$22)/2)</f>
        <v>429.64176049129986</v>
      </c>
      <c r="AB10" s="79">
        <v>0</v>
      </c>
      <c r="AC10" s="80">
        <v>0</v>
      </c>
      <c r="AD10" s="80">
        <v>0</v>
      </c>
      <c r="AE10" s="80">
        <v>0</v>
      </c>
      <c r="AF10" s="80">
        <v>0</v>
      </c>
      <c r="AG10" s="80">
        <v>0</v>
      </c>
      <c r="AH10" s="80">
        <f>-((HARMEAN(G6,G12)*($F$23*$G$23)/(($D$24-$D$22)/2))+(HARMEAN(G12:H12)*G23*H24/((B24-B22)/2))+(HARMEAN(G12,G11)*F23*H24/((C24-C22)/2))+(HARMEAN(G12,G18)*F23*G23/((D25-D23)/2)))</f>
        <v>-1034.5551586676461</v>
      </c>
      <c r="AI10" s="80">
        <f>++(HARMEAN(G12:H12)*G23*H24/((B24-B22)/2))</f>
        <v>14.998385150812066</v>
      </c>
      <c r="AJ10" s="80">
        <v>0</v>
      </c>
      <c r="AK10" s="80">
        <f>+(HARMEAN(G12,G11)*F23*H24/((C24-C22)/2))</f>
        <v>15.076074972436606</v>
      </c>
      <c r="AL10" s="80">
        <v>0</v>
      </c>
      <c r="AM10" s="80">
        <v>0</v>
      </c>
      <c r="AN10" s="80">
        <v>0</v>
      </c>
      <c r="AO10" s="80">
        <v>0</v>
      </c>
      <c r="AP10" s="80">
        <v>0</v>
      </c>
      <c r="AQ10" s="80">
        <f>+((HARMEAN(G12,G18)*F23*G23)/((D25-D23)/2))</f>
        <v>574.83893805309754</v>
      </c>
      <c r="AR10" s="80">
        <v>0</v>
      </c>
      <c r="AS10" s="80">
        <v>0</v>
      </c>
      <c r="AT10" s="80">
        <v>0</v>
      </c>
      <c r="AU10" s="80">
        <v>0</v>
      </c>
      <c r="AV10" s="80">
        <v>0</v>
      </c>
      <c r="AW10" s="80">
        <v>0</v>
      </c>
      <c r="AX10" s="80">
        <v>0</v>
      </c>
      <c r="AY10" s="80">
        <v>0</v>
      </c>
    </row>
    <row r="11" spans="1:51" x14ac:dyDescent="0.25">
      <c r="A11" s="10">
        <v>2</v>
      </c>
      <c r="B11" s="14">
        <v>11</v>
      </c>
      <c r="C11" s="15">
        <v>12</v>
      </c>
      <c r="D11" s="16">
        <v>13</v>
      </c>
      <c r="E11" s="20" t="s">
        <v>16</v>
      </c>
      <c r="F11" s="10">
        <v>2</v>
      </c>
      <c r="G11" s="35">
        <v>0.86</v>
      </c>
      <c r="H11" s="44">
        <v>0.33200000000000002</v>
      </c>
      <c r="I11" s="53">
        <v>0.15600000000000003</v>
      </c>
      <c r="K11" s="10">
        <v>2</v>
      </c>
      <c r="L11" s="35">
        <v>0.15</v>
      </c>
      <c r="M11" s="29">
        <v>0.2</v>
      </c>
      <c r="N11" s="40">
        <v>0.1</v>
      </c>
      <c r="U11" s="10">
        <v>2</v>
      </c>
      <c r="V11" s="35"/>
      <c r="W11" s="44"/>
      <c r="X11" s="53"/>
      <c r="Z11" s="10">
        <v>9</v>
      </c>
      <c r="AA11" s="79">
        <v>0</v>
      </c>
      <c r="AB11" s="79">
        <f>+HARMEAN(H6,H12)*($F$24*$G$23)/(($D$24-$D$22)/2)</f>
        <v>554.4</v>
      </c>
      <c r="AC11" s="80">
        <v>0</v>
      </c>
      <c r="AD11" s="80">
        <v>0</v>
      </c>
      <c r="AE11" s="80">
        <v>0</v>
      </c>
      <c r="AF11" s="80">
        <v>0</v>
      </c>
      <c r="AG11" s="80">
        <v>0</v>
      </c>
      <c r="AH11" s="80">
        <f>+(HARMEAN(G12:H12)*G23*H24/((B24-B22)/2))</f>
        <v>14.998385150812066</v>
      </c>
      <c r="AI11" s="80">
        <f>-(((HARMEAN(G12:H12)*G23*H24)/((B24-B22)/2))+((HARMEAN(H12:I12)*G23*H24)/((B25-B23)/2))+((HARMEAN(H11:H12)*F24*H24)/((C24-C22)/2))+((HARMEAN(H12,H6)*F24*G23)/((D24-D22)/2))+((HARMEAN(H12,H18)*F24*G23)/((D25-D23)/2)))</f>
        <v>-1092.1337498819762</v>
      </c>
      <c r="AJ11" s="80">
        <f>+((HARMEAN(H12:I12)*G23*H24)/((B25-B23)/2))</f>
        <v>6.0577266922094513</v>
      </c>
      <c r="AK11" s="80">
        <v>0</v>
      </c>
      <c r="AL11" s="80">
        <f>+((HARMEAN(H11:H12)*F24*H24)/((C24-C22)/2))</f>
        <v>11.5989110707804</v>
      </c>
      <c r="AM11" s="80">
        <v>0</v>
      </c>
      <c r="AN11" s="80">
        <v>0</v>
      </c>
      <c r="AO11" s="80">
        <v>0</v>
      </c>
      <c r="AP11" s="80">
        <v>0</v>
      </c>
      <c r="AQ11" s="80">
        <v>0</v>
      </c>
      <c r="AR11" s="80">
        <f>+((HARMEAN(H12,H18)*F24*G23)/((D25-D23)/2))</f>
        <v>505.07872696817429</v>
      </c>
      <c r="AS11" s="80">
        <v>0</v>
      </c>
      <c r="AT11" s="80">
        <v>0</v>
      </c>
      <c r="AU11" s="80">
        <v>0</v>
      </c>
      <c r="AV11" s="80">
        <v>0</v>
      </c>
      <c r="AW11" s="80">
        <v>0</v>
      </c>
      <c r="AX11" s="80">
        <v>0</v>
      </c>
      <c r="AY11" s="80">
        <v>0</v>
      </c>
    </row>
    <row r="12" spans="1:51" x14ac:dyDescent="0.25">
      <c r="A12" s="10">
        <v>1</v>
      </c>
      <c r="B12" s="17">
        <v>8</v>
      </c>
      <c r="C12" s="18">
        <v>9</v>
      </c>
      <c r="D12" s="19">
        <v>10</v>
      </c>
      <c r="E12" s="20" t="s">
        <v>16</v>
      </c>
      <c r="F12" s="10">
        <v>1</v>
      </c>
      <c r="G12" s="33">
        <v>0.95400000000000007</v>
      </c>
      <c r="H12" s="50">
        <v>0.77</v>
      </c>
      <c r="I12" s="45">
        <v>0.245</v>
      </c>
      <c r="K12" s="10">
        <v>1</v>
      </c>
      <c r="L12" s="33">
        <v>0.15</v>
      </c>
      <c r="M12" s="38">
        <v>0.1</v>
      </c>
      <c r="N12" s="39">
        <v>0.1</v>
      </c>
      <c r="U12" s="10">
        <v>1</v>
      </c>
      <c r="V12" s="33"/>
      <c r="W12" s="50"/>
      <c r="X12" s="45"/>
      <c r="Z12" s="10">
        <v>10</v>
      </c>
      <c r="AA12" s="79">
        <v>0</v>
      </c>
      <c r="AB12" s="79">
        <v>0</v>
      </c>
      <c r="AC12" s="80">
        <f>+HARMEAN(I6,I12)*($F$25*$G$23)/(($D$24-$D$22)/2)</f>
        <v>215.89135135135137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f>+((HARMEAN(H12:I12)*G23*H24)/((B25-B23)/2))</f>
        <v>6.0577266922094513</v>
      </c>
      <c r="AJ12" s="80">
        <f>-((HARMEAN(I12,H12)*G23*H24/((B25-B23)/2))+(HARMEAN(I11:I12)*F25*H24/((C24-C22)/2))+(HARMEAN(I12,I6)*F25*G23/((D24-D22)/2))+(HARMEAN(I12,I18)*F25*G23/((D25-D23)/2)))</f>
        <v>-425.19154687149103</v>
      </c>
      <c r="AK12" s="80">
        <v>0</v>
      </c>
      <c r="AL12" s="81">
        <v>0</v>
      </c>
      <c r="AM12" s="80">
        <f>+(HARMEAN(I11:I12)*F25*H24/((C24-C22)/2))</f>
        <v>3.8124688279301755</v>
      </c>
      <c r="AN12" s="80">
        <v>0</v>
      </c>
      <c r="AO12" s="80">
        <v>0</v>
      </c>
      <c r="AP12" s="80">
        <v>0</v>
      </c>
      <c r="AQ12" s="80">
        <v>0</v>
      </c>
      <c r="AR12" s="80">
        <v>0</v>
      </c>
      <c r="AS12" s="80">
        <f>+(HARMEAN(I12,I18)*F25*G23)/((D25-D23)/2)</f>
        <v>199.43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0</v>
      </c>
    </row>
    <row r="13" spans="1:51" x14ac:dyDescent="0.25">
      <c r="A13" s="10"/>
      <c r="B13" s="10">
        <v>1</v>
      </c>
      <c r="C13" s="10">
        <v>2</v>
      </c>
      <c r="D13" s="10">
        <v>3</v>
      </c>
      <c r="F13" s="10"/>
      <c r="G13" s="10">
        <v>1</v>
      </c>
      <c r="H13" s="10">
        <v>2</v>
      </c>
      <c r="I13" s="10">
        <v>3</v>
      </c>
      <c r="K13" s="10"/>
      <c r="L13" s="10">
        <v>1</v>
      </c>
      <c r="M13" s="10">
        <v>2</v>
      </c>
      <c r="N13" s="10">
        <v>3</v>
      </c>
      <c r="U13" s="10"/>
      <c r="V13" s="10">
        <v>1</v>
      </c>
      <c r="W13" s="10">
        <v>2</v>
      </c>
      <c r="X13" s="10">
        <v>3</v>
      </c>
      <c r="Z13" s="10">
        <v>11</v>
      </c>
      <c r="AA13" s="79">
        <v>0</v>
      </c>
      <c r="AB13" s="79">
        <v>0</v>
      </c>
      <c r="AC13" s="80">
        <v>0</v>
      </c>
      <c r="AD13" s="80">
        <f>+HARMEAN(G5,G11)*($F$23*$G$24)/(($D$24-$D$22)/2)</f>
        <v>446.41863715783342</v>
      </c>
      <c r="AE13" s="80">
        <v>0</v>
      </c>
      <c r="AF13" s="80">
        <v>0</v>
      </c>
      <c r="AG13" s="80">
        <v>0</v>
      </c>
      <c r="AH13" s="80">
        <f>+(HARMEAN(G12,G11)*F23*H24/((C24-C22)/2))</f>
        <v>15.076074972436606</v>
      </c>
      <c r="AI13" s="80">
        <v>0</v>
      </c>
      <c r="AJ13" s="80">
        <v>0</v>
      </c>
      <c r="AK13" s="80">
        <f>-((HARMEAN(G11:H11)*G24*H24/((B24-B22)/2))+((HARMEAN(G11:G12)*F23*H24/((C24-C22)/2)))+(HARMEAN(G10:G11)*F23*H24/((C25-C23)/2))+(HARMEAN(G11,G5)*F23*G24/((D24-D22)/2))+(HARMEAN(G11,G17)*F23*G24/((D25-D23)/2)))</f>
        <v>-1005.4829270941823</v>
      </c>
      <c r="AL13" s="80">
        <f>+((HARMEAN(G11:H11)*G24*H24/((B24-B22)/2)))</f>
        <v>9.9644563758389264</v>
      </c>
      <c r="AM13" s="80">
        <v>0</v>
      </c>
      <c r="AN13" s="80">
        <f>+(HARMEAN(G10:G11)*F23*H24)/((C25-C23)/2)</f>
        <v>5.7410183314769023</v>
      </c>
      <c r="AO13" s="80">
        <v>0</v>
      </c>
      <c r="AP13" s="80">
        <v>0</v>
      </c>
      <c r="AQ13" s="80">
        <v>0</v>
      </c>
      <c r="AR13" s="80">
        <v>0</v>
      </c>
      <c r="AS13" s="80">
        <v>0</v>
      </c>
      <c r="AT13" s="80">
        <f>+((HARMEAN(G11,G17)*F23*G24/((D25-D23)/2)))</f>
        <v>528.28274025659641</v>
      </c>
      <c r="AU13" s="80">
        <v>0</v>
      </c>
      <c r="AV13" s="80">
        <v>0</v>
      </c>
      <c r="AW13" s="80">
        <v>0</v>
      </c>
      <c r="AX13" s="80">
        <v>0</v>
      </c>
      <c r="AY13" s="80">
        <v>0</v>
      </c>
    </row>
    <row r="14" spans="1:51" x14ac:dyDescent="0.25">
      <c r="A14" s="10"/>
      <c r="B14" s="20"/>
      <c r="C14" s="20"/>
      <c r="D14" s="20"/>
      <c r="F14" s="10"/>
      <c r="G14" s="20" t="s">
        <v>17</v>
      </c>
      <c r="H14" s="20" t="s">
        <v>17</v>
      </c>
      <c r="I14" s="20" t="s">
        <v>17</v>
      </c>
      <c r="K14" s="10"/>
      <c r="L14" s="20"/>
      <c r="M14" s="20"/>
      <c r="N14" s="20"/>
      <c r="U14" s="10"/>
      <c r="V14" s="20"/>
      <c r="W14" s="20"/>
      <c r="X14" s="20"/>
      <c r="Z14" s="10">
        <v>12</v>
      </c>
      <c r="AA14" s="79">
        <v>0</v>
      </c>
      <c r="AB14" s="79">
        <v>0</v>
      </c>
      <c r="AC14" s="80">
        <v>0</v>
      </c>
      <c r="AD14" s="80">
        <v>0</v>
      </c>
      <c r="AE14" s="80">
        <f>+((HARMEAN(H5,H11)*F24*G24)/((D24-D22)/2))</f>
        <v>346.14233766233775</v>
      </c>
      <c r="AF14" s="80">
        <v>0</v>
      </c>
      <c r="AG14" s="80">
        <v>0</v>
      </c>
      <c r="AH14" s="80">
        <v>0</v>
      </c>
      <c r="AI14" s="80">
        <f>+((HARMEAN(H11:H12)*F24*H24)/((C24-C22)/2))</f>
        <v>11.5989110707804</v>
      </c>
      <c r="AJ14" s="80">
        <v>0</v>
      </c>
      <c r="AK14" s="80">
        <f>+((HARMEAN(G11:H11)*G24*H24/((B24-B22)/2)))</f>
        <v>9.9644563758389264</v>
      </c>
      <c r="AL14" s="80">
        <f>-(((HARMEAN(H5,H11)*F24*G24)/((D24-D22)/2))+((HARMEAN(H11:H12)*F24*H24)/((C24-C22)/2))+((HARMEAN(G11:H11)*G24*H24/((B24-B22)/2)))+((HARMEAN(H11:I11)*G24*H24/((B25-B23)/2)))+((HARMEAN(H10:H11)*F24*H24/((C25-C23)/2)))+((HARMEAN(H11,H17)*F24*G24/((D25-D23)/2))))</f>
        <v>-778.96551697586392</v>
      </c>
      <c r="AM14" s="80">
        <f>+((HARMEAN(H11:I11)*G24*H24/((B25-B23)/2)))</f>
        <v>4.0880145719489986</v>
      </c>
      <c r="AN14" s="80">
        <v>0</v>
      </c>
      <c r="AO14" s="80">
        <f>+((HARMEAN(H10:H11)*F24*H24/((C25-C23)/2)))</f>
        <v>9.5961300075585818</v>
      </c>
      <c r="AP14" s="80">
        <v>0</v>
      </c>
      <c r="AQ14" s="80">
        <v>0</v>
      </c>
      <c r="AR14" s="80">
        <v>0</v>
      </c>
      <c r="AS14" s="80">
        <v>0</v>
      </c>
      <c r="AT14" s="80">
        <v>0</v>
      </c>
      <c r="AU14" s="80">
        <f>+((HARMEAN(H11,H17)*F24*G24/((D25-D23)/2)))</f>
        <v>397.5756672873992</v>
      </c>
      <c r="AV14" s="80">
        <v>0</v>
      </c>
      <c r="AW14" s="80">
        <v>0</v>
      </c>
      <c r="AX14" s="80">
        <v>0</v>
      </c>
      <c r="AY14" s="80">
        <v>0</v>
      </c>
    </row>
    <row r="15" spans="1:51" x14ac:dyDescent="0.25">
      <c r="A15" s="10" t="s">
        <v>2</v>
      </c>
      <c r="B15" s="20"/>
      <c r="C15" s="20"/>
      <c r="D15" s="20"/>
      <c r="F15" s="10" t="s">
        <v>2</v>
      </c>
      <c r="G15" s="20"/>
      <c r="H15" s="20"/>
      <c r="I15" s="20"/>
      <c r="K15" s="10" t="s">
        <v>2</v>
      </c>
      <c r="L15" s="20"/>
      <c r="M15" s="20"/>
      <c r="N15" s="20"/>
      <c r="P15" s="10" t="s">
        <v>2</v>
      </c>
      <c r="Q15" s="20"/>
      <c r="R15" s="20"/>
      <c r="S15" s="20"/>
      <c r="U15" s="10" t="s">
        <v>2</v>
      </c>
      <c r="V15" s="20"/>
      <c r="W15" s="20"/>
      <c r="X15" s="20"/>
      <c r="Z15" s="10">
        <v>13</v>
      </c>
      <c r="AA15" s="79">
        <v>0</v>
      </c>
      <c r="AB15" s="79">
        <v>0</v>
      </c>
      <c r="AC15" s="80">
        <v>0</v>
      </c>
      <c r="AD15" s="80">
        <v>0</v>
      </c>
      <c r="AE15" s="80">
        <v>0</v>
      </c>
      <c r="AF15" s="80">
        <f>+((HARMEAN(I5,I11)*F25*G24)/((D24-D22)/2))</f>
        <v>148.39024390243904</v>
      </c>
      <c r="AG15" s="80">
        <v>0</v>
      </c>
      <c r="AH15" s="80">
        <v>0</v>
      </c>
      <c r="AI15" s="80">
        <v>0</v>
      </c>
      <c r="AJ15" s="80">
        <f>+(HARMEAN(I11:I12)*F25*H24/((C24-C22)/2))</f>
        <v>3.8124688279301755</v>
      </c>
      <c r="AK15" s="80">
        <v>0</v>
      </c>
      <c r="AL15" s="80">
        <f>+((HARMEAN(H11:I11)*G24*H24/((B25-B23)/2)))</f>
        <v>4.0880145719489986</v>
      </c>
      <c r="AM15" s="80">
        <f>-(((HARMEAN(I5,I11)*F25*G24)/((D24-D22)/2))+(HARMEAN(I11:I12)*F25*H24/((C24-C22)/2))+((HARMEAN(H11:I11)*G24*H24/((B25-B23)/2)))+((HARMEAN(I10:I11)*F25*H24/((C25-C23)/2)))+(HARMEAN(I17,I11)*F25*G24/((D25-D23)/2)))</f>
        <v>-311.34988051584247</v>
      </c>
      <c r="AN15" s="80">
        <v>0</v>
      </c>
      <c r="AO15" s="80">
        <v>0</v>
      </c>
      <c r="AP15" s="80">
        <f>+((HARMEAN(I10:I11)*F25*H24/((C25-C23)/2)))</f>
        <v>1.6979591836734693</v>
      </c>
      <c r="AQ15" s="80">
        <v>0</v>
      </c>
      <c r="AR15" s="80">
        <v>0</v>
      </c>
      <c r="AS15" s="80">
        <v>0</v>
      </c>
      <c r="AT15" s="80">
        <v>0</v>
      </c>
      <c r="AU15" s="80">
        <v>0</v>
      </c>
      <c r="AV15" s="80">
        <f>+(HARMEAN(I17,I11)*F25*G24/((D25-D23)/2))</f>
        <v>153.36119402985076</v>
      </c>
      <c r="AW15" s="80">
        <v>0</v>
      </c>
      <c r="AX15" s="80">
        <v>0</v>
      </c>
      <c r="AY15" s="80">
        <v>0</v>
      </c>
    </row>
    <row r="16" spans="1:51" x14ac:dyDescent="0.25">
      <c r="A16" s="10">
        <v>3</v>
      </c>
      <c r="B16" s="11">
        <v>23</v>
      </c>
      <c r="C16" s="23">
        <v>24</v>
      </c>
      <c r="D16" s="22">
        <v>25</v>
      </c>
      <c r="E16" s="20" t="s">
        <v>16</v>
      </c>
      <c r="F16" s="10">
        <v>3</v>
      </c>
      <c r="G16" s="55">
        <v>0.12</v>
      </c>
      <c r="H16" s="52">
        <v>0.42</v>
      </c>
      <c r="I16" s="54">
        <v>0.13</v>
      </c>
      <c r="K16" s="10">
        <v>3</v>
      </c>
      <c r="L16" s="36">
        <v>0.16</v>
      </c>
      <c r="M16" s="41">
        <v>0.12</v>
      </c>
      <c r="N16" s="42">
        <v>0.12</v>
      </c>
      <c r="P16" s="10">
        <v>3</v>
      </c>
      <c r="Q16" s="11"/>
      <c r="R16" s="31">
        <v>600</v>
      </c>
      <c r="S16" s="22"/>
      <c r="U16" s="10">
        <v>3</v>
      </c>
      <c r="V16" s="55"/>
      <c r="W16" s="52"/>
      <c r="X16" s="54"/>
      <c r="Z16" s="10">
        <v>14</v>
      </c>
      <c r="AA16" s="79">
        <v>0</v>
      </c>
      <c r="AB16" s="79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f>+((HARMEAN(G4,G10)*F23*G25)/((D24-D22)/2))</f>
        <v>142.76242587601081</v>
      </c>
      <c r="AH16" s="80">
        <v>0</v>
      </c>
      <c r="AI16" s="80">
        <v>0</v>
      </c>
      <c r="AJ16" s="80">
        <v>0</v>
      </c>
      <c r="AK16" s="80">
        <f>+(HARMEAN(G10:G11)*F23*H24)/((C25-C23)/2)</f>
        <v>5.7410183314769023</v>
      </c>
      <c r="AL16" s="80">
        <v>0</v>
      </c>
      <c r="AM16" s="80">
        <v>0</v>
      </c>
      <c r="AN16" s="80">
        <f>-(((HARMEAN(G4,G10)*F23*G25)/((D24-D22)/2))+((HARMEAN(G10:G11)*F23*H24)/((C25-C23)/2))+(HARMEAN(G10:H10)*G25*H24/((B24-B22)/2))+((HARMEAN(G10,G16)*F23*G25/((D25-D23)/2))))</f>
        <v>-233.56444099972128</v>
      </c>
      <c r="AO16" s="80">
        <f>+(HARMEAN(G10:H10)*G25*H24/((B24-B22)/2))</f>
        <v>5.5614855507868395</v>
      </c>
      <c r="AP16" s="80">
        <v>0</v>
      </c>
      <c r="AQ16" s="80">
        <v>0</v>
      </c>
      <c r="AR16" s="80">
        <v>0</v>
      </c>
      <c r="AS16" s="80">
        <v>0</v>
      </c>
      <c r="AT16" s="80">
        <v>0</v>
      </c>
      <c r="AU16" s="80">
        <v>0</v>
      </c>
      <c r="AV16" s="80">
        <v>0</v>
      </c>
      <c r="AW16" s="80">
        <f>+((HARMEAN(G10,G16)*F23*G25/((D25-D23)/2)))</f>
        <v>79.499511241446726</v>
      </c>
      <c r="AX16" s="80">
        <v>0</v>
      </c>
      <c r="AY16" s="80">
        <v>0</v>
      </c>
    </row>
    <row r="17" spans="1:51" x14ac:dyDescent="0.25">
      <c r="A17" s="10">
        <v>2</v>
      </c>
      <c r="B17" s="14">
        <v>20</v>
      </c>
      <c r="C17" s="24">
        <v>21</v>
      </c>
      <c r="D17" s="16">
        <v>22</v>
      </c>
      <c r="E17" s="20" t="s">
        <v>16</v>
      </c>
      <c r="F17" s="10">
        <v>2</v>
      </c>
      <c r="G17" s="35">
        <v>0.97600000000000009</v>
      </c>
      <c r="H17" s="49">
        <v>0.74199999999999999</v>
      </c>
      <c r="I17" s="53">
        <v>0.38</v>
      </c>
      <c r="K17" s="10">
        <v>2</v>
      </c>
      <c r="L17" s="35">
        <v>0.15</v>
      </c>
      <c r="M17" s="24">
        <v>0.08</v>
      </c>
      <c r="N17" s="43">
        <v>0.12</v>
      </c>
      <c r="P17" s="10">
        <v>2</v>
      </c>
      <c r="Q17" s="14"/>
      <c r="R17" s="24">
        <v>250</v>
      </c>
      <c r="S17" s="16"/>
      <c r="U17" s="10">
        <v>2</v>
      </c>
      <c r="V17" s="35"/>
      <c r="W17" s="49"/>
      <c r="X17" s="53"/>
      <c r="Z17" s="10">
        <v>15</v>
      </c>
      <c r="AA17" s="79">
        <v>0</v>
      </c>
      <c r="AB17" s="79">
        <v>0</v>
      </c>
      <c r="AC17" s="80">
        <v>0</v>
      </c>
      <c r="AD17" s="80">
        <v>0</v>
      </c>
      <c r="AE17" s="80">
        <v>0</v>
      </c>
      <c r="AF17" s="80">
        <v>0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f>+((HARMEAN(H10:H11)*F24*H24/((C25-C23)/2)))</f>
        <v>9.5961300075585818</v>
      </c>
      <c r="AM17" s="80">
        <v>0</v>
      </c>
      <c r="AN17" s="80">
        <f>+(HARMEAN(G10:H10)*G25*H24/((B24-B22)/2))</f>
        <v>5.5614855507868395</v>
      </c>
      <c r="AO17" s="80">
        <f>-(+((HARMEAN(H10:H11)*F24*H24/((C25-C23)/2)))+(HARMEAN(G10:H10)*G25*H24/((B24-B22)/2))+((HARMEAN(H10:I10)*G25*H24/((B25-B23)/2)))+((HARMEAN(H10,H16)*F24*G25/((D25-D23)/2))))</f>
        <v>-359.77138244036973</v>
      </c>
      <c r="AP17" s="80">
        <f>+((HARMEAN(H10:I10)*G25*H24/((B25-B23)/2)))</f>
        <v>1.8164394878149523</v>
      </c>
      <c r="AQ17" s="80">
        <v>0</v>
      </c>
      <c r="AR17" s="80">
        <v>0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f>+((HARMEAN(H10,H16)*F24*G25/((D25-D23)/2)))</f>
        <v>342.79732739420939</v>
      </c>
      <c r="AY17" s="80">
        <v>0</v>
      </c>
    </row>
    <row r="18" spans="1:51" x14ac:dyDescent="0.25">
      <c r="A18" s="10">
        <v>1</v>
      </c>
      <c r="B18" s="17">
        <v>17</v>
      </c>
      <c r="C18" s="25">
        <v>18</v>
      </c>
      <c r="D18" s="19">
        <v>19</v>
      </c>
      <c r="E18" s="20" t="s">
        <v>16</v>
      </c>
      <c r="F18" s="10">
        <v>1</v>
      </c>
      <c r="G18" s="47">
        <v>1.5320000000000003</v>
      </c>
      <c r="H18" s="50">
        <v>0.62300000000000011</v>
      </c>
      <c r="I18" s="39">
        <v>0.55500000000000005</v>
      </c>
      <c r="K18" s="10">
        <v>1</v>
      </c>
      <c r="L18" s="37">
        <v>0.1</v>
      </c>
      <c r="M18" s="25">
        <v>0.08</v>
      </c>
      <c r="N18" s="46">
        <v>0.08</v>
      </c>
      <c r="P18" s="10">
        <v>1</v>
      </c>
      <c r="Q18" s="17"/>
      <c r="R18" s="34">
        <v>500</v>
      </c>
      <c r="S18" s="19"/>
      <c r="U18" s="10">
        <v>1</v>
      </c>
      <c r="V18" s="47"/>
      <c r="W18" s="50"/>
      <c r="X18" s="39"/>
      <c r="Z18" s="10">
        <v>16</v>
      </c>
      <c r="AA18" s="79">
        <v>0</v>
      </c>
      <c r="AB18" s="79">
        <v>0</v>
      </c>
      <c r="AC18" s="80">
        <v>0</v>
      </c>
      <c r="AD18" s="80">
        <v>0</v>
      </c>
      <c r="AE18" s="80">
        <v>0</v>
      </c>
      <c r="AF18" s="80">
        <v>0</v>
      </c>
      <c r="AG18" s="80">
        <v>0</v>
      </c>
      <c r="AH18" s="80">
        <v>0</v>
      </c>
      <c r="AI18" s="80">
        <v>0</v>
      </c>
      <c r="AJ18" s="80">
        <v>0</v>
      </c>
      <c r="AK18" s="80">
        <v>0</v>
      </c>
      <c r="AL18" s="80">
        <v>0</v>
      </c>
      <c r="AM18" s="80">
        <f>+(HARMEAN(I10:I11)*F25*H24)/((C25-C23)/2)</f>
        <v>1.6979591836734693</v>
      </c>
      <c r="AN18" s="80">
        <v>0</v>
      </c>
      <c r="AO18" s="80">
        <f>+((HARMEAN(H10:I10)*G25*H24/((B25-B23)/2)))</f>
        <v>1.8164394878149523</v>
      </c>
      <c r="AP18" s="80">
        <f>-(((HARMEAN(I10:I11)*F25*H24/((C25-C23)/2)))+((HARMEAN(H10:I10)*G25*H24/((B25-B23)/2)))+((HARMEAN(I10,I16)*F25*G25/((D25-D23)/2))))</f>
        <v>-53.872293408330535</v>
      </c>
      <c r="AQ18" s="80">
        <v>0</v>
      </c>
      <c r="AR18" s="80">
        <v>0</v>
      </c>
      <c r="AS18" s="80">
        <v>0</v>
      </c>
      <c r="AT18" s="80">
        <v>0</v>
      </c>
      <c r="AU18" s="80">
        <v>0</v>
      </c>
      <c r="AV18" s="80">
        <v>0</v>
      </c>
      <c r="AW18" s="80">
        <v>0</v>
      </c>
      <c r="AX18" s="80">
        <v>0</v>
      </c>
      <c r="AY18" s="80">
        <f>+((HARMEAN(I10,I16)*F25*G25/((D25-D23)/2)))</f>
        <v>50.357894736842113</v>
      </c>
    </row>
    <row r="19" spans="1:51" x14ac:dyDescent="0.25">
      <c r="B19" s="10">
        <v>1</v>
      </c>
      <c r="C19" s="10">
        <v>2</v>
      </c>
      <c r="D19" s="10">
        <v>3</v>
      </c>
      <c r="G19" s="10">
        <v>1</v>
      </c>
      <c r="H19" s="10">
        <v>2</v>
      </c>
      <c r="I19" s="10">
        <v>3</v>
      </c>
      <c r="L19" s="10">
        <v>1</v>
      </c>
      <c r="M19" s="10">
        <v>2</v>
      </c>
      <c r="N19" s="10">
        <v>3</v>
      </c>
      <c r="Q19" s="10">
        <v>1</v>
      </c>
      <c r="R19" s="10">
        <v>2</v>
      </c>
      <c r="S19" s="10">
        <v>3</v>
      </c>
      <c r="V19" s="10">
        <v>1</v>
      </c>
      <c r="W19" s="10">
        <v>2</v>
      </c>
      <c r="X19" s="10">
        <v>3</v>
      </c>
      <c r="Z19" s="10">
        <v>17</v>
      </c>
      <c r="AA19" s="79">
        <v>0</v>
      </c>
      <c r="AB19" s="79">
        <v>0</v>
      </c>
      <c r="AC19" s="80">
        <v>0</v>
      </c>
      <c r="AD19" s="80">
        <v>0</v>
      </c>
      <c r="AE19" s="80">
        <v>0</v>
      </c>
      <c r="AF19" s="80">
        <v>0</v>
      </c>
      <c r="AG19" s="80">
        <v>0</v>
      </c>
      <c r="AH19" s="80">
        <f>+(HARMEAN(G12,G18)*F23*G23/((D25-D23)/2))</f>
        <v>574.83893805309754</v>
      </c>
      <c r="AI19" s="80">
        <v>0</v>
      </c>
      <c r="AJ19" s="80">
        <v>0</v>
      </c>
      <c r="AK19" s="80">
        <v>0</v>
      </c>
      <c r="AL19" s="80">
        <v>0</v>
      </c>
      <c r="AM19" s="80">
        <v>0</v>
      </c>
      <c r="AN19" s="80">
        <v>0</v>
      </c>
      <c r="AO19" s="80">
        <v>0</v>
      </c>
      <c r="AP19" s="80">
        <v>0</v>
      </c>
      <c r="AQ19" s="80">
        <f>-(((HARMEAN(G12,G18)*F23*G23)/((D25-D23)/2))+((HARMEAN(G18:H18)*G23*H25/((B24-B22)/2)))+((HARMEAN(G17:G18)*F23*H25/((C24-C22)/2))))</f>
        <v>-619.16730441398317</v>
      </c>
      <c r="AR19" s="80">
        <f>+((HARMEAN(G18:H18)*G23*H25/((B24-B22)/2)))</f>
        <v>19.487324361948957</v>
      </c>
      <c r="AS19" s="80">
        <v>0</v>
      </c>
      <c r="AT19" s="80">
        <f>+((HARMEAN(G17:G18)*F23*H25/((C24-C22)/2)))</f>
        <v>24.841041998936738</v>
      </c>
      <c r="AU19" s="80">
        <v>0</v>
      </c>
      <c r="AV19" s="80">
        <v>0</v>
      </c>
      <c r="AW19" s="80">
        <v>0</v>
      </c>
      <c r="AX19" s="80">
        <v>0</v>
      </c>
      <c r="AY19" s="80">
        <v>0</v>
      </c>
    </row>
    <row r="20" spans="1:51" x14ac:dyDescent="0.25">
      <c r="B20" s="20"/>
      <c r="C20" s="20"/>
      <c r="D20" s="20"/>
      <c r="G20" s="20" t="s">
        <v>17</v>
      </c>
      <c r="H20" s="20" t="s">
        <v>17</v>
      </c>
      <c r="I20" s="20" t="s">
        <v>17</v>
      </c>
      <c r="Z20" s="10">
        <v>18</v>
      </c>
      <c r="AA20" s="79">
        <v>0</v>
      </c>
      <c r="AB20" s="79">
        <v>0</v>
      </c>
      <c r="AC20" s="80">
        <v>0</v>
      </c>
      <c r="AD20" s="80">
        <v>0</v>
      </c>
      <c r="AE20" s="80">
        <v>0</v>
      </c>
      <c r="AF20" s="80">
        <v>0</v>
      </c>
      <c r="AG20" s="80">
        <v>0</v>
      </c>
      <c r="AH20" s="80">
        <v>0</v>
      </c>
      <c r="AI20" s="80">
        <f>+((HARMEAN(H12,H18)*F24*G23)/((D25-D23)/2))</f>
        <v>505.07872696817429</v>
      </c>
      <c r="AJ20" s="80">
        <v>0</v>
      </c>
      <c r="AK20" s="80">
        <v>0</v>
      </c>
      <c r="AL20" s="80">
        <v>0</v>
      </c>
      <c r="AM20" s="80">
        <v>0</v>
      </c>
      <c r="AN20" s="80">
        <v>0</v>
      </c>
      <c r="AO20" s="80">
        <v>0</v>
      </c>
      <c r="AP20" s="80">
        <v>0</v>
      </c>
      <c r="AQ20" s="80">
        <f>+((HARMEAN(G18:H18)*G23*H25/((B24-B22)/2)))</f>
        <v>19.487324361948957</v>
      </c>
      <c r="AR20" s="80">
        <f>-(((HARMEAN(H12,H18)*F24*G23)/((D25-D23)/2))+((HARMEAN(G18:H18)*G23*H25/((B24-B22)/2)))+((HARMEAN(H18:I18)*G23*H25/((B25-B23)/2)))+((HARMEAN(H17,H18)*F24*H25)/((C24-C22)/2)))-$R$18</f>
        <v>-1057.6902452412864</v>
      </c>
      <c r="AS20" s="80">
        <f>+((HARMEAN(H18:I18)*G23*H25/((B25-B23)/2)))</f>
        <v>11.958168270137712</v>
      </c>
      <c r="AT20" s="80">
        <v>0</v>
      </c>
      <c r="AU20" s="80">
        <f>+((HARMEAN(H17,H18)*F24*H25)/((C24-C22)/2))</f>
        <v>21.166025641025644</v>
      </c>
      <c r="AV20" s="80">
        <v>0</v>
      </c>
      <c r="AW20" s="80">
        <v>0</v>
      </c>
      <c r="AX20" s="80">
        <v>0</v>
      </c>
      <c r="AY20" s="80">
        <v>0</v>
      </c>
    </row>
    <row r="21" spans="1:51" x14ac:dyDescent="0.25">
      <c r="A21" s="10" t="s">
        <v>3</v>
      </c>
      <c r="B21" s="10" t="s">
        <v>4</v>
      </c>
      <c r="C21" s="10" t="s">
        <v>5</v>
      </c>
      <c r="D21" s="10" t="s">
        <v>6</v>
      </c>
      <c r="F21" s="10" t="s">
        <v>12</v>
      </c>
      <c r="G21" s="10" t="s">
        <v>13</v>
      </c>
      <c r="H21" s="10" t="s">
        <v>14</v>
      </c>
      <c r="Z21" s="10">
        <v>19</v>
      </c>
      <c r="AA21" s="79">
        <v>0</v>
      </c>
      <c r="AB21" s="79">
        <v>0</v>
      </c>
      <c r="AC21" s="80">
        <v>0</v>
      </c>
      <c r="AD21" s="80">
        <v>0</v>
      </c>
      <c r="AE21" s="80">
        <v>0</v>
      </c>
      <c r="AF21" s="80">
        <v>0</v>
      </c>
      <c r="AG21" s="80">
        <v>0</v>
      </c>
      <c r="AH21" s="80">
        <v>0</v>
      </c>
      <c r="AI21" s="80">
        <v>0</v>
      </c>
      <c r="AJ21" s="80">
        <f>+(HARMEAN(I12,I18)*F25*G23)/((D25-D23)/2)</f>
        <v>199.43</v>
      </c>
      <c r="AK21" s="80">
        <v>0</v>
      </c>
      <c r="AL21" s="80">
        <v>0</v>
      </c>
      <c r="AM21" s="80">
        <v>0</v>
      </c>
      <c r="AN21" s="80">
        <v>0</v>
      </c>
      <c r="AO21" s="80">
        <v>0</v>
      </c>
      <c r="AP21" s="80">
        <v>0</v>
      </c>
      <c r="AQ21" s="80">
        <v>0</v>
      </c>
      <c r="AR21" s="80">
        <f>+((HARMEAN(H18:I18)*G23*H25/((B25-B23)/2)))</f>
        <v>11.958168270137712</v>
      </c>
      <c r="AS21" s="80">
        <f>-((HARMEAN(I12,I18)*F25*G23)/((D25-D23)/2))-((HARMEAN(H18:I18)*G23*H25/((B25-B23)/2)))-((HARMEAN(I17,I18)*F25*H25)/((C24-C22)/2))</f>
        <v>-222.66624313644789</v>
      </c>
      <c r="AT21" s="80">
        <v>0</v>
      </c>
      <c r="AU21" s="80">
        <v>0</v>
      </c>
      <c r="AV21" s="80">
        <f>+((HARMEAN(I17,I18)*F25*H25)/((C24-C22)/2))</f>
        <v>11.278074866310162</v>
      </c>
      <c r="AW21" s="80">
        <v>0</v>
      </c>
      <c r="AX21" s="80">
        <v>0</v>
      </c>
      <c r="AY21" s="80">
        <v>0</v>
      </c>
    </row>
    <row r="22" spans="1:51" x14ac:dyDescent="0.25">
      <c r="A22" s="10">
        <v>0</v>
      </c>
      <c r="B22" s="11">
        <v>0</v>
      </c>
      <c r="C22" s="21">
        <v>0</v>
      </c>
      <c r="D22" s="22">
        <v>0</v>
      </c>
      <c r="F22" s="1"/>
      <c r="G22" s="2"/>
      <c r="H22" s="3"/>
      <c r="Z22" s="10">
        <v>20</v>
      </c>
      <c r="AA22" s="79">
        <v>0</v>
      </c>
      <c r="AB22" s="79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f>+((HARMEAN(G11,G17)*F23*G24/((D25-D23)/2)))</f>
        <v>528.28274025659641</v>
      </c>
      <c r="AL22" s="80">
        <v>0</v>
      </c>
      <c r="AM22" s="80">
        <v>0</v>
      </c>
      <c r="AN22" s="80">
        <v>0</v>
      </c>
      <c r="AO22" s="80">
        <v>0</v>
      </c>
      <c r="AP22" s="80">
        <v>0</v>
      </c>
      <c r="AQ22" s="80">
        <f>+((HARMEAN(G17:G18)*F23*H25/((C24-C22)/2)))</f>
        <v>24.841041998936738</v>
      </c>
      <c r="AR22" s="80">
        <v>0</v>
      </c>
      <c r="AS22" s="80">
        <v>0</v>
      </c>
      <c r="AT22" s="80">
        <f>-(((HARMEAN(G11,G17)*F23*G24/((D25-D23)/2)))+((HARMEAN(G17:G18)*F23*H25/((C24-C22)/2)))+((HARMEAN(G17:H17)*G24*H25/((B24-B22)/2)))+((HARMEAN(G16:G17)*F23*H25/((C25-C23)/2))))</f>
        <v>-579.40513326231076</v>
      </c>
      <c r="AU22" s="80">
        <f>+((HARMEAN(G17:H17)*G24*H25/((B24-B22)/2)))</f>
        <v>21.919664726426078</v>
      </c>
      <c r="AV22" s="80">
        <v>0</v>
      </c>
      <c r="AW22" s="80">
        <f>+((HARMEAN(G16:G17)*F23*H25/((C25-C23)/2)))</f>
        <v>4.3616862803515559</v>
      </c>
      <c r="AX22" s="80">
        <v>0</v>
      </c>
      <c r="AY22" s="80">
        <v>0</v>
      </c>
    </row>
    <row r="23" spans="1:51" x14ac:dyDescent="0.25">
      <c r="A23" s="10">
        <v>1</v>
      </c>
      <c r="B23" s="14">
        <v>100</v>
      </c>
      <c r="C23" s="15">
        <v>110</v>
      </c>
      <c r="D23" s="16">
        <v>30</v>
      </c>
      <c r="F23" s="4">
        <f>+B23-B22</f>
        <v>100</v>
      </c>
      <c r="G23" s="5">
        <f t="shared" ref="G23:H25" si="0">+C23-C22</f>
        <v>110</v>
      </c>
      <c r="H23" s="6">
        <f t="shared" si="0"/>
        <v>30</v>
      </c>
      <c r="Z23" s="10">
        <v>21</v>
      </c>
      <c r="AA23" s="79">
        <v>0</v>
      </c>
      <c r="AB23" s="79">
        <v>0</v>
      </c>
      <c r="AC23" s="80">
        <v>0</v>
      </c>
      <c r="AD23" s="80">
        <v>0</v>
      </c>
      <c r="AE23" s="80">
        <v>0</v>
      </c>
      <c r="AF23" s="80">
        <v>0</v>
      </c>
      <c r="AG23" s="80">
        <v>0</v>
      </c>
      <c r="AH23" s="80">
        <v>0</v>
      </c>
      <c r="AI23" s="80">
        <v>0</v>
      </c>
      <c r="AJ23" s="80">
        <v>0</v>
      </c>
      <c r="AK23" s="80">
        <v>0</v>
      </c>
      <c r="AL23" s="80">
        <f>+((HARMEAN(H11,H17)*F24*G24/((D25-D23)/2)))</f>
        <v>397.5756672873992</v>
      </c>
      <c r="AM23" s="80">
        <v>0</v>
      </c>
      <c r="AN23" s="80">
        <v>0</v>
      </c>
      <c r="AO23" s="80">
        <v>0</v>
      </c>
      <c r="AP23" s="80">
        <v>0</v>
      </c>
      <c r="AQ23" s="80">
        <v>0</v>
      </c>
      <c r="AR23" s="80">
        <f>+((HARMEAN(H17,H18)*F24*H25)/((C24-C22)/2))</f>
        <v>21.166025641025644</v>
      </c>
      <c r="AS23" s="80">
        <v>0</v>
      </c>
      <c r="AT23" s="80">
        <f>+((HARMEAN(G17:H17)*G24*H25/((B24-B22)/2)))</f>
        <v>21.919664726426078</v>
      </c>
      <c r="AU23" s="80">
        <f>-(((HARMEAN(H11,H17)*F24*G24/((D25-D23)/2)))+((HARMEAN(H17,H18)*F24*H25)/((C24-C22)/2))+((HARMEAN(G17:H17)*G24*H25/((B24-B22)/2)))+((HARMEAN(H17:I17)*G24*H25/((B25-B23)/2)))+((HARMEAN(H16,H17)*F24*H25)/((C25-C23)/2)))-$R$17</f>
        <v>-719.18101293897575</v>
      </c>
      <c r="AV23" s="80">
        <f>+((HARMEAN(H17:I17)*G24*H25/((B25-B23)/2)))</f>
        <v>12.099689707532843</v>
      </c>
      <c r="AW23" s="80">
        <v>0</v>
      </c>
      <c r="AX23" s="80">
        <f>+((HARMEAN(H16,H17)*F24*H25)/((C25-C23)/2))</f>
        <v>16.419965576592084</v>
      </c>
      <c r="AY23" s="80">
        <v>0</v>
      </c>
    </row>
    <row r="24" spans="1:51" x14ac:dyDescent="0.25">
      <c r="A24" s="10">
        <v>2</v>
      </c>
      <c r="B24" s="14">
        <v>250</v>
      </c>
      <c r="C24" s="15">
        <v>240</v>
      </c>
      <c r="D24" s="16">
        <v>50</v>
      </c>
      <c r="F24" s="4">
        <f t="shared" ref="F24:F25" si="1">+B24-B23</f>
        <v>150</v>
      </c>
      <c r="G24" s="5">
        <f t="shared" si="0"/>
        <v>130</v>
      </c>
      <c r="H24" s="6">
        <f t="shared" si="0"/>
        <v>20</v>
      </c>
      <c r="Z24" s="10">
        <v>22</v>
      </c>
      <c r="AA24" s="79">
        <v>0</v>
      </c>
      <c r="AB24" s="79">
        <v>0</v>
      </c>
      <c r="AC24" s="80">
        <v>0</v>
      </c>
      <c r="AD24" s="80">
        <v>0</v>
      </c>
      <c r="AE24" s="80">
        <v>0</v>
      </c>
      <c r="AF24" s="80">
        <v>0</v>
      </c>
      <c r="AG24" s="80">
        <v>0</v>
      </c>
      <c r="AH24" s="80">
        <v>0</v>
      </c>
      <c r="AI24" s="80">
        <v>0</v>
      </c>
      <c r="AJ24" s="80">
        <v>0</v>
      </c>
      <c r="AK24" s="80">
        <v>0</v>
      </c>
      <c r="AL24" s="80">
        <v>0</v>
      </c>
      <c r="AM24" s="80">
        <f>+(HARMEAN(I17,I11)*F25*G24/((D25-D23)/2))</f>
        <v>153.36119402985076</v>
      </c>
      <c r="AN24" s="80">
        <v>0</v>
      </c>
      <c r="AO24" s="80">
        <v>0</v>
      </c>
      <c r="AP24" s="80">
        <v>0</v>
      </c>
      <c r="AQ24" s="80">
        <v>0</v>
      </c>
      <c r="AR24" s="80">
        <v>0</v>
      </c>
      <c r="AS24" s="80">
        <f>+((HARMEAN(I17,I18)*F25*H25)/((C24-C22)/2))</f>
        <v>11.278074866310162</v>
      </c>
      <c r="AT24" s="80">
        <v>0</v>
      </c>
      <c r="AU24" s="80">
        <f>+((HARMEAN(H17:I17)*G24*H25/((B25-B23)/2)))</f>
        <v>12.099689707532843</v>
      </c>
      <c r="AV24" s="80">
        <f>-((HARMEAN(I17,I11)*F25*G24/((D25-D23)/2))+((HARMEAN(I17,I18)*F25*H25)/((C24-C22)/2))+((HARMEAN(H17:I17)*G24*H25/((B25-B23)/2)))+((HARMEAN(I16,I17)*F25*H25)/((C25-C23)/2)))</f>
        <v>-181.48325632278139</v>
      </c>
      <c r="AW24" s="80">
        <v>0</v>
      </c>
      <c r="AX24" s="80">
        <v>0</v>
      </c>
      <c r="AY24" s="80">
        <f>+((HARMEAN(I16,I17)*F25*H25)/((C25-C23)/2))</f>
        <v>4.7442977190876343</v>
      </c>
    </row>
    <row r="25" spans="1:51" x14ac:dyDescent="0.25">
      <c r="A25" s="10">
        <v>3</v>
      </c>
      <c r="B25" s="17">
        <v>370</v>
      </c>
      <c r="C25" s="18">
        <v>355</v>
      </c>
      <c r="D25" s="19">
        <v>75</v>
      </c>
      <c r="F25" s="7">
        <f t="shared" si="1"/>
        <v>120</v>
      </c>
      <c r="G25" s="8">
        <f t="shared" si="0"/>
        <v>115</v>
      </c>
      <c r="H25" s="9">
        <f t="shared" si="0"/>
        <v>25</v>
      </c>
      <c r="Z25" s="10">
        <v>23</v>
      </c>
      <c r="AA25" s="79">
        <v>0</v>
      </c>
      <c r="AB25" s="79">
        <v>0</v>
      </c>
      <c r="AC25" s="80">
        <v>0</v>
      </c>
      <c r="AD25" s="80">
        <v>0</v>
      </c>
      <c r="AE25" s="80">
        <v>0</v>
      </c>
      <c r="AF25" s="80">
        <v>0</v>
      </c>
      <c r="AG25" s="80">
        <v>0</v>
      </c>
      <c r="AH25" s="80">
        <v>0</v>
      </c>
      <c r="AI25" s="80">
        <v>0</v>
      </c>
      <c r="AJ25" s="80">
        <v>0</v>
      </c>
      <c r="AK25" s="80">
        <v>0</v>
      </c>
      <c r="AL25" s="80">
        <v>0</v>
      </c>
      <c r="AM25" s="80">
        <v>0</v>
      </c>
      <c r="AN25" s="80">
        <f>+((HARMEAN(G10,G16)*F23*G25/((D25-D23)/2)))</f>
        <v>79.499511241446726</v>
      </c>
      <c r="AO25" s="80">
        <v>0</v>
      </c>
      <c r="AP25" s="80">
        <v>0</v>
      </c>
      <c r="AQ25" s="80">
        <v>0</v>
      </c>
      <c r="AR25" s="80">
        <v>0</v>
      </c>
      <c r="AS25" s="80">
        <v>0</v>
      </c>
      <c r="AT25" s="80">
        <f>+((HARMEAN(G16:G17)*F23*H25/((C25-C23)/2)))</f>
        <v>4.3616862803515559</v>
      </c>
      <c r="AU25" s="80">
        <v>0</v>
      </c>
      <c r="AV25" s="80">
        <v>0</v>
      </c>
      <c r="AW25" s="80">
        <f>-(((HARMEAN(G10,G16)*F23*G25/((D25-D23)/2)))+((HARMEAN(G16:G17)*F23*H25/((C25-C23)/2)))+((HARMEAN(G16:H16)*G25*H25/((B24-B22)/2))))</f>
        <v>-88.154530855131625</v>
      </c>
      <c r="AX25" s="80">
        <f>+((HARMEAN(G16:H16)*G25*H25/((B24-B22)/2)))</f>
        <v>4.293333333333333</v>
      </c>
      <c r="AY25" s="80">
        <v>0</v>
      </c>
    </row>
    <row r="26" spans="1:51" x14ac:dyDescent="0.25">
      <c r="Z26" s="10">
        <v>24</v>
      </c>
      <c r="AA26" s="79">
        <v>0</v>
      </c>
      <c r="AB26" s="79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f>+((HARMEAN(H10,H16)*F24*G25/((D25-D23)/2)))</f>
        <v>342.79732739420939</v>
      </c>
      <c r="AP26" s="80">
        <v>0</v>
      </c>
      <c r="AQ26" s="80">
        <v>0</v>
      </c>
      <c r="AR26" s="80">
        <v>0</v>
      </c>
      <c r="AS26" s="80">
        <v>0</v>
      </c>
      <c r="AT26" s="80">
        <v>0</v>
      </c>
      <c r="AU26" s="80">
        <f>+((HARMEAN(H16,H17)*F24*H25)/((C25-C23)/2))</f>
        <v>16.419965576592084</v>
      </c>
      <c r="AV26" s="80">
        <v>0</v>
      </c>
      <c r="AW26" s="80">
        <f>+((HARMEAN(G16:H16)*G25*H25/((B24-B22)/2)))</f>
        <v>4.293333333333333</v>
      </c>
      <c r="AX26" s="80">
        <f>-(((HARMEAN(H10,H16)*F24*G25/((D25-D23)/2)))+((HARMEAN(H16,H17)*F24*H25)/((C25-C23)/2))+((HARMEAN(G16:H16)*G25*H25/((B24-B22)/2)))+((HARMEAN(H16:I16)*G25*H25/((B25-B23)/2))))-$R$16</f>
        <v>-967.73890913241758</v>
      </c>
      <c r="AY26" s="80">
        <f>+((HARMEAN(H16:I16)*G25*H25/((B25-B23)/2)))</f>
        <v>4.2282828282828282</v>
      </c>
    </row>
    <row r="27" spans="1:51" x14ac:dyDescent="0.25">
      <c r="B27" s="65"/>
      <c r="Z27" s="10">
        <v>25</v>
      </c>
      <c r="AA27" s="79">
        <v>0</v>
      </c>
      <c r="AB27" s="79">
        <v>0</v>
      </c>
      <c r="AC27" s="80">
        <v>0</v>
      </c>
      <c r="AD27" s="80"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0</v>
      </c>
      <c r="AN27" s="80">
        <v>0</v>
      </c>
      <c r="AO27" s="80">
        <v>0</v>
      </c>
      <c r="AP27" s="80">
        <f>+((HARMEAN(I10,I16)*F25*G25/((D25-D23)/2)))</f>
        <v>50.357894736842113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f>+((HARMEAN(I16,I17)*F25*H25)/((C25-C23)/2))</f>
        <v>4.7442977190876343</v>
      </c>
      <c r="AW27" s="80">
        <v>0</v>
      </c>
      <c r="AX27" s="80">
        <f>+((HARMEAN(H16:I16)*G25*H25/((B25-B23)/2)))</f>
        <v>4.2282828282828282</v>
      </c>
      <c r="AY27" s="80">
        <f>-(((HARMEAN(I10,I16)*F25*G25/((D25-D23)/2)))+((HARMEAN(I16,I17)*F25*H25)/((C25-C23)/2))+((HARMEAN(H16:I16)*G25*H25/((B25-B23)/2))))</f>
        <v>-59.330475284212575</v>
      </c>
    </row>
    <row r="28" spans="1:51" x14ac:dyDescent="0.25">
      <c r="B28" s="65"/>
    </row>
    <row r="29" spans="1:51" x14ac:dyDescent="0.25">
      <c r="B29" s="65"/>
      <c r="Z29" s="85" t="s">
        <v>39</v>
      </c>
      <c r="AA29" s="84">
        <f>+SUM(AA3:AA25)</f>
        <v>0</v>
      </c>
      <c r="AB29" s="84">
        <f t="shared" ref="AB29:AG29" si="2">+SUM(AB3:AB25)</f>
        <v>0</v>
      </c>
      <c r="AC29" s="84">
        <f t="shared" si="2"/>
        <v>2.8421709430404007E-14</v>
      </c>
      <c r="AD29" s="84">
        <f>+SUM(AD3:AD27)</f>
        <v>0</v>
      </c>
      <c r="AE29" s="84">
        <f t="shared" si="2"/>
        <v>0</v>
      </c>
      <c r="AF29" s="84">
        <f>+SUM(AF3:AF27)</f>
        <v>2.8421709430404007E-14</v>
      </c>
      <c r="AG29" s="84">
        <f t="shared" si="2"/>
        <v>0</v>
      </c>
      <c r="AH29" s="84">
        <f>+SUM(AH3:AH27)</f>
        <v>0</v>
      </c>
      <c r="AI29" s="84">
        <f>+SUM(AI3:AI27)</f>
        <v>0</v>
      </c>
      <c r="AJ29" s="84">
        <f t="shared" ref="AJ29" si="3">+SUM(AJ3:AJ25)</f>
        <v>0</v>
      </c>
      <c r="AK29" s="84">
        <f>+SUM(AK3:AK27)</f>
        <v>0</v>
      </c>
      <c r="AL29" s="84">
        <f t="shared" ref="AL29:AN29" si="4">+SUM(AL3:AL25)</f>
        <v>-5.6843418860808015E-14</v>
      </c>
      <c r="AM29" s="84">
        <f t="shared" ref="AM29" si="5">+SUM(AM3:AM27)</f>
        <v>0</v>
      </c>
      <c r="AN29" s="84">
        <f t="shared" si="4"/>
        <v>0</v>
      </c>
      <c r="AO29" s="84">
        <f>+SUM(AO3:AO27)</f>
        <v>0</v>
      </c>
      <c r="AP29" s="84">
        <f t="shared" ref="AP29:AY29" si="6">+SUM(AP3:AP27)</f>
        <v>0</v>
      </c>
      <c r="AQ29" s="84">
        <f t="shared" si="6"/>
        <v>5.6843418860808015E-14</v>
      </c>
      <c r="AR29" s="84">
        <f>+SUM(AR3:AR27)+R18</f>
        <v>0</v>
      </c>
      <c r="AS29" s="84">
        <f t="shared" si="6"/>
        <v>-1.7763568394002505E-15</v>
      </c>
      <c r="AT29" s="84">
        <f t="shared" si="6"/>
        <v>-7.1054273576010019E-15</v>
      </c>
      <c r="AU29" s="84">
        <f>+SUM(AU3:AU27)+R17</f>
        <v>0</v>
      </c>
      <c r="AV29" s="84">
        <f t="shared" si="6"/>
        <v>7.9936057773011271E-15</v>
      </c>
      <c r="AW29" s="84">
        <f t="shared" si="6"/>
        <v>-3.5527136788005009E-15</v>
      </c>
      <c r="AX29" s="84">
        <f>+SUM(AX3:AX27)+R16</f>
        <v>0</v>
      </c>
      <c r="AY29" s="84">
        <f t="shared" si="6"/>
        <v>0</v>
      </c>
    </row>
    <row r="30" spans="1:51" x14ac:dyDescent="0.25">
      <c r="B30" s="65"/>
    </row>
    <row r="31" spans="1:51" x14ac:dyDescent="0.25">
      <c r="B31" s="65"/>
      <c r="Z31" t="s">
        <v>38</v>
      </c>
    </row>
    <row r="32" spans="1:51" x14ac:dyDescent="0.25">
      <c r="B32" s="65"/>
      <c r="AA32" s="77">
        <v>1</v>
      </c>
      <c r="AB32" s="77">
        <v>2</v>
      </c>
      <c r="AC32" s="77">
        <v>3</v>
      </c>
      <c r="AD32" s="77">
        <v>4</v>
      </c>
      <c r="AE32" s="77">
        <v>5</v>
      </c>
      <c r="AF32" s="77">
        <v>6</v>
      </c>
      <c r="AG32" s="77">
        <v>7</v>
      </c>
      <c r="AH32" s="77">
        <v>8</v>
      </c>
      <c r="AI32" s="77">
        <v>9</v>
      </c>
      <c r="AJ32" s="77">
        <v>10</v>
      </c>
      <c r="AK32" s="77">
        <v>11</v>
      </c>
      <c r="AL32" s="77">
        <v>12</v>
      </c>
      <c r="AM32" s="77">
        <v>13</v>
      </c>
      <c r="AN32" s="77">
        <v>14</v>
      </c>
      <c r="AO32" s="77">
        <v>15</v>
      </c>
      <c r="AP32" s="77">
        <v>16</v>
      </c>
      <c r="AQ32" s="77">
        <v>17</v>
      </c>
      <c r="AR32" s="77">
        <v>18</v>
      </c>
      <c r="AS32" s="77">
        <v>19</v>
      </c>
      <c r="AT32" s="77">
        <v>20</v>
      </c>
      <c r="AU32" s="77">
        <v>21</v>
      </c>
      <c r="AV32" s="77">
        <v>22</v>
      </c>
      <c r="AW32" s="77">
        <v>23</v>
      </c>
      <c r="AX32" s="77">
        <v>24</v>
      </c>
      <c r="AY32" s="77">
        <v>25</v>
      </c>
    </row>
    <row r="33" spans="2:51" x14ac:dyDescent="0.25">
      <c r="B33" s="65"/>
      <c r="Z33" s="78">
        <v>1</v>
      </c>
      <c r="AA33" s="56">
        <v>-478.07</v>
      </c>
      <c r="AB33" s="56">
        <v>25.36</v>
      </c>
      <c r="AC33" s="56">
        <v>0</v>
      </c>
      <c r="AD33" s="56">
        <v>23.07</v>
      </c>
      <c r="AE33" s="56">
        <v>0</v>
      </c>
      <c r="AF33" s="56">
        <v>0</v>
      </c>
      <c r="AG33" s="56">
        <v>0</v>
      </c>
      <c r="AH33" s="56">
        <v>429.64</v>
      </c>
      <c r="AI33" s="56">
        <v>0</v>
      </c>
      <c r="AJ33" s="56">
        <v>0</v>
      </c>
      <c r="AK33" s="56">
        <v>0</v>
      </c>
      <c r="AL33" s="56">
        <v>0</v>
      </c>
      <c r="AM33" s="56">
        <v>0</v>
      </c>
      <c r="AN33" s="56">
        <v>0</v>
      </c>
      <c r="AO33" s="56">
        <v>0</v>
      </c>
      <c r="AP33" s="56">
        <v>0</v>
      </c>
      <c r="AQ33" s="56">
        <v>0</v>
      </c>
      <c r="AR33" s="56">
        <v>0</v>
      </c>
      <c r="AS33" s="56">
        <v>0</v>
      </c>
      <c r="AT33" s="56">
        <v>0</v>
      </c>
      <c r="AU33" s="56">
        <v>0</v>
      </c>
      <c r="AV33" s="56">
        <v>0</v>
      </c>
      <c r="AW33" s="56">
        <v>0</v>
      </c>
      <c r="AX33" s="56">
        <v>0</v>
      </c>
      <c r="AY33" s="56">
        <v>0</v>
      </c>
    </row>
    <row r="34" spans="2:51" x14ac:dyDescent="0.25">
      <c r="B34" s="65"/>
      <c r="Z34" s="78">
        <v>2</v>
      </c>
      <c r="AA34" s="56">
        <v>25.36</v>
      </c>
      <c r="AB34" s="56">
        <v>-634.70000000000005</v>
      </c>
      <c r="AC34" s="56">
        <v>25.84</v>
      </c>
      <c r="AD34" s="56">
        <v>0</v>
      </c>
      <c r="AE34" s="56">
        <v>29.1</v>
      </c>
      <c r="AF34" s="56">
        <v>0</v>
      </c>
      <c r="AG34" s="56">
        <v>0</v>
      </c>
      <c r="AH34" s="56">
        <v>0</v>
      </c>
      <c r="AI34" s="56">
        <v>554.4</v>
      </c>
      <c r="AJ34" s="56">
        <v>0</v>
      </c>
      <c r="AK34" s="56">
        <v>0</v>
      </c>
      <c r="AL34" s="56">
        <v>0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0</v>
      </c>
      <c r="AU34" s="56">
        <v>0</v>
      </c>
      <c r="AV34" s="56">
        <v>0</v>
      </c>
      <c r="AW34" s="56">
        <v>0</v>
      </c>
      <c r="AX34" s="56">
        <v>0</v>
      </c>
      <c r="AY34" s="56">
        <v>0</v>
      </c>
    </row>
    <row r="35" spans="2:51" x14ac:dyDescent="0.25">
      <c r="B35" s="65"/>
      <c r="Z35" s="78">
        <v>3</v>
      </c>
      <c r="AA35" s="56">
        <v>0</v>
      </c>
      <c r="AB35" s="56">
        <v>25.84</v>
      </c>
      <c r="AC35" s="56">
        <v>-263.08999999999997</v>
      </c>
      <c r="AD35" s="56">
        <v>0</v>
      </c>
      <c r="AE35" s="56">
        <v>0</v>
      </c>
      <c r="AF35" s="56">
        <v>21.35</v>
      </c>
      <c r="AG35" s="56">
        <v>0</v>
      </c>
      <c r="AH35" s="56">
        <v>0</v>
      </c>
      <c r="AI35" s="56">
        <v>0</v>
      </c>
      <c r="AJ35" s="56">
        <v>215.89</v>
      </c>
      <c r="AK35" s="56">
        <v>0</v>
      </c>
      <c r="AL35" s="56">
        <v>0</v>
      </c>
      <c r="AM35" s="56">
        <v>0</v>
      </c>
      <c r="AN35" s="56">
        <v>0</v>
      </c>
      <c r="AO35" s="56">
        <v>0</v>
      </c>
      <c r="AP35" s="56">
        <v>0</v>
      </c>
      <c r="AQ35" s="56">
        <v>0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6">
        <v>0</v>
      </c>
      <c r="AX35" s="56">
        <v>0</v>
      </c>
      <c r="AY35" s="56">
        <v>0</v>
      </c>
    </row>
    <row r="36" spans="2:51" x14ac:dyDescent="0.25">
      <c r="Z36" s="78">
        <v>4</v>
      </c>
      <c r="AA36" s="56">
        <v>23.07</v>
      </c>
      <c r="AB36" s="56">
        <v>0</v>
      </c>
      <c r="AC36" s="56">
        <v>0</v>
      </c>
      <c r="AD36" s="56">
        <v>-508.81</v>
      </c>
      <c r="AE36" s="56">
        <v>23.44</v>
      </c>
      <c r="AF36" s="56">
        <v>0</v>
      </c>
      <c r="AG36" s="56">
        <v>15.87</v>
      </c>
      <c r="AH36" s="56">
        <v>0</v>
      </c>
      <c r="AI36" s="56">
        <v>0</v>
      </c>
      <c r="AJ36" s="56">
        <v>0</v>
      </c>
      <c r="AK36" s="56">
        <v>446.42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</row>
    <row r="37" spans="2:51" x14ac:dyDescent="0.25">
      <c r="Z37" s="78">
        <v>5</v>
      </c>
      <c r="AA37" s="56">
        <v>0</v>
      </c>
      <c r="AB37" s="56">
        <v>29.1</v>
      </c>
      <c r="AC37" s="56">
        <v>0</v>
      </c>
      <c r="AD37" s="56">
        <v>23.44</v>
      </c>
      <c r="AE37" s="56">
        <v>-415.22</v>
      </c>
      <c r="AF37" s="56">
        <v>16.53</v>
      </c>
      <c r="AG37" s="56">
        <v>0</v>
      </c>
      <c r="AH37" s="56">
        <v>0</v>
      </c>
      <c r="AI37" s="56">
        <v>0</v>
      </c>
      <c r="AJ37" s="56">
        <v>0</v>
      </c>
      <c r="AK37" s="56">
        <v>0</v>
      </c>
      <c r="AL37" s="56">
        <v>346.14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0</v>
      </c>
      <c r="AU37" s="56">
        <v>0</v>
      </c>
      <c r="AV37" s="56">
        <v>0</v>
      </c>
      <c r="AW37" s="56">
        <v>0</v>
      </c>
      <c r="AX37" s="56">
        <v>0</v>
      </c>
      <c r="AY37" s="56">
        <v>0</v>
      </c>
    </row>
    <row r="38" spans="2:51" x14ac:dyDescent="0.25">
      <c r="Z38" s="78">
        <v>6</v>
      </c>
      <c r="AA38" s="56">
        <v>0</v>
      </c>
      <c r="AB38" s="56">
        <v>0</v>
      </c>
      <c r="AC38" s="56">
        <v>21.35</v>
      </c>
      <c r="AD38" s="56">
        <v>0</v>
      </c>
      <c r="AE38" s="56">
        <v>16.53</v>
      </c>
      <c r="AF38" s="56">
        <v>-186.28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148.38999999999999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</row>
    <row r="39" spans="2:51" x14ac:dyDescent="0.25">
      <c r="Z39" s="78">
        <v>7</v>
      </c>
      <c r="AA39" s="56">
        <v>0</v>
      </c>
      <c r="AB39" s="56">
        <v>0</v>
      </c>
      <c r="AC39" s="56">
        <v>0</v>
      </c>
      <c r="AD39" s="56">
        <v>15.87</v>
      </c>
      <c r="AE39" s="56">
        <v>0</v>
      </c>
      <c r="AF39" s="56">
        <v>0</v>
      </c>
      <c r="AG39" s="56">
        <v>-158.63</v>
      </c>
      <c r="AH39" s="56">
        <v>0</v>
      </c>
      <c r="AI39" s="56">
        <v>0</v>
      </c>
      <c r="AJ39" s="56">
        <v>0</v>
      </c>
      <c r="AK39" s="56">
        <v>0</v>
      </c>
      <c r="AL39" s="56">
        <v>0</v>
      </c>
      <c r="AM39" s="56">
        <v>0</v>
      </c>
      <c r="AN39" s="56">
        <v>142.76</v>
      </c>
      <c r="AO39" s="56">
        <v>0</v>
      </c>
      <c r="AP39" s="56">
        <v>0</v>
      </c>
      <c r="AQ39" s="56">
        <v>0</v>
      </c>
      <c r="AR39" s="56">
        <v>0</v>
      </c>
      <c r="AS39" s="56">
        <v>0</v>
      </c>
      <c r="AT39" s="56">
        <v>0</v>
      </c>
      <c r="AU39" s="56">
        <v>0</v>
      </c>
      <c r="AV39" s="56">
        <v>0</v>
      </c>
      <c r="AW39" s="56">
        <v>0</v>
      </c>
      <c r="AX39" s="56">
        <v>0</v>
      </c>
      <c r="AY39" s="56">
        <v>0</v>
      </c>
    </row>
    <row r="40" spans="2:51" x14ac:dyDescent="0.25">
      <c r="Z40" s="78">
        <v>8</v>
      </c>
      <c r="AA40" s="56">
        <v>429.64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-1034.56</v>
      </c>
      <c r="AI40" s="56">
        <v>15</v>
      </c>
      <c r="AJ40" s="56">
        <v>0</v>
      </c>
      <c r="AK40" s="56">
        <v>15.08</v>
      </c>
      <c r="AL40" s="56">
        <v>0</v>
      </c>
      <c r="AM40" s="56">
        <v>0</v>
      </c>
      <c r="AN40" s="56">
        <v>0</v>
      </c>
      <c r="AO40" s="56">
        <v>0</v>
      </c>
      <c r="AP40" s="56">
        <v>0</v>
      </c>
      <c r="AQ40" s="56">
        <v>574.84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</row>
    <row r="41" spans="2:51" x14ac:dyDescent="0.25">
      <c r="Z41" s="78">
        <v>9</v>
      </c>
      <c r="AA41" s="56">
        <v>0</v>
      </c>
      <c r="AB41" s="56">
        <v>554.4</v>
      </c>
      <c r="AC41" s="56">
        <v>0</v>
      </c>
      <c r="AD41" s="56">
        <v>0</v>
      </c>
      <c r="AE41" s="56">
        <v>0</v>
      </c>
      <c r="AF41" s="56">
        <v>0</v>
      </c>
      <c r="AG41" s="56">
        <v>0</v>
      </c>
      <c r="AH41" s="56">
        <v>15</v>
      </c>
      <c r="AI41" s="56">
        <v>-1092.1300000000001</v>
      </c>
      <c r="AJ41" s="56">
        <v>6.06</v>
      </c>
      <c r="AK41" s="56">
        <v>0</v>
      </c>
      <c r="AL41" s="56">
        <v>11.6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505.08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</row>
    <row r="42" spans="2:51" x14ac:dyDescent="0.25">
      <c r="Z42" s="78">
        <v>10</v>
      </c>
      <c r="AA42" s="56">
        <v>0</v>
      </c>
      <c r="AB42" s="56">
        <v>0</v>
      </c>
      <c r="AC42" s="56">
        <v>215.89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6.06</v>
      </c>
      <c r="AJ42" s="56">
        <v>-425.19</v>
      </c>
      <c r="AK42" s="56">
        <v>0</v>
      </c>
      <c r="AL42" s="56">
        <v>0</v>
      </c>
      <c r="AM42" s="56">
        <v>3.81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199.43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</row>
    <row r="43" spans="2:51" x14ac:dyDescent="0.25">
      <c r="Z43" s="78">
        <v>11</v>
      </c>
      <c r="AA43" s="56">
        <v>0</v>
      </c>
      <c r="AB43" s="56">
        <v>0</v>
      </c>
      <c r="AC43" s="56">
        <v>0</v>
      </c>
      <c r="AD43" s="56">
        <v>446.42</v>
      </c>
      <c r="AE43" s="56">
        <v>0</v>
      </c>
      <c r="AF43" s="56">
        <v>0</v>
      </c>
      <c r="AG43" s="56">
        <v>0</v>
      </c>
      <c r="AH43" s="56">
        <v>15.08</v>
      </c>
      <c r="AI43" s="56">
        <v>0</v>
      </c>
      <c r="AJ43" s="56">
        <v>0</v>
      </c>
      <c r="AK43" s="56">
        <v>-1005.48</v>
      </c>
      <c r="AL43" s="56">
        <v>9.9600000000000009</v>
      </c>
      <c r="AM43" s="56">
        <v>0</v>
      </c>
      <c r="AN43" s="56">
        <v>5.74</v>
      </c>
      <c r="AO43" s="56">
        <v>0</v>
      </c>
      <c r="AP43" s="56">
        <v>0</v>
      </c>
      <c r="AQ43" s="56">
        <v>0</v>
      </c>
      <c r="AR43" s="56">
        <v>0</v>
      </c>
      <c r="AS43" s="56">
        <v>0</v>
      </c>
      <c r="AT43" s="56">
        <v>528.28</v>
      </c>
      <c r="AU43" s="56">
        <v>0</v>
      </c>
      <c r="AV43" s="56">
        <v>0</v>
      </c>
      <c r="AW43" s="56">
        <v>0</v>
      </c>
      <c r="AX43" s="56">
        <v>0</v>
      </c>
      <c r="AY43" s="56">
        <v>0</v>
      </c>
    </row>
    <row r="44" spans="2:51" x14ac:dyDescent="0.25">
      <c r="Z44" s="78">
        <v>12</v>
      </c>
      <c r="AA44" s="56">
        <v>0</v>
      </c>
      <c r="AB44" s="56">
        <v>0</v>
      </c>
      <c r="AC44" s="56">
        <v>0</v>
      </c>
      <c r="AD44" s="56">
        <v>0</v>
      </c>
      <c r="AE44" s="56">
        <v>346.14</v>
      </c>
      <c r="AF44" s="56">
        <v>0</v>
      </c>
      <c r="AG44" s="56">
        <v>0</v>
      </c>
      <c r="AH44" s="56">
        <v>0</v>
      </c>
      <c r="AI44" s="56">
        <v>11.6</v>
      </c>
      <c r="AJ44" s="56">
        <v>0</v>
      </c>
      <c r="AK44" s="56">
        <v>9.9600000000000009</v>
      </c>
      <c r="AL44" s="56">
        <v>-778.97</v>
      </c>
      <c r="AM44" s="56">
        <v>4.09</v>
      </c>
      <c r="AN44" s="56">
        <v>0</v>
      </c>
      <c r="AO44" s="56">
        <v>9.6</v>
      </c>
      <c r="AP44" s="56">
        <v>0</v>
      </c>
      <c r="AQ44" s="56">
        <v>0</v>
      </c>
      <c r="AR44" s="56">
        <v>0</v>
      </c>
      <c r="AS44" s="56">
        <v>0</v>
      </c>
      <c r="AT44" s="56">
        <v>0</v>
      </c>
      <c r="AU44" s="56">
        <v>397.58</v>
      </c>
      <c r="AV44" s="56">
        <v>0</v>
      </c>
      <c r="AW44" s="56">
        <v>0</v>
      </c>
      <c r="AX44" s="56">
        <v>0</v>
      </c>
      <c r="AY44" s="56">
        <v>0</v>
      </c>
    </row>
    <row r="45" spans="2:51" x14ac:dyDescent="0.25">
      <c r="Z45" s="78">
        <v>13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148.38999999999999</v>
      </c>
      <c r="AG45" s="56">
        <v>0</v>
      </c>
      <c r="AH45" s="56">
        <v>0</v>
      </c>
      <c r="AI45" s="56">
        <v>0</v>
      </c>
      <c r="AJ45" s="56">
        <v>3.81</v>
      </c>
      <c r="AK45" s="56">
        <v>0</v>
      </c>
      <c r="AL45" s="56">
        <v>4.09</v>
      </c>
      <c r="AM45" s="56">
        <v>-311.35000000000002</v>
      </c>
      <c r="AN45" s="56">
        <v>0</v>
      </c>
      <c r="AO45" s="56">
        <v>0</v>
      </c>
      <c r="AP45" s="56">
        <v>1.7</v>
      </c>
      <c r="AQ45" s="56">
        <v>0</v>
      </c>
      <c r="AR45" s="56">
        <v>0</v>
      </c>
      <c r="AS45" s="56">
        <v>0</v>
      </c>
      <c r="AT45" s="56">
        <v>0</v>
      </c>
      <c r="AU45" s="56">
        <v>0</v>
      </c>
      <c r="AV45" s="56">
        <v>153.36000000000001</v>
      </c>
      <c r="AW45" s="56">
        <v>0</v>
      </c>
      <c r="AX45" s="56">
        <v>0</v>
      </c>
      <c r="AY45" s="56">
        <v>0</v>
      </c>
    </row>
    <row r="46" spans="2:51" x14ac:dyDescent="0.25">
      <c r="Z46" s="78">
        <v>14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142.76</v>
      </c>
      <c r="AH46" s="56">
        <v>0</v>
      </c>
      <c r="AI46" s="56">
        <v>0</v>
      </c>
      <c r="AJ46" s="56">
        <v>0</v>
      </c>
      <c r="AK46" s="56">
        <v>5.74</v>
      </c>
      <c r="AL46" s="56">
        <v>0</v>
      </c>
      <c r="AM46" s="56">
        <v>0</v>
      </c>
      <c r="AN46" s="56">
        <v>-233.56</v>
      </c>
      <c r="AO46" s="56">
        <v>5.56</v>
      </c>
      <c r="AP46" s="56">
        <v>0</v>
      </c>
      <c r="AQ46" s="56">
        <v>0</v>
      </c>
      <c r="AR46" s="56">
        <v>0</v>
      </c>
      <c r="AS46" s="56">
        <v>0</v>
      </c>
      <c r="AT46" s="56">
        <v>0</v>
      </c>
      <c r="AU46" s="56">
        <v>0</v>
      </c>
      <c r="AV46" s="56">
        <v>0</v>
      </c>
      <c r="AW46" s="56">
        <v>79.5</v>
      </c>
      <c r="AX46" s="56">
        <v>0</v>
      </c>
      <c r="AY46" s="56">
        <v>0</v>
      </c>
    </row>
    <row r="47" spans="2:51" x14ac:dyDescent="0.25">
      <c r="Z47" s="78">
        <v>15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0</v>
      </c>
      <c r="AL47" s="56">
        <v>9.6</v>
      </c>
      <c r="AM47" s="56">
        <v>0</v>
      </c>
      <c r="AN47" s="56">
        <v>5.56</v>
      </c>
      <c r="AO47" s="56">
        <v>-359.77</v>
      </c>
      <c r="AP47" s="56">
        <v>1.82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342.8</v>
      </c>
      <c r="AY47" s="56">
        <v>0</v>
      </c>
    </row>
    <row r="48" spans="2:51" x14ac:dyDescent="0.25">
      <c r="Z48" s="78">
        <v>16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6">
        <v>0</v>
      </c>
      <c r="AG48" s="56">
        <v>0</v>
      </c>
      <c r="AH48" s="56">
        <v>0</v>
      </c>
      <c r="AI48" s="56">
        <v>0</v>
      </c>
      <c r="AJ48" s="56">
        <v>0</v>
      </c>
      <c r="AK48" s="56">
        <v>0</v>
      </c>
      <c r="AL48" s="56">
        <v>0</v>
      </c>
      <c r="AM48" s="56">
        <v>1.7</v>
      </c>
      <c r="AN48" s="56">
        <v>0</v>
      </c>
      <c r="AO48" s="56">
        <v>1.82</v>
      </c>
      <c r="AP48" s="56">
        <v>-53.87</v>
      </c>
      <c r="AQ48" s="56">
        <v>0</v>
      </c>
      <c r="AR48" s="56">
        <v>0</v>
      </c>
      <c r="AS48" s="56">
        <v>0</v>
      </c>
      <c r="AT48" s="56">
        <v>0</v>
      </c>
      <c r="AU48" s="56">
        <v>0</v>
      </c>
      <c r="AV48" s="56">
        <v>0</v>
      </c>
      <c r="AW48" s="56">
        <v>0</v>
      </c>
      <c r="AX48" s="56">
        <v>0</v>
      </c>
      <c r="AY48" s="56">
        <v>50.36</v>
      </c>
    </row>
    <row r="49" spans="26:51" x14ac:dyDescent="0.25">
      <c r="Z49" s="78">
        <v>17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574.84</v>
      </c>
      <c r="AI49" s="56">
        <v>0</v>
      </c>
      <c r="AJ49" s="56">
        <v>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-619.16999999999996</v>
      </c>
      <c r="AR49" s="56">
        <v>19.489999999999998</v>
      </c>
      <c r="AS49" s="56">
        <v>0</v>
      </c>
      <c r="AT49" s="56">
        <v>24.84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</row>
    <row r="50" spans="26:51" x14ac:dyDescent="0.25">
      <c r="Z50" s="78">
        <v>18</v>
      </c>
      <c r="AA50" s="56">
        <v>0</v>
      </c>
      <c r="AB50" s="56">
        <v>0</v>
      </c>
      <c r="AC50" s="56">
        <v>0</v>
      </c>
      <c r="AD50" s="56">
        <v>0</v>
      </c>
      <c r="AE50" s="56">
        <v>0</v>
      </c>
      <c r="AF50" s="56">
        <v>0</v>
      </c>
      <c r="AG50" s="56">
        <v>0</v>
      </c>
      <c r="AH50" s="56">
        <v>0</v>
      </c>
      <c r="AI50" s="56">
        <v>505.08</v>
      </c>
      <c r="AJ50" s="56">
        <v>0</v>
      </c>
      <c r="AK50" s="56">
        <v>0</v>
      </c>
      <c r="AL50" s="56">
        <v>0</v>
      </c>
      <c r="AM50" s="56">
        <v>0</v>
      </c>
      <c r="AN50" s="56">
        <v>0</v>
      </c>
      <c r="AO50" s="56">
        <v>0</v>
      </c>
      <c r="AP50" s="56">
        <v>0</v>
      </c>
      <c r="AQ50" s="56">
        <v>19.489999999999998</v>
      </c>
      <c r="AR50" s="56">
        <v>-1057.69</v>
      </c>
      <c r="AS50" s="56">
        <v>11.96</v>
      </c>
      <c r="AT50" s="56">
        <v>0</v>
      </c>
      <c r="AU50" s="56">
        <v>21.17</v>
      </c>
      <c r="AV50" s="56">
        <v>0</v>
      </c>
      <c r="AW50" s="56">
        <v>0</v>
      </c>
      <c r="AX50" s="56">
        <v>0</v>
      </c>
      <c r="AY50" s="56">
        <v>0</v>
      </c>
    </row>
    <row r="51" spans="26:51" x14ac:dyDescent="0.25">
      <c r="Z51" s="78">
        <v>19</v>
      </c>
      <c r="AA51" s="56">
        <v>0</v>
      </c>
      <c r="AB51" s="56">
        <v>0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199.43</v>
      </c>
      <c r="AK51" s="56">
        <v>0</v>
      </c>
      <c r="AL51" s="56">
        <v>0</v>
      </c>
      <c r="AM51" s="56">
        <v>0</v>
      </c>
      <c r="AN51" s="56">
        <v>0</v>
      </c>
      <c r="AO51" s="56">
        <v>0</v>
      </c>
      <c r="AP51" s="56">
        <v>0</v>
      </c>
      <c r="AQ51" s="56">
        <v>0</v>
      </c>
      <c r="AR51" s="56">
        <v>11.96</v>
      </c>
      <c r="AS51" s="56">
        <v>-222.67</v>
      </c>
      <c r="AT51" s="56">
        <v>0</v>
      </c>
      <c r="AU51" s="56">
        <v>0</v>
      </c>
      <c r="AV51" s="56">
        <v>11.28</v>
      </c>
      <c r="AW51" s="56">
        <v>0</v>
      </c>
      <c r="AX51" s="56">
        <v>0</v>
      </c>
      <c r="AY51" s="56">
        <v>0</v>
      </c>
    </row>
    <row r="52" spans="26:51" x14ac:dyDescent="0.25">
      <c r="Z52" s="78">
        <v>20</v>
      </c>
      <c r="AA52" s="56">
        <v>0</v>
      </c>
      <c r="AB52" s="56">
        <v>0</v>
      </c>
      <c r="AC52" s="56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6">
        <v>0</v>
      </c>
      <c r="AJ52" s="56">
        <v>0</v>
      </c>
      <c r="AK52" s="56">
        <v>528.28</v>
      </c>
      <c r="AL52" s="56">
        <v>0</v>
      </c>
      <c r="AM52" s="56">
        <v>0</v>
      </c>
      <c r="AN52" s="56">
        <v>0</v>
      </c>
      <c r="AO52" s="56">
        <v>0</v>
      </c>
      <c r="AP52" s="56">
        <v>0</v>
      </c>
      <c r="AQ52" s="56">
        <v>24.84</v>
      </c>
      <c r="AR52" s="56">
        <v>0</v>
      </c>
      <c r="AS52" s="56">
        <v>0</v>
      </c>
      <c r="AT52" s="56">
        <v>-579.41</v>
      </c>
      <c r="AU52" s="56">
        <v>21.92</v>
      </c>
      <c r="AV52" s="56">
        <v>0</v>
      </c>
      <c r="AW52" s="56">
        <v>4.3600000000000003</v>
      </c>
      <c r="AX52" s="56">
        <v>0</v>
      </c>
      <c r="AY52" s="56">
        <v>0</v>
      </c>
    </row>
    <row r="53" spans="26:51" x14ac:dyDescent="0.25">
      <c r="Z53" s="78">
        <v>21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6">
        <v>0</v>
      </c>
      <c r="AG53" s="56">
        <v>0</v>
      </c>
      <c r="AH53" s="56">
        <v>0</v>
      </c>
      <c r="AI53" s="56">
        <v>0</v>
      </c>
      <c r="AJ53" s="56">
        <v>0</v>
      </c>
      <c r="AK53" s="56">
        <v>0</v>
      </c>
      <c r="AL53" s="56">
        <v>397.58</v>
      </c>
      <c r="AM53" s="56">
        <v>0</v>
      </c>
      <c r="AN53" s="56">
        <v>0</v>
      </c>
      <c r="AO53" s="56">
        <v>0</v>
      </c>
      <c r="AP53" s="56">
        <v>0</v>
      </c>
      <c r="AQ53" s="56">
        <v>0</v>
      </c>
      <c r="AR53" s="56">
        <v>21.17</v>
      </c>
      <c r="AS53" s="56">
        <v>0</v>
      </c>
      <c r="AT53" s="56">
        <v>21.92</v>
      </c>
      <c r="AU53" s="56">
        <v>-719.18</v>
      </c>
      <c r="AV53" s="56">
        <v>12.1</v>
      </c>
      <c r="AW53" s="56">
        <v>0</v>
      </c>
      <c r="AX53" s="56">
        <v>16.420000000000002</v>
      </c>
      <c r="AY53" s="56">
        <v>0</v>
      </c>
    </row>
    <row r="54" spans="26:51" x14ac:dyDescent="0.25">
      <c r="Z54" s="78">
        <v>22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6">
        <v>0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153.36000000000001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  <c r="AS54" s="56">
        <v>11.28</v>
      </c>
      <c r="AT54" s="56">
        <v>0</v>
      </c>
      <c r="AU54" s="56">
        <v>12.1</v>
      </c>
      <c r="AV54" s="56">
        <v>-181.48</v>
      </c>
      <c r="AW54" s="56">
        <v>0</v>
      </c>
      <c r="AX54" s="56">
        <v>0</v>
      </c>
      <c r="AY54" s="56">
        <v>4.74</v>
      </c>
    </row>
    <row r="55" spans="26:51" x14ac:dyDescent="0.25">
      <c r="Z55" s="78">
        <v>23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0</v>
      </c>
      <c r="AJ55" s="56">
        <v>0</v>
      </c>
      <c r="AK55" s="56">
        <v>0</v>
      </c>
      <c r="AL55" s="56">
        <v>0</v>
      </c>
      <c r="AM55" s="56">
        <v>0</v>
      </c>
      <c r="AN55" s="56">
        <v>79.5</v>
      </c>
      <c r="AO55" s="56">
        <v>0</v>
      </c>
      <c r="AP55" s="56">
        <v>0</v>
      </c>
      <c r="AQ55" s="56">
        <v>0</v>
      </c>
      <c r="AR55" s="56">
        <v>0</v>
      </c>
      <c r="AS55" s="56">
        <v>0</v>
      </c>
      <c r="AT55" s="56">
        <v>4.3600000000000003</v>
      </c>
      <c r="AU55" s="56">
        <v>0</v>
      </c>
      <c r="AV55" s="56">
        <v>0</v>
      </c>
      <c r="AW55" s="56">
        <v>-88.15</v>
      </c>
      <c r="AX55" s="56">
        <v>4.29</v>
      </c>
      <c r="AY55" s="56">
        <v>0</v>
      </c>
    </row>
    <row r="56" spans="26:51" x14ac:dyDescent="0.25">
      <c r="Z56" s="78">
        <v>24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6">
        <v>0</v>
      </c>
      <c r="AG56" s="56">
        <v>0</v>
      </c>
      <c r="AH56" s="56">
        <v>0</v>
      </c>
      <c r="AI56" s="56">
        <v>0</v>
      </c>
      <c r="AJ56" s="56">
        <v>0</v>
      </c>
      <c r="AK56" s="56">
        <v>0</v>
      </c>
      <c r="AL56" s="56">
        <v>0</v>
      </c>
      <c r="AM56" s="56">
        <v>0</v>
      </c>
      <c r="AN56" s="56">
        <v>0</v>
      </c>
      <c r="AO56" s="56">
        <v>342.8</v>
      </c>
      <c r="AP56" s="56">
        <v>0</v>
      </c>
      <c r="AQ56" s="56">
        <v>0</v>
      </c>
      <c r="AR56" s="56">
        <v>0</v>
      </c>
      <c r="AS56" s="56">
        <v>0</v>
      </c>
      <c r="AT56" s="56">
        <v>0</v>
      </c>
      <c r="AU56" s="56">
        <v>16.420000000000002</v>
      </c>
      <c r="AV56" s="56">
        <v>0</v>
      </c>
      <c r="AW56" s="56">
        <v>4.29</v>
      </c>
      <c r="AX56" s="56">
        <v>-967.74</v>
      </c>
      <c r="AY56" s="56">
        <v>4.2300000000000004</v>
      </c>
    </row>
    <row r="57" spans="26:51" x14ac:dyDescent="0.25">
      <c r="Z57" s="78">
        <v>25</v>
      </c>
      <c r="AA57" s="56">
        <v>0</v>
      </c>
      <c r="AB57" s="56">
        <v>0</v>
      </c>
      <c r="AC57" s="56">
        <v>0</v>
      </c>
      <c r="AD57" s="56">
        <v>0</v>
      </c>
      <c r="AE57" s="56">
        <v>0</v>
      </c>
      <c r="AF57" s="56">
        <v>0</v>
      </c>
      <c r="AG57" s="56">
        <v>0</v>
      </c>
      <c r="AH57" s="56">
        <v>0</v>
      </c>
      <c r="AI57" s="56">
        <v>0</v>
      </c>
      <c r="AJ57" s="56">
        <v>0</v>
      </c>
      <c r="AK57" s="56">
        <v>0</v>
      </c>
      <c r="AL57" s="56">
        <v>0</v>
      </c>
      <c r="AM57" s="56">
        <v>0</v>
      </c>
      <c r="AN57" s="56">
        <v>0</v>
      </c>
      <c r="AO57" s="56">
        <v>0</v>
      </c>
      <c r="AP57" s="56">
        <v>50.36</v>
      </c>
      <c r="AQ57" s="56">
        <v>0</v>
      </c>
      <c r="AR57" s="56">
        <v>0</v>
      </c>
      <c r="AS57" s="56">
        <v>0</v>
      </c>
      <c r="AT57" s="56">
        <v>0</v>
      </c>
      <c r="AU57" s="56">
        <v>0</v>
      </c>
      <c r="AV57" s="56">
        <v>4.74</v>
      </c>
      <c r="AW57" s="56">
        <v>0</v>
      </c>
      <c r="AX57" s="56">
        <v>4.2300000000000004</v>
      </c>
      <c r="AY57" s="56">
        <v>-59.33</v>
      </c>
    </row>
    <row r="58" spans="26:51" x14ac:dyDescent="0.25">
      <c r="Z58" s="78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</row>
    <row r="59" spans="26:51" x14ac:dyDescent="0.25">
      <c r="Z59" s="85" t="s">
        <v>39</v>
      </c>
      <c r="AA59" s="84">
        <f>+SUM(AA33:AA55)</f>
        <v>0</v>
      </c>
      <c r="AB59" s="84">
        <f t="shared" ref="AB59:AG59" si="7">+SUM(AB33:AB55)</f>
        <v>0</v>
      </c>
      <c r="AC59" s="84">
        <f t="shared" si="7"/>
        <v>-9.9999999999909051E-3</v>
      </c>
      <c r="AD59" s="84">
        <f>+SUM(AD33:AD57)</f>
        <v>-9.9999999999909051E-3</v>
      </c>
      <c r="AE59" s="84">
        <f t="shared" si="7"/>
        <v>-9.9999999999909051E-3</v>
      </c>
      <c r="AF59" s="84">
        <f>+SUM(AF33:AF57)</f>
        <v>-1.0000000000019327E-2</v>
      </c>
      <c r="AG59" s="84">
        <f t="shared" si="7"/>
        <v>0</v>
      </c>
      <c r="AH59" s="84">
        <f>+SUM(AH33:AH57)</f>
        <v>1.1368683772161603E-13</v>
      </c>
      <c r="AI59" s="84">
        <f>+SUM(AI33:AI57)</f>
        <v>9.9999999998203748E-3</v>
      </c>
      <c r="AJ59" s="84">
        <f t="shared" ref="AJ59" si="8">+SUM(AJ33:AJ55)</f>
        <v>0</v>
      </c>
      <c r="AK59" s="84">
        <f>+SUM(AK33:AK57)</f>
        <v>0</v>
      </c>
      <c r="AL59" s="84">
        <f t="shared" ref="AL59:AN59" si="9">+SUM(AL33:AL55)</f>
        <v>-5.6843418860808015E-14</v>
      </c>
      <c r="AM59" s="84">
        <f t="shared" ref="AM59" si="10">+SUM(AM33:AM57)</f>
        <v>-2.8421709430404007E-14</v>
      </c>
      <c r="AN59" s="84">
        <f t="shared" si="9"/>
        <v>0</v>
      </c>
      <c r="AO59" s="84">
        <f>+SUM(AO33:AO57)</f>
        <v>1.0000000000047748E-2</v>
      </c>
      <c r="AP59" s="84">
        <f t="shared" ref="AP59:AY59" si="11">+SUM(AP33:AP57)</f>
        <v>1.0000000000005116E-2</v>
      </c>
      <c r="AQ59" s="84">
        <f t="shared" si="11"/>
        <v>7.1054273576010019E-14</v>
      </c>
      <c r="AR59" s="84">
        <f>+SUM(AR33:AR57)+R18</f>
        <v>9.9999999999340616E-3</v>
      </c>
      <c r="AS59" s="84">
        <f t="shared" si="11"/>
        <v>2.6645352591003757E-14</v>
      </c>
      <c r="AT59" s="84">
        <f t="shared" si="11"/>
        <v>-9.9999999999615952E-3</v>
      </c>
      <c r="AU59" s="84">
        <f>+SUM(AU33:AU57)+R17</f>
        <v>1.0000000000104592E-2</v>
      </c>
      <c r="AV59" s="84">
        <f t="shared" si="11"/>
        <v>1.9539925233402755E-14</v>
      </c>
      <c r="AW59" s="84">
        <f t="shared" si="11"/>
        <v>-6.2172489379008766E-15</v>
      </c>
      <c r="AX59" s="84">
        <f>+SUM(AX33:AX57)+R16</f>
        <v>0</v>
      </c>
      <c r="AY59" s="84">
        <f t="shared" si="11"/>
        <v>0</v>
      </c>
    </row>
    <row r="60" spans="26:51" x14ac:dyDescent="0.25"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</row>
    <row r="61" spans="26:51" x14ac:dyDescent="0.25">
      <c r="AA61" s="77">
        <v>1</v>
      </c>
      <c r="AB61" s="77">
        <v>2</v>
      </c>
      <c r="AC61" s="77">
        <v>3</v>
      </c>
      <c r="AD61" s="77">
        <v>4</v>
      </c>
      <c r="AE61" s="77">
        <v>5</v>
      </c>
      <c r="AF61" s="77">
        <v>6</v>
      </c>
      <c r="AG61" s="77">
        <v>7</v>
      </c>
      <c r="AH61" s="77">
        <v>8</v>
      </c>
      <c r="AI61" s="77">
        <v>9</v>
      </c>
      <c r="AJ61" s="77">
        <v>10</v>
      </c>
      <c r="AK61" s="77">
        <v>11</v>
      </c>
      <c r="AL61" s="77">
        <v>12</v>
      </c>
      <c r="AM61" s="77">
        <v>13</v>
      </c>
      <c r="AN61" s="77">
        <v>14</v>
      </c>
      <c r="AO61" s="77">
        <v>15</v>
      </c>
      <c r="AP61" s="77">
        <v>16</v>
      </c>
      <c r="AQ61" s="77">
        <v>17</v>
      </c>
      <c r="AR61" s="77">
        <v>18</v>
      </c>
      <c r="AS61" s="77">
        <v>19</v>
      </c>
      <c r="AT61" s="77">
        <v>20</v>
      </c>
      <c r="AU61" s="77">
        <v>21</v>
      </c>
      <c r="AV61" s="77">
        <v>22</v>
      </c>
      <c r="AW61" s="77">
        <v>23</v>
      </c>
      <c r="AX61" s="77">
        <v>24</v>
      </c>
      <c r="AY61" s="77">
        <v>25</v>
      </c>
    </row>
    <row r="62" spans="26:51" x14ac:dyDescent="0.25">
      <c r="Z62" s="77">
        <v>1</v>
      </c>
      <c r="AA62" s="56">
        <f>+AA33-AA3</f>
        <v>3.7849601579296177E-3</v>
      </c>
      <c r="AB62" s="56">
        <f t="shared" ref="AB62:AY62" si="12">+AB33-AB3</f>
        <v>2.8274428274421837E-3</v>
      </c>
      <c r="AC62" s="56">
        <f t="shared" si="12"/>
        <v>0</v>
      </c>
      <c r="AD62" s="56">
        <f t="shared" si="12"/>
        <v>-4.8519116855167965E-3</v>
      </c>
      <c r="AE62" s="56">
        <f t="shared" si="12"/>
        <v>0</v>
      </c>
      <c r="AF62" s="56">
        <f t="shared" si="12"/>
        <v>0</v>
      </c>
      <c r="AG62" s="56">
        <f t="shared" si="12"/>
        <v>0</v>
      </c>
      <c r="AH62" s="56">
        <f t="shared" si="12"/>
        <v>-1.7604912998763211E-3</v>
      </c>
      <c r="AI62" s="56">
        <f t="shared" si="12"/>
        <v>0</v>
      </c>
      <c r="AJ62" s="56">
        <f t="shared" si="12"/>
        <v>0</v>
      </c>
      <c r="AK62" s="56">
        <f t="shared" si="12"/>
        <v>0</v>
      </c>
      <c r="AL62" s="56">
        <f t="shared" si="12"/>
        <v>0</v>
      </c>
      <c r="AM62" s="56">
        <f t="shared" si="12"/>
        <v>0</v>
      </c>
      <c r="AN62" s="56">
        <f t="shared" si="12"/>
        <v>0</v>
      </c>
      <c r="AO62" s="56">
        <f t="shared" si="12"/>
        <v>0</v>
      </c>
      <c r="AP62" s="56">
        <f t="shared" si="12"/>
        <v>0</v>
      </c>
      <c r="AQ62" s="56">
        <f t="shared" si="12"/>
        <v>0</v>
      </c>
      <c r="AR62" s="56">
        <f t="shared" si="12"/>
        <v>0</v>
      </c>
      <c r="AS62" s="56">
        <f t="shared" si="12"/>
        <v>0</v>
      </c>
      <c r="AT62" s="56">
        <f t="shared" si="12"/>
        <v>0</v>
      </c>
      <c r="AU62" s="56">
        <f t="shared" si="12"/>
        <v>0</v>
      </c>
      <c r="AV62" s="56">
        <f t="shared" si="12"/>
        <v>0</v>
      </c>
      <c r="AW62" s="56">
        <f t="shared" si="12"/>
        <v>0</v>
      </c>
      <c r="AX62" s="56">
        <f t="shared" si="12"/>
        <v>0</v>
      </c>
      <c r="AY62" s="56">
        <f t="shared" si="12"/>
        <v>0</v>
      </c>
    </row>
    <row r="63" spans="26:51" x14ac:dyDescent="0.25">
      <c r="Z63" s="77">
        <v>2</v>
      </c>
      <c r="AA63" s="56">
        <f t="shared" ref="AA63:AY63" si="13">+AA34-AA4</f>
        <v>2.8274428274421837E-3</v>
      </c>
      <c r="AB63" s="56">
        <f t="shared" si="13"/>
        <v>7.970642287773444E-4</v>
      </c>
      <c r="AC63" s="56">
        <f t="shared" si="13"/>
        <v>-2.3467654778386304E-4</v>
      </c>
      <c r="AD63" s="56">
        <f t="shared" si="13"/>
        <v>0</v>
      </c>
      <c r="AE63" s="56">
        <f t="shared" si="13"/>
        <v>-3.3898305084782976E-3</v>
      </c>
      <c r="AF63" s="56">
        <f t="shared" si="13"/>
        <v>0</v>
      </c>
      <c r="AG63" s="56">
        <f t="shared" si="13"/>
        <v>0</v>
      </c>
      <c r="AH63" s="56">
        <f t="shared" si="13"/>
        <v>0</v>
      </c>
      <c r="AI63" s="56">
        <f t="shared" si="13"/>
        <v>0</v>
      </c>
      <c r="AJ63" s="56">
        <f t="shared" si="13"/>
        <v>0</v>
      </c>
      <c r="AK63" s="56">
        <f t="shared" si="13"/>
        <v>0</v>
      </c>
      <c r="AL63" s="56">
        <f t="shared" si="13"/>
        <v>0</v>
      </c>
      <c r="AM63" s="56">
        <f t="shared" si="13"/>
        <v>0</v>
      </c>
      <c r="AN63" s="56">
        <f t="shared" si="13"/>
        <v>0</v>
      </c>
      <c r="AO63" s="56">
        <f t="shared" si="13"/>
        <v>0</v>
      </c>
      <c r="AP63" s="56">
        <f t="shared" si="13"/>
        <v>0</v>
      </c>
      <c r="AQ63" s="56">
        <f t="shared" si="13"/>
        <v>0</v>
      </c>
      <c r="AR63" s="56">
        <f t="shared" si="13"/>
        <v>0</v>
      </c>
      <c r="AS63" s="56">
        <f t="shared" si="13"/>
        <v>0</v>
      </c>
      <c r="AT63" s="56">
        <f t="shared" si="13"/>
        <v>0</v>
      </c>
      <c r="AU63" s="56">
        <f t="shared" si="13"/>
        <v>0</v>
      </c>
      <c r="AV63" s="56">
        <f t="shared" si="13"/>
        <v>0</v>
      </c>
      <c r="AW63" s="56">
        <f t="shared" si="13"/>
        <v>0</v>
      </c>
      <c r="AX63" s="56">
        <f t="shared" si="13"/>
        <v>0</v>
      </c>
      <c r="AY63" s="56">
        <f t="shared" si="13"/>
        <v>0</v>
      </c>
    </row>
    <row r="64" spans="26:51" x14ac:dyDescent="0.25">
      <c r="Z64" s="77">
        <v>3</v>
      </c>
      <c r="AA64" s="56">
        <f t="shared" ref="AA64:AY64" si="14">+AA35-AA5</f>
        <v>0</v>
      </c>
      <c r="AB64" s="56">
        <f t="shared" si="14"/>
        <v>-2.3467654778386304E-4</v>
      </c>
      <c r="AC64" s="56">
        <f t="shared" si="14"/>
        <v>-3.9471133111987911E-3</v>
      </c>
      <c r="AD64" s="56">
        <f t="shared" si="14"/>
        <v>0</v>
      </c>
      <c r="AE64" s="56">
        <f t="shared" si="14"/>
        <v>0</v>
      </c>
      <c r="AF64" s="56">
        <f t="shared" si="14"/>
        <v>-4.4668587896232737E-3</v>
      </c>
      <c r="AG64" s="56">
        <f t="shared" si="14"/>
        <v>0</v>
      </c>
      <c r="AH64" s="56">
        <f t="shared" si="14"/>
        <v>0</v>
      </c>
      <c r="AI64" s="56">
        <f t="shared" si="14"/>
        <v>0</v>
      </c>
      <c r="AJ64" s="56">
        <f t="shared" si="14"/>
        <v>-1.35135135138853E-3</v>
      </c>
      <c r="AK64" s="56">
        <f t="shared" si="14"/>
        <v>0</v>
      </c>
      <c r="AL64" s="56">
        <f t="shared" si="14"/>
        <v>0</v>
      </c>
      <c r="AM64" s="56">
        <f t="shared" si="14"/>
        <v>0</v>
      </c>
      <c r="AN64" s="56">
        <f t="shared" si="14"/>
        <v>0</v>
      </c>
      <c r="AO64" s="56">
        <f t="shared" si="14"/>
        <v>0</v>
      </c>
      <c r="AP64" s="56">
        <f t="shared" si="14"/>
        <v>0</v>
      </c>
      <c r="AQ64" s="56">
        <f t="shared" si="14"/>
        <v>0</v>
      </c>
      <c r="AR64" s="56">
        <f t="shared" si="14"/>
        <v>0</v>
      </c>
      <c r="AS64" s="56">
        <f t="shared" si="14"/>
        <v>0</v>
      </c>
      <c r="AT64" s="56">
        <f t="shared" si="14"/>
        <v>0</v>
      </c>
      <c r="AU64" s="56">
        <f t="shared" si="14"/>
        <v>0</v>
      </c>
      <c r="AV64" s="56">
        <f t="shared" si="14"/>
        <v>0</v>
      </c>
      <c r="AW64" s="56">
        <f t="shared" si="14"/>
        <v>0</v>
      </c>
      <c r="AX64" s="56">
        <f t="shared" si="14"/>
        <v>0</v>
      </c>
      <c r="AY64" s="56">
        <f t="shared" si="14"/>
        <v>0</v>
      </c>
    </row>
    <row r="65" spans="26:51" x14ac:dyDescent="0.25">
      <c r="Z65" s="77">
        <v>4</v>
      </c>
      <c r="AA65" s="56">
        <f t="shared" ref="AA65:AY65" si="15">+AA36-AA6</f>
        <v>-4.8519116855167965E-3</v>
      </c>
      <c r="AB65" s="56">
        <f t="shared" si="15"/>
        <v>0</v>
      </c>
      <c r="AC65" s="56">
        <f t="shared" si="15"/>
        <v>0</v>
      </c>
      <c r="AD65" s="56">
        <f t="shared" si="15"/>
        <v>-1.9493860683610365E-3</v>
      </c>
      <c r="AE65" s="56">
        <f t="shared" si="15"/>
        <v>-4.2851900393152675E-3</v>
      </c>
      <c r="AF65" s="56">
        <f t="shared" si="15"/>
        <v>0</v>
      </c>
      <c r="AG65" s="56">
        <f t="shared" si="15"/>
        <v>-2.7635437339057489E-4</v>
      </c>
      <c r="AH65" s="56">
        <f t="shared" si="15"/>
        <v>0</v>
      </c>
      <c r="AI65" s="56">
        <f t="shared" si="15"/>
        <v>0</v>
      </c>
      <c r="AJ65" s="56">
        <f t="shared" si="15"/>
        <v>0</v>
      </c>
      <c r="AK65" s="56">
        <f t="shared" si="15"/>
        <v>1.3628421665998758E-3</v>
      </c>
      <c r="AL65" s="56">
        <f t="shared" si="15"/>
        <v>0</v>
      </c>
      <c r="AM65" s="56">
        <f t="shared" si="15"/>
        <v>0</v>
      </c>
      <c r="AN65" s="56">
        <f t="shared" si="15"/>
        <v>0</v>
      </c>
      <c r="AO65" s="56">
        <f t="shared" si="15"/>
        <v>0</v>
      </c>
      <c r="AP65" s="56">
        <f t="shared" si="15"/>
        <v>0</v>
      </c>
      <c r="AQ65" s="56">
        <f t="shared" si="15"/>
        <v>0</v>
      </c>
      <c r="AR65" s="56">
        <f t="shared" si="15"/>
        <v>0</v>
      </c>
      <c r="AS65" s="56">
        <f t="shared" si="15"/>
        <v>0</v>
      </c>
      <c r="AT65" s="56">
        <f t="shared" si="15"/>
        <v>0</v>
      </c>
      <c r="AU65" s="56">
        <f t="shared" si="15"/>
        <v>0</v>
      </c>
      <c r="AV65" s="56">
        <f t="shared" si="15"/>
        <v>0</v>
      </c>
      <c r="AW65" s="56">
        <f t="shared" si="15"/>
        <v>0</v>
      </c>
      <c r="AX65" s="56">
        <f t="shared" si="15"/>
        <v>0</v>
      </c>
      <c r="AY65" s="56">
        <f t="shared" si="15"/>
        <v>0</v>
      </c>
    </row>
    <row r="66" spans="26:51" x14ac:dyDescent="0.25">
      <c r="Z66" s="77">
        <v>5</v>
      </c>
      <c r="AA66" s="56">
        <f t="shared" ref="AA66:AY66" si="16">+AA37-AA7</f>
        <v>0</v>
      </c>
      <c r="AB66" s="56">
        <f t="shared" si="16"/>
        <v>-3.3898305084782976E-3</v>
      </c>
      <c r="AC66" s="56">
        <f t="shared" si="16"/>
        <v>0</v>
      </c>
      <c r="AD66" s="56">
        <f t="shared" si="16"/>
        <v>-4.2851900393152675E-3</v>
      </c>
      <c r="AE66" s="56">
        <f t="shared" si="16"/>
        <v>2.6616706243203225E-3</v>
      </c>
      <c r="AF66" s="56">
        <f t="shared" si="16"/>
        <v>-2.6489877388051752E-3</v>
      </c>
      <c r="AG66" s="56">
        <f t="shared" si="16"/>
        <v>0</v>
      </c>
      <c r="AH66" s="56">
        <f t="shared" si="16"/>
        <v>0</v>
      </c>
      <c r="AI66" s="56">
        <f t="shared" si="16"/>
        <v>0</v>
      </c>
      <c r="AJ66" s="56">
        <f t="shared" si="16"/>
        <v>0</v>
      </c>
      <c r="AK66" s="56">
        <f t="shared" si="16"/>
        <v>0</v>
      </c>
      <c r="AL66" s="56">
        <f t="shared" si="16"/>
        <v>-2.3376623377657779E-3</v>
      </c>
      <c r="AM66" s="56">
        <f t="shared" si="16"/>
        <v>0</v>
      </c>
      <c r="AN66" s="56">
        <f t="shared" si="16"/>
        <v>0</v>
      </c>
      <c r="AO66" s="56">
        <f t="shared" si="16"/>
        <v>0</v>
      </c>
      <c r="AP66" s="56">
        <f t="shared" si="16"/>
        <v>0</v>
      </c>
      <c r="AQ66" s="56">
        <f t="shared" si="16"/>
        <v>0</v>
      </c>
      <c r="AR66" s="56">
        <f t="shared" si="16"/>
        <v>0</v>
      </c>
      <c r="AS66" s="56">
        <f t="shared" si="16"/>
        <v>0</v>
      </c>
      <c r="AT66" s="56">
        <f t="shared" si="16"/>
        <v>0</v>
      </c>
      <c r="AU66" s="56">
        <f t="shared" si="16"/>
        <v>0</v>
      </c>
      <c r="AV66" s="56">
        <f t="shared" si="16"/>
        <v>0</v>
      </c>
      <c r="AW66" s="56">
        <f t="shared" si="16"/>
        <v>0</v>
      </c>
      <c r="AX66" s="56">
        <f t="shared" si="16"/>
        <v>0</v>
      </c>
      <c r="AY66" s="56">
        <f t="shared" si="16"/>
        <v>0</v>
      </c>
    </row>
    <row r="67" spans="26:51" x14ac:dyDescent="0.25">
      <c r="Z67" s="77">
        <v>6</v>
      </c>
      <c r="AA67" s="56">
        <f t="shared" ref="AA67:AY67" si="17">+AA38-AA8</f>
        <v>0</v>
      </c>
      <c r="AB67" s="56">
        <f t="shared" si="17"/>
        <v>0</v>
      </c>
      <c r="AC67" s="56">
        <f t="shared" si="17"/>
        <v>-4.4668587896232737E-3</v>
      </c>
      <c r="AD67" s="56">
        <f t="shared" si="17"/>
        <v>0</v>
      </c>
      <c r="AE67" s="56">
        <f t="shared" si="17"/>
        <v>-2.6489877388051752E-3</v>
      </c>
      <c r="AF67" s="56">
        <f t="shared" si="17"/>
        <v>-2.6402510325453932E-3</v>
      </c>
      <c r="AG67" s="56">
        <f t="shared" si="17"/>
        <v>0</v>
      </c>
      <c r="AH67" s="56">
        <f t="shared" si="17"/>
        <v>0</v>
      </c>
      <c r="AI67" s="56">
        <f t="shared" si="17"/>
        <v>0</v>
      </c>
      <c r="AJ67" s="56">
        <f t="shared" si="17"/>
        <v>0</v>
      </c>
      <c r="AK67" s="56">
        <f t="shared" si="17"/>
        <v>0</v>
      </c>
      <c r="AL67" s="56">
        <f t="shared" si="17"/>
        <v>0</v>
      </c>
      <c r="AM67" s="56">
        <f t="shared" si="17"/>
        <v>-2.4390243905259013E-4</v>
      </c>
      <c r="AN67" s="56">
        <f t="shared" si="17"/>
        <v>0</v>
      </c>
      <c r="AO67" s="56">
        <f t="shared" si="17"/>
        <v>0</v>
      </c>
      <c r="AP67" s="56">
        <f t="shared" si="17"/>
        <v>0</v>
      </c>
      <c r="AQ67" s="56">
        <f t="shared" si="17"/>
        <v>0</v>
      </c>
      <c r="AR67" s="56">
        <f t="shared" si="17"/>
        <v>0</v>
      </c>
      <c r="AS67" s="56">
        <f t="shared" si="17"/>
        <v>0</v>
      </c>
      <c r="AT67" s="56">
        <f t="shared" si="17"/>
        <v>0</v>
      </c>
      <c r="AU67" s="56">
        <f t="shared" si="17"/>
        <v>0</v>
      </c>
      <c r="AV67" s="56">
        <f t="shared" si="17"/>
        <v>0</v>
      </c>
      <c r="AW67" s="56">
        <f t="shared" si="17"/>
        <v>0</v>
      </c>
      <c r="AX67" s="56">
        <f t="shared" si="17"/>
        <v>0</v>
      </c>
      <c r="AY67" s="56">
        <f t="shared" si="17"/>
        <v>0</v>
      </c>
    </row>
    <row r="68" spans="26:51" x14ac:dyDescent="0.25">
      <c r="Z68" s="77">
        <v>7</v>
      </c>
      <c r="AA68" s="56">
        <f t="shared" ref="AA68:AY68" si="18">+AA39-AA9</f>
        <v>0</v>
      </c>
      <c r="AB68" s="56">
        <f t="shared" si="18"/>
        <v>0</v>
      </c>
      <c r="AC68" s="56">
        <f t="shared" si="18"/>
        <v>0</v>
      </c>
      <c r="AD68" s="56">
        <f t="shared" si="18"/>
        <v>-2.7635437339057489E-4</v>
      </c>
      <c r="AE68" s="56">
        <f t="shared" si="18"/>
        <v>0</v>
      </c>
      <c r="AF68" s="56">
        <f t="shared" si="18"/>
        <v>0</v>
      </c>
      <c r="AG68" s="56">
        <f t="shared" si="18"/>
        <v>2.702230384215909E-3</v>
      </c>
      <c r="AH68" s="56">
        <f t="shared" si="18"/>
        <v>0</v>
      </c>
      <c r="AI68" s="56">
        <f t="shared" si="18"/>
        <v>0</v>
      </c>
      <c r="AJ68" s="56">
        <f t="shared" si="18"/>
        <v>0</v>
      </c>
      <c r="AK68" s="56">
        <f t="shared" si="18"/>
        <v>0</v>
      </c>
      <c r="AL68" s="56">
        <f t="shared" si="18"/>
        <v>0</v>
      </c>
      <c r="AM68" s="56">
        <f t="shared" si="18"/>
        <v>0</v>
      </c>
      <c r="AN68" s="56">
        <f t="shared" si="18"/>
        <v>-2.4258760108182287E-3</v>
      </c>
      <c r="AO68" s="56">
        <f t="shared" si="18"/>
        <v>0</v>
      </c>
      <c r="AP68" s="56">
        <f t="shared" si="18"/>
        <v>0</v>
      </c>
      <c r="AQ68" s="56">
        <f t="shared" si="18"/>
        <v>0</v>
      </c>
      <c r="AR68" s="56">
        <f t="shared" si="18"/>
        <v>0</v>
      </c>
      <c r="AS68" s="56">
        <f t="shared" si="18"/>
        <v>0</v>
      </c>
      <c r="AT68" s="56">
        <f t="shared" si="18"/>
        <v>0</v>
      </c>
      <c r="AU68" s="56">
        <f t="shared" si="18"/>
        <v>0</v>
      </c>
      <c r="AV68" s="56">
        <f t="shared" si="18"/>
        <v>0</v>
      </c>
      <c r="AW68" s="56">
        <f t="shared" si="18"/>
        <v>0</v>
      </c>
      <c r="AX68" s="56">
        <f t="shared" si="18"/>
        <v>0</v>
      </c>
      <c r="AY68" s="56">
        <f t="shared" si="18"/>
        <v>0</v>
      </c>
    </row>
    <row r="69" spans="26:51" x14ac:dyDescent="0.25">
      <c r="Z69" s="77">
        <v>8</v>
      </c>
      <c r="AA69" s="56">
        <f t="shared" ref="AA69:AY69" si="19">+AA40-AA10</f>
        <v>-1.7604912998763211E-3</v>
      </c>
      <c r="AB69" s="56">
        <f t="shared" si="19"/>
        <v>0</v>
      </c>
      <c r="AC69" s="56">
        <f t="shared" si="19"/>
        <v>0</v>
      </c>
      <c r="AD69" s="56">
        <f t="shared" si="19"/>
        <v>0</v>
      </c>
      <c r="AE69" s="56">
        <f t="shared" si="19"/>
        <v>0</v>
      </c>
      <c r="AF69" s="56">
        <f t="shared" si="19"/>
        <v>0</v>
      </c>
      <c r="AG69" s="56">
        <f t="shared" si="19"/>
        <v>0</v>
      </c>
      <c r="AH69" s="56">
        <f t="shared" si="19"/>
        <v>-4.8413323538625264E-3</v>
      </c>
      <c r="AI69" s="56">
        <f t="shared" si="19"/>
        <v>1.6148491879341975E-3</v>
      </c>
      <c r="AJ69" s="56">
        <f t="shared" si="19"/>
        <v>0</v>
      </c>
      <c r="AK69" s="56">
        <f t="shared" si="19"/>
        <v>3.925027563393968E-3</v>
      </c>
      <c r="AL69" s="56">
        <f t="shared" si="19"/>
        <v>0</v>
      </c>
      <c r="AM69" s="56">
        <f t="shared" si="19"/>
        <v>0</v>
      </c>
      <c r="AN69" s="56">
        <f t="shared" si="19"/>
        <v>0</v>
      </c>
      <c r="AO69" s="56">
        <f t="shared" si="19"/>
        <v>0</v>
      </c>
      <c r="AP69" s="56">
        <f t="shared" si="19"/>
        <v>0</v>
      </c>
      <c r="AQ69" s="56">
        <f t="shared" si="19"/>
        <v>1.0619469024959471E-3</v>
      </c>
      <c r="AR69" s="56">
        <f t="shared" si="19"/>
        <v>0</v>
      </c>
      <c r="AS69" s="56">
        <f t="shared" si="19"/>
        <v>0</v>
      </c>
      <c r="AT69" s="56">
        <f t="shared" si="19"/>
        <v>0</v>
      </c>
      <c r="AU69" s="56">
        <f t="shared" si="19"/>
        <v>0</v>
      </c>
      <c r="AV69" s="56">
        <f t="shared" si="19"/>
        <v>0</v>
      </c>
      <c r="AW69" s="56">
        <f t="shared" si="19"/>
        <v>0</v>
      </c>
      <c r="AX69" s="56">
        <f t="shared" si="19"/>
        <v>0</v>
      </c>
      <c r="AY69" s="56">
        <f t="shared" si="19"/>
        <v>0</v>
      </c>
    </row>
    <row r="70" spans="26:51" x14ac:dyDescent="0.25">
      <c r="Z70" s="77">
        <v>9</v>
      </c>
      <c r="AA70" s="56">
        <f t="shared" ref="AA70:AY70" si="20">+AA41-AA11</f>
        <v>0</v>
      </c>
      <c r="AB70" s="56">
        <f t="shared" si="20"/>
        <v>0</v>
      </c>
      <c r="AC70" s="56">
        <f t="shared" si="20"/>
        <v>0</v>
      </c>
      <c r="AD70" s="56">
        <f t="shared" si="20"/>
        <v>0</v>
      </c>
      <c r="AE70" s="56">
        <f t="shared" si="20"/>
        <v>0</v>
      </c>
      <c r="AF70" s="56">
        <f t="shared" si="20"/>
        <v>0</v>
      </c>
      <c r="AG70" s="56">
        <f t="shared" si="20"/>
        <v>0</v>
      </c>
      <c r="AH70" s="56">
        <f t="shared" si="20"/>
        <v>1.6148491879341975E-3</v>
      </c>
      <c r="AI70" s="56">
        <f t="shared" si="20"/>
        <v>3.7498819760912738E-3</v>
      </c>
      <c r="AJ70" s="56">
        <f t="shared" si="20"/>
        <v>2.2733077905483512E-3</v>
      </c>
      <c r="AK70" s="56">
        <f t="shared" si="20"/>
        <v>0</v>
      </c>
      <c r="AL70" s="56">
        <f t="shared" si="20"/>
        <v>1.0889292196001321E-3</v>
      </c>
      <c r="AM70" s="56">
        <f t="shared" si="20"/>
        <v>0</v>
      </c>
      <c r="AN70" s="56">
        <f t="shared" si="20"/>
        <v>0</v>
      </c>
      <c r="AO70" s="56">
        <f t="shared" si="20"/>
        <v>0</v>
      </c>
      <c r="AP70" s="56">
        <f t="shared" si="20"/>
        <v>0</v>
      </c>
      <c r="AQ70" s="56">
        <f t="shared" si="20"/>
        <v>0</v>
      </c>
      <c r="AR70" s="56">
        <f t="shared" si="20"/>
        <v>1.2730318256899409E-3</v>
      </c>
      <c r="AS70" s="56">
        <f t="shared" si="20"/>
        <v>0</v>
      </c>
      <c r="AT70" s="56">
        <f t="shared" si="20"/>
        <v>0</v>
      </c>
      <c r="AU70" s="56">
        <f t="shared" si="20"/>
        <v>0</v>
      </c>
      <c r="AV70" s="56">
        <f t="shared" si="20"/>
        <v>0</v>
      </c>
      <c r="AW70" s="56">
        <f t="shared" si="20"/>
        <v>0</v>
      </c>
      <c r="AX70" s="56">
        <f t="shared" si="20"/>
        <v>0</v>
      </c>
      <c r="AY70" s="56">
        <f t="shared" si="20"/>
        <v>0</v>
      </c>
    </row>
    <row r="71" spans="26:51" x14ac:dyDescent="0.25">
      <c r="Z71" s="77">
        <v>10</v>
      </c>
      <c r="AA71" s="56">
        <f t="shared" ref="AA71:AY71" si="21">+AA42-AA12</f>
        <v>0</v>
      </c>
      <c r="AB71" s="56">
        <f t="shared" si="21"/>
        <v>0</v>
      </c>
      <c r="AC71" s="56">
        <f t="shared" si="21"/>
        <v>-1.35135135138853E-3</v>
      </c>
      <c r="AD71" s="56">
        <f t="shared" si="21"/>
        <v>0</v>
      </c>
      <c r="AE71" s="56">
        <f t="shared" si="21"/>
        <v>0</v>
      </c>
      <c r="AF71" s="56">
        <f t="shared" si="21"/>
        <v>0</v>
      </c>
      <c r="AG71" s="56">
        <f t="shared" si="21"/>
        <v>0</v>
      </c>
      <c r="AH71" s="56">
        <f t="shared" si="21"/>
        <v>0</v>
      </c>
      <c r="AI71" s="56">
        <f t="shared" si="21"/>
        <v>2.2733077905483512E-3</v>
      </c>
      <c r="AJ71" s="56">
        <f t="shared" si="21"/>
        <v>1.5468714910298331E-3</v>
      </c>
      <c r="AK71" s="56">
        <f t="shared" si="21"/>
        <v>0</v>
      </c>
      <c r="AL71" s="56">
        <f t="shared" si="21"/>
        <v>0</v>
      </c>
      <c r="AM71" s="56">
        <f t="shared" si="21"/>
        <v>-2.4688279301754434E-3</v>
      </c>
      <c r="AN71" s="56">
        <f t="shared" si="21"/>
        <v>0</v>
      </c>
      <c r="AO71" s="56">
        <f t="shared" si="21"/>
        <v>0</v>
      </c>
      <c r="AP71" s="56">
        <f t="shared" si="21"/>
        <v>0</v>
      </c>
      <c r="AQ71" s="56">
        <f t="shared" si="21"/>
        <v>0</v>
      </c>
      <c r="AR71" s="56">
        <f t="shared" si="21"/>
        <v>0</v>
      </c>
      <c r="AS71" s="56">
        <f t="shared" si="21"/>
        <v>0</v>
      </c>
      <c r="AT71" s="56">
        <f t="shared" si="21"/>
        <v>0</v>
      </c>
      <c r="AU71" s="56">
        <f t="shared" si="21"/>
        <v>0</v>
      </c>
      <c r="AV71" s="56">
        <f t="shared" si="21"/>
        <v>0</v>
      </c>
      <c r="AW71" s="56">
        <f t="shared" si="21"/>
        <v>0</v>
      </c>
      <c r="AX71" s="56">
        <f t="shared" si="21"/>
        <v>0</v>
      </c>
      <c r="AY71" s="56">
        <f t="shared" si="21"/>
        <v>0</v>
      </c>
    </row>
    <row r="72" spans="26:51" x14ac:dyDescent="0.25">
      <c r="Z72" s="77">
        <v>11</v>
      </c>
      <c r="AA72" s="56">
        <f t="shared" ref="AA72:AY72" si="22">+AA43-AA13</f>
        <v>0</v>
      </c>
      <c r="AB72" s="56">
        <f t="shared" si="22"/>
        <v>0</v>
      </c>
      <c r="AC72" s="56">
        <f t="shared" si="22"/>
        <v>0</v>
      </c>
      <c r="AD72" s="56">
        <f t="shared" si="22"/>
        <v>1.3628421665998758E-3</v>
      </c>
      <c r="AE72" s="56">
        <f t="shared" si="22"/>
        <v>0</v>
      </c>
      <c r="AF72" s="56">
        <f t="shared" si="22"/>
        <v>0</v>
      </c>
      <c r="AG72" s="56">
        <f t="shared" si="22"/>
        <v>0</v>
      </c>
      <c r="AH72" s="56">
        <f t="shared" si="22"/>
        <v>3.925027563393968E-3</v>
      </c>
      <c r="AI72" s="56">
        <f t="shared" si="22"/>
        <v>0</v>
      </c>
      <c r="AJ72" s="56">
        <f t="shared" si="22"/>
        <v>0</v>
      </c>
      <c r="AK72" s="56">
        <f t="shared" si="22"/>
        <v>2.9270941822687746E-3</v>
      </c>
      <c r="AL72" s="56">
        <f t="shared" si="22"/>
        <v>-4.4563758389255526E-3</v>
      </c>
      <c r="AM72" s="56">
        <f t="shared" si="22"/>
        <v>0</v>
      </c>
      <c r="AN72" s="56">
        <f t="shared" si="22"/>
        <v>-1.0183314769021123E-3</v>
      </c>
      <c r="AO72" s="56">
        <f t="shared" si="22"/>
        <v>0</v>
      </c>
      <c r="AP72" s="56">
        <f t="shared" si="22"/>
        <v>0</v>
      </c>
      <c r="AQ72" s="56">
        <f t="shared" si="22"/>
        <v>0</v>
      </c>
      <c r="AR72" s="56">
        <f t="shared" si="22"/>
        <v>0</v>
      </c>
      <c r="AS72" s="56">
        <f t="shared" si="22"/>
        <v>0</v>
      </c>
      <c r="AT72" s="56">
        <f t="shared" si="22"/>
        <v>-2.7402565964393943E-3</v>
      </c>
      <c r="AU72" s="56">
        <f t="shared" si="22"/>
        <v>0</v>
      </c>
      <c r="AV72" s="56">
        <f t="shared" si="22"/>
        <v>0</v>
      </c>
      <c r="AW72" s="56">
        <f t="shared" si="22"/>
        <v>0</v>
      </c>
      <c r="AX72" s="56">
        <f t="shared" si="22"/>
        <v>0</v>
      </c>
      <c r="AY72" s="56">
        <f t="shared" si="22"/>
        <v>0</v>
      </c>
    </row>
    <row r="73" spans="26:51" x14ac:dyDescent="0.25">
      <c r="Z73" s="77">
        <v>12</v>
      </c>
      <c r="AA73" s="56">
        <f t="shared" ref="AA73:AY73" si="23">+AA44-AA14</f>
        <v>0</v>
      </c>
      <c r="AB73" s="56">
        <f t="shared" si="23"/>
        <v>0</v>
      </c>
      <c r="AC73" s="56">
        <f t="shared" si="23"/>
        <v>0</v>
      </c>
      <c r="AD73" s="56">
        <f t="shared" si="23"/>
        <v>0</v>
      </c>
      <c r="AE73" s="56">
        <f t="shared" si="23"/>
        <v>-2.3376623377657779E-3</v>
      </c>
      <c r="AF73" s="56">
        <f t="shared" si="23"/>
        <v>0</v>
      </c>
      <c r="AG73" s="56">
        <f t="shared" si="23"/>
        <v>0</v>
      </c>
      <c r="AH73" s="56">
        <f t="shared" si="23"/>
        <v>0</v>
      </c>
      <c r="AI73" s="56">
        <f t="shared" si="23"/>
        <v>1.0889292196001321E-3</v>
      </c>
      <c r="AJ73" s="56">
        <f t="shared" si="23"/>
        <v>0</v>
      </c>
      <c r="AK73" s="56">
        <f t="shared" si="23"/>
        <v>-4.4563758389255526E-3</v>
      </c>
      <c r="AL73" s="56">
        <f t="shared" si="23"/>
        <v>-4.4830241361069056E-3</v>
      </c>
      <c r="AM73" s="56">
        <f t="shared" si="23"/>
        <v>1.9854280510012146E-3</v>
      </c>
      <c r="AN73" s="56">
        <f t="shared" si="23"/>
        <v>0</v>
      </c>
      <c r="AO73" s="56">
        <f t="shared" si="23"/>
        <v>3.8699924414178355E-3</v>
      </c>
      <c r="AP73" s="56">
        <f t="shared" si="23"/>
        <v>0</v>
      </c>
      <c r="AQ73" s="56">
        <f t="shared" si="23"/>
        <v>0</v>
      </c>
      <c r="AR73" s="56">
        <f t="shared" si="23"/>
        <v>0</v>
      </c>
      <c r="AS73" s="56">
        <f t="shared" si="23"/>
        <v>0</v>
      </c>
      <c r="AT73" s="56">
        <f t="shared" si="23"/>
        <v>0</v>
      </c>
      <c r="AU73" s="56">
        <f t="shared" si="23"/>
        <v>4.3327126007852712E-3</v>
      </c>
      <c r="AV73" s="56">
        <f t="shared" si="23"/>
        <v>0</v>
      </c>
      <c r="AW73" s="56">
        <f t="shared" si="23"/>
        <v>0</v>
      </c>
      <c r="AX73" s="56">
        <f t="shared" si="23"/>
        <v>0</v>
      </c>
      <c r="AY73" s="56">
        <f t="shared" si="23"/>
        <v>0</v>
      </c>
    </row>
    <row r="74" spans="26:51" x14ac:dyDescent="0.25">
      <c r="Z74" s="77">
        <v>13</v>
      </c>
      <c r="AA74" s="56">
        <f t="shared" ref="AA74:AY74" si="24">+AA45-AA15</f>
        <v>0</v>
      </c>
      <c r="AB74" s="56">
        <f t="shared" si="24"/>
        <v>0</v>
      </c>
      <c r="AC74" s="56">
        <f t="shared" si="24"/>
        <v>0</v>
      </c>
      <c r="AD74" s="56">
        <f t="shared" si="24"/>
        <v>0</v>
      </c>
      <c r="AE74" s="56">
        <f t="shared" si="24"/>
        <v>0</v>
      </c>
      <c r="AF74" s="56">
        <f t="shared" si="24"/>
        <v>-2.4390243905259013E-4</v>
      </c>
      <c r="AG74" s="56">
        <f t="shared" si="24"/>
        <v>0</v>
      </c>
      <c r="AH74" s="56">
        <f t="shared" si="24"/>
        <v>0</v>
      </c>
      <c r="AI74" s="56">
        <f t="shared" si="24"/>
        <v>0</v>
      </c>
      <c r="AJ74" s="56">
        <f t="shared" si="24"/>
        <v>-2.4688279301754434E-3</v>
      </c>
      <c r="AK74" s="56">
        <f t="shared" si="24"/>
        <v>0</v>
      </c>
      <c r="AL74" s="56">
        <f t="shared" si="24"/>
        <v>1.9854280510012146E-3</v>
      </c>
      <c r="AM74" s="56">
        <f t="shared" si="24"/>
        <v>-1.1948415755114183E-4</v>
      </c>
      <c r="AN74" s="56">
        <f t="shared" si="24"/>
        <v>0</v>
      </c>
      <c r="AO74" s="56">
        <f t="shared" si="24"/>
        <v>0</v>
      </c>
      <c r="AP74" s="56">
        <f t="shared" si="24"/>
        <v>2.0408163265306367E-3</v>
      </c>
      <c r="AQ74" s="56">
        <f t="shared" si="24"/>
        <v>0</v>
      </c>
      <c r="AR74" s="56">
        <f t="shared" si="24"/>
        <v>0</v>
      </c>
      <c r="AS74" s="56">
        <f t="shared" si="24"/>
        <v>0</v>
      </c>
      <c r="AT74" s="56">
        <f t="shared" si="24"/>
        <v>0</v>
      </c>
      <c r="AU74" s="56">
        <f t="shared" si="24"/>
        <v>0</v>
      </c>
      <c r="AV74" s="56">
        <f t="shared" si="24"/>
        <v>-1.1940298507511216E-3</v>
      </c>
      <c r="AW74" s="56">
        <f t="shared" si="24"/>
        <v>0</v>
      </c>
      <c r="AX74" s="56">
        <f t="shared" si="24"/>
        <v>0</v>
      </c>
      <c r="AY74" s="56">
        <f t="shared" si="24"/>
        <v>0</v>
      </c>
    </row>
    <row r="75" spans="26:51" x14ac:dyDescent="0.25">
      <c r="Z75" s="77">
        <v>14</v>
      </c>
      <c r="AA75" s="56">
        <f t="shared" ref="AA75:AY75" si="25">+AA46-AA16</f>
        <v>0</v>
      </c>
      <c r="AB75" s="56">
        <f t="shared" si="25"/>
        <v>0</v>
      </c>
      <c r="AC75" s="56">
        <f t="shared" si="25"/>
        <v>0</v>
      </c>
      <c r="AD75" s="56">
        <f t="shared" si="25"/>
        <v>0</v>
      </c>
      <c r="AE75" s="56">
        <f t="shared" si="25"/>
        <v>0</v>
      </c>
      <c r="AF75" s="56">
        <f t="shared" si="25"/>
        <v>0</v>
      </c>
      <c r="AG75" s="56">
        <f t="shared" si="25"/>
        <v>-2.4258760108182287E-3</v>
      </c>
      <c r="AH75" s="56">
        <f t="shared" si="25"/>
        <v>0</v>
      </c>
      <c r="AI75" s="56">
        <f t="shared" si="25"/>
        <v>0</v>
      </c>
      <c r="AJ75" s="56">
        <f t="shared" si="25"/>
        <v>0</v>
      </c>
      <c r="AK75" s="56">
        <f t="shared" si="25"/>
        <v>-1.0183314769021123E-3</v>
      </c>
      <c r="AL75" s="56">
        <f t="shared" si="25"/>
        <v>0</v>
      </c>
      <c r="AM75" s="56">
        <f t="shared" si="25"/>
        <v>0</v>
      </c>
      <c r="AN75" s="56">
        <f t="shared" si="25"/>
        <v>4.4409997212824237E-3</v>
      </c>
      <c r="AO75" s="56">
        <f t="shared" si="25"/>
        <v>-1.4855507868398732E-3</v>
      </c>
      <c r="AP75" s="56">
        <f t="shared" si="25"/>
        <v>0</v>
      </c>
      <c r="AQ75" s="56">
        <f t="shared" si="25"/>
        <v>0</v>
      </c>
      <c r="AR75" s="56">
        <f t="shared" si="25"/>
        <v>0</v>
      </c>
      <c r="AS75" s="56">
        <f t="shared" si="25"/>
        <v>0</v>
      </c>
      <c r="AT75" s="56">
        <f t="shared" si="25"/>
        <v>0</v>
      </c>
      <c r="AU75" s="56">
        <f t="shared" si="25"/>
        <v>0</v>
      </c>
      <c r="AV75" s="56">
        <f t="shared" si="25"/>
        <v>0</v>
      </c>
      <c r="AW75" s="56">
        <f t="shared" si="25"/>
        <v>4.8875855327423778E-4</v>
      </c>
      <c r="AX75" s="56">
        <f t="shared" si="25"/>
        <v>0</v>
      </c>
      <c r="AY75" s="56">
        <f t="shared" si="25"/>
        <v>0</v>
      </c>
    </row>
    <row r="76" spans="26:51" x14ac:dyDescent="0.25">
      <c r="Z76" s="77">
        <v>15</v>
      </c>
      <c r="AA76" s="56">
        <f t="shared" ref="AA76:AY76" si="26">+AA47-AA17</f>
        <v>0</v>
      </c>
      <c r="AB76" s="56">
        <f t="shared" si="26"/>
        <v>0</v>
      </c>
      <c r="AC76" s="56">
        <f t="shared" si="26"/>
        <v>0</v>
      </c>
      <c r="AD76" s="56">
        <f t="shared" si="26"/>
        <v>0</v>
      </c>
      <c r="AE76" s="56">
        <f t="shared" si="26"/>
        <v>0</v>
      </c>
      <c r="AF76" s="56">
        <f t="shared" si="26"/>
        <v>0</v>
      </c>
      <c r="AG76" s="56">
        <f t="shared" si="26"/>
        <v>0</v>
      </c>
      <c r="AH76" s="56">
        <f t="shared" si="26"/>
        <v>0</v>
      </c>
      <c r="AI76" s="56">
        <f t="shared" si="26"/>
        <v>0</v>
      </c>
      <c r="AJ76" s="56">
        <f t="shared" si="26"/>
        <v>0</v>
      </c>
      <c r="AK76" s="56">
        <f t="shared" si="26"/>
        <v>0</v>
      </c>
      <c r="AL76" s="56">
        <f t="shared" si="26"/>
        <v>3.8699924414178355E-3</v>
      </c>
      <c r="AM76" s="56">
        <f t="shared" si="26"/>
        <v>0</v>
      </c>
      <c r="AN76" s="56">
        <f t="shared" si="26"/>
        <v>-1.4855507868398732E-3</v>
      </c>
      <c r="AO76" s="56">
        <f t="shared" si="26"/>
        <v>1.3824403697526577E-3</v>
      </c>
      <c r="AP76" s="56">
        <f t="shared" si="26"/>
        <v>3.5605121850477151E-3</v>
      </c>
      <c r="AQ76" s="56">
        <f t="shared" si="26"/>
        <v>0</v>
      </c>
      <c r="AR76" s="56">
        <f t="shared" si="26"/>
        <v>0</v>
      </c>
      <c r="AS76" s="56">
        <f t="shared" si="26"/>
        <v>0</v>
      </c>
      <c r="AT76" s="56">
        <f t="shared" si="26"/>
        <v>0</v>
      </c>
      <c r="AU76" s="56">
        <f t="shared" si="26"/>
        <v>0</v>
      </c>
      <c r="AV76" s="56">
        <f t="shared" si="26"/>
        <v>0</v>
      </c>
      <c r="AW76" s="56">
        <f t="shared" si="26"/>
        <v>0</v>
      </c>
      <c r="AX76" s="56">
        <f t="shared" si="26"/>
        <v>2.6726057906216738E-3</v>
      </c>
      <c r="AY76" s="56">
        <f t="shared" si="26"/>
        <v>0</v>
      </c>
    </row>
    <row r="77" spans="26:51" x14ac:dyDescent="0.25">
      <c r="Z77" s="77">
        <v>16</v>
      </c>
      <c r="AA77" s="56">
        <f t="shared" ref="AA77:AY77" si="27">+AA48-AA18</f>
        <v>0</v>
      </c>
      <c r="AB77" s="56">
        <f t="shared" si="27"/>
        <v>0</v>
      </c>
      <c r="AC77" s="56">
        <f t="shared" si="27"/>
        <v>0</v>
      </c>
      <c r="AD77" s="56">
        <f t="shared" si="27"/>
        <v>0</v>
      </c>
      <c r="AE77" s="56">
        <f t="shared" si="27"/>
        <v>0</v>
      </c>
      <c r="AF77" s="56">
        <f t="shared" si="27"/>
        <v>0</v>
      </c>
      <c r="AG77" s="56">
        <f t="shared" si="27"/>
        <v>0</v>
      </c>
      <c r="AH77" s="56">
        <f t="shared" si="27"/>
        <v>0</v>
      </c>
      <c r="AI77" s="56">
        <f t="shared" si="27"/>
        <v>0</v>
      </c>
      <c r="AJ77" s="56">
        <f t="shared" si="27"/>
        <v>0</v>
      </c>
      <c r="AK77" s="56">
        <f t="shared" si="27"/>
        <v>0</v>
      </c>
      <c r="AL77" s="56">
        <f t="shared" si="27"/>
        <v>0</v>
      </c>
      <c r="AM77" s="56">
        <f t="shared" si="27"/>
        <v>2.0408163265306367E-3</v>
      </c>
      <c r="AN77" s="56">
        <f t="shared" si="27"/>
        <v>0</v>
      </c>
      <c r="AO77" s="56">
        <f t="shared" si="27"/>
        <v>3.5605121850477151E-3</v>
      </c>
      <c r="AP77" s="56">
        <f t="shared" si="27"/>
        <v>2.293408330537261E-3</v>
      </c>
      <c r="AQ77" s="56">
        <f t="shared" si="27"/>
        <v>0</v>
      </c>
      <c r="AR77" s="56">
        <f t="shared" si="27"/>
        <v>0</v>
      </c>
      <c r="AS77" s="56">
        <f t="shared" si="27"/>
        <v>0</v>
      </c>
      <c r="AT77" s="56">
        <f t="shared" si="27"/>
        <v>0</v>
      </c>
      <c r="AU77" s="56">
        <f t="shared" si="27"/>
        <v>0</v>
      </c>
      <c r="AV77" s="56">
        <f t="shared" si="27"/>
        <v>0</v>
      </c>
      <c r="AW77" s="56">
        <f t="shared" si="27"/>
        <v>0</v>
      </c>
      <c r="AX77" s="56">
        <f t="shared" si="27"/>
        <v>0</v>
      </c>
      <c r="AY77" s="56">
        <f t="shared" si="27"/>
        <v>2.1052631578868386E-3</v>
      </c>
    </row>
    <row r="78" spans="26:51" x14ac:dyDescent="0.25">
      <c r="Z78" s="77">
        <v>17</v>
      </c>
      <c r="AA78" s="56">
        <f t="shared" ref="AA78:AY78" si="28">+AA49-AA19</f>
        <v>0</v>
      </c>
      <c r="AB78" s="56">
        <f t="shared" si="28"/>
        <v>0</v>
      </c>
      <c r="AC78" s="56">
        <f t="shared" si="28"/>
        <v>0</v>
      </c>
      <c r="AD78" s="56">
        <f t="shared" si="28"/>
        <v>0</v>
      </c>
      <c r="AE78" s="56">
        <f t="shared" si="28"/>
        <v>0</v>
      </c>
      <c r="AF78" s="56">
        <f t="shared" si="28"/>
        <v>0</v>
      </c>
      <c r="AG78" s="56">
        <f t="shared" si="28"/>
        <v>0</v>
      </c>
      <c r="AH78" s="56">
        <f t="shared" si="28"/>
        <v>1.0619469024959471E-3</v>
      </c>
      <c r="AI78" s="56">
        <f t="shared" si="28"/>
        <v>0</v>
      </c>
      <c r="AJ78" s="56">
        <f t="shared" si="28"/>
        <v>0</v>
      </c>
      <c r="AK78" s="56">
        <f t="shared" si="28"/>
        <v>0</v>
      </c>
      <c r="AL78" s="56">
        <f t="shared" si="28"/>
        <v>0</v>
      </c>
      <c r="AM78" s="56">
        <f t="shared" si="28"/>
        <v>0</v>
      </c>
      <c r="AN78" s="56">
        <f t="shared" si="28"/>
        <v>0</v>
      </c>
      <c r="AO78" s="56">
        <f t="shared" si="28"/>
        <v>0</v>
      </c>
      <c r="AP78" s="56">
        <f t="shared" si="28"/>
        <v>0</v>
      </c>
      <c r="AQ78" s="56">
        <f t="shared" si="28"/>
        <v>-2.6955860167845458E-3</v>
      </c>
      <c r="AR78" s="56">
        <f t="shared" si="28"/>
        <v>2.675638051041318E-3</v>
      </c>
      <c r="AS78" s="56">
        <f t="shared" si="28"/>
        <v>0</v>
      </c>
      <c r="AT78" s="56">
        <f t="shared" si="28"/>
        <v>-1.0419989367385085E-3</v>
      </c>
      <c r="AU78" s="56">
        <f t="shared" si="28"/>
        <v>0</v>
      </c>
      <c r="AV78" s="56">
        <f t="shared" si="28"/>
        <v>0</v>
      </c>
      <c r="AW78" s="56">
        <f t="shared" si="28"/>
        <v>0</v>
      </c>
      <c r="AX78" s="56">
        <f t="shared" si="28"/>
        <v>0</v>
      </c>
      <c r="AY78" s="56">
        <f t="shared" si="28"/>
        <v>0</v>
      </c>
    </row>
    <row r="79" spans="26:51" x14ac:dyDescent="0.25">
      <c r="Z79" s="77">
        <v>18</v>
      </c>
      <c r="AA79" s="56">
        <f t="shared" ref="AA79:AY79" si="29">+AA50-AA20</f>
        <v>0</v>
      </c>
      <c r="AB79" s="56">
        <f t="shared" si="29"/>
        <v>0</v>
      </c>
      <c r="AC79" s="56">
        <f t="shared" si="29"/>
        <v>0</v>
      </c>
      <c r="AD79" s="56">
        <f t="shared" si="29"/>
        <v>0</v>
      </c>
      <c r="AE79" s="56">
        <f t="shared" si="29"/>
        <v>0</v>
      </c>
      <c r="AF79" s="56">
        <f t="shared" si="29"/>
        <v>0</v>
      </c>
      <c r="AG79" s="56">
        <f t="shared" si="29"/>
        <v>0</v>
      </c>
      <c r="AH79" s="56">
        <f t="shared" si="29"/>
        <v>0</v>
      </c>
      <c r="AI79" s="56">
        <f t="shared" si="29"/>
        <v>1.2730318256899409E-3</v>
      </c>
      <c r="AJ79" s="56">
        <f t="shared" si="29"/>
        <v>0</v>
      </c>
      <c r="AK79" s="56">
        <f t="shared" si="29"/>
        <v>0</v>
      </c>
      <c r="AL79" s="56">
        <f t="shared" si="29"/>
        <v>0</v>
      </c>
      <c r="AM79" s="56">
        <f t="shared" si="29"/>
        <v>0</v>
      </c>
      <c r="AN79" s="56">
        <f t="shared" si="29"/>
        <v>0</v>
      </c>
      <c r="AO79" s="56">
        <f t="shared" si="29"/>
        <v>0</v>
      </c>
      <c r="AP79" s="56">
        <f t="shared" si="29"/>
        <v>0</v>
      </c>
      <c r="AQ79" s="56">
        <f t="shared" si="29"/>
        <v>2.675638051041318E-3</v>
      </c>
      <c r="AR79" s="56">
        <f t="shared" si="29"/>
        <v>2.4524128639313858E-4</v>
      </c>
      <c r="AS79" s="56">
        <f t="shared" si="29"/>
        <v>1.8317298622889666E-3</v>
      </c>
      <c r="AT79" s="56">
        <f t="shared" si="29"/>
        <v>0</v>
      </c>
      <c r="AU79" s="56">
        <f t="shared" si="29"/>
        <v>3.9743589743572727E-3</v>
      </c>
      <c r="AV79" s="56">
        <f t="shared" si="29"/>
        <v>0</v>
      </c>
      <c r="AW79" s="56">
        <f t="shared" si="29"/>
        <v>0</v>
      </c>
      <c r="AX79" s="56">
        <f t="shared" si="29"/>
        <v>0</v>
      </c>
      <c r="AY79" s="56">
        <f t="shared" si="29"/>
        <v>0</v>
      </c>
    </row>
    <row r="80" spans="26:51" x14ac:dyDescent="0.25">
      <c r="Z80" s="77">
        <v>19</v>
      </c>
      <c r="AA80" s="56">
        <f t="shared" ref="AA80:AY80" si="30">+AA51-AA21</f>
        <v>0</v>
      </c>
      <c r="AB80" s="56">
        <f t="shared" si="30"/>
        <v>0</v>
      </c>
      <c r="AC80" s="56">
        <f t="shared" si="30"/>
        <v>0</v>
      </c>
      <c r="AD80" s="56">
        <f t="shared" si="30"/>
        <v>0</v>
      </c>
      <c r="AE80" s="56">
        <f t="shared" si="30"/>
        <v>0</v>
      </c>
      <c r="AF80" s="56">
        <f t="shared" si="30"/>
        <v>0</v>
      </c>
      <c r="AG80" s="56">
        <f t="shared" si="30"/>
        <v>0</v>
      </c>
      <c r="AH80" s="56">
        <f t="shared" si="30"/>
        <v>0</v>
      </c>
      <c r="AI80" s="56">
        <f t="shared" si="30"/>
        <v>0</v>
      </c>
      <c r="AJ80" s="56">
        <f t="shared" si="30"/>
        <v>0</v>
      </c>
      <c r="AK80" s="56">
        <f t="shared" si="30"/>
        <v>0</v>
      </c>
      <c r="AL80" s="56">
        <f t="shared" si="30"/>
        <v>0</v>
      </c>
      <c r="AM80" s="56">
        <f t="shared" si="30"/>
        <v>0</v>
      </c>
      <c r="AN80" s="56">
        <f t="shared" si="30"/>
        <v>0</v>
      </c>
      <c r="AO80" s="56">
        <f t="shared" si="30"/>
        <v>0</v>
      </c>
      <c r="AP80" s="56">
        <f t="shared" si="30"/>
        <v>0</v>
      </c>
      <c r="AQ80" s="56">
        <f t="shared" si="30"/>
        <v>0</v>
      </c>
      <c r="AR80" s="56">
        <f t="shared" si="30"/>
        <v>1.8317298622889666E-3</v>
      </c>
      <c r="AS80" s="56">
        <f t="shared" si="30"/>
        <v>-3.7568635520983662E-3</v>
      </c>
      <c r="AT80" s="56">
        <f t="shared" si="30"/>
        <v>0</v>
      </c>
      <c r="AU80" s="56">
        <f t="shared" si="30"/>
        <v>0</v>
      </c>
      <c r="AV80" s="56">
        <f t="shared" si="30"/>
        <v>1.9251336898378213E-3</v>
      </c>
      <c r="AW80" s="56">
        <f t="shared" si="30"/>
        <v>0</v>
      </c>
      <c r="AX80" s="56">
        <f t="shared" si="30"/>
        <v>0</v>
      </c>
      <c r="AY80" s="56">
        <f t="shared" si="30"/>
        <v>0</v>
      </c>
    </row>
    <row r="81" spans="26:51" x14ac:dyDescent="0.25">
      <c r="Z81" s="77">
        <v>20</v>
      </c>
      <c r="AA81" s="56">
        <f t="shared" ref="AA81:AY81" si="31">+AA52-AA22</f>
        <v>0</v>
      </c>
      <c r="AB81" s="56">
        <f t="shared" si="31"/>
        <v>0</v>
      </c>
      <c r="AC81" s="56">
        <f t="shared" si="31"/>
        <v>0</v>
      </c>
      <c r="AD81" s="56">
        <f t="shared" si="31"/>
        <v>0</v>
      </c>
      <c r="AE81" s="56">
        <f t="shared" si="31"/>
        <v>0</v>
      </c>
      <c r="AF81" s="56">
        <f t="shared" si="31"/>
        <v>0</v>
      </c>
      <c r="AG81" s="56">
        <f t="shared" si="31"/>
        <v>0</v>
      </c>
      <c r="AH81" s="56">
        <f t="shared" si="31"/>
        <v>0</v>
      </c>
      <c r="AI81" s="56">
        <f t="shared" si="31"/>
        <v>0</v>
      </c>
      <c r="AJ81" s="56">
        <f t="shared" si="31"/>
        <v>0</v>
      </c>
      <c r="AK81" s="56">
        <f t="shared" si="31"/>
        <v>-2.7402565964393943E-3</v>
      </c>
      <c r="AL81" s="56">
        <f t="shared" si="31"/>
        <v>0</v>
      </c>
      <c r="AM81" s="56">
        <f t="shared" si="31"/>
        <v>0</v>
      </c>
      <c r="AN81" s="56">
        <f t="shared" si="31"/>
        <v>0</v>
      </c>
      <c r="AO81" s="56">
        <f t="shared" si="31"/>
        <v>0</v>
      </c>
      <c r="AP81" s="56">
        <f t="shared" si="31"/>
        <v>0</v>
      </c>
      <c r="AQ81" s="56">
        <f t="shared" si="31"/>
        <v>-1.0419989367385085E-3</v>
      </c>
      <c r="AR81" s="56">
        <f t="shared" si="31"/>
        <v>0</v>
      </c>
      <c r="AS81" s="56">
        <f t="shared" si="31"/>
        <v>0</v>
      </c>
      <c r="AT81" s="56">
        <f t="shared" si="31"/>
        <v>-4.8667376892126413E-3</v>
      </c>
      <c r="AU81" s="56">
        <f t="shared" si="31"/>
        <v>3.3527357392415524E-4</v>
      </c>
      <c r="AV81" s="56">
        <f t="shared" si="31"/>
        <v>0</v>
      </c>
      <c r="AW81" s="56">
        <f t="shared" si="31"/>
        <v>-1.6862803515556024E-3</v>
      </c>
      <c r="AX81" s="56">
        <f t="shared" si="31"/>
        <v>0</v>
      </c>
      <c r="AY81" s="56">
        <f t="shared" si="31"/>
        <v>0</v>
      </c>
    </row>
    <row r="82" spans="26:51" x14ac:dyDescent="0.25">
      <c r="Z82" s="77">
        <v>21</v>
      </c>
      <c r="AA82" s="56">
        <f t="shared" ref="AA82:AY82" si="32">+AA53-AA23</f>
        <v>0</v>
      </c>
      <c r="AB82" s="56">
        <f t="shared" si="32"/>
        <v>0</v>
      </c>
      <c r="AC82" s="56">
        <f t="shared" si="32"/>
        <v>0</v>
      </c>
      <c r="AD82" s="56">
        <f t="shared" si="32"/>
        <v>0</v>
      </c>
      <c r="AE82" s="56">
        <f t="shared" si="32"/>
        <v>0</v>
      </c>
      <c r="AF82" s="56">
        <f t="shared" si="32"/>
        <v>0</v>
      </c>
      <c r="AG82" s="56">
        <f t="shared" si="32"/>
        <v>0</v>
      </c>
      <c r="AH82" s="56">
        <f t="shared" si="32"/>
        <v>0</v>
      </c>
      <c r="AI82" s="56">
        <f t="shared" si="32"/>
        <v>0</v>
      </c>
      <c r="AJ82" s="56">
        <f t="shared" si="32"/>
        <v>0</v>
      </c>
      <c r="AK82" s="56">
        <f t="shared" si="32"/>
        <v>0</v>
      </c>
      <c r="AL82" s="56">
        <f t="shared" si="32"/>
        <v>4.3327126007852712E-3</v>
      </c>
      <c r="AM82" s="56">
        <f t="shared" si="32"/>
        <v>0</v>
      </c>
      <c r="AN82" s="56">
        <f t="shared" si="32"/>
        <v>0</v>
      </c>
      <c r="AO82" s="56">
        <f t="shared" si="32"/>
        <v>0</v>
      </c>
      <c r="AP82" s="56">
        <f t="shared" si="32"/>
        <v>0</v>
      </c>
      <c r="AQ82" s="56">
        <f t="shared" si="32"/>
        <v>0</v>
      </c>
      <c r="AR82" s="56">
        <f t="shared" si="32"/>
        <v>3.9743589743572727E-3</v>
      </c>
      <c r="AS82" s="56">
        <f t="shared" si="32"/>
        <v>0</v>
      </c>
      <c r="AT82" s="56">
        <f t="shared" si="32"/>
        <v>3.3527357392415524E-4</v>
      </c>
      <c r="AU82" s="56">
        <f t="shared" si="32"/>
        <v>1.0129389758049001E-3</v>
      </c>
      <c r="AV82" s="56">
        <f t="shared" si="32"/>
        <v>3.1029246715696956E-4</v>
      </c>
      <c r="AW82" s="56">
        <f t="shared" si="32"/>
        <v>0</v>
      </c>
      <c r="AX82" s="56">
        <f t="shared" si="32"/>
        <v>3.4423407917927307E-5</v>
      </c>
      <c r="AY82" s="56">
        <f t="shared" si="32"/>
        <v>0</v>
      </c>
    </row>
    <row r="83" spans="26:51" x14ac:dyDescent="0.25">
      <c r="Z83" s="77">
        <v>22</v>
      </c>
      <c r="AA83" s="56">
        <f t="shared" ref="AA83:AY83" si="33">+AA54-AA24</f>
        <v>0</v>
      </c>
      <c r="AB83" s="56">
        <f t="shared" si="33"/>
        <v>0</v>
      </c>
      <c r="AC83" s="56">
        <f t="shared" si="33"/>
        <v>0</v>
      </c>
      <c r="AD83" s="56">
        <f t="shared" si="33"/>
        <v>0</v>
      </c>
      <c r="AE83" s="56">
        <f t="shared" si="33"/>
        <v>0</v>
      </c>
      <c r="AF83" s="56">
        <f t="shared" si="33"/>
        <v>0</v>
      </c>
      <c r="AG83" s="56">
        <f t="shared" si="33"/>
        <v>0</v>
      </c>
      <c r="AH83" s="56">
        <f t="shared" si="33"/>
        <v>0</v>
      </c>
      <c r="AI83" s="56">
        <f t="shared" si="33"/>
        <v>0</v>
      </c>
      <c r="AJ83" s="56">
        <f t="shared" si="33"/>
        <v>0</v>
      </c>
      <c r="AK83" s="56">
        <f t="shared" si="33"/>
        <v>0</v>
      </c>
      <c r="AL83" s="56">
        <f t="shared" si="33"/>
        <v>0</v>
      </c>
      <c r="AM83" s="56">
        <f t="shared" si="33"/>
        <v>-1.1940298507511216E-3</v>
      </c>
      <c r="AN83" s="56">
        <f t="shared" si="33"/>
        <v>0</v>
      </c>
      <c r="AO83" s="56">
        <f t="shared" si="33"/>
        <v>0</v>
      </c>
      <c r="AP83" s="56">
        <f t="shared" si="33"/>
        <v>0</v>
      </c>
      <c r="AQ83" s="56">
        <f t="shared" si="33"/>
        <v>0</v>
      </c>
      <c r="AR83" s="56">
        <f t="shared" si="33"/>
        <v>0</v>
      </c>
      <c r="AS83" s="56">
        <f t="shared" si="33"/>
        <v>1.9251336898378213E-3</v>
      </c>
      <c r="AT83" s="56">
        <f t="shared" si="33"/>
        <v>0</v>
      </c>
      <c r="AU83" s="56">
        <f t="shared" si="33"/>
        <v>3.1029246715696956E-4</v>
      </c>
      <c r="AV83" s="56">
        <f t="shared" si="33"/>
        <v>3.2563227813966478E-3</v>
      </c>
      <c r="AW83" s="56">
        <f t="shared" si="33"/>
        <v>0</v>
      </c>
      <c r="AX83" s="56">
        <f t="shared" si="33"/>
        <v>0</v>
      </c>
      <c r="AY83" s="56">
        <f t="shared" si="33"/>
        <v>-4.2977190876340998E-3</v>
      </c>
    </row>
    <row r="84" spans="26:51" x14ac:dyDescent="0.25">
      <c r="Z84" s="77">
        <v>23</v>
      </c>
      <c r="AA84" s="56">
        <f t="shared" ref="AA84:AY84" si="34">+AA55-AA25</f>
        <v>0</v>
      </c>
      <c r="AB84" s="56">
        <f t="shared" si="34"/>
        <v>0</v>
      </c>
      <c r="AC84" s="56">
        <f t="shared" si="34"/>
        <v>0</v>
      </c>
      <c r="AD84" s="56">
        <f t="shared" si="34"/>
        <v>0</v>
      </c>
      <c r="AE84" s="56">
        <f t="shared" si="34"/>
        <v>0</v>
      </c>
      <c r="AF84" s="56">
        <f t="shared" si="34"/>
        <v>0</v>
      </c>
      <c r="AG84" s="56">
        <f t="shared" si="34"/>
        <v>0</v>
      </c>
      <c r="AH84" s="56">
        <f t="shared" si="34"/>
        <v>0</v>
      </c>
      <c r="AI84" s="56">
        <f t="shared" si="34"/>
        <v>0</v>
      </c>
      <c r="AJ84" s="56">
        <f t="shared" si="34"/>
        <v>0</v>
      </c>
      <c r="AK84" s="56">
        <f t="shared" si="34"/>
        <v>0</v>
      </c>
      <c r="AL84" s="56">
        <f t="shared" si="34"/>
        <v>0</v>
      </c>
      <c r="AM84" s="56">
        <f t="shared" si="34"/>
        <v>0</v>
      </c>
      <c r="AN84" s="56">
        <f t="shared" si="34"/>
        <v>4.8875855327423778E-4</v>
      </c>
      <c r="AO84" s="56">
        <f t="shared" si="34"/>
        <v>0</v>
      </c>
      <c r="AP84" s="56">
        <f t="shared" si="34"/>
        <v>0</v>
      </c>
      <c r="AQ84" s="56">
        <f t="shared" si="34"/>
        <v>0</v>
      </c>
      <c r="AR84" s="56">
        <f t="shared" si="34"/>
        <v>0</v>
      </c>
      <c r="AS84" s="56">
        <f t="shared" si="34"/>
        <v>0</v>
      </c>
      <c r="AT84" s="56">
        <f t="shared" si="34"/>
        <v>-1.6862803515556024E-3</v>
      </c>
      <c r="AU84" s="56">
        <f t="shared" si="34"/>
        <v>0</v>
      </c>
      <c r="AV84" s="56">
        <f t="shared" si="34"/>
        <v>0</v>
      </c>
      <c r="AW84" s="56">
        <f t="shared" si="34"/>
        <v>4.5308551316196599E-3</v>
      </c>
      <c r="AX84" s="56">
        <f t="shared" si="34"/>
        <v>-3.3333333333329662E-3</v>
      </c>
      <c r="AY84" s="56">
        <f t="shared" si="34"/>
        <v>0</v>
      </c>
    </row>
    <row r="85" spans="26:51" x14ac:dyDescent="0.25">
      <c r="Z85" s="77">
        <v>24</v>
      </c>
      <c r="AA85" s="56">
        <f t="shared" ref="AA85:AY85" si="35">+AA56-AA26</f>
        <v>0</v>
      </c>
      <c r="AB85" s="56">
        <f t="shared" si="35"/>
        <v>0</v>
      </c>
      <c r="AC85" s="56">
        <f t="shared" si="35"/>
        <v>0</v>
      </c>
      <c r="AD85" s="56">
        <f t="shared" si="35"/>
        <v>0</v>
      </c>
      <c r="AE85" s="56">
        <f t="shared" si="35"/>
        <v>0</v>
      </c>
      <c r="AF85" s="56">
        <f t="shared" si="35"/>
        <v>0</v>
      </c>
      <c r="AG85" s="56">
        <f t="shared" si="35"/>
        <v>0</v>
      </c>
      <c r="AH85" s="56">
        <f t="shared" si="35"/>
        <v>0</v>
      </c>
      <c r="AI85" s="56">
        <f t="shared" si="35"/>
        <v>0</v>
      </c>
      <c r="AJ85" s="56">
        <f t="shared" si="35"/>
        <v>0</v>
      </c>
      <c r="AK85" s="56">
        <f t="shared" si="35"/>
        <v>0</v>
      </c>
      <c r="AL85" s="56">
        <f t="shared" si="35"/>
        <v>0</v>
      </c>
      <c r="AM85" s="56">
        <f t="shared" si="35"/>
        <v>0</v>
      </c>
      <c r="AN85" s="56">
        <f t="shared" si="35"/>
        <v>0</v>
      </c>
      <c r="AO85" s="56">
        <f t="shared" si="35"/>
        <v>2.6726057906216738E-3</v>
      </c>
      <c r="AP85" s="56">
        <f t="shared" si="35"/>
        <v>0</v>
      </c>
      <c r="AQ85" s="56">
        <f t="shared" si="35"/>
        <v>0</v>
      </c>
      <c r="AR85" s="56">
        <f t="shared" si="35"/>
        <v>0</v>
      </c>
      <c r="AS85" s="56">
        <f t="shared" si="35"/>
        <v>0</v>
      </c>
      <c r="AT85" s="56">
        <f t="shared" si="35"/>
        <v>0</v>
      </c>
      <c r="AU85" s="56">
        <f t="shared" si="35"/>
        <v>3.4423407917927307E-5</v>
      </c>
      <c r="AV85" s="56">
        <f t="shared" si="35"/>
        <v>0</v>
      </c>
      <c r="AW85" s="56">
        <f t="shared" si="35"/>
        <v>-3.3333333333329662E-3</v>
      </c>
      <c r="AX85" s="56">
        <f t="shared" si="35"/>
        <v>-1.0908675824339298E-3</v>
      </c>
      <c r="AY85" s="56">
        <f t="shared" si="35"/>
        <v>1.7171717171722278E-3</v>
      </c>
    </row>
    <row r="86" spans="26:51" x14ac:dyDescent="0.25">
      <c r="Z86" s="77">
        <v>25</v>
      </c>
      <c r="AA86" s="56">
        <f t="shared" ref="AA86:AY86" si="36">+AA57-AA27</f>
        <v>0</v>
      </c>
      <c r="AB86" s="56">
        <f t="shared" si="36"/>
        <v>0</v>
      </c>
      <c r="AC86" s="56">
        <f t="shared" si="36"/>
        <v>0</v>
      </c>
      <c r="AD86" s="56">
        <f t="shared" si="36"/>
        <v>0</v>
      </c>
      <c r="AE86" s="56">
        <f t="shared" si="36"/>
        <v>0</v>
      </c>
      <c r="AF86" s="56">
        <f t="shared" si="36"/>
        <v>0</v>
      </c>
      <c r="AG86" s="56">
        <f t="shared" si="36"/>
        <v>0</v>
      </c>
      <c r="AH86" s="56">
        <f t="shared" si="36"/>
        <v>0</v>
      </c>
      <c r="AI86" s="56">
        <f t="shared" si="36"/>
        <v>0</v>
      </c>
      <c r="AJ86" s="56">
        <f t="shared" si="36"/>
        <v>0</v>
      </c>
      <c r="AK86" s="56">
        <f t="shared" si="36"/>
        <v>0</v>
      </c>
      <c r="AL86" s="56">
        <f t="shared" si="36"/>
        <v>0</v>
      </c>
      <c r="AM86" s="56">
        <f t="shared" si="36"/>
        <v>0</v>
      </c>
      <c r="AN86" s="56">
        <f t="shared" si="36"/>
        <v>0</v>
      </c>
      <c r="AO86" s="56">
        <f t="shared" si="36"/>
        <v>0</v>
      </c>
      <c r="AP86" s="56">
        <f t="shared" si="36"/>
        <v>2.1052631578868386E-3</v>
      </c>
      <c r="AQ86" s="56">
        <f t="shared" si="36"/>
        <v>0</v>
      </c>
      <c r="AR86" s="56">
        <f t="shared" si="36"/>
        <v>0</v>
      </c>
      <c r="AS86" s="56">
        <f t="shared" si="36"/>
        <v>0</v>
      </c>
      <c r="AT86" s="56">
        <f t="shared" si="36"/>
        <v>0</v>
      </c>
      <c r="AU86" s="56">
        <f t="shared" si="36"/>
        <v>0</v>
      </c>
      <c r="AV86" s="56">
        <f t="shared" si="36"/>
        <v>-4.2977190876340998E-3</v>
      </c>
      <c r="AW86" s="56">
        <f t="shared" si="36"/>
        <v>0</v>
      </c>
      <c r="AX86" s="56">
        <f t="shared" si="36"/>
        <v>1.7171717171722278E-3</v>
      </c>
      <c r="AY86" s="56">
        <f t="shared" si="36"/>
        <v>4.7528421257680975E-4</v>
      </c>
    </row>
    <row r="87" spans="26:51" x14ac:dyDescent="0.25">
      <c r="Z87" s="83" t="s">
        <v>39</v>
      </c>
      <c r="AA87" s="84">
        <f>+SUM(AA62:AA86)</f>
        <v>-2.1316282072803006E-14</v>
      </c>
      <c r="AB87" s="84">
        <f t="shared" ref="AB87" si="37">+SUM(AB62:AB86)</f>
        <v>-4.2632564145606011E-14</v>
      </c>
      <c r="AC87" s="84">
        <f t="shared" ref="AC87" si="38">+SUM(AC62:AC86)</f>
        <v>-9.9999999999944578E-3</v>
      </c>
      <c r="AD87" s="84">
        <f t="shared" ref="AD87" si="39">+SUM(AD62:AD86)</f>
        <v>-9.9999999999837996E-3</v>
      </c>
      <c r="AE87" s="84">
        <f t="shared" ref="AE87" si="40">+SUM(AE62:AE86)</f>
        <v>-1.0000000000044196E-2</v>
      </c>
      <c r="AF87" s="84">
        <f t="shared" ref="AF87" si="41">+SUM(AF62:AF86)</f>
        <v>-1.0000000000026432E-2</v>
      </c>
      <c r="AG87" s="84">
        <f t="shared" ref="AG87" si="42">+SUM(AG62:AG86)</f>
        <v>7.1054273576010019E-15</v>
      </c>
      <c r="AH87" s="84">
        <f t="shared" ref="AH87" si="43">+SUM(AH62:AH86)</f>
        <v>8.5265128291212022E-14</v>
      </c>
      <c r="AI87" s="84">
        <f t="shared" ref="AI87" si="44">+SUM(AI62:AI86)</f>
        <v>9.9999999998638955E-3</v>
      </c>
      <c r="AJ87" s="84">
        <f t="shared" ref="AJ87" si="45">+SUM(AJ62:AJ86)</f>
        <v>1.4210854715202004E-14</v>
      </c>
      <c r="AK87" s="84">
        <f t="shared" ref="AK87" si="46">+SUM(AK62:AK86)</f>
        <v>-4.4408920985006262E-15</v>
      </c>
      <c r="AL87" s="84">
        <f t="shared" ref="AL87" si="47">+SUM(AL62:AL86)</f>
        <v>6.2172489379008766E-15</v>
      </c>
      <c r="AM87" s="84">
        <f t="shared" ref="AM87" si="48">+SUM(AM62:AM86)</f>
        <v>1.5543122344752192E-15</v>
      </c>
      <c r="AN87" s="84">
        <f t="shared" ref="AN87" si="49">+SUM(AN62:AN86)</f>
        <v>-3.5527136788005009E-15</v>
      </c>
      <c r="AO87" s="84">
        <f t="shared" ref="AO87" si="50">+SUM(AO62:AO86)</f>
        <v>1.0000000000000009E-2</v>
      </c>
      <c r="AP87" s="84">
        <f t="shared" ref="AP87" si="51">+SUM(AP62:AP86)</f>
        <v>1.0000000000002451E-2</v>
      </c>
      <c r="AQ87" s="84">
        <f t="shared" ref="AQ87" si="52">+SUM(AQ62:AQ86)</f>
        <v>1.4210854715202004E-14</v>
      </c>
      <c r="AR87" s="84">
        <f t="shared" ref="AR87" si="53">+SUM(AR62:AR86)</f>
        <v>9.9999999997706368E-3</v>
      </c>
      <c r="AS87" s="84">
        <f t="shared" ref="AS87" si="54">+SUM(AS62:AS86)</f>
        <v>2.8421709430404007E-14</v>
      </c>
      <c r="AT87" s="84">
        <f t="shared" ref="AT87" si="55">+SUM(AT62:AT86)</f>
        <v>-1.0000000000021991E-2</v>
      </c>
      <c r="AU87" s="84">
        <f t="shared" ref="AU87" si="56">+SUM(AU62:AU86)</f>
        <v>9.9999999999464961E-3</v>
      </c>
      <c r="AV87" s="84">
        <f t="shared" ref="AV87" si="57">+SUM(AV62:AV86)</f>
        <v>6.2172489379008766E-15</v>
      </c>
      <c r="AW87" s="84">
        <f t="shared" ref="AW87" si="58">+SUM(AW62:AW86)</f>
        <v>5.3290705182007514E-15</v>
      </c>
      <c r="AX87" s="84">
        <f t="shared" ref="AX87" si="59">+SUM(AX62:AX86)</f>
        <v>-5.5067062021407764E-14</v>
      </c>
      <c r="AY87" s="84">
        <f t="shared" ref="AY87" si="60">+SUM(AY62:AY86)</f>
        <v>1.7763568394002505E-15</v>
      </c>
    </row>
  </sheetData>
  <mergeCells count="6">
    <mergeCell ref="U1:X1"/>
    <mergeCell ref="AA1:AY1"/>
    <mergeCell ref="A1:D1"/>
    <mergeCell ref="F1:I1"/>
    <mergeCell ref="K1:N1"/>
    <mergeCell ref="P1:S1"/>
  </mergeCells>
  <pageMargins left="0.7" right="0.7" top="0.75" bottom="0.75" header="0.3" footer="0.3"/>
  <pageSetup paperSize="9" orientation="portrait" verticalDpi="0" r:id="rId1"/>
  <ignoredErrors>
    <ignoredError sqref="AI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85" zoomScaleNormal="85" workbookViewId="0">
      <selection activeCell="D22" sqref="D22"/>
    </sheetView>
  </sheetViews>
  <sheetFormatPr defaultColWidth="11.42578125" defaultRowHeight="15" x14ac:dyDescent="0.25"/>
  <cols>
    <col min="1" max="1" width="3" bestFit="1" customWidth="1"/>
    <col min="2" max="2" width="2.140625" bestFit="1" customWidth="1"/>
    <col min="3" max="3" width="3.140625" bestFit="1" customWidth="1"/>
    <col min="4" max="4" width="2.140625" bestFit="1" customWidth="1"/>
    <col min="5" max="5" width="1.85546875" bestFit="1" customWidth="1"/>
    <col min="6" max="6" width="4.140625" bestFit="1" customWidth="1"/>
    <col min="7" max="9" width="2.140625" bestFit="1" customWidth="1"/>
  </cols>
  <sheetData>
    <row r="1" spans="1:9" x14ac:dyDescent="0.25">
      <c r="A1" s="93" t="s">
        <v>25</v>
      </c>
      <c r="B1" s="93"/>
      <c r="C1" s="93"/>
      <c r="D1" s="93"/>
      <c r="F1" s="93" t="s">
        <v>26</v>
      </c>
      <c r="G1" s="93"/>
      <c r="H1" s="93"/>
      <c r="I1" s="93"/>
    </row>
    <row r="3" spans="1:9" x14ac:dyDescent="0.25">
      <c r="A3" s="26" t="s">
        <v>0</v>
      </c>
      <c r="F3" s="26" t="s">
        <v>0</v>
      </c>
    </row>
    <row r="4" spans="1:9" x14ac:dyDescent="0.25">
      <c r="A4" s="26">
        <v>3</v>
      </c>
      <c r="B4" s="61">
        <v>1</v>
      </c>
      <c r="C4" s="62">
        <v>1</v>
      </c>
      <c r="D4" s="63">
        <v>1</v>
      </c>
      <c r="E4" s="20" t="s">
        <v>16</v>
      </c>
      <c r="F4" s="26">
        <v>3</v>
      </c>
      <c r="G4" s="61">
        <v>1</v>
      </c>
      <c r="H4" s="62">
        <v>1</v>
      </c>
      <c r="I4" s="63">
        <v>1</v>
      </c>
    </row>
    <row r="5" spans="1:9" x14ac:dyDescent="0.25">
      <c r="A5" s="26">
        <v>2</v>
      </c>
      <c r="B5" s="64">
        <v>1</v>
      </c>
      <c r="C5" s="65">
        <v>1</v>
      </c>
      <c r="D5" s="66">
        <v>1</v>
      </c>
      <c r="E5" s="20" t="s">
        <v>16</v>
      </c>
      <c r="F5" s="26">
        <v>2</v>
      </c>
      <c r="G5" s="64">
        <v>1</v>
      </c>
      <c r="H5" s="65">
        <v>1</v>
      </c>
      <c r="I5" s="66">
        <v>1</v>
      </c>
    </row>
    <row r="6" spans="1:9" x14ac:dyDescent="0.25">
      <c r="A6" s="26">
        <v>1</v>
      </c>
      <c r="B6" s="67">
        <v>1</v>
      </c>
      <c r="C6" s="68">
        <v>1</v>
      </c>
      <c r="D6" s="69">
        <v>1</v>
      </c>
      <c r="E6" s="20" t="s">
        <v>16</v>
      </c>
      <c r="F6" s="26">
        <v>1</v>
      </c>
      <c r="G6" s="67">
        <v>1</v>
      </c>
      <c r="H6" s="68">
        <v>1</v>
      </c>
      <c r="I6" s="69">
        <v>1</v>
      </c>
    </row>
    <row r="7" spans="1:9" x14ac:dyDescent="0.25">
      <c r="A7" s="26"/>
      <c r="B7" s="26">
        <v>1</v>
      </c>
      <c r="C7" s="26">
        <v>2</v>
      </c>
      <c r="D7" s="26">
        <v>3</v>
      </c>
      <c r="F7" s="26"/>
      <c r="G7" s="26">
        <v>1</v>
      </c>
      <c r="H7" s="26">
        <v>2</v>
      </c>
      <c r="I7" s="26">
        <v>3</v>
      </c>
    </row>
    <row r="8" spans="1:9" x14ac:dyDescent="0.25">
      <c r="A8" s="26"/>
      <c r="B8" s="20"/>
      <c r="C8" s="20"/>
      <c r="D8" s="20"/>
      <c r="F8" s="26"/>
      <c r="G8" s="20" t="s">
        <v>17</v>
      </c>
      <c r="H8" s="20" t="s">
        <v>17</v>
      </c>
      <c r="I8" s="20" t="s">
        <v>17</v>
      </c>
    </row>
    <row r="9" spans="1:9" x14ac:dyDescent="0.25">
      <c r="A9" s="26" t="s">
        <v>1</v>
      </c>
      <c r="B9" s="20"/>
      <c r="C9" s="20"/>
      <c r="D9" s="20"/>
      <c r="F9" s="26" t="s">
        <v>1</v>
      </c>
      <c r="G9" s="20"/>
      <c r="H9" s="20"/>
      <c r="I9" s="20"/>
    </row>
    <row r="10" spans="1:9" x14ac:dyDescent="0.25">
      <c r="A10" s="26">
        <v>3</v>
      </c>
      <c r="B10" s="11">
        <v>1</v>
      </c>
      <c r="C10" s="21">
        <v>1</v>
      </c>
      <c r="D10" s="22">
        <v>1</v>
      </c>
      <c r="E10" s="20" t="s">
        <v>16</v>
      </c>
      <c r="F10" s="26">
        <v>3</v>
      </c>
      <c r="G10" s="61">
        <v>1</v>
      </c>
      <c r="H10" s="62">
        <v>1</v>
      </c>
      <c r="I10" s="63">
        <v>1</v>
      </c>
    </row>
    <row r="11" spans="1:9" x14ac:dyDescent="0.25">
      <c r="A11" s="26">
        <v>2</v>
      </c>
      <c r="B11" s="14">
        <v>1</v>
      </c>
      <c r="C11" s="15">
        <v>1</v>
      </c>
      <c r="D11" s="16">
        <v>1</v>
      </c>
      <c r="E11" s="20" t="s">
        <v>16</v>
      </c>
      <c r="F11" s="26">
        <v>2</v>
      </c>
      <c r="G11" s="64">
        <v>1</v>
      </c>
      <c r="H11" s="65">
        <v>1</v>
      </c>
      <c r="I11" s="66">
        <v>1</v>
      </c>
    </row>
    <row r="12" spans="1:9" x14ac:dyDescent="0.25">
      <c r="A12" s="26">
        <v>1</v>
      </c>
      <c r="B12" s="17">
        <v>1</v>
      </c>
      <c r="C12" s="18">
        <v>1</v>
      </c>
      <c r="D12" s="19">
        <v>1</v>
      </c>
      <c r="E12" s="20" t="s">
        <v>16</v>
      </c>
      <c r="F12" s="26">
        <v>1</v>
      </c>
      <c r="G12" s="67">
        <v>1</v>
      </c>
      <c r="H12" s="68">
        <v>1</v>
      </c>
      <c r="I12" s="69">
        <v>1</v>
      </c>
    </row>
    <row r="13" spans="1:9" x14ac:dyDescent="0.25">
      <c r="A13" s="26"/>
      <c r="B13" s="26">
        <v>1</v>
      </c>
      <c r="C13" s="26">
        <v>2</v>
      </c>
      <c r="D13" s="26">
        <v>3</v>
      </c>
      <c r="F13" s="26"/>
      <c r="G13" s="26">
        <v>1</v>
      </c>
      <c r="H13" s="26">
        <v>2</v>
      </c>
      <c r="I13" s="26">
        <v>3</v>
      </c>
    </row>
    <row r="14" spans="1:9" x14ac:dyDescent="0.25">
      <c r="A14" s="26"/>
      <c r="B14" s="20"/>
      <c r="C14" s="20"/>
      <c r="D14" s="20"/>
      <c r="F14" s="26"/>
      <c r="G14" s="20" t="s">
        <v>17</v>
      </c>
      <c r="H14" s="20" t="s">
        <v>17</v>
      </c>
      <c r="I14" s="20" t="s">
        <v>17</v>
      </c>
    </row>
    <row r="15" spans="1:9" x14ac:dyDescent="0.25">
      <c r="A15" s="26" t="s">
        <v>2</v>
      </c>
      <c r="B15" s="20"/>
      <c r="C15" s="20"/>
      <c r="D15" s="20"/>
      <c r="F15" s="26" t="s">
        <v>2</v>
      </c>
      <c r="G15" s="20"/>
      <c r="H15" s="20"/>
      <c r="I15" s="20"/>
    </row>
    <row r="16" spans="1:9" x14ac:dyDescent="0.25">
      <c r="A16" s="26">
        <v>3</v>
      </c>
      <c r="B16" s="72">
        <v>3</v>
      </c>
      <c r="C16" s="41">
        <v>3</v>
      </c>
      <c r="D16" s="73">
        <v>4</v>
      </c>
      <c r="E16" s="20" t="s">
        <v>16</v>
      </c>
      <c r="F16" s="26">
        <v>3</v>
      </c>
      <c r="G16" s="61">
        <v>1</v>
      </c>
      <c r="H16" s="62">
        <v>1</v>
      </c>
      <c r="I16" s="63">
        <v>1</v>
      </c>
    </row>
    <row r="17" spans="1:9" x14ac:dyDescent="0.25">
      <c r="A17" s="26">
        <v>2</v>
      </c>
      <c r="B17" s="28">
        <v>2</v>
      </c>
      <c r="C17" s="49">
        <v>3</v>
      </c>
      <c r="D17" s="74">
        <v>4</v>
      </c>
      <c r="E17" s="20" t="s">
        <v>16</v>
      </c>
      <c r="F17" s="26">
        <v>2</v>
      </c>
      <c r="G17" s="64">
        <v>2</v>
      </c>
      <c r="H17" s="65">
        <v>1</v>
      </c>
      <c r="I17" s="66">
        <v>3</v>
      </c>
    </row>
    <row r="18" spans="1:9" x14ac:dyDescent="0.25">
      <c r="A18" s="26">
        <v>1</v>
      </c>
      <c r="B18" s="70">
        <v>2</v>
      </c>
      <c r="C18" s="71">
        <v>2</v>
      </c>
      <c r="D18" s="75">
        <v>4</v>
      </c>
      <c r="E18" s="20" t="s">
        <v>16</v>
      </c>
      <c r="F18" s="26">
        <v>1</v>
      </c>
      <c r="G18" s="67">
        <v>1</v>
      </c>
      <c r="H18" s="68">
        <v>1</v>
      </c>
      <c r="I18" s="69">
        <v>1</v>
      </c>
    </row>
    <row r="19" spans="1:9" x14ac:dyDescent="0.25">
      <c r="B19" s="26">
        <v>1</v>
      </c>
      <c r="C19" s="26">
        <v>2</v>
      </c>
      <c r="D19" s="26">
        <v>3</v>
      </c>
      <c r="G19" s="26">
        <v>1</v>
      </c>
      <c r="H19" s="26">
        <v>2</v>
      </c>
      <c r="I19" s="26">
        <v>3</v>
      </c>
    </row>
    <row r="20" spans="1:9" x14ac:dyDescent="0.25">
      <c r="B20" s="20"/>
      <c r="C20" s="20"/>
      <c r="D20" s="20"/>
      <c r="G20" s="20" t="s">
        <v>17</v>
      </c>
      <c r="H20" s="20" t="s">
        <v>17</v>
      </c>
      <c r="I20" s="20" t="s">
        <v>17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C32" sqref="C32"/>
    </sheetView>
  </sheetViews>
  <sheetFormatPr defaultColWidth="11.42578125" defaultRowHeight="15" x14ac:dyDescent="0.25"/>
  <cols>
    <col min="1" max="1" width="3" style="20" bestFit="1" customWidth="1"/>
    <col min="2" max="3" width="15.28515625" bestFit="1" customWidth="1"/>
    <col min="4" max="4" width="4.42578125" bestFit="1" customWidth="1"/>
    <col min="5" max="5" width="6.140625" bestFit="1" customWidth="1"/>
    <col min="6" max="6" width="6.7109375" bestFit="1" customWidth="1"/>
    <col min="7" max="7" width="7.28515625" bestFit="1" customWidth="1"/>
    <col min="8" max="8" width="6.5703125" bestFit="1" customWidth="1"/>
    <col min="9" max="9" width="5.5703125" bestFit="1" customWidth="1"/>
    <col min="10" max="10" width="7.5703125" bestFit="1" customWidth="1"/>
    <col min="11" max="11" width="10.28515625" bestFit="1" customWidth="1"/>
    <col min="12" max="12" width="8.7109375" bestFit="1" customWidth="1"/>
    <col min="13" max="13" width="7.7109375" bestFit="1" customWidth="1"/>
    <col min="14" max="14" width="9.7109375" bestFit="1" customWidth="1"/>
    <col min="15" max="17" width="14.5703125" bestFit="1" customWidth="1"/>
    <col min="18" max="18" width="14.28515625" bestFit="1" customWidth="1"/>
    <col min="19" max="19" width="15.28515625" bestFit="1" customWidth="1"/>
  </cols>
  <sheetData>
    <row r="1" spans="1:19" x14ac:dyDescent="0.25">
      <c r="B1" s="26" t="s">
        <v>18</v>
      </c>
      <c r="C1" s="26" t="s">
        <v>19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27</v>
      </c>
      <c r="J1" s="26" t="s">
        <v>28</v>
      </c>
      <c r="K1" s="58" t="s">
        <v>29</v>
      </c>
      <c r="L1" s="58" t="s">
        <v>30</v>
      </c>
      <c r="M1" s="58" t="s">
        <v>31</v>
      </c>
      <c r="N1" s="58" t="s">
        <v>32</v>
      </c>
      <c r="O1" s="26" t="s">
        <v>33</v>
      </c>
      <c r="P1" s="26" t="s">
        <v>34</v>
      </c>
      <c r="Q1" s="26" t="s">
        <v>35</v>
      </c>
      <c r="R1" s="26" t="s">
        <v>36</v>
      </c>
      <c r="S1" s="26" t="s">
        <v>37</v>
      </c>
    </row>
    <row r="2" spans="1:19" x14ac:dyDescent="0.25">
      <c r="A2" s="26">
        <v>1</v>
      </c>
      <c r="B2" s="59">
        <v>1</v>
      </c>
      <c r="C2" s="59">
        <v>0.15</v>
      </c>
      <c r="D2" s="20">
        <v>1</v>
      </c>
      <c r="E2" s="20">
        <v>0</v>
      </c>
      <c r="F2" s="20">
        <v>0</v>
      </c>
      <c r="G2" s="20">
        <v>0</v>
      </c>
      <c r="H2" s="20">
        <v>0</v>
      </c>
      <c r="I2" s="20">
        <v>1</v>
      </c>
      <c r="J2" s="20">
        <v>1</v>
      </c>
      <c r="K2" s="20">
        <v>0</v>
      </c>
      <c r="L2" s="20">
        <v>0</v>
      </c>
      <c r="M2" s="20">
        <v>1</v>
      </c>
      <c r="N2" s="20">
        <v>1</v>
      </c>
      <c r="O2" s="59">
        <v>0</v>
      </c>
      <c r="P2" s="59">
        <v>0</v>
      </c>
      <c r="Q2" s="59">
        <v>0</v>
      </c>
      <c r="R2" s="59">
        <v>0</v>
      </c>
      <c r="S2" s="57">
        <v>15</v>
      </c>
    </row>
    <row r="3" spans="1:19" x14ac:dyDescent="0.25">
      <c r="A3" s="26">
        <v>2</v>
      </c>
      <c r="B3" s="59">
        <v>0.92400000000000004</v>
      </c>
      <c r="C3" s="59">
        <v>0.15</v>
      </c>
      <c r="D3" s="20">
        <v>1</v>
      </c>
      <c r="E3" s="20">
        <v>0</v>
      </c>
      <c r="F3" s="20">
        <v>0</v>
      </c>
      <c r="G3" s="20">
        <v>0</v>
      </c>
      <c r="H3" s="20">
        <v>0</v>
      </c>
      <c r="I3" s="20">
        <v>1</v>
      </c>
      <c r="J3" s="20">
        <v>1</v>
      </c>
      <c r="K3" s="20">
        <v>0</v>
      </c>
      <c r="L3" s="20">
        <v>0</v>
      </c>
      <c r="M3" s="20">
        <v>1</v>
      </c>
      <c r="N3" s="20">
        <v>1</v>
      </c>
      <c r="O3" s="59">
        <v>0</v>
      </c>
      <c r="P3" s="59">
        <v>0</v>
      </c>
      <c r="Q3" s="59">
        <v>0</v>
      </c>
      <c r="R3" s="59">
        <v>0</v>
      </c>
      <c r="S3" s="57">
        <v>15</v>
      </c>
    </row>
    <row r="4" spans="1:19" x14ac:dyDescent="0.25">
      <c r="A4" s="26">
        <v>3</v>
      </c>
      <c r="B4" s="59">
        <v>1.2350000000000001</v>
      </c>
      <c r="C4" s="59">
        <v>0.1</v>
      </c>
      <c r="D4" s="20">
        <v>1</v>
      </c>
      <c r="E4" s="20">
        <v>0</v>
      </c>
      <c r="F4" s="20">
        <v>0</v>
      </c>
      <c r="G4" s="20">
        <v>0</v>
      </c>
      <c r="H4" s="20">
        <v>0</v>
      </c>
      <c r="I4" s="20">
        <v>1</v>
      </c>
      <c r="J4" s="20">
        <v>1</v>
      </c>
      <c r="K4" s="20">
        <v>0</v>
      </c>
      <c r="L4" s="20">
        <v>0</v>
      </c>
      <c r="M4" s="20">
        <v>1</v>
      </c>
      <c r="N4" s="20">
        <v>1</v>
      </c>
      <c r="O4" s="59">
        <v>0</v>
      </c>
      <c r="P4" s="59">
        <v>0</v>
      </c>
      <c r="Q4" s="59">
        <v>0</v>
      </c>
      <c r="R4" s="59">
        <v>0</v>
      </c>
      <c r="S4" s="57">
        <v>15</v>
      </c>
    </row>
    <row r="5" spans="1:19" x14ac:dyDescent="0.25">
      <c r="A5" s="26">
        <v>4</v>
      </c>
      <c r="B5" s="59">
        <v>0.8570000000000001</v>
      </c>
      <c r="C5" s="59">
        <v>0.18</v>
      </c>
      <c r="D5" s="20">
        <v>1</v>
      </c>
      <c r="E5" s="20">
        <v>0</v>
      </c>
      <c r="F5" s="20">
        <v>0</v>
      </c>
      <c r="G5" s="20">
        <v>0</v>
      </c>
      <c r="H5" s="20">
        <v>0</v>
      </c>
      <c r="I5" s="20">
        <v>1</v>
      </c>
      <c r="J5" s="20">
        <v>1</v>
      </c>
      <c r="K5" s="20">
        <v>0</v>
      </c>
      <c r="L5" s="20">
        <v>0</v>
      </c>
      <c r="M5" s="20">
        <v>1</v>
      </c>
      <c r="N5" s="20">
        <v>1</v>
      </c>
      <c r="O5" s="59">
        <v>0</v>
      </c>
      <c r="P5" s="59">
        <v>0</v>
      </c>
      <c r="Q5" s="59">
        <v>0</v>
      </c>
      <c r="R5" s="59">
        <v>0</v>
      </c>
      <c r="S5" s="57">
        <v>15</v>
      </c>
    </row>
    <row r="6" spans="1:19" x14ac:dyDescent="0.25">
      <c r="A6" s="26">
        <v>5</v>
      </c>
      <c r="B6" s="59">
        <v>0.66900000000000004</v>
      </c>
      <c r="C6" s="59">
        <v>0.2</v>
      </c>
      <c r="D6" s="20">
        <v>1</v>
      </c>
      <c r="E6" s="20">
        <v>0</v>
      </c>
      <c r="F6" s="20">
        <v>0</v>
      </c>
      <c r="G6" s="20">
        <v>0</v>
      </c>
      <c r="H6" s="20">
        <v>0</v>
      </c>
      <c r="I6" s="20">
        <v>1</v>
      </c>
      <c r="J6" s="20">
        <v>1</v>
      </c>
      <c r="K6" s="20">
        <v>0</v>
      </c>
      <c r="L6" s="20">
        <v>0</v>
      </c>
      <c r="M6" s="20">
        <v>1</v>
      </c>
      <c r="N6" s="20">
        <v>1</v>
      </c>
      <c r="O6" s="59">
        <v>0</v>
      </c>
      <c r="P6" s="59">
        <v>0</v>
      </c>
      <c r="Q6" s="59">
        <v>0</v>
      </c>
      <c r="R6" s="59">
        <v>0</v>
      </c>
      <c r="S6" s="57">
        <v>15</v>
      </c>
    </row>
    <row r="7" spans="1:19" x14ac:dyDescent="0.25">
      <c r="A7" s="26">
        <v>6</v>
      </c>
      <c r="B7" s="59">
        <v>0.5</v>
      </c>
      <c r="C7" s="59">
        <v>0.2</v>
      </c>
      <c r="D7" s="20">
        <v>1</v>
      </c>
      <c r="E7" s="20">
        <v>0</v>
      </c>
      <c r="F7" s="20">
        <v>0</v>
      </c>
      <c r="G7" s="20">
        <v>0</v>
      </c>
      <c r="H7" s="20">
        <v>0</v>
      </c>
      <c r="I7" s="20">
        <v>1</v>
      </c>
      <c r="J7" s="20">
        <v>1</v>
      </c>
      <c r="K7" s="20">
        <v>0</v>
      </c>
      <c r="L7" s="20">
        <v>0</v>
      </c>
      <c r="M7" s="20">
        <v>1</v>
      </c>
      <c r="N7" s="20">
        <v>1</v>
      </c>
      <c r="O7" s="59">
        <v>0</v>
      </c>
      <c r="P7" s="59">
        <v>0</v>
      </c>
      <c r="Q7" s="59">
        <v>0</v>
      </c>
      <c r="R7" s="59">
        <v>0</v>
      </c>
      <c r="S7" s="57">
        <v>15</v>
      </c>
    </row>
    <row r="8" spans="1:19" x14ac:dyDescent="0.25">
      <c r="A8" s="26">
        <v>7</v>
      </c>
      <c r="B8" s="59">
        <v>0.52100000000000002</v>
      </c>
      <c r="C8" s="59">
        <v>0.18</v>
      </c>
      <c r="D8" s="20">
        <v>1</v>
      </c>
      <c r="E8" s="20">
        <v>0</v>
      </c>
      <c r="F8" s="20">
        <v>0</v>
      </c>
      <c r="G8" s="20">
        <v>0</v>
      </c>
      <c r="H8" s="20">
        <v>0</v>
      </c>
      <c r="I8" s="20">
        <v>1</v>
      </c>
      <c r="J8" s="20">
        <v>1</v>
      </c>
      <c r="K8" s="20">
        <v>0</v>
      </c>
      <c r="L8" s="20">
        <v>0</v>
      </c>
      <c r="M8" s="20">
        <v>1</v>
      </c>
      <c r="N8" s="20">
        <v>1</v>
      </c>
      <c r="O8" s="59">
        <v>0</v>
      </c>
      <c r="P8" s="59">
        <v>0</v>
      </c>
      <c r="Q8" s="59">
        <v>0</v>
      </c>
      <c r="R8" s="59">
        <v>0</v>
      </c>
      <c r="S8" s="57">
        <v>15</v>
      </c>
    </row>
    <row r="9" spans="1:19" x14ac:dyDescent="0.25">
      <c r="A9" s="26">
        <v>8</v>
      </c>
      <c r="B9" s="59">
        <v>-9999</v>
      </c>
      <c r="C9" s="59">
        <v>-9999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59">
        <v>0</v>
      </c>
      <c r="P9" s="59">
        <v>0</v>
      </c>
      <c r="Q9" s="59">
        <v>0</v>
      </c>
      <c r="R9" s="59">
        <v>0</v>
      </c>
      <c r="S9" s="59">
        <v>-9999</v>
      </c>
    </row>
    <row r="10" spans="1:19" x14ac:dyDescent="0.25">
      <c r="A10" s="26">
        <v>9</v>
      </c>
      <c r="B10" s="59">
        <v>-9999</v>
      </c>
      <c r="C10" s="59">
        <v>-9999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59">
        <v>0</v>
      </c>
      <c r="P10" s="59">
        <v>0</v>
      </c>
      <c r="Q10" s="59">
        <v>0</v>
      </c>
      <c r="R10" s="59">
        <v>0</v>
      </c>
      <c r="S10" s="59">
        <v>-9999</v>
      </c>
    </row>
    <row r="11" spans="1:19" x14ac:dyDescent="0.25">
      <c r="A11" s="26">
        <v>10</v>
      </c>
      <c r="B11" s="59">
        <v>0.95400000000000007</v>
      </c>
      <c r="C11" s="59">
        <v>0.15</v>
      </c>
      <c r="D11" s="20">
        <v>1</v>
      </c>
      <c r="E11" s="20">
        <v>0</v>
      </c>
      <c r="F11" s="20">
        <v>0</v>
      </c>
      <c r="G11" s="20">
        <v>0</v>
      </c>
      <c r="H11" s="20">
        <v>0</v>
      </c>
      <c r="I11" s="20">
        <v>1</v>
      </c>
      <c r="J11" s="20">
        <v>1</v>
      </c>
      <c r="K11" s="20">
        <v>0</v>
      </c>
      <c r="L11" s="20">
        <v>0</v>
      </c>
      <c r="M11" s="20">
        <v>1</v>
      </c>
      <c r="N11" s="20">
        <v>1</v>
      </c>
      <c r="O11" s="59">
        <v>0</v>
      </c>
      <c r="P11" s="59">
        <v>0</v>
      </c>
      <c r="Q11" s="59">
        <v>0</v>
      </c>
      <c r="R11" s="59">
        <v>0</v>
      </c>
      <c r="S11" s="57">
        <v>35</v>
      </c>
    </row>
    <row r="12" spans="1:19" x14ac:dyDescent="0.25">
      <c r="A12" s="26">
        <v>11</v>
      </c>
      <c r="B12" s="59">
        <v>0.77</v>
      </c>
      <c r="C12" s="59">
        <v>0.1</v>
      </c>
      <c r="D12" s="20">
        <v>1</v>
      </c>
      <c r="E12" s="20">
        <v>0</v>
      </c>
      <c r="F12" s="20">
        <v>0</v>
      </c>
      <c r="G12" s="20">
        <v>0</v>
      </c>
      <c r="H12" s="20">
        <v>0</v>
      </c>
      <c r="I12" s="20">
        <v>1</v>
      </c>
      <c r="J12" s="20">
        <v>1</v>
      </c>
      <c r="K12" s="20">
        <v>0</v>
      </c>
      <c r="L12" s="20">
        <v>0</v>
      </c>
      <c r="M12" s="20">
        <v>1</v>
      </c>
      <c r="N12" s="20">
        <v>1</v>
      </c>
      <c r="O12" s="59">
        <v>0</v>
      </c>
      <c r="P12" s="59">
        <v>0</v>
      </c>
      <c r="Q12" s="59">
        <v>0</v>
      </c>
      <c r="R12" s="59">
        <v>0</v>
      </c>
      <c r="S12" s="57">
        <v>35</v>
      </c>
    </row>
    <row r="13" spans="1:19" x14ac:dyDescent="0.25">
      <c r="A13" s="26">
        <v>12</v>
      </c>
      <c r="B13" s="59">
        <v>0.245</v>
      </c>
      <c r="C13" s="59">
        <v>0.1</v>
      </c>
      <c r="D13" s="20">
        <v>1</v>
      </c>
      <c r="E13" s="20">
        <v>0</v>
      </c>
      <c r="F13" s="20">
        <v>0</v>
      </c>
      <c r="G13" s="20">
        <v>0</v>
      </c>
      <c r="H13" s="20">
        <v>0</v>
      </c>
      <c r="I13" s="20">
        <v>1</v>
      </c>
      <c r="J13" s="20">
        <v>1</v>
      </c>
      <c r="K13" s="20">
        <v>0</v>
      </c>
      <c r="L13" s="20">
        <v>0</v>
      </c>
      <c r="M13" s="20">
        <v>1</v>
      </c>
      <c r="N13" s="20">
        <v>1</v>
      </c>
      <c r="O13" s="59">
        <v>0</v>
      </c>
      <c r="P13" s="59">
        <v>0</v>
      </c>
      <c r="Q13" s="59">
        <v>0</v>
      </c>
      <c r="R13" s="59">
        <v>0</v>
      </c>
      <c r="S13" s="57">
        <v>35</v>
      </c>
    </row>
    <row r="14" spans="1:19" x14ac:dyDescent="0.25">
      <c r="A14" s="26">
        <v>13</v>
      </c>
      <c r="B14" s="59">
        <v>0.86</v>
      </c>
      <c r="C14" s="59">
        <v>0.15</v>
      </c>
      <c r="D14" s="20">
        <v>1</v>
      </c>
      <c r="E14" s="20">
        <v>0</v>
      </c>
      <c r="F14" s="20">
        <v>0</v>
      </c>
      <c r="G14" s="20">
        <v>0</v>
      </c>
      <c r="H14" s="20">
        <v>0</v>
      </c>
      <c r="I14" s="20">
        <v>1</v>
      </c>
      <c r="J14" s="20">
        <v>1</v>
      </c>
      <c r="K14" s="20">
        <v>0</v>
      </c>
      <c r="L14" s="20">
        <v>0</v>
      </c>
      <c r="M14" s="20">
        <v>1</v>
      </c>
      <c r="N14" s="20">
        <v>1</v>
      </c>
      <c r="O14" s="59">
        <v>0</v>
      </c>
      <c r="P14" s="59">
        <v>0</v>
      </c>
      <c r="Q14" s="59">
        <v>0</v>
      </c>
      <c r="R14" s="59">
        <v>0</v>
      </c>
      <c r="S14" s="57">
        <v>35</v>
      </c>
    </row>
    <row r="15" spans="1:19" x14ac:dyDescent="0.25">
      <c r="A15" s="26">
        <v>14</v>
      </c>
      <c r="B15" s="59">
        <v>0.33200000000000002</v>
      </c>
      <c r="C15" s="59">
        <v>0.2</v>
      </c>
      <c r="D15" s="20">
        <v>1</v>
      </c>
      <c r="E15" s="20">
        <v>0</v>
      </c>
      <c r="F15" s="20">
        <v>0</v>
      </c>
      <c r="G15" s="20">
        <v>0</v>
      </c>
      <c r="H15" s="20">
        <v>0</v>
      </c>
      <c r="I15" s="20">
        <v>1</v>
      </c>
      <c r="J15" s="20">
        <v>1</v>
      </c>
      <c r="K15" s="20">
        <v>0</v>
      </c>
      <c r="L15" s="20">
        <v>0</v>
      </c>
      <c r="M15" s="20">
        <v>1</v>
      </c>
      <c r="N15" s="20">
        <v>1</v>
      </c>
      <c r="O15" s="59">
        <v>0</v>
      </c>
      <c r="P15" s="59">
        <v>0</v>
      </c>
      <c r="Q15" s="59">
        <v>0</v>
      </c>
      <c r="R15" s="59">
        <v>0</v>
      </c>
      <c r="S15" s="57">
        <v>35</v>
      </c>
    </row>
    <row r="16" spans="1:19" x14ac:dyDescent="0.25">
      <c r="A16" s="26">
        <v>15</v>
      </c>
      <c r="B16" s="59">
        <v>0.15600000000000003</v>
      </c>
      <c r="C16" s="59">
        <v>0.1</v>
      </c>
      <c r="D16" s="20">
        <v>1</v>
      </c>
      <c r="E16" s="20">
        <v>0</v>
      </c>
      <c r="F16" s="20">
        <v>0</v>
      </c>
      <c r="G16" s="20">
        <v>0</v>
      </c>
      <c r="H16" s="20">
        <v>0</v>
      </c>
      <c r="I16" s="20">
        <v>1</v>
      </c>
      <c r="J16" s="20">
        <v>1</v>
      </c>
      <c r="K16" s="20">
        <v>0</v>
      </c>
      <c r="L16" s="20">
        <v>0</v>
      </c>
      <c r="M16" s="20">
        <v>1</v>
      </c>
      <c r="N16" s="20">
        <v>1</v>
      </c>
      <c r="O16" s="59">
        <v>0</v>
      </c>
      <c r="P16" s="59">
        <v>0</v>
      </c>
      <c r="Q16" s="59">
        <v>0</v>
      </c>
      <c r="R16" s="59">
        <v>0</v>
      </c>
      <c r="S16" s="57">
        <v>35</v>
      </c>
    </row>
    <row r="17" spans="1:19" x14ac:dyDescent="0.25">
      <c r="A17" s="26">
        <v>16</v>
      </c>
      <c r="B17" s="59">
        <v>0.22100000000000003</v>
      </c>
      <c r="C17" s="59">
        <v>0.18</v>
      </c>
      <c r="D17" s="20">
        <v>1</v>
      </c>
      <c r="E17" s="20">
        <v>0</v>
      </c>
      <c r="F17" s="20">
        <v>0</v>
      </c>
      <c r="G17" s="20">
        <v>0</v>
      </c>
      <c r="H17" s="20">
        <v>0</v>
      </c>
      <c r="I17" s="20">
        <v>1</v>
      </c>
      <c r="J17" s="20">
        <v>1</v>
      </c>
      <c r="K17" s="20">
        <v>0</v>
      </c>
      <c r="L17" s="20">
        <v>0</v>
      </c>
      <c r="M17" s="20">
        <v>1</v>
      </c>
      <c r="N17" s="20">
        <v>1</v>
      </c>
      <c r="O17" s="59">
        <v>0</v>
      </c>
      <c r="P17" s="59">
        <v>0</v>
      </c>
      <c r="Q17" s="59">
        <v>0</v>
      </c>
      <c r="R17" s="59">
        <v>0</v>
      </c>
      <c r="S17" s="57">
        <v>35</v>
      </c>
    </row>
    <row r="18" spans="1:19" x14ac:dyDescent="0.25">
      <c r="A18" s="26">
        <v>17</v>
      </c>
      <c r="B18" s="59">
        <v>0.47800000000000004</v>
      </c>
      <c r="C18" s="59">
        <v>0.2</v>
      </c>
      <c r="D18" s="20">
        <v>1</v>
      </c>
      <c r="E18" s="20">
        <v>0</v>
      </c>
      <c r="F18" s="20">
        <v>0</v>
      </c>
      <c r="G18" s="20">
        <v>0</v>
      </c>
      <c r="H18" s="20">
        <v>0</v>
      </c>
      <c r="I18" s="20">
        <v>1</v>
      </c>
      <c r="J18" s="20">
        <v>1</v>
      </c>
      <c r="K18" s="20">
        <v>0</v>
      </c>
      <c r="L18" s="20">
        <v>0</v>
      </c>
      <c r="M18" s="20">
        <v>1</v>
      </c>
      <c r="N18" s="20">
        <v>1</v>
      </c>
      <c r="O18" s="59">
        <v>0</v>
      </c>
      <c r="P18" s="59">
        <v>0</v>
      </c>
      <c r="Q18" s="59">
        <v>0</v>
      </c>
      <c r="R18" s="59">
        <v>0</v>
      </c>
      <c r="S18" s="57">
        <v>35</v>
      </c>
    </row>
    <row r="19" spans="1:19" x14ac:dyDescent="0.25">
      <c r="A19" s="26">
        <v>18</v>
      </c>
      <c r="B19" s="59">
        <v>0.06</v>
      </c>
      <c r="C19" s="59">
        <v>0.2</v>
      </c>
      <c r="D19" s="20">
        <v>1</v>
      </c>
      <c r="E19" s="20">
        <v>0</v>
      </c>
      <c r="F19" s="20">
        <v>0</v>
      </c>
      <c r="G19" s="20">
        <v>0</v>
      </c>
      <c r="H19" s="20">
        <v>0</v>
      </c>
      <c r="I19" s="20">
        <v>1</v>
      </c>
      <c r="J19" s="20">
        <v>1</v>
      </c>
      <c r="K19" s="20">
        <v>0</v>
      </c>
      <c r="L19" s="20">
        <v>0</v>
      </c>
      <c r="M19" s="20">
        <v>1</v>
      </c>
      <c r="N19" s="20">
        <v>1</v>
      </c>
      <c r="O19" s="59">
        <v>0</v>
      </c>
      <c r="P19" s="59">
        <v>0</v>
      </c>
      <c r="Q19" s="59">
        <v>0</v>
      </c>
      <c r="R19" s="59">
        <v>0</v>
      </c>
      <c r="S19" s="57">
        <v>35</v>
      </c>
    </row>
    <row r="20" spans="1:19" x14ac:dyDescent="0.25">
      <c r="A20" s="26">
        <v>19</v>
      </c>
      <c r="B20" s="59">
        <v>1.5320000000000003</v>
      </c>
      <c r="C20" s="59">
        <v>0.1</v>
      </c>
      <c r="D20" s="20">
        <v>1</v>
      </c>
      <c r="E20" s="20">
        <v>0</v>
      </c>
      <c r="F20" s="20">
        <v>0</v>
      </c>
      <c r="G20" s="20">
        <v>0</v>
      </c>
      <c r="H20" s="20">
        <v>0</v>
      </c>
      <c r="I20" s="20">
        <v>2</v>
      </c>
      <c r="J20" s="20">
        <v>1</v>
      </c>
      <c r="K20" s="20">
        <v>0</v>
      </c>
      <c r="L20" s="20">
        <v>0</v>
      </c>
      <c r="M20" s="20">
        <v>2</v>
      </c>
      <c r="N20" s="20">
        <v>1</v>
      </c>
      <c r="O20" s="59">
        <v>0</v>
      </c>
      <c r="P20" s="59">
        <v>0</v>
      </c>
      <c r="Q20" s="59">
        <v>0</v>
      </c>
      <c r="R20" s="59">
        <v>0</v>
      </c>
      <c r="S20" s="57">
        <v>60</v>
      </c>
    </row>
    <row r="21" spans="1:19" x14ac:dyDescent="0.25">
      <c r="A21" s="26">
        <v>20</v>
      </c>
      <c r="B21" s="59">
        <v>0.62300000000000011</v>
      </c>
      <c r="C21" s="59">
        <v>0.08</v>
      </c>
      <c r="D21" s="20">
        <v>1</v>
      </c>
      <c r="E21" s="20">
        <v>0</v>
      </c>
      <c r="F21" s="60">
        <v>3</v>
      </c>
      <c r="G21" s="20">
        <v>0</v>
      </c>
      <c r="H21" s="20">
        <v>1</v>
      </c>
      <c r="I21" s="20">
        <v>2</v>
      </c>
      <c r="J21" s="20">
        <v>1</v>
      </c>
      <c r="K21" s="20">
        <v>0</v>
      </c>
      <c r="L21" s="20">
        <v>1</v>
      </c>
      <c r="M21" s="20">
        <v>2</v>
      </c>
      <c r="N21" s="20">
        <v>1</v>
      </c>
      <c r="O21" s="76">
        <v>150</v>
      </c>
      <c r="P21" s="76">
        <v>50</v>
      </c>
      <c r="Q21" s="76">
        <v>0.5</v>
      </c>
      <c r="R21" s="76">
        <f>+(500*Q21)/(O21*P21)</f>
        <v>3.3333333333333333E-2</v>
      </c>
      <c r="S21" s="57">
        <v>60</v>
      </c>
    </row>
    <row r="22" spans="1:19" x14ac:dyDescent="0.25">
      <c r="A22" s="26">
        <v>21</v>
      </c>
      <c r="B22" s="59">
        <v>0.55500000000000005</v>
      </c>
      <c r="C22" s="59">
        <v>0.08</v>
      </c>
      <c r="D22" s="20">
        <v>1</v>
      </c>
      <c r="E22" s="20">
        <v>0</v>
      </c>
      <c r="F22" s="20">
        <v>0</v>
      </c>
      <c r="G22" s="20">
        <v>0</v>
      </c>
      <c r="H22" s="20">
        <v>0</v>
      </c>
      <c r="I22" s="20">
        <v>4</v>
      </c>
      <c r="J22" s="20">
        <v>1</v>
      </c>
      <c r="K22" s="20">
        <v>0</v>
      </c>
      <c r="L22" s="20">
        <v>0</v>
      </c>
      <c r="M22" s="20">
        <v>4</v>
      </c>
      <c r="N22" s="20">
        <v>1</v>
      </c>
      <c r="O22" s="59">
        <v>0</v>
      </c>
      <c r="P22" s="59">
        <v>0</v>
      </c>
      <c r="Q22" s="59">
        <v>0</v>
      </c>
      <c r="R22" s="59">
        <v>0</v>
      </c>
      <c r="S22" s="57">
        <v>60</v>
      </c>
    </row>
    <row r="23" spans="1:19" x14ac:dyDescent="0.25">
      <c r="A23" s="26">
        <v>22</v>
      </c>
      <c r="B23" s="59">
        <v>0.97600000000000009</v>
      </c>
      <c r="C23" s="59">
        <v>0.15</v>
      </c>
      <c r="D23" s="20">
        <v>1</v>
      </c>
      <c r="E23" s="20">
        <v>0</v>
      </c>
      <c r="F23" s="20">
        <v>0</v>
      </c>
      <c r="G23" s="20">
        <v>0</v>
      </c>
      <c r="H23" s="20">
        <v>0</v>
      </c>
      <c r="I23" s="20">
        <v>2</v>
      </c>
      <c r="J23" s="20">
        <v>2</v>
      </c>
      <c r="K23" s="20">
        <v>0</v>
      </c>
      <c r="L23" s="20">
        <v>0</v>
      </c>
      <c r="M23" s="20">
        <v>2</v>
      </c>
      <c r="N23" s="20">
        <v>2</v>
      </c>
      <c r="O23" s="59">
        <v>0</v>
      </c>
      <c r="P23" s="59">
        <v>0</v>
      </c>
      <c r="Q23" s="59">
        <v>0</v>
      </c>
      <c r="R23" s="59">
        <v>0</v>
      </c>
      <c r="S23" s="57">
        <v>60</v>
      </c>
    </row>
    <row r="24" spans="1:19" x14ac:dyDescent="0.25">
      <c r="A24" s="26">
        <v>23</v>
      </c>
      <c r="B24" s="59">
        <v>0.74199999999999999</v>
      </c>
      <c r="C24" s="59">
        <v>0.08</v>
      </c>
      <c r="D24" s="20">
        <v>1</v>
      </c>
      <c r="E24" s="20">
        <v>0</v>
      </c>
      <c r="F24" s="60">
        <v>3</v>
      </c>
      <c r="G24" s="20">
        <v>0</v>
      </c>
      <c r="H24" s="20">
        <v>2</v>
      </c>
      <c r="I24" s="20">
        <v>3</v>
      </c>
      <c r="J24" s="20">
        <v>1</v>
      </c>
      <c r="K24" s="20">
        <v>0</v>
      </c>
      <c r="L24" s="20">
        <v>2</v>
      </c>
      <c r="M24" s="20">
        <v>3</v>
      </c>
      <c r="N24" s="20">
        <v>1</v>
      </c>
      <c r="O24" s="76">
        <v>150</v>
      </c>
      <c r="P24" s="76">
        <v>50</v>
      </c>
      <c r="Q24" s="76">
        <v>0.5</v>
      </c>
      <c r="R24" s="76">
        <f>+(250*Q24)/(O24*P24)</f>
        <v>1.6666666666666666E-2</v>
      </c>
      <c r="S24" s="57">
        <v>60</v>
      </c>
    </row>
    <row r="25" spans="1:19" x14ac:dyDescent="0.25">
      <c r="A25" s="26">
        <v>24</v>
      </c>
      <c r="B25" s="59">
        <v>0.38</v>
      </c>
      <c r="C25" s="59">
        <v>0.12</v>
      </c>
      <c r="D25" s="20">
        <v>1</v>
      </c>
      <c r="E25" s="20">
        <v>0</v>
      </c>
      <c r="F25" s="20">
        <v>0</v>
      </c>
      <c r="G25" s="20">
        <v>0</v>
      </c>
      <c r="H25" s="20">
        <v>0</v>
      </c>
      <c r="I25" s="20">
        <v>4</v>
      </c>
      <c r="J25" s="20">
        <v>3</v>
      </c>
      <c r="K25" s="20">
        <v>0</v>
      </c>
      <c r="L25" s="20">
        <v>0</v>
      </c>
      <c r="M25" s="20">
        <v>4</v>
      </c>
      <c r="N25" s="20">
        <v>3</v>
      </c>
      <c r="O25" s="59">
        <v>0</v>
      </c>
      <c r="P25" s="59">
        <v>0</v>
      </c>
      <c r="Q25" s="59">
        <v>0</v>
      </c>
      <c r="R25" s="59">
        <v>0</v>
      </c>
      <c r="S25" s="57">
        <v>60</v>
      </c>
    </row>
    <row r="26" spans="1:19" x14ac:dyDescent="0.25">
      <c r="A26" s="26">
        <v>25</v>
      </c>
      <c r="B26" s="59">
        <v>0.12</v>
      </c>
      <c r="C26" s="59">
        <v>0.16</v>
      </c>
      <c r="D26" s="20">
        <v>1</v>
      </c>
      <c r="E26" s="20">
        <v>0</v>
      </c>
      <c r="F26" s="20">
        <v>0</v>
      </c>
      <c r="G26" s="20">
        <v>0</v>
      </c>
      <c r="H26" s="20">
        <v>0</v>
      </c>
      <c r="I26" s="20">
        <v>3</v>
      </c>
      <c r="J26" s="20">
        <v>1</v>
      </c>
      <c r="K26" s="20">
        <v>0</v>
      </c>
      <c r="L26" s="20">
        <v>0</v>
      </c>
      <c r="M26" s="20">
        <v>3</v>
      </c>
      <c r="N26" s="20">
        <v>1</v>
      </c>
      <c r="O26" s="59">
        <v>0</v>
      </c>
      <c r="P26" s="59">
        <v>0</v>
      </c>
      <c r="Q26" s="59">
        <v>0</v>
      </c>
      <c r="R26" s="59">
        <v>0</v>
      </c>
      <c r="S26" s="57">
        <v>60</v>
      </c>
    </row>
    <row r="27" spans="1:19" x14ac:dyDescent="0.25">
      <c r="A27" s="26">
        <v>26</v>
      </c>
      <c r="B27" s="59">
        <v>0.42</v>
      </c>
      <c r="C27" s="59">
        <v>0.12</v>
      </c>
      <c r="D27" s="20">
        <v>1</v>
      </c>
      <c r="E27" s="20">
        <v>0</v>
      </c>
      <c r="F27" s="60">
        <v>3</v>
      </c>
      <c r="G27" s="20">
        <v>0</v>
      </c>
      <c r="H27" s="20">
        <v>3</v>
      </c>
      <c r="I27" s="20">
        <v>3</v>
      </c>
      <c r="J27" s="20">
        <v>1</v>
      </c>
      <c r="K27" s="20">
        <v>0</v>
      </c>
      <c r="L27" s="20">
        <v>3</v>
      </c>
      <c r="M27" s="20">
        <v>3</v>
      </c>
      <c r="N27" s="20">
        <v>1</v>
      </c>
      <c r="O27" s="76">
        <v>150</v>
      </c>
      <c r="P27" s="76">
        <v>50</v>
      </c>
      <c r="Q27" s="76">
        <v>0.5</v>
      </c>
      <c r="R27" s="76">
        <f>+(600*Q27)/(O27*P27)</f>
        <v>0.04</v>
      </c>
      <c r="S27" s="57">
        <v>60</v>
      </c>
    </row>
    <row r="28" spans="1:19" x14ac:dyDescent="0.25">
      <c r="A28" s="26">
        <v>27</v>
      </c>
      <c r="B28" s="59">
        <v>0.13</v>
      </c>
      <c r="C28" s="59">
        <v>0.12</v>
      </c>
      <c r="D28" s="20">
        <v>1</v>
      </c>
      <c r="E28" s="20">
        <v>0</v>
      </c>
      <c r="F28" s="20">
        <v>0</v>
      </c>
      <c r="G28" s="20">
        <v>0</v>
      </c>
      <c r="H28" s="20">
        <v>0</v>
      </c>
      <c r="I28" s="20">
        <v>4</v>
      </c>
      <c r="J28" s="20">
        <v>1</v>
      </c>
      <c r="K28" s="20">
        <v>0</v>
      </c>
      <c r="L28" s="20">
        <v>0</v>
      </c>
      <c r="M28" s="20">
        <v>4</v>
      </c>
      <c r="N28" s="20">
        <v>1</v>
      </c>
      <c r="O28" s="59">
        <v>0</v>
      </c>
      <c r="P28" s="59">
        <v>0</v>
      </c>
      <c r="Q28" s="59">
        <v>0</v>
      </c>
      <c r="R28" s="59">
        <v>0</v>
      </c>
      <c r="S28" s="57">
        <v>60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:AA28"/>
    </sheetView>
  </sheetViews>
  <sheetFormatPr defaultColWidth="11.42578125" defaultRowHeight="15" x14ac:dyDescent="0.25"/>
  <cols>
    <col min="3" max="9" width="6.7109375" bestFit="1" customWidth="1"/>
    <col min="10" max="11" width="7.7109375" bestFit="1" customWidth="1"/>
    <col min="12" max="12" width="6.7109375" bestFit="1" customWidth="1"/>
    <col min="13" max="13" width="7.7109375" bestFit="1" customWidth="1"/>
    <col min="14" max="14" width="6" bestFit="1" customWidth="1"/>
    <col min="15" max="17" width="6.7109375" bestFit="1" customWidth="1"/>
    <col min="18" max="18" width="5.7109375" bestFit="1" customWidth="1"/>
    <col min="19" max="19" width="6.7109375" bestFit="1" customWidth="1"/>
    <col min="20" max="20" width="7.7109375" bestFit="1" customWidth="1"/>
    <col min="21" max="24" width="6.7109375" bestFit="1" customWidth="1"/>
    <col min="25" max="25" width="6" bestFit="1" customWidth="1"/>
    <col min="26" max="26" width="6.7109375" bestFit="1" customWidth="1"/>
    <col min="27" max="27" width="6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DatosHi</vt:lpstr>
      <vt:lpstr>DatosHe</vt:lpstr>
      <vt:lpstr>AE</vt:lpstr>
      <vt:lpstr>DatosChorizos</vt:lpstr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Bodrio</dc:creator>
  <cp:lastModifiedBy>The Bodrio</cp:lastModifiedBy>
  <dcterms:created xsi:type="dcterms:W3CDTF">2013-03-18T18:46:08Z</dcterms:created>
  <dcterms:modified xsi:type="dcterms:W3CDTF">2014-01-09T20:31:00Z</dcterms:modified>
</cp:coreProperties>
</file>