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Desktop\MILSIM\SiM Events\MSW\MSW 2021 12 GC\"/>
    </mc:Choice>
  </mc:AlternateContent>
  <xr:revisionPtr revIDLastSave="0" documentId="13_ncr:1_{CFB42C4C-D433-4DA4-A48E-DE81AADB8FF3}" xr6:coauthVersionLast="47" xr6:coauthVersionMax="47" xr10:uidLastSave="{00000000-0000-0000-0000-000000000000}"/>
  <bookViews>
    <workbookView xWindow="-98" yWindow="-98" windowWidth="22695" windowHeight="14595" activeTab="2" xr2:uid="{CA1E2930-DF8F-4A2F-AAE8-FDB7E2C5D3C8}"/>
  </bookViews>
  <sheets>
    <sheet name="Main Tracker" sheetId="1" r:id="rId1"/>
    <sheet name="AirBnB" sheetId="4" r:id="rId2"/>
    <sheet name="Payment Tracker" sheetId="2" r:id="rId3"/>
    <sheet name="Pyro Order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E10" i="4"/>
  <c r="E8" i="3"/>
  <c r="E7" i="3"/>
  <c r="E6" i="3"/>
  <c r="E5" i="3"/>
  <c r="E4" i="3"/>
  <c r="D8" i="3"/>
  <c r="D7" i="3"/>
  <c r="D6" i="3"/>
  <c r="D5" i="3"/>
  <c r="D4" i="3"/>
  <c r="G4" i="3"/>
  <c r="K4" i="2"/>
  <c r="G7" i="2"/>
  <c r="L2" i="1"/>
  <c r="T7" i="1"/>
  <c r="W16" i="1"/>
  <c r="Y16" i="1" s="1"/>
  <c r="W15" i="1"/>
  <c r="Y15" i="1" s="1"/>
  <c r="W14" i="1"/>
  <c r="Y14" i="1" s="1"/>
  <c r="W13" i="1"/>
  <c r="Y13" i="1" s="1"/>
  <c r="W11" i="1"/>
  <c r="Y11" i="1" s="1"/>
  <c r="W9" i="1"/>
  <c r="Y9" i="1" s="1"/>
  <c r="W8" i="1"/>
  <c r="Y8" i="1" s="1"/>
  <c r="W7" i="1"/>
  <c r="Y7" i="1" s="1"/>
  <c r="U16" i="1"/>
  <c r="U15" i="1"/>
  <c r="U14" i="1"/>
  <c r="U13" i="1"/>
  <c r="U11" i="1"/>
  <c r="U8" i="1"/>
  <c r="U9" i="1"/>
  <c r="U7" i="1"/>
  <c r="T16" i="1"/>
  <c r="T15" i="1"/>
  <c r="T14" i="1"/>
  <c r="T13" i="1"/>
  <c r="T11" i="1"/>
  <c r="T9" i="1"/>
  <c r="T8" i="1"/>
  <c r="B2" i="1"/>
  <c r="M2" i="1"/>
  <c r="K2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H2" i="1"/>
  <c r="F2" i="1"/>
  <c r="G5" i="2" s="1"/>
  <c r="E2" i="1"/>
  <c r="E4" i="4" l="1"/>
  <c r="X9" i="1"/>
  <c r="X11" i="1"/>
  <c r="X16" i="1"/>
  <c r="X15" i="1"/>
  <c r="X7" i="1"/>
  <c r="X13" i="1"/>
  <c r="X8" i="1"/>
  <c r="X14" i="1"/>
  <c r="T21" i="1"/>
  <c r="Y20" i="1"/>
  <c r="T19" i="1"/>
  <c r="X18" i="1"/>
  <c r="J2" i="1"/>
  <c r="G6" i="2" s="1"/>
  <c r="G4" i="2" s="1"/>
  <c r="K5" i="2" s="1"/>
</calcChain>
</file>

<file path=xl/sharedStrings.xml><?xml version="1.0" encoding="utf-8"?>
<sst xmlns="http://schemas.openxmlformats.org/spreadsheetml/2006/main" count="183" uniqueCount="114">
  <si>
    <t>Tracker</t>
  </si>
  <si>
    <t>Name</t>
  </si>
  <si>
    <t>Blaster</t>
  </si>
  <si>
    <t>Travel</t>
  </si>
  <si>
    <t>Alex Hardison</t>
  </si>
  <si>
    <t>Chris Kompathy</t>
  </si>
  <si>
    <t>Jenks Britt</t>
  </si>
  <si>
    <t>Christian Whitehead</t>
  </si>
  <si>
    <t>Justin Darruagh</t>
  </si>
  <si>
    <t>Tylor Glessnor</t>
  </si>
  <si>
    <t>Duncan James Elliot</t>
  </si>
  <si>
    <t>Marco Ulloa</t>
  </si>
  <si>
    <t>Alex Bates</t>
  </si>
  <si>
    <t>Austin Evans</t>
  </si>
  <si>
    <t>Bobby Seymour</t>
  </si>
  <si>
    <t>Merlin Shen</t>
  </si>
  <si>
    <t>Tom Tharion</t>
  </si>
  <si>
    <t>x</t>
  </si>
  <si>
    <t>AirBnB1</t>
  </si>
  <si>
    <t>AirBnB2</t>
  </si>
  <si>
    <t>Nick Greco</t>
  </si>
  <si>
    <t>Ryan Smith</t>
  </si>
  <si>
    <t>Ticket</t>
  </si>
  <si>
    <t>Pyro1</t>
  </si>
  <si>
    <t>Pyro2</t>
  </si>
  <si>
    <t>Tyler Labatte</t>
  </si>
  <si>
    <t>Shane Kiendzior</t>
  </si>
  <si>
    <t>Jack Vecsey</t>
  </si>
  <si>
    <t>James Hines</t>
  </si>
  <si>
    <t>Cory Margo</t>
  </si>
  <si>
    <t>Soren Joseph</t>
  </si>
  <si>
    <t>Raleigh Holt</t>
  </si>
  <si>
    <t>Andrew Pollmann</t>
  </si>
  <si>
    <t>Cole Johns</t>
  </si>
  <si>
    <t>kit</t>
  </si>
  <si>
    <t>NVG</t>
  </si>
  <si>
    <t>Pyro total:</t>
  </si>
  <si>
    <t>Total Pyro:</t>
  </si>
  <si>
    <t>AirBnB:</t>
  </si>
  <si>
    <t>NVG total:</t>
  </si>
  <si>
    <t>Travel Tracker:</t>
  </si>
  <si>
    <t>Ticket Tracker:</t>
  </si>
  <si>
    <t>Food</t>
  </si>
  <si>
    <t>Pyro Request:</t>
  </si>
  <si>
    <t>Tag67</t>
  </si>
  <si>
    <t>FBG6</t>
  </si>
  <si>
    <t>Tag 40mm smoke</t>
  </si>
  <si>
    <t>Food:</t>
  </si>
  <si>
    <t>EG smoke EGX10 White</t>
  </si>
  <si>
    <t>Actual Cost per Box</t>
  </si>
  <si>
    <t>Discount Cost per Box</t>
  </si>
  <si>
    <t>Desired QTY</t>
  </si>
  <si>
    <t>Actual QTY</t>
  </si>
  <si>
    <t>nonexist</t>
  </si>
  <si>
    <t>Paladin MK2 (chalk)</t>
  </si>
  <si>
    <t>Tagin FATE MK2 (delay 3sec)</t>
  </si>
  <si>
    <t>AFG-6 (grenade yellow)</t>
  </si>
  <si>
    <t>R2B(grenade)</t>
  </si>
  <si>
    <t>remainder spent on smoke</t>
  </si>
  <si>
    <t>minimum 12 tag67 per</t>
  </si>
  <si>
    <t xml:space="preserve">240 rounds of 40mm total </t>
  </si>
  <si>
    <t>Desired QTY Cost</t>
  </si>
  <si>
    <t>Actual QTY Cost</t>
  </si>
  <si>
    <t>Desired Total per person:</t>
  </si>
  <si>
    <t>Actual Total per person:</t>
  </si>
  <si>
    <t>Savings per</t>
  </si>
  <si>
    <t>Savings by Desired QTY</t>
  </si>
  <si>
    <t>Savings by Actual QTY</t>
  </si>
  <si>
    <t>Total Desired Savings:</t>
  </si>
  <si>
    <t>Total Actual Savings:</t>
  </si>
  <si>
    <t>Extra</t>
  </si>
  <si>
    <t>Extra for anything.</t>
  </si>
  <si>
    <t>shipping:</t>
  </si>
  <si>
    <t>PYRO INFO</t>
  </si>
  <si>
    <t>requested:</t>
  </si>
  <si>
    <t>preferred:</t>
  </si>
  <si>
    <t>Tag Reaper(delay 4.5sec)</t>
  </si>
  <si>
    <t>to who</t>
  </si>
  <si>
    <t>for</t>
  </si>
  <si>
    <t>amount</t>
  </si>
  <si>
    <t>Airbnb</t>
  </si>
  <si>
    <t>Amount Received</t>
  </si>
  <si>
    <t>Airbnb:</t>
  </si>
  <si>
    <t>Pyro:</t>
  </si>
  <si>
    <t>Extra:</t>
  </si>
  <si>
    <t>Total:</t>
  </si>
  <si>
    <t>Amount used/left</t>
  </si>
  <si>
    <t>used so far</t>
  </si>
  <si>
    <t>whats left</t>
  </si>
  <si>
    <t>lodging</t>
  </si>
  <si>
    <t>pyro order</t>
  </si>
  <si>
    <t>All Payment</t>
  </si>
  <si>
    <t>Ordered QTY</t>
  </si>
  <si>
    <t>Tag 67</t>
  </si>
  <si>
    <t>FBG-6</t>
  </si>
  <si>
    <t>Reapers</t>
  </si>
  <si>
    <t>Smoke</t>
  </si>
  <si>
    <t>MK2 Fates</t>
  </si>
  <si>
    <t>People total:</t>
  </si>
  <si>
    <t>Actual QTY boxes</t>
  </si>
  <si>
    <t>Desired QTY per person</t>
  </si>
  <si>
    <t>PYRO order</t>
  </si>
  <si>
    <t>Items</t>
  </si>
  <si>
    <t>all they had</t>
  </si>
  <si>
    <t>Total required</t>
  </si>
  <si>
    <t>initial payment</t>
  </si>
  <si>
    <t>cancel request</t>
  </si>
  <si>
    <t>money back</t>
  </si>
  <si>
    <t>loss</t>
  </si>
  <si>
    <t>new property</t>
  </si>
  <si>
    <t>total donated</t>
  </si>
  <si>
    <t>Money Left</t>
  </si>
  <si>
    <t>MSW changed its dates to Dec 17, 2021 we have to cancel this request due to unavailability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</si>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</sst>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7"/>
      <color rgb="FF000000"/>
      <name val="Roboto Condensed"/>
    </font>
    <font>
      <sz val="8"/>
      <color rgb="FF000000"/>
      <name val="Roboto Condensed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66FF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0" fontId="0" fillId="2" borderId="0" xfId="0" applyFill="1"/>
    <xf numFmtId="0" fontId="1" fillId="0" borderId="5" xfId="0" applyFont="1" applyBorder="1" applyAlignment="1">
      <alignment horizontal="center"/>
    </xf>
    <xf numFmtId="0" fontId="2" fillId="2" borderId="0" xfId="0" applyFont="1" applyFill="1" applyBorder="1" applyAlignment="1"/>
    <xf numFmtId="0" fontId="0" fillId="0" borderId="0" xfId="0" applyBorder="1"/>
    <xf numFmtId="0" fontId="9" fillId="2" borderId="4" xfId="0" applyFont="1" applyFill="1" applyBorder="1" applyAlignment="1"/>
    <xf numFmtId="0" fontId="9" fillId="2" borderId="0" xfId="0" applyFont="1" applyFill="1" applyBorder="1" applyAlignment="1"/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/>
    <xf numFmtId="0" fontId="7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2" xfId="0" applyBorder="1"/>
    <xf numFmtId="165" fontId="0" fillId="0" borderId="0" xfId="0" applyNumberFormat="1"/>
    <xf numFmtId="165" fontId="0" fillId="0" borderId="15" xfId="0" applyNumberFormat="1" applyBorder="1"/>
    <xf numFmtId="165" fontId="0" fillId="0" borderId="0" xfId="0" applyNumberFormat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1" fillId="0" borderId="2" xfId="0" applyFont="1" applyBorder="1" applyAlignment="1">
      <alignment horizontal="left"/>
    </xf>
    <xf numFmtId="164" fontId="0" fillId="0" borderId="0" xfId="0" applyNumberFormat="1"/>
    <xf numFmtId="164" fontId="7" fillId="2" borderId="16" xfId="0" applyNumberFormat="1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 wrapText="1"/>
    </xf>
    <xf numFmtId="9" fontId="0" fillId="0" borderId="15" xfId="2" applyFont="1" applyBorder="1" applyAlignment="1">
      <alignment horizontal="center"/>
    </xf>
    <xf numFmtId="164" fontId="13" fillId="0" borderId="0" xfId="1" applyNumberFormat="1" applyFont="1" applyAlignment="1">
      <alignment horizontal="center"/>
    </xf>
    <xf numFmtId="0" fontId="0" fillId="5" borderId="0" xfId="0" applyFill="1"/>
    <xf numFmtId="0" fontId="2" fillId="5" borderId="0" xfId="0" applyFont="1" applyFill="1" applyBorder="1" applyAlignment="1"/>
    <xf numFmtId="0" fontId="0" fillId="5" borderId="0" xfId="0" applyFill="1" applyBorder="1"/>
    <xf numFmtId="0" fontId="1" fillId="5" borderId="19" xfId="0" applyFont="1" applyFill="1" applyBorder="1" applyAlignment="1"/>
    <xf numFmtId="165" fontId="7" fillId="5" borderId="19" xfId="0" applyNumberFormat="1" applyFont="1" applyFill="1" applyBorder="1" applyAlignment="1"/>
    <xf numFmtId="165" fontId="0" fillId="5" borderId="18" xfId="0" applyNumberFormat="1" applyFill="1" applyBorder="1"/>
    <xf numFmtId="0" fontId="0" fillId="5" borderId="18" xfId="0" applyFont="1" applyFill="1" applyBorder="1"/>
    <xf numFmtId="0" fontId="0" fillId="0" borderId="20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32" xfId="0" applyBorder="1"/>
    <xf numFmtId="8" fontId="15" fillId="0" borderId="0" xfId="0" applyNumberFormat="1" applyFont="1"/>
    <xf numFmtId="0" fontId="16" fillId="0" borderId="0" xfId="0" applyFont="1" applyAlignment="1">
      <alignment horizontal="left" vertical="center" wrapText="1"/>
    </xf>
    <xf numFmtId="0" fontId="0" fillId="6" borderId="21" xfId="0" applyFill="1" applyBorder="1"/>
    <xf numFmtId="0" fontId="0" fillId="6" borderId="37" xfId="0" applyFill="1" applyBorder="1"/>
    <xf numFmtId="0" fontId="0" fillId="6" borderId="38" xfId="0" applyFill="1" applyBorder="1"/>
    <xf numFmtId="0" fontId="0" fillId="0" borderId="3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2" xfId="0" applyBorder="1" applyAlignment="1">
      <alignment horizontal="right"/>
    </xf>
    <xf numFmtId="0" fontId="0" fillId="0" borderId="42" xfId="0" applyBorder="1" applyAlignment="1">
      <alignment horizontal="center"/>
    </xf>
    <xf numFmtId="14" fontId="0" fillId="0" borderId="0" xfId="0" applyNumberFormat="1"/>
    <xf numFmtId="0" fontId="0" fillId="0" borderId="20" xfId="0" applyFill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64" fontId="4" fillId="2" borderId="8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2" fillId="2" borderId="9" xfId="1" applyNumberFormat="1" applyFont="1" applyFill="1" applyBorder="1" applyAlignment="1">
      <alignment horizontal="center" vertical="center"/>
    </xf>
    <xf numFmtId="164" fontId="2" fillId="2" borderId="10" xfId="1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0" fontId="11" fillId="4" borderId="7" xfId="0" applyFont="1" applyFill="1" applyBorder="1" applyAlignment="1">
      <alignment horizontal="center" wrapText="1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165" fontId="0" fillId="0" borderId="29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8" borderId="27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7" borderId="31" xfId="0" applyFill="1" applyBorder="1" applyAlignment="1">
      <alignment horizontal="center" wrapText="1"/>
    </xf>
    <xf numFmtId="0" fontId="0" fillId="7" borderId="41" xfId="0" applyFill="1" applyBorder="1" applyAlignment="1">
      <alignment horizontal="center" wrapText="1"/>
    </xf>
    <xf numFmtId="0" fontId="0" fillId="7" borderId="30" xfId="0" applyFill="1" applyBorder="1" applyAlignment="1">
      <alignment horizontal="center" wrapText="1"/>
    </xf>
    <xf numFmtId="0" fontId="0" fillId="7" borderId="40" xfId="0" applyFill="1" applyBorder="1" applyAlignment="1">
      <alignment horizontal="center" wrapText="1"/>
    </xf>
    <xf numFmtId="0" fontId="0" fillId="7" borderId="29" xfId="0" applyFill="1" applyBorder="1" applyAlignment="1">
      <alignment horizontal="center" wrapText="1"/>
    </xf>
    <xf numFmtId="0" fontId="0" fillId="7" borderId="39" xfId="0" applyFill="1" applyBorder="1" applyAlignment="1">
      <alignment horizontal="center" wrapText="1"/>
    </xf>
    <xf numFmtId="0" fontId="0" fillId="7" borderId="34" xfId="0" applyFill="1" applyBorder="1" applyAlignment="1">
      <alignment horizontal="center" wrapText="1"/>
    </xf>
    <xf numFmtId="0" fontId="0" fillId="7" borderId="35" xfId="0" applyFill="1" applyBorder="1" applyAlignment="1">
      <alignment horizontal="center" wrapText="1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165" fontId="1" fillId="0" borderId="46" xfId="0" applyNumberFormat="1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14" xfId="0" applyBorder="1" applyAlignment="1">
      <alignment horizontal="left"/>
    </xf>
    <xf numFmtId="165" fontId="13" fillId="0" borderId="39" xfId="0" applyNumberFormat="1" applyFont="1" applyBorder="1" applyAlignment="1">
      <alignment horizontal="center"/>
    </xf>
    <xf numFmtId="165" fontId="13" fillId="0" borderId="41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7" fillId="0" borderId="44" xfId="0" applyNumberFormat="1" applyFont="1" applyBorder="1" applyAlignment="1">
      <alignment horizontal="center"/>
    </xf>
    <xf numFmtId="165" fontId="17" fillId="0" borderId="45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4">
    <dxf>
      <numFmt numFmtId="164" formatCode="&quot;$&quot;#,##0"/>
      <alignment horizontal="center" textRotation="0" wrapText="0" indent="0" justifyLastLine="0" shrinkToFit="0" readingOrder="0"/>
    </dxf>
    <dxf>
      <numFmt numFmtId="164" formatCode="&quot;$&quot;#,##0"/>
    </dxf>
    <dxf>
      <numFmt numFmtId="164" formatCode="&quot;$&quot;#,##0"/>
      <alignment horizontal="center" textRotation="0" wrapText="0" indent="0" justifyLastLine="0" shrinkToFit="0" readingOrder="0"/>
    </dxf>
    <dxf>
      <numFmt numFmtId="164" formatCode="&quot;$&quot;#,##0"/>
      <alignment horizontal="center" textRotation="0" wrapText="0" indent="0" justifyLastLine="0" shrinkToFit="0" readingOrder="0"/>
    </dxf>
    <dxf>
      <numFmt numFmtId="164" formatCode="&quot;$&quot;#,##0"/>
      <alignment horizontal="center" textRotation="0" indent="0" justifyLastLine="0" shrinkToFit="0" readingOrder="0"/>
    </dxf>
    <dxf>
      <numFmt numFmtId="164" formatCode="&quot;$&quot;#,##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alignment horizont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FF068A-2ADE-455C-A30F-81A6E36A0ED4}" name="Table2" displayName="Table2" ref="A3:M28" totalsRowShown="0" headerRowDxfId="13" headerRowBorderDxfId="12" tableBorderDxfId="11">
  <autoFilter ref="A3:M28" xr:uid="{0AFF068A-2ADE-455C-A30F-81A6E36A0ED4}"/>
  <sortState xmlns:xlrd2="http://schemas.microsoft.com/office/spreadsheetml/2017/richdata2" ref="A4:M28">
    <sortCondition ref="A3:A28"/>
  </sortState>
  <tableColumns count="13">
    <tableColumn id="1" xr3:uid="{F89616E6-6B7D-4E53-BAB3-6F31C626087D}" name="Name"/>
    <tableColumn id="2" xr3:uid="{35E521CB-2DC5-4B31-8CDA-62E3A0027986}" name="Ticket" dataDxfId="10"/>
    <tableColumn id="3" xr3:uid="{1A0DF5BD-C0D8-4AC0-A908-EB3C18E2149D}" name="kit" dataDxfId="9"/>
    <tableColumn id="4" xr3:uid="{7D7B6AF0-61DD-46D9-989C-C7AEC8078BC7}" name="Blaster" dataDxfId="8"/>
    <tableColumn id="5" xr3:uid="{863CFC22-204B-4AD8-9926-D77F00975E2C}" name="NVG" dataDxfId="7"/>
    <tableColumn id="6" xr3:uid="{1CAF8EA0-58EF-4F2C-9235-6FF149E99F1C}" name="AirBnB1" dataDxfId="6" dataCellStyle="Currency"/>
    <tableColumn id="7" xr3:uid="{2AE6B917-AE18-448F-BE41-300EF228D34C}" name="AirBnB2" dataDxfId="5"/>
    <tableColumn id="8" xr3:uid="{158A798D-DFF4-4C2F-B73A-A57224E7C8B4}" name="Travel"/>
    <tableColumn id="9" xr3:uid="{A6421121-29CD-4696-9DA0-CBCD387BB772}" name="Pyro1" dataDxfId="4"/>
    <tableColumn id="10" xr3:uid="{827938CD-BBEF-46BE-89E2-10D214A74D57}" name="Pyro2" dataDxfId="3"/>
    <tableColumn id="11" xr3:uid="{EDA3CD96-3E80-4206-80AC-4C79E154655C}" name="Pyro total:" dataDxfId="2">
      <calculatedColumnFormula>SUM(Table2[[#This Row],[Pyro1]:[Pyro2]])</calculatedColumnFormula>
    </tableColumn>
    <tableColumn id="12" xr3:uid="{6465090E-0E57-4587-BD9A-AF3CCC2BA3AC}" name="Extra" dataDxfId="1"/>
    <tableColumn id="13" xr3:uid="{583BDD26-1817-4B9C-941D-432ACFC87FCB}" name="Food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B583-C8C3-4267-9221-51B01B4F4A3E}">
  <sheetPr>
    <tabColor rgb="FF00B0F0"/>
  </sheetPr>
  <dimension ref="A1:AA34"/>
  <sheetViews>
    <sheetView workbookViewId="0">
      <selection activeCell="H31" sqref="H31"/>
    </sheetView>
  </sheetViews>
  <sheetFormatPr defaultRowHeight="14.25" x14ac:dyDescent="0.45"/>
  <cols>
    <col min="1" max="1" width="21.3984375" customWidth="1"/>
    <col min="2" max="2" width="8.86328125" style="1" customWidth="1"/>
    <col min="3" max="3" width="5.73046875" style="1" customWidth="1"/>
    <col min="4" max="4" width="8.265625" style="1" customWidth="1"/>
    <col min="5" max="5" width="7.19921875" style="1" customWidth="1"/>
    <col min="6" max="6" width="10.265625" style="19" customWidth="1"/>
    <col min="7" max="7" width="7.33203125" style="1" customWidth="1"/>
    <col min="8" max="8" width="8" customWidth="1"/>
    <col min="9" max="9" width="7.53125" style="1" customWidth="1"/>
    <col min="10" max="10" width="8.6640625" style="1" customWidth="1"/>
    <col min="11" max="11" width="9.86328125" style="1" customWidth="1"/>
    <col min="12" max="12" width="10.86328125" customWidth="1"/>
    <col min="13" max="13" width="10.86328125" style="1" customWidth="1"/>
    <col min="14" max="14" width="5.33203125" customWidth="1"/>
    <col min="15" max="15" width="23.46484375" bestFit="1" customWidth="1"/>
    <col min="16" max="16" width="7.46484375" customWidth="1"/>
    <col min="17" max="17" width="7.53125" customWidth="1"/>
    <col min="18" max="18" width="11.6640625" customWidth="1"/>
    <col min="19" max="19" width="11.1328125" customWidth="1"/>
    <col min="20" max="20" width="11.6640625" customWidth="1"/>
    <col min="22" max="22" width="8.73046875" customWidth="1"/>
  </cols>
  <sheetData>
    <row r="1" spans="1:27" s="6" customFormat="1" ht="25.9" customHeight="1" x14ac:dyDescent="1.35">
      <c r="A1" s="63" t="s">
        <v>0</v>
      </c>
      <c r="B1" s="65" t="s">
        <v>41</v>
      </c>
      <c r="C1" s="66"/>
      <c r="D1" s="11"/>
      <c r="E1" s="12" t="s">
        <v>39</v>
      </c>
      <c r="F1" s="79" t="s">
        <v>38</v>
      </c>
      <c r="G1" s="80"/>
      <c r="H1" s="14" t="s">
        <v>40</v>
      </c>
      <c r="I1" s="21"/>
      <c r="J1" s="69" t="s">
        <v>37</v>
      </c>
      <c r="K1" s="70"/>
      <c r="L1" s="32" t="s">
        <v>71</v>
      </c>
      <c r="M1" s="17" t="s">
        <v>47</v>
      </c>
      <c r="O1" s="83" t="s">
        <v>73</v>
      </c>
      <c r="P1" s="35"/>
      <c r="Q1" s="35"/>
      <c r="R1" s="41" t="s">
        <v>74</v>
      </c>
      <c r="S1" s="40">
        <v>300</v>
      </c>
      <c r="T1" s="35"/>
      <c r="U1" s="35"/>
      <c r="V1" s="35"/>
      <c r="W1" s="35"/>
      <c r="X1" s="35"/>
      <c r="Y1" s="35"/>
      <c r="Z1" s="35"/>
      <c r="AA1" s="35"/>
    </row>
    <row r="2" spans="1:27" s="9" customFormat="1" ht="23.65" customHeight="1" thickBot="1" x14ac:dyDescent="1.4">
      <c r="A2" s="64"/>
      <c r="B2" s="67">
        <f>SUM(B4:B34)</f>
        <v>24</v>
      </c>
      <c r="C2" s="68"/>
      <c r="D2" s="10"/>
      <c r="E2" s="16">
        <f>SUM(E4:E34)</f>
        <v>18</v>
      </c>
      <c r="F2" s="81">
        <f>SUM(F4:G34)</f>
        <v>1756</v>
      </c>
      <c r="G2" s="82"/>
      <c r="H2" s="15">
        <f>SUM(H4:H34)</f>
        <v>0</v>
      </c>
      <c r="I2" s="13"/>
      <c r="J2" s="77">
        <f>SUM(K4:K34)</f>
        <v>1730</v>
      </c>
      <c r="K2" s="78"/>
      <c r="L2" s="31">
        <f>SUM(Table2[Extra])</f>
        <v>300</v>
      </c>
      <c r="M2" s="18">
        <f>SUM(M4:M34)</f>
        <v>0</v>
      </c>
      <c r="N2" s="8"/>
      <c r="O2" s="83"/>
      <c r="P2" s="36"/>
      <c r="Q2" s="36"/>
      <c r="R2" s="38" t="s">
        <v>75</v>
      </c>
      <c r="S2" s="39">
        <v>250</v>
      </c>
      <c r="T2" s="36"/>
      <c r="U2" s="37"/>
      <c r="V2" s="37"/>
      <c r="W2" s="37"/>
      <c r="X2" s="37"/>
      <c r="Y2" s="37"/>
      <c r="Z2" s="37"/>
      <c r="AA2" s="37"/>
    </row>
    <row r="3" spans="1:27" s="1" customFormat="1" ht="14.65" thickBot="1" x14ac:dyDescent="0.5">
      <c r="A3" s="3" t="s">
        <v>1</v>
      </c>
      <c r="B3" s="4" t="s">
        <v>22</v>
      </c>
      <c r="C3" s="4" t="s">
        <v>34</v>
      </c>
      <c r="D3" s="4" t="s">
        <v>2</v>
      </c>
      <c r="E3" s="4" t="s">
        <v>35</v>
      </c>
      <c r="F3" s="5" t="s">
        <v>18</v>
      </c>
      <c r="G3" s="4" t="s">
        <v>19</v>
      </c>
      <c r="H3" s="29" t="s">
        <v>3</v>
      </c>
      <c r="I3" s="29" t="s">
        <v>23</v>
      </c>
      <c r="J3" s="29" t="s">
        <v>24</v>
      </c>
      <c r="K3" s="29" t="s">
        <v>36</v>
      </c>
      <c r="L3" s="4" t="s">
        <v>70</v>
      </c>
      <c r="M3" s="4" t="s">
        <v>42</v>
      </c>
      <c r="N3" s="4"/>
      <c r="O3" s="4"/>
      <c r="P3" s="4"/>
      <c r="Q3" s="4"/>
      <c r="R3" s="4"/>
      <c r="S3" s="4"/>
      <c r="T3" s="7"/>
    </row>
    <row r="4" spans="1:27" x14ac:dyDescent="0.45">
      <c r="A4" t="s">
        <v>12</v>
      </c>
      <c r="B4" s="1">
        <v>1</v>
      </c>
      <c r="C4" s="1" t="s">
        <v>17</v>
      </c>
      <c r="D4" s="1" t="s">
        <v>17</v>
      </c>
      <c r="E4" s="1">
        <v>1</v>
      </c>
      <c r="F4" s="19">
        <v>100</v>
      </c>
      <c r="G4" s="20">
        <v>39</v>
      </c>
      <c r="I4" s="20"/>
      <c r="J4" s="20"/>
      <c r="K4" s="20">
        <f>SUM(Table2[[#This Row],[Pyro1]:[Pyro2]])</f>
        <v>0</v>
      </c>
      <c r="L4" s="30"/>
      <c r="M4" s="20"/>
      <c r="P4" s="71" t="s">
        <v>51</v>
      </c>
      <c r="Q4" s="73" t="s">
        <v>52</v>
      </c>
      <c r="R4" s="96" t="s">
        <v>49</v>
      </c>
      <c r="S4" s="96" t="s">
        <v>50</v>
      </c>
      <c r="T4" s="71" t="s">
        <v>61</v>
      </c>
      <c r="U4" s="73" t="s">
        <v>62</v>
      </c>
      <c r="W4" s="94" t="s">
        <v>65</v>
      </c>
      <c r="X4" s="86" t="s">
        <v>66</v>
      </c>
      <c r="Y4" s="88" t="s">
        <v>67</v>
      </c>
    </row>
    <row r="5" spans="1:27" ht="14.65" thickBot="1" x14ac:dyDescent="0.5">
      <c r="A5" t="s">
        <v>4</v>
      </c>
      <c r="B5" s="1">
        <v>1</v>
      </c>
      <c r="C5" s="1" t="s">
        <v>17</v>
      </c>
      <c r="D5" s="1" t="s">
        <v>17</v>
      </c>
      <c r="E5" s="1">
        <v>1</v>
      </c>
      <c r="F5" s="19">
        <v>50</v>
      </c>
      <c r="G5" s="20"/>
      <c r="I5" s="20"/>
      <c r="J5" s="20"/>
      <c r="K5" s="20">
        <f>SUM(Table2[[#This Row],[Pyro1]:[Pyro2]])</f>
        <v>0</v>
      </c>
      <c r="L5" s="30"/>
      <c r="M5" s="20"/>
      <c r="P5" s="72"/>
      <c r="Q5" s="74"/>
      <c r="R5" s="97"/>
      <c r="S5" s="97"/>
      <c r="T5" s="72"/>
      <c r="U5" s="74"/>
      <c r="W5" s="95"/>
      <c r="X5" s="87"/>
      <c r="Y5" s="89"/>
    </row>
    <row r="6" spans="1:27" ht="14.65" thickBot="1" x14ac:dyDescent="0.5">
      <c r="A6" t="s">
        <v>32</v>
      </c>
      <c r="B6" s="1">
        <v>1</v>
      </c>
      <c r="E6" s="1">
        <v>1</v>
      </c>
      <c r="F6" s="19">
        <v>100</v>
      </c>
      <c r="G6" s="20">
        <v>39</v>
      </c>
      <c r="I6" s="20"/>
      <c r="J6" s="20"/>
      <c r="K6" s="20">
        <f>SUM(Table2[[#This Row],[Pyro1]:[Pyro2]])</f>
        <v>0</v>
      </c>
      <c r="L6" s="30"/>
      <c r="M6" s="20"/>
      <c r="O6" s="22" t="s">
        <v>43</v>
      </c>
      <c r="R6" s="23"/>
      <c r="S6" s="23"/>
    </row>
    <row r="7" spans="1:27" x14ac:dyDescent="0.45">
      <c r="A7" t="s">
        <v>13</v>
      </c>
      <c r="B7" s="1">
        <v>1</v>
      </c>
      <c r="C7" s="1" t="s">
        <v>17</v>
      </c>
      <c r="D7" s="1" t="s">
        <v>17</v>
      </c>
      <c r="F7" s="19">
        <v>50</v>
      </c>
      <c r="G7" s="20"/>
      <c r="I7" s="20"/>
      <c r="J7" s="20"/>
      <c r="K7" s="20">
        <f>SUM(Table2[[#This Row],[Pyro1]:[Pyro2]])</f>
        <v>0</v>
      </c>
      <c r="L7" s="30"/>
      <c r="M7" s="20"/>
      <c r="O7" t="s">
        <v>44</v>
      </c>
      <c r="P7" s="1">
        <v>3</v>
      </c>
      <c r="Q7" s="1">
        <v>2</v>
      </c>
      <c r="R7" s="25">
        <v>74.989999999999995</v>
      </c>
      <c r="S7" s="25">
        <v>51.72</v>
      </c>
      <c r="T7" s="25">
        <f>S7*P7</f>
        <v>155.16</v>
      </c>
      <c r="U7" s="25">
        <f>S7*Q7</f>
        <v>103.44</v>
      </c>
      <c r="W7" s="23">
        <f>R7-S7</f>
        <v>23.269999999999996</v>
      </c>
      <c r="X7" s="23">
        <f>W7*P7</f>
        <v>69.809999999999988</v>
      </c>
      <c r="Y7" s="23">
        <f>W7*Q7</f>
        <v>46.539999999999992</v>
      </c>
    </row>
    <row r="8" spans="1:27" x14ac:dyDescent="0.45">
      <c r="A8" t="s">
        <v>14</v>
      </c>
      <c r="B8" s="1">
        <v>1</v>
      </c>
      <c r="C8" s="1" t="s">
        <v>17</v>
      </c>
      <c r="D8" s="1" t="s">
        <v>17</v>
      </c>
      <c r="E8" s="1">
        <v>1</v>
      </c>
      <c r="F8" s="19">
        <v>50</v>
      </c>
      <c r="G8" s="20">
        <v>39</v>
      </c>
      <c r="I8" s="20">
        <v>230</v>
      </c>
      <c r="J8" s="20"/>
      <c r="K8" s="20">
        <f>SUM(Table2[[#This Row],[Pyro1]:[Pyro2]])</f>
        <v>230</v>
      </c>
      <c r="L8" s="30"/>
      <c r="M8" s="20"/>
      <c r="O8" t="s">
        <v>45</v>
      </c>
      <c r="P8" s="1">
        <v>1</v>
      </c>
      <c r="Q8" s="1">
        <v>1</v>
      </c>
      <c r="R8" s="25">
        <v>59.95</v>
      </c>
      <c r="S8" s="25">
        <v>36.22</v>
      </c>
      <c r="T8" s="25">
        <f>S8*P8</f>
        <v>36.22</v>
      </c>
      <c r="U8" s="25">
        <f>S8*Q8</f>
        <v>36.22</v>
      </c>
      <c r="W8" s="23">
        <f>R8-S8</f>
        <v>23.730000000000004</v>
      </c>
      <c r="X8" s="23">
        <f>W8*P8</f>
        <v>23.730000000000004</v>
      </c>
      <c r="Y8" s="23">
        <f>W8*Q8</f>
        <v>23.730000000000004</v>
      </c>
    </row>
    <row r="9" spans="1:27" ht="14.65" thickBot="1" x14ac:dyDescent="0.5">
      <c r="A9" t="s">
        <v>5</v>
      </c>
      <c r="B9" s="1">
        <v>1</v>
      </c>
      <c r="E9" s="1">
        <v>1</v>
      </c>
      <c r="F9" s="19">
        <v>50</v>
      </c>
      <c r="G9" s="20"/>
      <c r="I9" s="20"/>
      <c r="J9" s="20"/>
      <c r="K9" s="20">
        <f>SUM(Table2[[#This Row],[Pyro1]:[Pyro2]])</f>
        <v>0</v>
      </c>
      <c r="L9" s="30"/>
      <c r="M9" s="20"/>
      <c r="O9" t="s">
        <v>76</v>
      </c>
      <c r="P9" s="1">
        <v>1</v>
      </c>
      <c r="Q9" s="1">
        <v>1</v>
      </c>
      <c r="R9" s="25">
        <v>86.99</v>
      </c>
      <c r="S9" s="25">
        <v>65.44</v>
      </c>
      <c r="T9" s="25">
        <f>S9*P9</f>
        <v>65.44</v>
      </c>
      <c r="U9" s="25">
        <f>S9*Q9</f>
        <v>65.44</v>
      </c>
      <c r="W9" s="23">
        <f>R9-S9</f>
        <v>21.549999999999997</v>
      </c>
      <c r="X9" s="23">
        <f>W9*P9</f>
        <v>21.549999999999997</v>
      </c>
      <c r="Y9" s="23">
        <f>W9*Q9</f>
        <v>21.549999999999997</v>
      </c>
    </row>
    <row r="10" spans="1:27" ht="14.65" thickBot="1" x14ac:dyDescent="0.5">
      <c r="A10" t="s">
        <v>7</v>
      </c>
      <c r="B10" s="1">
        <v>1</v>
      </c>
      <c r="C10" s="1" t="s">
        <v>17</v>
      </c>
      <c r="D10" s="1" t="s">
        <v>17</v>
      </c>
      <c r="E10" s="1">
        <v>1</v>
      </c>
      <c r="F10" s="34">
        <v>0</v>
      </c>
      <c r="G10" s="20"/>
      <c r="I10" s="20"/>
      <c r="J10" s="20"/>
      <c r="K10" s="20">
        <f>SUM(Table2[[#This Row],[Pyro1]:[Pyro2]])</f>
        <v>0</v>
      </c>
      <c r="L10" s="30"/>
      <c r="M10" s="20"/>
      <c r="O10" t="s">
        <v>46</v>
      </c>
      <c r="P10" s="1"/>
      <c r="Q10" s="1"/>
      <c r="R10" s="75" t="s">
        <v>53</v>
      </c>
      <c r="S10" s="76"/>
      <c r="T10" s="25"/>
      <c r="U10" s="25"/>
    </row>
    <row r="11" spans="1:27" x14ac:dyDescent="0.45">
      <c r="A11" t="s">
        <v>33</v>
      </c>
      <c r="B11" s="1">
        <v>1</v>
      </c>
      <c r="E11" s="1">
        <v>1</v>
      </c>
      <c r="F11" s="34">
        <v>0</v>
      </c>
      <c r="G11" s="20"/>
      <c r="I11" s="20"/>
      <c r="J11" s="20"/>
      <c r="K11" s="20">
        <f>SUM(Table2[[#This Row],[Pyro1]:[Pyro2]])</f>
        <v>0</v>
      </c>
      <c r="L11" s="30"/>
      <c r="M11" s="20"/>
      <c r="O11" s="2" t="s">
        <v>48</v>
      </c>
      <c r="P11" s="1">
        <v>1</v>
      </c>
      <c r="Q11" s="1">
        <v>1</v>
      </c>
      <c r="R11" s="25"/>
      <c r="S11" s="25"/>
      <c r="T11" s="25">
        <f>S11*P11</f>
        <v>0</v>
      </c>
      <c r="U11" s="25">
        <f>S11*Q11</f>
        <v>0</v>
      </c>
      <c r="W11" s="23">
        <f>R11-S11</f>
        <v>0</v>
      </c>
      <c r="X11" s="23">
        <f>W11*P11</f>
        <v>0</v>
      </c>
      <c r="Y11" s="23">
        <f>W11*Q11</f>
        <v>0</v>
      </c>
    </row>
    <row r="12" spans="1:27" x14ac:dyDescent="0.45">
      <c r="A12" t="s">
        <v>29</v>
      </c>
      <c r="B12" s="1">
        <v>1</v>
      </c>
      <c r="F12" s="19">
        <v>50</v>
      </c>
      <c r="G12" s="20"/>
      <c r="I12" s="20"/>
      <c r="J12" s="20"/>
      <c r="K12" s="20">
        <f>SUM(Table2[[#This Row],[Pyro1]:[Pyro2]])</f>
        <v>0</v>
      </c>
      <c r="L12" s="30"/>
      <c r="M12" s="20"/>
      <c r="P12" s="1"/>
      <c r="Q12" s="1"/>
      <c r="R12" s="1"/>
      <c r="S12" s="1"/>
      <c r="T12" s="25"/>
      <c r="U12" s="25"/>
    </row>
    <row r="13" spans="1:27" x14ac:dyDescent="0.45">
      <c r="A13" t="s">
        <v>10</v>
      </c>
      <c r="B13" s="1">
        <v>1</v>
      </c>
      <c r="C13" s="1" t="s">
        <v>17</v>
      </c>
      <c r="D13" s="1" t="s">
        <v>17</v>
      </c>
      <c r="E13" s="1">
        <v>1</v>
      </c>
      <c r="F13" s="19">
        <v>50</v>
      </c>
      <c r="G13" s="20"/>
      <c r="I13" s="20"/>
      <c r="J13" s="20"/>
      <c r="K13" s="20">
        <f>SUM(Table2[[#This Row],[Pyro1]:[Pyro2]])</f>
        <v>0</v>
      </c>
      <c r="L13" s="30"/>
      <c r="M13" s="20"/>
      <c r="O13" t="s">
        <v>55</v>
      </c>
      <c r="P13" s="1"/>
      <c r="Q13" s="1"/>
      <c r="R13" s="25">
        <v>96</v>
      </c>
      <c r="S13" s="25">
        <v>67.53</v>
      </c>
      <c r="T13" s="25">
        <f>S13*P13</f>
        <v>0</v>
      </c>
      <c r="U13" s="25">
        <f>S13*Q13</f>
        <v>0</v>
      </c>
      <c r="W13" s="23">
        <f>R13-S13</f>
        <v>28.47</v>
      </c>
      <c r="X13" s="23">
        <f>W13*P13</f>
        <v>0</v>
      </c>
      <c r="Y13" s="23">
        <f>W13*Q13</f>
        <v>0</v>
      </c>
    </row>
    <row r="14" spans="1:27" x14ac:dyDescent="0.45">
      <c r="A14" t="s">
        <v>27</v>
      </c>
      <c r="B14" s="1">
        <v>1</v>
      </c>
      <c r="C14" s="1" t="s">
        <v>17</v>
      </c>
      <c r="D14" s="1" t="s">
        <v>17</v>
      </c>
      <c r="E14" s="1">
        <v>1</v>
      </c>
      <c r="F14" s="19">
        <v>50</v>
      </c>
      <c r="G14" s="20"/>
      <c r="I14" s="20"/>
      <c r="J14" s="20"/>
      <c r="K14" s="20">
        <f>SUM(Table2[[#This Row],[Pyro1]:[Pyro2]])</f>
        <v>0</v>
      </c>
      <c r="L14" s="30"/>
      <c r="M14" s="20"/>
      <c r="O14" t="s">
        <v>54</v>
      </c>
      <c r="P14" s="1"/>
      <c r="Q14" s="1"/>
      <c r="R14" s="25">
        <v>41</v>
      </c>
      <c r="S14" s="25">
        <v>28.89</v>
      </c>
      <c r="T14" s="25">
        <f>S14*P14</f>
        <v>0</v>
      </c>
      <c r="U14" s="25">
        <f>S14*Q14</f>
        <v>0</v>
      </c>
      <c r="W14" s="23">
        <f>R14-S14</f>
        <v>12.11</v>
      </c>
      <c r="X14" s="23">
        <f>W14*P14</f>
        <v>0</v>
      </c>
      <c r="Y14" s="23">
        <f>W14*Q14</f>
        <v>0</v>
      </c>
    </row>
    <row r="15" spans="1:27" x14ac:dyDescent="0.45">
      <c r="A15" t="s">
        <v>28</v>
      </c>
      <c r="B15" s="1">
        <v>1</v>
      </c>
      <c r="F15" s="19">
        <v>50</v>
      </c>
      <c r="G15" s="20"/>
      <c r="I15" s="20"/>
      <c r="J15" s="20"/>
      <c r="K15" s="20">
        <f>SUM(Table2[[#This Row],[Pyro1]:[Pyro2]])</f>
        <v>0</v>
      </c>
      <c r="L15" s="30"/>
      <c r="M15" s="20"/>
      <c r="O15" t="s">
        <v>56</v>
      </c>
      <c r="P15" s="1"/>
      <c r="Q15" s="1"/>
      <c r="R15" s="25">
        <v>59.99</v>
      </c>
      <c r="S15" s="25">
        <v>43.18</v>
      </c>
      <c r="T15" s="25">
        <f>S15*P15</f>
        <v>0</v>
      </c>
      <c r="U15" s="25">
        <f>S15*Q15</f>
        <v>0</v>
      </c>
      <c r="W15" s="23">
        <f>R15-S15</f>
        <v>16.810000000000002</v>
      </c>
      <c r="X15" s="23">
        <f>W15*P15</f>
        <v>0</v>
      </c>
      <c r="Y15" s="23">
        <f>W15*Q15</f>
        <v>0</v>
      </c>
    </row>
    <row r="16" spans="1:27" x14ac:dyDescent="0.45">
      <c r="A16" t="s">
        <v>6</v>
      </c>
      <c r="B16" s="1">
        <v>1</v>
      </c>
      <c r="C16" s="1" t="s">
        <v>17</v>
      </c>
      <c r="D16" s="1" t="s">
        <v>17</v>
      </c>
      <c r="E16" s="1">
        <v>1</v>
      </c>
      <c r="F16" s="28">
        <v>100</v>
      </c>
      <c r="G16" s="20"/>
      <c r="I16" s="20"/>
      <c r="J16" s="20"/>
      <c r="K16" s="20">
        <f>SUM(Table2[[#This Row],[Pyro1]:[Pyro2]])</f>
        <v>0</v>
      </c>
      <c r="L16" s="30"/>
      <c r="M16" s="20"/>
      <c r="O16" t="s">
        <v>57</v>
      </c>
      <c r="P16" s="1"/>
      <c r="Q16" s="1"/>
      <c r="R16" s="25">
        <v>74.989999999999995</v>
      </c>
      <c r="S16" s="25">
        <v>43.63</v>
      </c>
      <c r="T16" s="25">
        <f>S16*P16</f>
        <v>0</v>
      </c>
      <c r="U16" s="25">
        <f>S16*Q16</f>
        <v>0</v>
      </c>
      <c r="W16" s="23">
        <f>R16-S16</f>
        <v>31.359999999999992</v>
      </c>
      <c r="X16" s="23">
        <f>W16*P16</f>
        <v>0</v>
      </c>
      <c r="Y16" s="23">
        <f>W16*Q16</f>
        <v>0</v>
      </c>
    </row>
    <row r="17" spans="1:25" ht="14.65" thickBot="1" x14ac:dyDescent="0.5">
      <c r="A17" t="s">
        <v>8</v>
      </c>
      <c r="B17" s="1">
        <v>1</v>
      </c>
      <c r="C17" s="1" t="s">
        <v>17</v>
      </c>
      <c r="D17" s="1" t="s">
        <v>17</v>
      </c>
      <c r="E17" s="1">
        <v>1</v>
      </c>
      <c r="F17" s="19">
        <v>50</v>
      </c>
      <c r="G17" s="20"/>
      <c r="I17" s="20"/>
      <c r="J17" s="20"/>
      <c r="K17" s="20">
        <f>SUM(Table2[[#This Row],[Pyro1]:[Pyro2]])</f>
        <v>0</v>
      </c>
      <c r="L17" s="30"/>
      <c r="M17" s="20"/>
      <c r="T17" s="1"/>
      <c r="U17" s="1"/>
    </row>
    <row r="18" spans="1:25" ht="14.65" thickBot="1" x14ac:dyDescent="0.5">
      <c r="A18" t="s">
        <v>11</v>
      </c>
      <c r="B18" s="1">
        <v>1</v>
      </c>
      <c r="C18" s="1" t="s">
        <v>17</v>
      </c>
      <c r="D18" s="1" t="s">
        <v>17</v>
      </c>
      <c r="E18" s="1">
        <v>1</v>
      </c>
      <c r="F18" s="19">
        <v>50</v>
      </c>
      <c r="G18" s="20"/>
      <c r="I18" s="20"/>
      <c r="J18" s="20"/>
      <c r="K18" s="20">
        <f>SUM(Table2[[#This Row],[Pyro1]:[Pyro2]])</f>
        <v>0</v>
      </c>
      <c r="L18" s="30"/>
      <c r="M18" s="20"/>
      <c r="T18" s="1"/>
      <c r="U18" s="1"/>
      <c r="V18" s="92" t="s">
        <v>68</v>
      </c>
      <c r="W18" s="93"/>
      <c r="X18" s="24">
        <f>SUM(X7:X16)</f>
        <v>115.08999999999999</v>
      </c>
    </row>
    <row r="19" spans="1:25" ht="14.65" thickBot="1" x14ac:dyDescent="0.5">
      <c r="A19" t="s">
        <v>15</v>
      </c>
      <c r="B19" s="1">
        <v>1</v>
      </c>
      <c r="C19" s="1" t="s">
        <v>17</v>
      </c>
      <c r="D19" s="1" t="s">
        <v>17</v>
      </c>
      <c r="E19" s="1">
        <v>1</v>
      </c>
      <c r="F19" s="19">
        <v>100</v>
      </c>
      <c r="G19" s="20">
        <v>0</v>
      </c>
      <c r="I19" s="20">
        <v>300</v>
      </c>
      <c r="J19" s="20"/>
      <c r="K19" s="20">
        <f>SUM(Table2[[#This Row],[Pyro1]:[Pyro2]])</f>
        <v>300</v>
      </c>
      <c r="L19" s="30">
        <v>200</v>
      </c>
      <c r="M19" s="20"/>
      <c r="R19" s="92" t="s">
        <v>63</v>
      </c>
      <c r="S19" s="93"/>
      <c r="T19" s="26">
        <f>SUM(T7:T16)</f>
        <v>256.82</v>
      </c>
      <c r="U19" s="1"/>
    </row>
    <row r="20" spans="1:25" ht="14.65" thickBot="1" x14ac:dyDescent="0.5">
      <c r="A20" t="s">
        <v>20</v>
      </c>
      <c r="B20" s="1">
        <v>1</v>
      </c>
      <c r="C20" s="1" t="s">
        <v>17</v>
      </c>
      <c r="D20" s="1" t="s">
        <v>17</v>
      </c>
      <c r="E20" s="1">
        <v>1</v>
      </c>
      <c r="F20" s="19">
        <v>50</v>
      </c>
      <c r="G20" s="20"/>
      <c r="I20" s="20"/>
      <c r="J20" s="20"/>
      <c r="K20" s="20">
        <f>SUM(Table2[[#This Row],[Pyro1]:[Pyro2]])</f>
        <v>0</v>
      </c>
      <c r="L20" s="30"/>
      <c r="M20" s="20"/>
      <c r="O20" t="s">
        <v>58</v>
      </c>
      <c r="R20" s="1"/>
      <c r="S20" s="1"/>
      <c r="T20" s="27"/>
      <c r="U20" s="1"/>
      <c r="W20" s="90" t="s">
        <v>69</v>
      </c>
      <c r="X20" s="91"/>
      <c r="Y20" s="24">
        <f>SUM(Y7:Y16)</f>
        <v>91.82</v>
      </c>
    </row>
    <row r="21" spans="1:25" ht="14.65" thickBot="1" x14ac:dyDescent="0.5">
      <c r="A21" t="s">
        <v>31</v>
      </c>
      <c r="B21" s="1">
        <v>1</v>
      </c>
      <c r="C21" s="1" t="s">
        <v>17</v>
      </c>
      <c r="D21" s="1" t="s">
        <v>17</v>
      </c>
      <c r="F21" s="19">
        <v>50</v>
      </c>
      <c r="G21" s="20"/>
      <c r="I21" s="20"/>
      <c r="J21" s="20"/>
      <c r="K21" s="20">
        <f>SUM(Table2[[#This Row],[Pyro1]:[Pyro2]])</f>
        <v>0</v>
      </c>
      <c r="L21" s="30"/>
      <c r="M21" s="20"/>
      <c r="O21" t="s">
        <v>59</v>
      </c>
      <c r="R21" s="90" t="s">
        <v>64</v>
      </c>
      <c r="S21" s="91"/>
      <c r="T21" s="26">
        <f>SUM(U7:U16)</f>
        <v>205.1</v>
      </c>
      <c r="U21" s="1"/>
    </row>
    <row r="22" spans="1:25" ht="14.65" thickBot="1" x14ac:dyDescent="0.5">
      <c r="A22" t="s">
        <v>21</v>
      </c>
      <c r="B22" s="1">
        <v>1</v>
      </c>
      <c r="C22" s="1" t="s">
        <v>17</v>
      </c>
      <c r="D22" s="1" t="s">
        <v>17</v>
      </c>
      <c r="E22" s="1">
        <v>1</v>
      </c>
      <c r="F22" s="19">
        <v>50</v>
      </c>
      <c r="G22" s="20">
        <v>89</v>
      </c>
      <c r="I22" s="20"/>
      <c r="J22" s="20"/>
      <c r="K22" s="20">
        <f>SUM(Table2[[#This Row],[Pyro1]:[Pyro2]])</f>
        <v>0</v>
      </c>
      <c r="L22" s="30"/>
      <c r="M22" s="20"/>
      <c r="O22" t="s">
        <v>60</v>
      </c>
      <c r="T22" s="1"/>
      <c r="U22" s="1"/>
    </row>
    <row r="23" spans="1:25" ht="14.65" thickBot="1" x14ac:dyDescent="0.5">
      <c r="A23" t="s">
        <v>26</v>
      </c>
      <c r="B23" s="1">
        <v>1</v>
      </c>
      <c r="C23" s="1" t="s">
        <v>17</v>
      </c>
      <c r="D23" s="1" t="s">
        <v>17</v>
      </c>
      <c r="E23" s="1">
        <v>1</v>
      </c>
      <c r="F23" s="19">
        <v>100</v>
      </c>
      <c r="G23" s="20">
        <v>0</v>
      </c>
      <c r="I23" s="20">
        <v>300</v>
      </c>
      <c r="J23" s="20"/>
      <c r="K23" s="20">
        <f>SUM(Table2[[#This Row],[Pyro1]:[Pyro2]])</f>
        <v>300</v>
      </c>
      <c r="L23" s="30">
        <v>100</v>
      </c>
      <c r="M23" s="20"/>
      <c r="R23" s="84" t="s">
        <v>72</v>
      </c>
      <c r="S23" s="85"/>
      <c r="T23" s="33">
        <v>0.15</v>
      </c>
      <c r="U23" s="1" t="s">
        <v>113</v>
      </c>
    </row>
    <row r="24" spans="1:25" x14ac:dyDescent="0.45">
      <c r="A24" t="s">
        <v>30</v>
      </c>
      <c r="B24" s="1">
        <v>1</v>
      </c>
      <c r="E24" s="1">
        <v>1</v>
      </c>
      <c r="F24" s="19">
        <v>50</v>
      </c>
      <c r="G24" s="20">
        <v>50</v>
      </c>
      <c r="I24" s="20">
        <v>300</v>
      </c>
      <c r="J24" s="20"/>
      <c r="K24" s="20">
        <f>SUM(Table2[[#This Row],[Pyro1]:[Pyro2]])</f>
        <v>300</v>
      </c>
      <c r="L24" s="30"/>
      <c r="M24" s="20"/>
    </row>
    <row r="25" spans="1:25" x14ac:dyDescent="0.45">
      <c r="A25" t="s">
        <v>16</v>
      </c>
      <c r="B25" s="1">
        <v>1</v>
      </c>
      <c r="C25" s="1" t="s">
        <v>17</v>
      </c>
      <c r="D25" s="1" t="s">
        <v>17</v>
      </c>
      <c r="E25" s="1">
        <v>1</v>
      </c>
      <c r="F25" s="19">
        <v>50</v>
      </c>
      <c r="G25" s="20">
        <v>50</v>
      </c>
      <c r="I25" s="20">
        <v>200</v>
      </c>
      <c r="J25" s="20">
        <v>100</v>
      </c>
      <c r="K25" s="20">
        <f>SUM(Table2[[#This Row],[Pyro1]:[Pyro2]])</f>
        <v>300</v>
      </c>
      <c r="L25" s="30"/>
      <c r="M25" s="20"/>
    </row>
    <row r="26" spans="1:25" x14ac:dyDescent="0.45">
      <c r="A26" t="s">
        <v>25</v>
      </c>
      <c r="B26" s="1">
        <v>1</v>
      </c>
      <c r="C26" s="1" t="s">
        <v>17</v>
      </c>
      <c r="D26" s="1" t="s">
        <v>17</v>
      </c>
      <c r="F26" s="19">
        <v>50</v>
      </c>
      <c r="G26" s="20">
        <v>50</v>
      </c>
      <c r="I26" s="20">
        <v>300</v>
      </c>
      <c r="J26" s="20"/>
      <c r="K26" s="20">
        <f>SUM(Table2[[#This Row],[Pyro1]:[Pyro2]])</f>
        <v>300</v>
      </c>
      <c r="L26" s="30"/>
      <c r="M26" s="20"/>
    </row>
    <row r="27" spans="1:25" x14ac:dyDescent="0.45">
      <c r="A27" t="s">
        <v>9</v>
      </c>
      <c r="B27" s="1">
        <v>1</v>
      </c>
      <c r="D27" s="1" t="s">
        <v>17</v>
      </c>
      <c r="F27" s="19">
        <v>50</v>
      </c>
      <c r="G27" s="20">
        <v>50</v>
      </c>
      <c r="I27" s="20"/>
      <c r="J27" s="20"/>
      <c r="K27" s="20">
        <f>SUM(Table2[[#This Row],[Pyro1]:[Pyro2]])</f>
        <v>0</v>
      </c>
      <c r="L27" s="30"/>
      <c r="M27" s="20"/>
    </row>
    <row r="28" spans="1:25" x14ac:dyDescent="0.45">
      <c r="G28" s="20"/>
      <c r="I28" s="20"/>
      <c r="J28" s="20"/>
      <c r="K28" s="20">
        <f>SUM(Table2[[#This Row],[Pyro1]:[Pyro2]])</f>
        <v>0</v>
      </c>
      <c r="L28" s="30"/>
      <c r="M28" s="20"/>
    </row>
    <row r="29" spans="1:25" x14ac:dyDescent="0.45">
      <c r="G29" s="20"/>
      <c r="L29" s="30"/>
      <c r="M29" s="20"/>
    </row>
    <row r="30" spans="1:25" x14ac:dyDescent="0.45">
      <c r="G30" s="20"/>
      <c r="L30" s="30"/>
      <c r="M30" s="20"/>
    </row>
    <row r="31" spans="1:25" x14ac:dyDescent="0.45">
      <c r="G31" s="20"/>
      <c r="L31" s="30"/>
      <c r="M31" s="20"/>
    </row>
    <row r="32" spans="1:25" x14ac:dyDescent="0.45">
      <c r="G32" s="20"/>
      <c r="L32" s="30"/>
      <c r="M32" s="20"/>
    </row>
    <row r="33" spans="7:13" x14ac:dyDescent="0.45">
      <c r="G33" s="20"/>
      <c r="L33" s="30"/>
      <c r="M33" s="20"/>
    </row>
    <row r="34" spans="7:13" x14ac:dyDescent="0.45">
      <c r="G34" s="20"/>
      <c r="L34" s="30"/>
      <c r="M34" s="20"/>
    </row>
  </sheetData>
  <mergeCells count="23">
    <mergeCell ref="R23:S23"/>
    <mergeCell ref="X4:X5"/>
    <mergeCell ref="Y4:Y5"/>
    <mergeCell ref="W20:X20"/>
    <mergeCell ref="V18:W18"/>
    <mergeCell ref="T4:T5"/>
    <mergeCell ref="U4:U5"/>
    <mergeCell ref="R21:S21"/>
    <mergeCell ref="R19:S19"/>
    <mergeCell ref="W4:W5"/>
    <mergeCell ref="R4:R5"/>
    <mergeCell ref="S4:S5"/>
    <mergeCell ref="Q4:Q5"/>
    <mergeCell ref="R10:S10"/>
    <mergeCell ref="J2:K2"/>
    <mergeCell ref="F1:G1"/>
    <mergeCell ref="F2:G2"/>
    <mergeCell ref="O1:O2"/>
    <mergeCell ref="A1:A2"/>
    <mergeCell ref="B1:C1"/>
    <mergeCell ref="B2:C2"/>
    <mergeCell ref="J1:K1"/>
    <mergeCell ref="P4:P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1CC2-81FB-459C-90BF-835B792D6F26}">
  <sheetPr>
    <tabColor rgb="FF7030A0"/>
  </sheetPr>
  <dimension ref="A1:T18"/>
  <sheetViews>
    <sheetView workbookViewId="0">
      <selection activeCell="C15" sqref="C15:D15"/>
    </sheetView>
  </sheetViews>
  <sheetFormatPr defaultRowHeight="14.25" x14ac:dyDescent="0.45"/>
  <sheetData>
    <row r="1" spans="1:20" x14ac:dyDescent="0.45">
      <c r="A1" s="112" t="s">
        <v>80</v>
      </c>
      <c r="B1" s="113"/>
      <c r="C1" s="114"/>
    </row>
    <row r="2" spans="1:20" x14ac:dyDescent="0.45">
      <c r="A2" s="115"/>
      <c r="B2" s="116"/>
      <c r="C2" s="117"/>
    </row>
    <row r="3" spans="1:20" ht="14.65" thickBot="1" x14ac:dyDescent="0.5">
      <c r="A3" s="118"/>
      <c r="B3" s="119"/>
      <c r="C3" s="117"/>
    </row>
    <row r="4" spans="1:20" ht="14.65" thickBot="1" x14ac:dyDescent="0.5">
      <c r="C4" s="151" t="s">
        <v>110</v>
      </c>
      <c r="D4" s="152"/>
      <c r="E4" s="153">
        <f>SUM('Main Tracker'!F2:G2)</f>
        <v>1756</v>
      </c>
      <c r="F4" s="154"/>
    </row>
    <row r="5" spans="1:20" ht="14.65" thickBot="1" x14ac:dyDescent="0.5"/>
    <row r="6" spans="1:20" x14ac:dyDescent="0.45">
      <c r="C6" s="110" t="s">
        <v>104</v>
      </c>
      <c r="D6" s="111"/>
      <c r="E6" s="98">
        <v>2209.41</v>
      </c>
      <c r="F6" s="99"/>
    </row>
    <row r="7" spans="1:20" ht="14.65" thickBot="1" x14ac:dyDescent="0.5">
      <c r="C7" s="102" t="s">
        <v>105</v>
      </c>
      <c r="D7" s="103"/>
      <c r="E7" s="106">
        <v>1104.71</v>
      </c>
      <c r="F7" s="107"/>
    </row>
    <row r="8" spans="1:20" ht="14.65" thickBot="1" x14ac:dyDescent="0.5">
      <c r="C8" s="102" t="s">
        <v>106</v>
      </c>
      <c r="D8" s="103"/>
      <c r="E8" s="146" t="s">
        <v>112</v>
      </c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8"/>
    </row>
    <row r="9" spans="1:20" x14ac:dyDescent="0.45">
      <c r="C9" s="102" t="s">
        <v>107</v>
      </c>
      <c r="D9" s="103"/>
      <c r="E9" s="155">
        <v>111.5</v>
      </c>
      <c r="F9" s="156"/>
    </row>
    <row r="10" spans="1:20" ht="14.65" thickBot="1" x14ac:dyDescent="0.5">
      <c r="C10" s="141" t="s">
        <v>108</v>
      </c>
      <c r="D10" s="142"/>
      <c r="E10" s="149">
        <f>E7-E9</f>
        <v>993.21</v>
      </c>
      <c r="F10" s="150"/>
    </row>
    <row r="11" spans="1:20" ht="14.65" thickBot="1" x14ac:dyDescent="0.5">
      <c r="C11" s="145" t="s">
        <v>111</v>
      </c>
      <c r="D11" s="144"/>
      <c r="E11" s="143">
        <f>(E4-E7)+E9</f>
        <v>762.79</v>
      </c>
      <c r="F11" s="144"/>
    </row>
    <row r="12" spans="1:20" ht="14.65" thickBot="1" x14ac:dyDescent="0.5"/>
    <row r="13" spans="1:20" x14ac:dyDescent="0.45">
      <c r="C13" s="110" t="s">
        <v>109</v>
      </c>
      <c r="D13" s="111"/>
      <c r="E13" s="98"/>
      <c r="F13" s="99"/>
    </row>
    <row r="14" spans="1:20" x14ac:dyDescent="0.45">
      <c r="C14" s="102" t="s">
        <v>105</v>
      </c>
      <c r="D14" s="103"/>
      <c r="E14" s="100">
        <v>1007</v>
      </c>
      <c r="F14" s="101"/>
    </row>
    <row r="15" spans="1:20" x14ac:dyDescent="0.45">
      <c r="C15" s="102"/>
      <c r="D15" s="103"/>
      <c r="E15" s="100"/>
      <c r="F15" s="101"/>
    </row>
    <row r="16" spans="1:20" x14ac:dyDescent="0.45">
      <c r="C16" s="102"/>
      <c r="D16" s="103"/>
      <c r="E16" s="100"/>
      <c r="F16" s="101"/>
    </row>
    <row r="17" spans="3:6" x14ac:dyDescent="0.45">
      <c r="C17" s="102"/>
      <c r="D17" s="103"/>
      <c r="E17" s="100"/>
      <c r="F17" s="101"/>
    </row>
    <row r="18" spans="3:6" ht="14.65" thickBot="1" x14ac:dyDescent="0.5">
      <c r="C18" s="104"/>
      <c r="D18" s="105"/>
      <c r="E18" s="108"/>
      <c r="F18" s="109"/>
    </row>
  </sheetData>
  <mergeCells count="27">
    <mergeCell ref="A1:C3"/>
    <mergeCell ref="C6:D6"/>
    <mergeCell ref="C7:D7"/>
    <mergeCell ref="C9:D9"/>
    <mergeCell ref="C10:D10"/>
    <mergeCell ref="C4:D4"/>
    <mergeCell ref="C17:D17"/>
    <mergeCell ref="C18:D18"/>
    <mergeCell ref="E8:T8"/>
    <mergeCell ref="E7:F7"/>
    <mergeCell ref="E6:F6"/>
    <mergeCell ref="E9:F9"/>
    <mergeCell ref="E10:F10"/>
    <mergeCell ref="E17:F17"/>
    <mergeCell ref="E18:F18"/>
    <mergeCell ref="C13:D13"/>
    <mergeCell ref="C8:D8"/>
    <mergeCell ref="C14:D14"/>
    <mergeCell ref="C15:D15"/>
    <mergeCell ref="C16:D16"/>
    <mergeCell ref="C11:D11"/>
    <mergeCell ref="E11:F11"/>
    <mergeCell ref="E4:F4"/>
    <mergeCell ref="E13:F13"/>
    <mergeCell ref="E14:F14"/>
    <mergeCell ref="E16:F16"/>
    <mergeCell ref="E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9614-39CE-4AE2-BFE1-AE0C4340E2DB}">
  <sheetPr>
    <tabColor rgb="FF00B050"/>
  </sheetPr>
  <dimension ref="B2:T30"/>
  <sheetViews>
    <sheetView tabSelected="1" workbookViewId="0">
      <selection activeCell="F11" sqref="F11"/>
    </sheetView>
  </sheetViews>
  <sheetFormatPr defaultRowHeight="14.25" x14ac:dyDescent="0.45"/>
  <cols>
    <col min="10" max="10" width="9.19921875" customWidth="1"/>
  </cols>
  <sheetData>
    <row r="2" spans="2:12" ht="14.65" thickBot="1" x14ac:dyDescent="0.5"/>
    <row r="3" spans="2:12" x14ac:dyDescent="0.45">
      <c r="B3" s="125" t="s">
        <v>91</v>
      </c>
      <c r="C3" s="126"/>
      <c r="D3" s="127"/>
      <c r="F3" s="120" t="s">
        <v>81</v>
      </c>
      <c r="G3" s="121"/>
      <c r="H3" s="122"/>
      <c r="J3" s="120" t="s">
        <v>86</v>
      </c>
      <c r="K3" s="121"/>
      <c r="L3" s="122"/>
    </row>
    <row r="4" spans="2:12" ht="14.65" thickBot="1" x14ac:dyDescent="0.5">
      <c r="B4" s="44" t="s">
        <v>77</v>
      </c>
      <c r="C4" s="45" t="s">
        <v>78</v>
      </c>
      <c r="D4" s="46" t="s">
        <v>79</v>
      </c>
      <c r="F4" s="48" t="s">
        <v>85</v>
      </c>
      <c r="G4" s="128">
        <f>SUM(G5:H7)</f>
        <v>3786</v>
      </c>
      <c r="H4" s="129"/>
      <c r="J4" s="51" t="s">
        <v>87</v>
      </c>
      <c r="K4" s="123">
        <f>SUM(D5:D30)</f>
        <v>2081.25</v>
      </c>
      <c r="L4" s="103"/>
    </row>
    <row r="5" spans="2:12" ht="14.65" thickBot="1" x14ac:dyDescent="0.5">
      <c r="B5" t="s">
        <v>89</v>
      </c>
      <c r="C5" t="s">
        <v>80</v>
      </c>
      <c r="D5" s="23">
        <v>1104.71</v>
      </c>
      <c r="F5" s="49" t="s">
        <v>82</v>
      </c>
      <c r="G5" s="128">
        <f>SUM('Main Tracker'!F2:G2)</f>
        <v>1756</v>
      </c>
      <c r="H5" s="129"/>
      <c r="J5" s="43" t="s">
        <v>88</v>
      </c>
      <c r="K5" s="124">
        <f>(G4-K4)</f>
        <v>1704.75</v>
      </c>
      <c r="L5" s="105"/>
    </row>
    <row r="6" spans="2:12" x14ac:dyDescent="0.45">
      <c r="B6" t="s">
        <v>90</v>
      </c>
      <c r="C6">
        <v>17559971</v>
      </c>
      <c r="D6" s="23">
        <v>976.54</v>
      </c>
      <c r="F6" s="49" t="s">
        <v>83</v>
      </c>
      <c r="G6" s="128">
        <f>SUM('Main Tracker'!J2:K2)</f>
        <v>1730</v>
      </c>
      <c r="H6" s="129"/>
    </row>
    <row r="7" spans="2:12" ht="14.65" thickBot="1" x14ac:dyDescent="0.5">
      <c r="D7" s="23"/>
      <c r="F7" s="50" t="s">
        <v>84</v>
      </c>
      <c r="G7" s="130">
        <f>SUM('Main Tracker'!L2+'Main Tracker'!M2+'Main Tracker'!H2)</f>
        <v>300</v>
      </c>
      <c r="H7" s="131"/>
    </row>
    <row r="8" spans="2:12" x14ac:dyDescent="0.45">
      <c r="D8" s="23"/>
    </row>
    <row r="9" spans="2:12" x14ac:dyDescent="0.45">
      <c r="D9" s="23"/>
    </row>
    <row r="10" spans="2:12" x14ac:dyDescent="0.45">
      <c r="D10" s="23"/>
    </row>
    <row r="11" spans="2:12" x14ac:dyDescent="0.45">
      <c r="D11" s="23"/>
    </row>
    <row r="12" spans="2:12" x14ac:dyDescent="0.45">
      <c r="D12" s="23"/>
    </row>
    <row r="13" spans="2:12" x14ac:dyDescent="0.45">
      <c r="D13" s="23"/>
    </row>
    <row r="14" spans="2:12" x14ac:dyDescent="0.45">
      <c r="D14" s="23"/>
    </row>
    <row r="15" spans="2:12" x14ac:dyDescent="0.45">
      <c r="D15" s="23"/>
    </row>
    <row r="16" spans="2:12" x14ac:dyDescent="0.45">
      <c r="D16" s="23"/>
    </row>
    <row r="17" spans="4:20" x14ac:dyDescent="0.45">
      <c r="D17" s="23"/>
    </row>
    <row r="18" spans="4:20" x14ac:dyDescent="0.45">
      <c r="D18" s="23"/>
      <c r="Q18" s="53"/>
    </row>
    <row r="19" spans="4:20" x14ac:dyDescent="0.45">
      <c r="D19" s="23"/>
    </row>
    <row r="20" spans="4:20" x14ac:dyDescent="0.45">
      <c r="D20" s="23"/>
      <c r="T20" s="52"/>
    </row>
    <row r="21" spans="4:20" x14ac:dyDescent="0.45">
      <c r="D21" s="23"/>
    </row>
    <row r="22" spans="4:20" x14ac:dyDescent="0.45">
      <c r="D22" s="23"/>
    </row>
    <row r="23" spans="4:20" x14ac:dyDescent="0.45">
      <c r="D23" s="23"/>
    </row>
    <row r="24" spans="4:20" x14ac:dyDescent="0.45">
      <c r="D24" s="23"/>
    </row>
    <row r="25" spans="4:20" x14ac:dyDescent="0.45">
      <c r="D25" s="23"/>
    </row>
    <row r="26" spans="4:20" x14ac:dyDescent="0.45">
      <c r="D26" s="23"/>
    </row>
    <row r="27" spans="4:20" x14ac:dyDescent="0.45">
      <c r="D27" s="23"/>
    </row>
    <row r="28" spans="4:20" x14ac:dyDescent="0.45">
      <c r="D28" s="23"/>
    </row>
    <row r="29" spans="4:20" x14ac:dyDescent="0.45">
      <c r="D29" s="23"/>
    </row>
    <row r="30" spans="4:20" x14ac:dyDescent="0.45">
      <c r="D30" s="23"/>
    </row>
  </sheetData>
  <mergeCells count="9">
    <mergeCell ref="G6:H6"/>
    <mergeCell ref="G7:H7"/>
    <mergeCell ref="G5:H5"/>
    <mergeCell ref="J3:L3"/>
    <mergeCell ref="K4:L4"/>
    <mergeCell ref="K5:L5"/>
    <mergeCell ref="B3:D3"/>
    <mergeCell ref="F3:H3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3AF6-8358-49BB-817A-6109433D6D3A}">
  <sheetPr>
    <tabColor rgb="FFFF0000"/>
  </sheetPr>
  <dimension ref="B1:G45"/>
  <sheetViews>
    <sheetView workbookViewId="0">
      <selection activeCell="P14" sqref="P14"/>
    </sheetView>
  </sheetViews>
  <sheetFormatPr defaultRowHeight="14.25" x14ac:dyDescent="0.45"/>
  <cols>
    <col min="2" max="2" width="10.86328125" customWidth="1"/>
    <col min="5" max="5" width="10.1328125" customWidth="1"/>
  </cols>
  <sheetData>
    <row r="1" spans="2:7" ht="14.65" thickBot="1" x14ac:dyDescent="0.5"/>
    <row r="2" spans="2:7" x14ac:dyDescent="0.45">
      <c r="C2" s="137" t="s">
        <v>100</v>
      </c>
      <c r="D2" s="135" t="s">
        <v>99</v>
      </c>
      <c r="E2" s="133" t="s">
        <v>92</v>
      </c>
      <c r="G2" s="139" t="s">
        <v>98</v>
      </c>
    </row>
    <row r="3" spans="2:7" ht="14.65" thickBot="1" x14ac:dyDescent="0.5">
      <c r="C3" s="138"/>
      <c r="D3" s="136"/>
      <c r="E3" s="134"/>
      <c r="G3" s="140"/>
    </row>
    <row r="4" spans="2:7" ht="14.65" thickBot="1" x14ac:dyDescent="0.5">
      <c r="B4" s="54" t="s">
        <v>93</v>
      </c>
      <c r="C4" s="42">
        <v>2</v>
      </c>
      <c r="D4" s="42">
        <f>(G4*C4)</f>
        <v>48</v>
      </c>
      <c r="E4" s="42">
        <f>(D13+D20+D27+D34+D41)</f>
        <v>8</v>
      </c>
      <c r="G4" s="57">
        <f>SUM('Main Tracker'!B2:C2)</f>
        <v>24</v>
      </c>
    </row>
    <row r="5" spans="2:7" x14ac:dyDescent="0.45">
      <c r="B5" s="55" t="s">
        <v>94</v>
      </c>
      <c r="C5" s="42">
        <v>1</v>
      </c>
      <c r="D5" s="42">
        <f>G4*C5</f>
        <v>24</v>
      </c>
      <c r="E5" s="42">
        <f>SUM(D14+D21+D28+D35+D42)</f>
        <v>6</v>
      </c>
    </row>
    <row r="6" spans="2:7" x14ac:dyDescent="0.45">
      <c r="B6" s="55" t="s">
        <v>95</v>
      </c>
      <c r="C6" s="42">
        <v>0.2</v>
      </c>
      <c r="D6" s="42">
        <f>G4*C6</f>
        <v>4.8000000000000007</v>
      </c>
      <c r="E6" s="42">
        <f>SUM(D16+D23+D30+D37+D44)</f>
        <v>2</v>
      </c>
    </row>
    <row r="7" spans="2:7" x14ac:dyDescent="0.45">
      <c r="B7" s="55" t="s">
        <v>96</v>
      </c>
      <c r="C7" s="42">
        <v>1</v>
      </c>
      <c r="D7" s="42">
        <f>G4*C7</f>
        <v>24</v>
      </c>
      <c r="E7" s="42">
        <f>(D17+D24+D31+D38+D45)</f>
        <v>0</v>
      </c>
    </row>
    <row r="8" spans="2:7" ht="14.65" thickBot="1" x14ac:dyDescent="0.5">
      <c r="B8" s="56" t="s">
        <v>97</v>
      </c>
      <c r="C8" s="42">
        <v>0.2</v>
      </c>
      <c r="D8" s="42">
        <f>G4*C8</f>
        <v>4.8000000000000007</v>
      </c>
      <c r="E8" s="42">
        <f>SUM(D15+D22+D29+D36+D43)</f>
        <v>2</v>
      </c>
    </row>
    <row r="12" spans="2:7" x14ac:dyDescent="0.45">
      <c r="B12" s="42" t="s">
        <v>101</v>
      </c>
      <c r="C12" s="132">
        <v>17559971</v>
      </c>
      <c r="D12" s="132"/>
      <c r="E12" s="61">
        <v>44429</v>
      </c>
    </row>
    <row r="13" spans="2:7" x14ac:dyDescent="0.45">
      <c r="B13" s="47" t="s">
        <v>102</v>
      </c>
      <c r="C13" s="47" t="s">
        <v>44</v>
      </c>
      <c r="D13" s="58">
        <v>8</v>
      </c>
      <c r="E13" t="s">
        <v>103</v>
      </c>
    </row>
    <row r="14" spans="2:7" x14ac:dyDescent="0.45">
      <c r="C14" s="59" t="s">
        <v>94</v>
      </c>
      <c r="D14" s="60">
        <v>6</v>
      </c>
    </row>
    <row r="15" spans="2:7" x14ac:dyDescent="0.45">
      <c r="C15" s="47" t="s">
        <v>97</v>
      </c>
      <c r="D15" s="58">
        <v>2</v>
      </c>
    </row>
    <row r="16" spans="2:7" x14ac:dyDescent="0.45">
      <c r="C16" s="47" t="s">
        <v>95</v>
      </c>
      <c r="D16" s="58">
        <v>2</v>
      </c>
    </row>
    <row r="17" spans="2:4" x14ac:dyDescent="0.45">
      <c r="C17" s="62" t="s">
        <v>96</v>
      </c>
      <c r="D17" s="42"/>
    </row>
    <row r="19" spans="2:4" x14ac:dyDescent="0.45">
      <c r="B19" s="42" t="s">
        <v>101</v>
      </c>
      <c r="C19" s="132"/>
      <c r="D19" s="132"/>
    </row>
    <row r="20" spans="2:4" x14ac:dyDescent="0.45">
      <c r="B20" s="47" t="s">
        <v>102</v>
      </c>
      <c r="C20" s="47" t="s">
        <v>44</v>
      </c>
      <c r="D20" s="58"/>
    </row>
    <row r="21" spans="2:4" x14ac:dyDescent="0.45">
      <c r="C21" s="59" t="s">
        <v>94</v>
      </c>
      <c r="D21" s="60"/>
    </row>
    <row r="22" spans="2:4" x14ac:dyDescent="0.45">
      <c r="C22" s="47" t="s">
        <v>97</v>
      </c>
      <c r="D22" s="58"/>
    </row>
    <row r="23" spans="2:4" x14ac:dyDescent="0.45">
      <c r="C23" s="47" t="s">
        <v>95</v>
      </c>
      <c r="D23" s="58"/>
    </row>
    <row r="24" spans="2:4" x14ac:dyDescent="0.45">
      <c r="C24" s="62" t="s">
        <v>96</v>
      </c>
      <c r="D24" s="42"/>
    </row>
    <row r="26" spans="2:4" x14ac:dyDescent="0.45">
      <c r="B26" s="42" t="s">
        <v>101</v>
      </c>
      <c r="C26" s="132"/>
      <c r="D26" s="132"/>
    </row>
    <row r="27" spans="2:4" x14ac:dyDescent="0.45">
      <c r="B27" s="47" t="s">
        <v>102</v>
      </c>
      <c r="C27" s="47" t="s">
        <v>44</v>
      </c>
      <c r="D27" s="58"/>
    </row>
    <row r="28" spans="2:4" x14ac:dyDescent="0.45">
      <c r="C28" s="59" t="s">
        <v>94</v>
      </c>
      <c r="D28" s="60"/>
    </row>
    <row r="29" spans="2:4" x14ac:dyDescent="0.45">
      <c r="C29" s="47" t="s">
        <v>97</v>
      </c>
      <c r="D29" s="58"/>
    </row>
    <row r="30" spans="2:4" x14ac:dyDescent="0.45">
      <c r="C30" s="47" t="s">
        <v>95</v>
      </c>
      <c r="D30" s="58"/>
    </row>
    <row r="31" spans="2:4" x14ac:dyDescent="0.45">
      <c r="C31" s="62" t="s">
        <v>96</v>
      </c>
      <c r="D31" s="42"/>
    </row>
    <row r="33" spans="2:4" x14ac:dyDescent="0.45">
      <c r="B33" s="42" t="s">
        <v>101</v>
      </c>
      <c r="C33" s="132"/>
      <c r="D33" s="132"/>
    </row>
    <row r="34" spans="2:4" x14ac:dyDescent="0.45">
      <c r="B34" s="47" t="s">
        <v>102</v>
      </c>
      <c r="C34" s="47" t="s">
        <v>44</v>
      </c>
      <c r="D34" s="58"/>
    </row>
    <row r="35" spans="2:4" x14ac:dyDescent="0.45">
      <c r="C35" s="59" t="s">
        <v>94</v>
      </c>
      <c r="D35" s="60"/>
    </row>
    <row r="36" spans="2:4" x14ac:dyDescent="0.45">
      <c r="C36" s="47" t="s">
        <v>97</v>
      </c>
      <c r="D36" s="58"/>
    </row>
    <row r="37" spans="2:4" x14ac:dyDescent="0.45">
      <c r="C37" s="47" t="s">
        <v>95</v>
      </c>
      <c r="D37" s="58"/>
    </row>
    <row r="38" spans="2:4" x14ac:dyDescent="0.45">
      <c r="C38" s="62" t="s">
        <v>96</v>
      </c>
      <c r="D38" s="42"/>
    </row>
    <row r="40" spans="2:4" x14ac:dyDescent="0.45">
      <c r="B40" s="42" t="s">
        <v>101</v>
      </c>
      <c r="C40" s="132"/>
      <c r="D40" s="132"/>
    </row>
    <row r="41" spans="2:4" x14ac:dyDescent="0.45">
      <c r="B41" s="47" t="s">
        <v>102</v>
      </c>
      <c r="C41" s="47" t="s">
        <v>44</v>
      </c>
      <c r="D41" s="58"/>
    </row>
    <row r="42" spans="2:4" x14ac:dyDescent="0.45">
      <c r="C42" s="59" t="s">
        <v>94</v>
      </c>
      <c r="D42" s="60"/>
    </row>
    <row r="43" spans="2:4" x14ac:dyDescent="0.45">
      <c r="C43" s="47" t="s">
        <v>97</v>
      </c>
      <c r="D43" s="58"/>
    </row>
    <row r="44" spans="2:4" x14ac:dyDescent="0.45">
      <c r="C44" s="47" t="s">
        <v>95</v>
      </c>
      <c r="D44" s="58"/>
    </row>
    <row r="45" spans="2:4" x14ac:dyDescent="0.45">
      <c r="C45" s="62" t="s">
        <v>96</v>
      </c>
      <c r="D45" s="42"/>
    </row>
  </sheetData>
  <mergeCells count="9">
    <mergeCell ref="C40:D40"/>
    <mergeCell ref="E2:E3"/>
    <mergeCell ref="D2:D3"/>
    <mergeCell ref="C2:C3"/>
    <mergeCell ref="G2:G3"/>
    <mergeCell ref="C12:D12"/>
    <mergeCell ref="C19:D19"/>
    <mergeCell ref="C26:D26"/>
    <mergeCell ref="C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Tracker</vt:lpstr>
      <vt:lpstr>AirBnB</vt:lpstr>
      <vt:lpstr>Payment Tracker</vt:lpstr>
      <vt:lpstr>Pyro 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Evans</dc:creator>
  <cp:lastModifiedBy>Austin Evans</cp:lastModifiedBy>
  <dcterms:created xsi:type="dcterms:W3CDTF">2021-07-02T04:15:57Z</dcterms:created>
  <dcterms:modified xsi:type="dcterms:W3CDTF">2021-08-30T02:42:47Z</dcterms:modified>
</cp:coreProperties>
</file>