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FE088E24-5991-4965-A213-84317D4EA4C0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S1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P2" i="1" l="1"/>
  <c r="J3" i="1"/>
  <c r="J4" i="1"/>
  <c r="J5" i="1"/>
  <c r="J6" i="1"/>
  <c r="L6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K2" i="1" s="1"/>
  <c r="K7" i="1"/>
  <c r="M4" i="1"/>
  <c r="K3" i="1"/>
  <c r="L7" i="1"/>
  <c r="L5" i="1"/>
  <c r="K5" i="1"/>
  <c r="L4" i="1"/>
  <c r="K4" i="1"/>
  <c r="L3" i="1"/>
  <c r="L2" i="1"/>
  <c r="O2" i="1"/>
  <c r="O1" i="1"/>
  <c r="O5" i="1" l="1"/>
  <c r="M6" i="1"/>
  <c r="K6" i="1"/>
  <c r="M2" i="1"/>
  <c r="O4" i="1"/>
  <c r="M3" i="1"/>
  <c r="M7" i="1"/>
  <c r="M5" i="1"/>
  <c r="O3" i="1" l="1"/>
  <c r="O6" i="1" s="1"/>
  <c r="O7" i="1" s="1"/>
  <c r="O8" i="1" l="1"/>
  <c r="O9" i="1" s="1"/>
  <c r="F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18" i="1"/>
  <c r="F19" i="1"/>
  <c r="F20" i="1"/>
  <c r="F21" i="1"/>
  <c r="F22" i="1"/>
  <c r="F23" i="1"/>
  <c r="F24" i="1"/>
  <c r="F25" i="1"/>
  <c r="F26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<sst xmlns="http://schemas.openxmlformats.org/spreadsheetml/2006/main" count="25" uniqueCount="25">
  <si>
    <t>U0, V</t>
  </si>
  <si>
    <t>R1/R2</t>
  </si>
  <si>
    <r>
      <t>R2, k</t>
    </r>
    <r>
      <rPr>
        <sz val="11"/>
        <color theme="1"/>
        <rFont val="Calibri"/>
        <family val="2"/>
        <charset val="204"/>
      </rPr>
      <t>Ω</t>
    </r>
  </si>
  <si>
    <t>x, cm</t>
  </si>
  <si>
    <t>R, kΩ</t>
  </si>
  <si>
    <t>R0, kΩ</t>
  </si>
  <si>
    <t>I, nA</t>
  </si>
  <si>
    <t>a, cm</t>
  </si>
  <si>
    <t>&lt;x&gt;</t>
  </si>
  <si>
    <t>&lt;x^2&gt;</t>
  </si>
  <si>
    <t>x</t>
  </si>
  <si>
    <t>y</t>
  </si>
  <si>
    <t>x^2</t>
  </si>
  <si>
    <t>y^2</t>
  </si>
  <si>
    <t>xy</t>
  </si>
  <si>
    <t>&lt;y&gt;</t>
  </si>
  <si>
    <t>&lt;xy&gt;</t>
  </si>
  <si>
    <t>&lt;y^2&gt;</t>
  </si>
  <si>
    <t>a</t>
  </si>
  <si>
    <t>b</t>
  </si>
  <si>
    <t>σa</t>
  </si>
  <si>
    <t>σb</t>
  </si>
  <si>
    <t>n</t>
  </si>
  <si>
    <t>Ci, nA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</si>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</sst>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percentage"/>
            <c:noEndCap val="0"/>
            <c:val val="1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30000000000000004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Лист1!$F$2:$F$26</c:f>
              <c:numCache>
                <c:formatCode>General</c:formatCode>
                <c:ptCount val="25"/>
                <c:pt idx="0">
                  <c:v>22.5</c:v>
                </c:pt>
                <c:pt idx="1">
                  <c:v>20.8</c:v>
                </c:pt>
                <c:pt idx="2">
                  <c:v>19.399999999999999</c:v>
                </c:pt>
                <c:pt idx="3">
                  <c:v>18</c:v>
                </c:pt>
                <c:pt idx="4">
                  <c:v>16.899999999999999</c:v>
                </c:pt>
                <c:pt idx="5">
                  <c:v>15.8</c:v>
                </c:pt>
                <c:pt idx="6">
                  <c:v>14.899999999999999</c:v>
                </c:pt>
                <c:pt idx="7">
                  <c:v>14</c:v>
                </c:pt>
                <c:pt idx="8">
                  <c:v>13.2</c:v>
                </c:pt>
                <c:pt idx="9">
                  <c:v>11.9</c:v>
                </c:pt>
                <c:pt idx="10">
                  <c:v>10.8</c:v>
                </c:pt>
                <c:pt idx="11">
                  <c:v>9.8000000000000007</c:v>
                </c:pt>
                <c:pt idx="12">
                  <c:v>9</c:v>
                </c:pt>
                <c:pt idx="13">
                  <c:v>8.1999999999999993</c:v>
                </c:pt>
                <c:pt idx="14">
                  <c:v>7.6</c:v>
                </c:pt>
                <c:pt idx="15">
                  <c:v>6.5</c:v>
                </c:pt>
                <c:pt idx="16">
                  <c:v>5.7</c:v>
                </c:pt>
                <c:pt idx="17">
                  <c:v>5.0999999999999996</c:v>
                </c:pt>
                <c:pt idx="18">
                  <c:v>4.2</c:v>
                </c:pt>
                <c:pt idx="19">
                  <c:v>3.2</c:v>
                </c:pt>
                <c:pt idx="20">
                  <c:v>2.5</c:v>
                </c:pt>
                <c:pt idx="21">
                  <c:v>1.7000000000000002</c:v>
                </c:pt>
                <c:pt idx="22">
                  <c:v>1.2999999999999998</c:v>
                </c:pt>
                <c:pt idx="23">
                  <c:v>0.70000000000000018</c:v>
                </c:pt>
                <c:pt idx="24">
                  <c:v>0</c:v>
                </c:pt>
              </c:numCache>
            </c:numRef>
          </c:xVal>
          <c:yVal>
            <c:numRef>
              <c:f>Лист1!$H$2:$H$26</c:f>
              <c:numCache>
                <c:formatCode>0.00</c:formatCode>
                <c:ptCount val="25"/>
                <c:pt idx="0">
                  <c:v>87.837837837837824</c:v>
                </c:pt>
                <c:pt idx="1">
                  <c:v>82.278481012658219</c:v>
                </c:pt>
                <c:pt idx="2">
                  <c:v>77.38095238095238</c:v>
                </c:pt>
                <c:pt idx="3">
                  <c:v>73.033707865168537</c:v>
                </c:pt>
                <c:pt idx="4">
                  <c:v>69.148936170212764</c:v>
                </c:pt>
                <c:pt idx="5">
                  <c:v>65.656565656565661</c:v>
                </c:pt>
                <c:pt idx="6">
                  <c:v>62.499999999999993</c:v>
                </c:pt>
                <c:pt idx="7">
                  <c:v>59.633027522935777</c:v>
                </c:pt>
                <c:pt idx="8">
                  <c:v>57.017543859649116</c:v>
                </c:pt>
                <c:pt idx="9">
                  <c:v>52.419354838709673</c:v>
                </c:pt>
                <c:pt idx="10">
                  <c:v>48.507462686567159</c:v>
                </c:pt>
                <c:pt idx="11">
                  <c:v>45.138888888888893</c:v>
                </c:pt>
                <c:pt idx="12">
                  <c:v>42.207792207792203</c:v>
                </c:pt>
                <c:pt idx="13">
                  <c:v>39.634146341463421</c:v>
                </c:pt>
                <c:pt idx="14">
                  <c:v>37.356321839080465</c:v>
                </c:pt>
                <c:pt idx="15">
                  <c:v>33.505154639175259</c:v>
                </c:pt>
                <c:pt idx="16">
                  <c:v>30.373831775700939</c:v>
                </c:pt>
                <c:pt idx="17">
                  <c:v>27.777777777777779</c:v>
                </c:pt>
                <c:pt idx="18">
                  <c:v>24.621212121212121</c:v>
                </c:pt>
                <c:pt idx="19">
                  <c:v>20.70063694267516</c:v>
                </c:pt>
                <c:pt idx="20">
                  <c:v>17.857142857142858</c:v>
                </c:pt>
                <c:pt idx="21">
                  <c:v>14.317180616740089</c:v>
                </c:pt>
                <c:pt idx="22">
                  <c:v>12.871287128712872</c:v>
                </c:pt>
                <c:pt idx="23">
                  <c:v>10.743801652892563</c:v>
                </c:pt>
                <c:pt idx="24">
                  <c:v>8.074534161490682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2-452A-82F4-63BDFD1B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83488"/>
        <c:axId val="442587312"/>
      </c:scatterChart>
      <c:valAx>
        <c:axId val="4509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87312"/>
        <c:crosses val="autoZero"/>
        <c:crossBetween val="midCat"/>
      </c:valAx>
      <c:valAx>
        <c:axId val="442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500592</xdr:colOff>
      <xdr:row>23</xdr:row>
      <xdr:rowOff>181504</xdr:rowOff>
    </xdr:from>
    <xdr:to>
      <xdr:col>15</xdr:col>
      <xdr:colOff>487891</xdr:colOff>
      <xdr:row>38</xdr:row>
      <xdr:rowOff>67204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F94607-EDCB-4AFD-AD23-6EEB6E7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C1" zoomScale="90" zoomScaleNormal="90" workbookViewId="0">
      <selection activeCell="S1" sqref="S1"/>
    </sheetView>
  </sheetViews>
  <sheetFormatPr defaultRowHeight="15" x14ac:dyDescent="0.25"/>
  <cols>
    <col min="8" max="8" width="22.7109375" bestFit="1" customWidth="1"/>
    <col min="9" max="9" width="13.5703125" customWidth="1"/>
    <col min="10" max="11" width="12.7109375" customWidth="1"/>
    <col min="12" max="12" width="13.85546875" customWidth="1"/>
    <col min="13" max="13" width="14.28515625" customWidth="1"/>
    <col min="14" max="14" width="14.5703125" customWidth="1"/>
    <col min="15" max="15" width="12.42578125" customWidth="1"/>
    <col min="16" max="16" width="9.5703125" bestFit="1" customWidth="1"/>
  </cols>
  <sheetData>
    <row r="1" spans="1:19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8</v>
      </c>
      <c r="O1" s="5">
        <f>AVERAGE(I2:I7)</f>
        <v>18.899999999999999</v>
      </c>
      <c r="P1" s="1" t="s">
        <v>23</v>
      </c>
      <c r="R1" t="s">
        <v>24</v>
      </c>
      <c r="S1">
        <f>AVERAGE(R2:R25)</f>
        <v>0.11336855218604715</v>
      </c>
    </row>
    <row r="2" spans="1:19" x14ac:dyDescent="0.25">
      <c r="A2">
        <v>120</v>
      </c>
      <c r="B2" s="1">
        <v>1.3</v>
      </c>
      <c r="C2" s="2">
        <v>5.0000000000000001E-4</v>
      </c>
      <c r="D2" s="1">
        <v>10</v>
      </c>
      <c r="E2" s="1">
        <v>0.5</v>
      </c>
      <c r="F2" s="1">
        <f t="shared" ref="F2:F10" si="0">Q2-1.5</f>
        <v>22.5</v>
      </c>
      <c r="G2" s="1">
        <v>6.9</v>
      </c>
      <c r="H2" s="3">
        <f>10^6 * $B$2 * $C$2 * (1/($E$2 + G2))</f>
        <v>87.837837837837824</v>
      </c>
      <c r="I2" s="1">
        <f>Q2-1.5</f>
        <v>22.5</v>
      </c>
      <c r="J2" s="5">
        <f>H2</f>
        <v>87.837837837837824</v>
      </c>
      <c r="K2">
        <f>I2*I2</f>
        <v>506.25</v>
      </c>
      <c r="L2" s="6">
        <f>J2*J2</f>
        <v>7715.4857560262944</v>
      </c>
      <c r="M2" s="6">
        <f>I2*J2</f>
        <v>1976.351351351351</v>
      </c>
      <c r="N2" t="s">
        <v>15</v>
      </c>
      <c r="O2" s="5">
        <f>AVERAGE(J2:J7)</f>
        <v>75.889413487232574</v>
      </c>
      <c r="P2" s="5">
        <f>2*$A$2*O6</f>
        <v>796.45769559263408</v>
      </c>
      <c r="Q2" s="1">
        <v>24</v>
      </c>
      <c r="R2">
        <f>0.5/F2</f>
        <v>2.2222222222222223E-2</v>
      </c>
    </row>
    <row r="3" spans="1:19" x14ac:dyDescent="0.25">
      <c r="F3" s="1">
        <f t="shared" si="0"/>
        <v>20.8</v>
      </c>
      <c r="G3" s="1">
        <v>7.4</v>
      </c>
      <c r="H3" s="3">
        <f t="shared" ref="H3:H26" si="1">10^6 * $B$2 * $C$2 * (1/($E$2 + G3))</f>
        <v>82.278481012658219</v>
      </c>
      <c r="I3" s="1">
        <f t="shared" ref="I3:I26" si="2">Q3-1.5</f>
        <v>20.8</v>
      </c>
      <c r="J3" s="5">
        <f t="shared" ref="J3:J26" si="3">H3</f>
        <v>82.278481012658219</v>
      </c>
      <c r="K3">
        <f t="shared" ref="K3:L7" si="4">I3*I3</f>
        <v>432.64000000000004</v>
      </c>
      <c r="L3" s="6">
        <f t="shared" si="4"/>
        <v>6769.7484377503588</v>
      </c>
      <c r="M3" s="6">
        <f t="shared" ref="M3:M7" si="5">I3*J3</f>
        <v>1711.3924050632911</v>
      </c>
      <c r="N3" t="s">
        <v>16</v>
      </c>
      <c r="O3" s="5">
        <f>AVERAGE(M2:M7)</f>
        <v>1451.5886221380806</v>
      </c>
      <c r="Q3">
        <v>22.3</v>
      </c>
      <c r="R3">
        <f t="shared" ref="R3:R26" si="6">0.5/F3</f>
        <v>2.4038461538461536E-2</v>
      </c>
    </row>
    <row r="4" spans="1:19" x14ac:dyDescent="0.25">
      <c r="F4" s="1">
        <f t="shared" si="0"/>
        <v>19.399999999999999</v>
      </c>
      <c r="G4" s="1">
        <v>7.9</v>
      </c>
      <c r="H4" s="3">
        <f t="shared" si="1"/>
        <v>77.38095238095238</v>
      </c>
      <c r="I4" s="1">
        <f t="shared" si="2"/>
        <v>19.399999999999999</v>
      </c>
      <c r="J4" s="5">
        <f t="shared" si="3"/>
        <v>77.38095238095238</v>
      </c>
      <c r="K4" s="5">
        <f t="shared" si="4"/>
        <v>376.35999999999996</v>
      </c>
      <c r="L4" s="6">
        <f t="shared" si="4"/>
        <v>5987.8117913832193</v>
      </c>
      <c r="M4" s="6">
        <f t="shared" si="5"/>
        <v>1501.1904761904761</v>
      </c>
      <c r="N4" t="s">
        <v>9</v>
      </c>
      <c r="O4" s="5">
        <f>AVERAGE(K2:K7)</f>
        <v>362.41666666666669</v>
      </c>
      <c r="Q4">
        <v>20.9</v>
      </c>
      <c r="R4">
        <f t="shared" si="6"/>
        <v>2.5773195876288662E-2</v>
      </c>
    </row>
    <row r="5" spans="1:19" x14ac:dyDescent="0.25">
      <c r="F5" s="1">
        <f t="shared" si="0"/>
        <v>18</v>
      </c>
      <c r="G5" s="1">
        <v>8.4</v>
      </c>
      <c r="H5" s="3">
        <f t="shared" si="1"/>
        <v>73.033707865168537</v>
      </c>
      <c r="I5" s="1">
        <f t="shared" si="2"/>
        <v>18</v>
      </c>
      <c r="J5" s="5">
        <f t="shared" si="3"/>
        <v>73.033707865168537</v>
      </c>
      <c r="K5">
        <f t="shared" si="4"/>
        <v>324</v>
      </c>
      <c r="L5" s="6">
        <f t="shared" si="4"/>
        <v>5333.9224845347808</v>
      </c>
      <c r="M5" s="6">
        <f t="shared" si="5"/>
        <v>1314.6067415730336</v>
      </c>
      <c r="N5" t="s">
        <v>17</v>
      </c>
      <c r="O5" s="5">
        <f>AVERAGE(L2:L7)</f>
        <v>5816.554742830288</v>
      </c>
      <c r="Q5">
        <v>19.5</v>
      </c>
      <c r="R5">
        <f t="shared" si="6"/>
        <v>2.7777777777777776E-2</v>
      </c>
    </row>
    <row r="6" spans="1:19" x14ac:dyDescent="0.25">
      <c r="F6" s="1">
        <f t="shared" si="0"/>
        <v>16.899999999999999</v>
      </c>
      <c r="G6" s="1">
        <v>8.9</v>
      </c>
      <c r="H6" s="3">
        <f t="shared" si="1"/>
        <v>69.148936170212764</v>
      </c>
      <c r="I6" s="1">
        <f t="shared" si="2"/>
        <v>16.899999999999999</v>
      </c>
      <c r="J6" s="5">
        <f t="shared" si="3"/>
        <v>69.148936170212764</v>
      </c>
      <c r="K6" s="5">
        <f t="shared" si="4"/>
        <v>285.60999999999996</v>
      </c>
      <c r="L6" s="6">
        <f t="shared" si="4"/>
        <v>4781.5753734721593</v>
      </c>
      <c r="M6" s="6">
        <f t="shared" si="5"/>
        <v>1168.6170212765956</v>
      </c>
      <c r="N6" t="s">
        <v>18</v>
      </c>
      <c r="O6" s="6">
        <f>(O3-O1*O2)/(O4-O1*O1)</f>
        <v>3.3185737316359751</v>
      </c>
      <c r="Q6">
        <v>18.399999999999999</v>
      </c>
      <c r="R6">
        <f t="shared" si="6"/>
        <v>2.9585798816568049E-2</v>
      </c>
    </row>
    <row r="7" spans="1:19" x14ac:dyDescent="0.25">
      <c r="F7" s="1">
        <f t="shared" si="0"/>
        <v>15.8</v>
      </c>
      <c r="G7" s="1">
        <v>9.4</v>
      </c>
      <c r="H7" s="3">
        <f t="shared" si="1"/>
        <v>65.656565656565661</v>
      </c>
      <c r="I7" s="1">
        <f t="shared" si="2"/>
        <v>15.8</v>
      </c>
      <c r="J7" s="5">
        <f t="shared" si="3"/>
        <v>65.656565656565661</v>
      </c>
      <c r="K7">
        <f t="shared" si="4"/>
        <v>249.64000000000001</v>
      </c>
      <c r="L7" s="6">
        <f t="shared" si="4"/>
        <v>4310.7846138149171</v>
      </c>
      <c r="M7" s="6">
        <f t="shared" si="5"/>
        <v>1037.3737373737374</v>
      </c>
      <c r="N7" t="s">
        <v>19</v>
      </c>
      <c r="O7" s="6">
        <f>O2-O6*O1</f>
        <v>13.168369959312649</v>
      </c>
      <c r="Q7">
        <v>17.3</v>
      </c>
      <c r="R7">
        <f t="shared" si="6"/>
        <v>3.164556962025316E-2</v>
      </c>
    </row>
    <row r="8" spans="1:19" x14ac:dyDescent="0.25">
      <c r="F8" s="1">
        <f t="shared" si="0"/>
        <v>14.899999999999999</v>
      </c>
      <c r="G8" s="1">
        <v>9.9</v>
      </c>
      <c r="H8" s="3">
        <f t="shared" si="1"/>
        <v>62.499999999999993</v>
      </c>
      <c r="I8" s="1">
        <f t="shared" si="2"/>
        <v>14.899999999999999</v>
      </c>
      <c r="J8" s="5">
        <f t="shared" si="3"/>
        <v>62.499999999999993</v>
      </c>
      <c r="N8" s="7" t="s">
        <v>20</v>
      </c>
      <c r="O8" s="6">
        <f>(1/SQRT(O10))*SQRT(((O5-O2*O2)/(O4-O1*O1))-(O6*O6))</f>
        <v>9.1925480864671581E-3</v>
      </c>
      <c r="Q8">
        <v>16.399999999999999</v>
      </c>
      <c r="R8">
        <f t="shared" si="6"/>
        <v>3.3557046979865772E-2</v>
      </c>
    </row>
    <row r="9" spans="1:19" x14ac:dyDescent="0.25">
      <c r="F9" s="1">
        <f t="shared" si="0"/>
        <v>14</v>
      </c>
      <c r="G9" s="1">
        <v>10.4</v>
      </c>
      <c r="H9" s="3">
        <f t="shared" si="1"/>
        <v>59.633027522935777</v>
      </c>
      <c r="I9" s="1">
        <f t="shared" si="2"/>
        <v>14</v>
      </c>
      <c r="J9" s="5">
        <f t="shared" si="3"/>
        <v>59.633027522935777</v>
      </c>
      <c r="N9" t="s">
        <v>21</v>
      </c>
      <c r="O9" s="6">
        <f>O8*SQRT(O4 - O1*O1)</f>
        <v>2.097566787041465E-2</v>
      </c>
      <c r="Q9">
        <v>15.5</v>
      </c>
      <c r="R9">
        <f t="shared" si="6"/>
        <v>3.5714285714285712E-2</v>
      </c>
    </row>
    <row r="10" spans="1:19" x14ac:dyDescent="0.25">
      <c r="F10" s="1">
        <f t="shared" si="0"/>
        <v>13.2</v>
      </c>
      <c r="G10" s="1">
        <v>10.9</v>
      </c>
      <c r="H10" s="3">
        <f t="shared" si="1"/>
        <v>57.017543859649116</v>
      </c>
      <c r="I10" s="1">
        <f t="shared" si="2"/>
        <v>13.2</v>
      </c>
      <c r="J10" s="5">
        <f t="shared" si="3"/>
        <v>57.017543859649116</v>
      </c>
      <c r="N10" t="s">
        <v>22</v>
      </c>
      <c r="O10">
        <v>25</v>
      </c>
      <c r="Q10">
        <v>14.7</v>
      </c>
      <c r="R10">
        <f t="shared" si="6"/>
        <v>3.787878787878788E-2</v>
      </c>
    </row>
    <row r="11" spans="1:19" x14ac:dyDescent="0.25">
      <c r="F11" s="1">
        <f t="shared" ref="F11:F26" si="7">Q11-1.5</f>
        <v>11.9</v>
      </c>
      <c r="G11" s="1">
        <v>11.9</v>
      </c>
      <c r="H11" s="3">
        <f t="shared" si="1"/>
        <v>52.419354838709673</v>
      </c>
      <c r="I11" s="1">
        <f t="shared" si="2"/>
        <v>11.9</v>
      </c>
      <c r="J11" s="5">
        <f t="shared" si="3"/>
        <v>52.419354838709673</v>
      </c>
      <c r="K11" s="3"/>
      <c r="L11" s="3"/>
      <c r="M11" s="3"/>
      <c r="N11" s="3"/>
      <c r="O11" s="3"/>
      <c r="Q11">
        <v>13.4</v>
      </c>
      <c r="R11">
        <f t="shared" si="6"/>
        <v>4.2016806722689072E-2</v>
      </c>
    </row>
    <row r="12" spans="1:19" x14ac:dyDescent="0.25">
      <c r="F12" s="1">
        <f t="shared" si="7"/>
        <v>10.8</v>
      </c>
      <c r="G12" s="1">
        <v>12.9</v>
      </c>
      <c r="H12" s="3">
        <f t="shared" si="1"/>
        <v>48.507462686567159</v>
      </c>
      <c r="I12" s="1">
        <f t="shared" si="2"/>
        <v>10.8</v>
      </c>
      <c r="J12" s="5">
        <f t="shared" si="3"/>
        <v>48.507462686567159</v>
      </c>
      <c r="K12" s="3"/>
      <c r="L12" s="3"/>
      <c r="M12" s="3"/>
      <c r="N12" s="3"/>
      <c r="O12" s="3"/>
      <c r="Q12">
        <v>12.3</v>
      </c>
      <c r="R12">
        <f t="shared" si="6"/>
        <v>4.6296296296296294E-2</v>
      </c>
    </row>
    <row r="13" spans="1:19" x14ac:dyDescent="0.25">
      <c r="F13" s="1">
        <f t="shared" si="7"/>
        <v>9.8000000000000007</v>
      </c>
      <c r="G13" s="1">
        <v>13.9</v>
      </c>
      <c r="H13" s="3">
        <f t="shared" si="1"/>
        <v>45.138888888888893</v>
      </c>
      <c r="I13" s="1">
        <f t="shared" si="2"/>
        <v>9.8000000000000007</v>
      </c>
      <c r="J13" s="5">
        <f t="shared" si="3"/>
        <v>45.138888888888893</v>
      </c>
      <c r="K13" s="3"/>
      <c r="L13" s="3"/>
      <c r="M13" s="3"/>
      <c r="N13" s="3"/>
      <c r="O13" s="3"/>
      <c r="Q13">
        <v>11.3</v>
      </c>
      <c r="R13">
        <f t="shared" si="6"/>
        <v>5.10204081632653E-2</v>
      </c>
    </row>
    <row r="14" spans="1:19" x14ac:dyDescent="0.25">
      <c r="F14" s="1">
        <f t="shared" si="7"/>
        <v>9</v>
      </c>
      <c r="G14" s="1">
        <v>14.9</v>
      </c>
      <c r="H14" s="3">
        <f t="shared" si="1"/>
        <v>42.207792207792203</v>
      </c>
      <c r="I14" s="1">
        <f t="shared" si="2"/>
        <v>9</v>
      </c>
      <c r="J14" s="5">
        <f t="shared" si="3"/>
        <v>42.207792207792203</v>
      </c>
      <c r="K14" s="3"/>
      <c r="L14" s="3"/>
      <c r="M14" s="3"/>
      <c r="N14" s="3"/>
      <c r="O14" s="3"/>
      <c r="Q14">
        <v>10.5</v>
      </c>
      <c r="R14">
        <f t="shared" si="6"/>
        <v>5.5555555555555552E-2</v>
      </c>
    </row>
    <row r="15" spans="1:19" x14ac:dyDescent="0.25">
      <c r="F15" s="1">
        <f t="shared" si="7"/>
        <v>8.1999999999999993</v>
      </c>
      <c r="G15" s="1">
        <v>15.9</v>
      </c>
      <c r="H15" s="3">
        <f t="shared" si="1"/>
        <v>39.634146341463421</v>
      </c>
      <c r="I15" s="1">
        <f t="shared" si="2"/>
        <v>8.1999999999999993</v>
      </c>
      <c r="J15" s="5">
        <f t="shared" si="3"/>
        <v>39.634146341463421</v>
      </c>
      <c r="K15" s="3"/>
      <c r="L15" s="3"/>
      <c r="M15" s="3"/>
      <c r="N15" s="3"/>
      <c r="O15" s="3"/>
      <c r="Q15">
        <v>9.6999999999999993</v>
      </c>
      <c r="R15">
        <f t="shared" si="6"/>
        <v>6.0975609756097567E-2</v>
      </c>
    </row>
    <row r="16" spans="1:19" x14ac:dyDescent="0.25">
      <c r="F16" s="1">
        <f t="shared" si="7"/>
        <v>7.6</v>
      </c>
      <c r="G16" s="1">
        <v>16.899999999999999</v>
      </c>
      <c r="H16" s="3">
        <f t="shared" si="1"/>
        <v>37.356321839080465</v>
      </c>
      <c r="I16" s="1">
        <f t="shared" si="2"/>
        <v>7.6</v>
      </c>
      <c r="J16" s="5">
        <f t="shared" si="3"/>
        <v>37.356321839080465</v>
      </c>
      <c r="K16" s="3"/>
      <c r="L16" s="3"/>
      <c r="M16" s="3"/>
      <c r="N16" s="3"/>
      <c r="O16" s="3"/>
      <c r="Q16">
        <v>9.1</v>
      </c>
      <c r="R16">
        <f t="shared" si="6"/>
        <v>6.5789473684210523E-2</v>
      </c>
    </row>
    <row r="17" spans="6:18" x14ac:dyDescent="0.25">
      <c r="F17" s="1">
        <f t="shared" si="7"/>
        <v>6.5</v>
      </c>
      <c r="G17" s="1">
        <v>18.899999999999999</v>
      </c>
      <c r="H17" s="3">
        <f t="shared" si="1"/>
        <v>33.505154639175259</v>
      </c>
      <c r="I17" s="1">
        <f t="shared" si="2"/>
        <v>6.5</v>
      </c>
      <c r="J17" s="5">
        <f t="shared" si="3"/>
        <v>33.505154639175259</v>
      </c>
      <c r="K17" s="3"/>
      <c r="L17" s="3"/>
      <c r="M17" s="3"/>
      <c r="N17" s="3"/>
      <c r="O17" s="3"/>
      <c r="Q17">
        <v>8</v>
      </c>
      <c r="R17">
        <f t="shared" si="6"/>
        <v>7.6923076923076927E-2</v>
      </c>
    </row>
    <row r="18" spans="6:18" x14ac:dyDescent="0.25">
      <c r="F18" s="1">
        <f>Q18-1.5</f>
        <v>5.7</v>
      </c>
      <c r="G18" s="1">
        <v>20.9</v>
      </c>
      <c r="H18" s="3">
        <f t="shared" si="1"/>
        <v>30.373831775700939</v>
      </c>
      <c r="I18" s="1">
        <f t="shared" si="2"/>
        <v>5.7</v>
      </c>
      <c r="J18" s="5">
        <f t="shared" si="3"/>
        <v>30.373831775700939</v>
      </c>
      <c r="K18" s="3"/>
      <c r="L18" s="3"/>
      <c r="M18" s="3"/>
      <c r="N18" s="3"/>
      <c r="O18" s="3"/>
      <c r="Q18">
        <v>7.2</v>
      </c>
      <c r="R18">
        <f t="shared" si="6"/>
        <v>8.771929824561403E-2</v>
      </c>
    </row>
    <row r="19" spans="6:18" x14ac:dyDescent="0.25">
      <c r="F19" s="1">
        <f t="shared" si="7"/>
        <v>5.0999999999999996</v>
      </c>
      <c r="G19" s="1">
        <v>22.9</v>
      </c>
      <c r="H19" s="3">
        <f t="shared" si="1"/>
        <v>27.777777777777779</v>
      </c>
      <c r="I19" s="1">
        <f t="shared" si="2"/>
        <v>5.0999999999999996</v>
      </c>
      <c r="J19" s="5">
        <f t="shared" si="3"/>
        <v>27.777777777777779</v>
      </c>
      <c r="K19" s="3"/>
      <c r="L19" s="3"/>
      <c r="M19" s="3"/>
      <c r="N19" s="3"/>
      <c r="O19" s="3"/>
      <c r="Q19">
        <v>6.6</v>
      </c>
      <c r="R19">
        <f t="shared" si="6"/>
        <v>9.8039215686274522E-2</v>
      </c>
    </row>
    <row r="20" spans="6:18" x14ac:dyDescent="0.25">
      <c r="F20" s="1">
        <f t="shared" si="7"/>
        <v>4.2</v>
      </c>
      <c r="G20" s="1">
        <v>25.9</v>
      </c>
      <c r="H20" s="3">
        <f t="shared" si="1"/>
        <v>24.621212121212121</v>
      </c>
      <c r="I20" s="1">
        <f t="shared" si="2"/>
        <v>4.2</v>
      </c>
      <c r="J20" s="5">
        <f t="shared" si="3"/>
        <v>24.621212121212121</v>
      </c>
      <c r="K20" s="3"/>
      <c r="L20" s="3"/>
      <c r="M20" s="3"/>
      <c r="N20" s="3"/>
      <c r="O20" s="3"/>
      <c r="Q20">
        <v>5.7</v>
      </c>
      <c r="R20">
        <f t="shared" si="6"/>
        <v>0.11904761904761904</v>
      </c>
    </row>
    <row r="21" spans="6:18" x14ac:dyDescent="0.25">
      <c r="F21" s="1">
        <f t="shared" si="7"/>
        <v>3.2</v>
      </c>
      <c r="G21" s="1">
        <v>30.9</v>
      </c>
      <c r="H21" s="3">
        <f t="shared" si="1"/>
        <v>20.70063694267516</v>
      </c>
      <c r="I21" s="1">
        <f t="shared" si="2"/>
        <v>3.2</v>
      </c>
      <c r="J21" s="5">
        <f t="shared" si="3"/>
        <v>20.70063694267516</v>
      </c>
      <c r="K21" s="3"/>
      <c r="L21" s="3"/>
      <c r="M21" s="3"/>
      <c r="N21" s="3"/>
      <c r="O21" s="3"/>
      <c r="Q21">
        <v>4.7</v>
      </c>
      <c r="R21">
        <f t="shared" si="6"/>
        <v>0.15625</v>
      </c>
    </row>
    <row r="22" spans="6:18" x14ac:dyDescent="0.25">
      <c r="F22" s="1">
        <f t="shared" si="7"/>
        <v>2.5</v>
      </c>
      <c r="G22" s="1">
        <v>35.9</v>
      </c>
      <c r="H22" s="3">
        <f t="shared" si="1"/>
        <v>17.857142857142858</v>
      </c>
      <c r="I22" s="1">
        <f t="shared" si="2"/>
        <v>2.5</v>
      </c>
      <c r="J22" s="5">
        <f t="shared" si="3"/>
        <v>17.857142857142858</v>
      </c>
      <c r="K22" s="3"/>
      <c r="L22" s="3"/>
      <c r="M22" s="3"/>
      <c r="N22" s="3"/>
      <c r="O22" s="3"/>
      <c r="Q22">
        <v>4</v>
      </c>
      <c r="R22">
        <f t="shared" si="6"/>
        <v>0.2</v>
      </c>
    </row>
    <row r="23" spans="6:18" x14ac:dyDescent="0.25">
      <c r="F23" s="1">
        <f t="shared" si="7"/>
        <v>1.7000000000000002</v>
      </c>
      <c r="G23" s="1">
        <v>44.9</v>
      </c>
      <c r="H23" s="3">
        <f t="shared" si="1"/>
        <v>14.317180616740089</v>
      </c>
      <c r="I23" s="1">
        <f t="shared" si="2"/>
        <v>1.7000000000000002</v>
      </c>
      <c r="J23" s="5">
        <f t="shared" si="3"/>
        <v>14.317180616740089</v>
      </c>
      <c r="K23" s="3"/>
      <c r="L23" s="3"/>
      <c r="M23" s="3"/>
      <c r="N23" s="3"/>
      <c r="O23" s="3"/>
      <c r="Q23">
        <v>3.2</v>
      </c>
      <c r="R23">
        <f t="shared" si="6"/>
        <v>0.29411764705882348</v>
      </c>
    </row>
    <row r="24" spans="6:18" x14ac:dyDescent="0.25">
      <c r="F24" s="1">
        <f t="shared" si="7"/>
        <v>1.2999999999999998</v>
      </c>
      <c r="G24" s="1">
        <v>50</v>
      </c>
      <c r="H24" s="3">
        <f t="shared" si="1"/>
        <v>12.871287128712872</v>
      </c>
      <c r="I24" s="1">
        <f t="shared" si="2"/>
        <v>1.2999999999999998</v>
      </c>
      <c r="J24" s="5">
        <f t="shared" si="3"/>
        <v>12.871287128712872</v>
      </c>
      <c r="K24" s="3"/>
      <c r="L24" s="3"/>
      <c r="M24" s="3"/>
      <c r="N24" s="3"/>
      <c r="O24" s="3"/>
      <c r="Q24">
        <v>2.8</v>
      </c>
      <c r="R24">
        <f t="shared" si="6"/>
        <v>0.38461538461538469</v>
      </c>
    </row>
    <row r="25" spans="6:18" x14ac:dyDescent="0.25">
      <c r="F25" s="1">
        <f t="shared" si="7"/>
        <v>0.70000000000000018</v>
      </c>
      <c r="G25" s="1">
        <v>60</v>
      </c>
      <c r="H25" s="3">
        <f t="shared" si="1"/>
        <v>10.743801652892563</v>
      </c>
      <c r="I25" s="1">
        <f t="shared" si="2"/>
        <v>0.70000000000000018</v>
      </c>
      <c r="J25" s="5">
        <f t="shared" si="3"/>
        <v>10.743801652892563</v>
      </c>
      <c r="K25" s="3"/>
      <c r="L25" s="3"/>
      <c r="M25" s="3"/>
      <c r="N25" s="3"/>
      <c r="O25" s="3"/>
      <c r="Q25">
        <v>2.2000000000000002</v>
      </c>
      <c r="R25">
        <f t="shared" si="6"/>
        <v>0.71428571428571408</v>
      </c>
    </row>
    <row r="26" spans="6:18" x14ac:dyDescent="0.25">
      <c r="F26" s="1">
        <f t="shared" si="7"/>
        <v>0</v>
      </c>
      <c r="G26" s="1">
        <v>80</v>
      </c>
      <c r="H26" s="3">
        <f t="shared" si="1"/>
        <v>8.074534161490682</v>
      </c>
      <c r="I26" s="1">
        <f t="shared" si="2"/>
        <v>0</v>
      </c>
      <c r="J26" s="5">
        <f t="shared" si="3"/>
        <v>8.074534161490682</v>
      </c>
      <c r="K26" s="3"/>
      <c r="L26" s="3"/>
      <c r="M26" s="3"/>
      <c r="N26" s="3"/>
      <c r="O26" s="3"/>
      <c r="Q26">
        <v>1.5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2018-11-24T03:42:31Z</dcterms:modified>
</cp:coreProperties>
</file>