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8A02AA-6C3B-4695-A075-4A08CDF2BD3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4" i="1"/>
  <c r="P3" i="1"/>
  <c r="P2" i="1"/>
  <c r="P1" i="1"/>
  <c r="K3" i="1" l="1"/>
  <c r="M3" i="1" s="1"/>
  <c r="K4" i="1"/>
  <c r="K5" i="1"/>
  <c r="K6" i="1"/>
  <c r="J3" i="1"/>
  <c r="J4" i="1"/>
  <c r="J5" i="1"/>
  <c r="J6" i="1"/>
  <c r="L6" i="1" s="1"/>
  <c r="K2" i="1"/>
  <c r="M2" i="1" s="1"/>
  <c r="J2" i="1"/>
  <c r="M5" i="1"/>
  <c r="L5" i="1"/>
  <c r="M4" i="1"/>
  <c r="L4" i="1"/>
  <c r="N4" i="1"/>
  <c r="L3" i="1"/>
  <c r="L2" i="1"/>
  <c r="H3" i="1"/>
  <c r="H4" i="1"/>
  <c r="H5" i="1"/>
  <c r="H6" i="1"/>
  <c r="H7" i="1"/>
  <c r="H8" i="1"/>
  <c r="H9" i="1"/>
  <c r="H10" i="1"/>
  <c r="H2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  <c r="F2" i="1"/>
  <c r="M6" i="1" l="1"/>
  <c r="N2" i="1"/>
  <c r="N6" i="1"/>
  <c r="N3" i="1"/>
  <c r="N5" i="1"/>
  <c r="P6" i="1" l="1"/>
  <c r="Q2" i="1" s="1"/>
  <c r="P8" i="1" l="1"/>
  <c r="P9" i="1" s="1"/>
  <c r="P7" i="1"/>
</calcChain>
</file>

<file path=xl/sharedStrings.xml><?xml version="1.0" encoding="utf-8"?>
<sst xmlns="http://schemas.openxmlformats.org/spreadsheetml/2006/main" count="23" uniqueCount="23">
  <si>
    <t>Θ</t>
  </si>
  <si>
    <r>
      <t>R, k</t>
    </r>
    <r>
      <rPr>
        <sz val="11"/>
        <color theme="1"/>
        <rFont val="Calibri"/>
        <family val="2"/>
        <charset val="204"/>
      </rPr>
      <t>Ω</t>
    </r>
  </si>
  <si>
    <t>x0, cm</t>
  </si>
  <si>
    <t>x1, cm</t>
  </si>
  <si>
    <r>
      <t>R0, k</t>
    </r>
    <r>
      <rPr>
        <sz val="11"/>
        <color theme="1"/>
        <rFont val="Calibri"/>
        <family val="2"/>
        <charset val="204"/>
      </rPr>
      <t>Ω</t>
    </r>
  </si>
  <si>
    <t>(R0+R)^2</t>
  </si>
  <si>
    <t>1/Θ^2</t>
  </si>
  <si>
    <t>x</t>
  </si>
  <si>
    <t>y</t>
  </si>
  <si>
    <t>x^2</t>
  </si>
  <si>
    <t>y^2</t>
  </si>
  <si>
    <t>xy</t>
  </si>
  <si>
    <t>&lt;x&gt;</t>
  </si>
  <si>
    <t>&lt;y&gt;</t>
  </si>
  <si>
    <t>&lt;xy&gt;</t>
  </si>
  <si>
    <t>&lt;x^2&gt;</t>
  </si>
  <si>
    <t>&lt;y^2&gt;</t>
  </si>
  <si>
    <t>a</t>
  </si>
  <si>
    <t>b</t>
  </si>
  <si>
    <t>σa</t>
  </si>
  <si>
    <t>σb</t>
  </si>
  <si>
    <t>n</t>
  </si>
  <si>
    <t>Rкр, 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</si>
</sst>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0" xfId="0" applyFill="1"/>
    <xf numFmtId="1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Лист1!$G$2:$G$10</c:f>
              <c:numCache>
                <c:formatCode>0.00</c:formatCode>
                <c:ptCount val="9"/>
                <c:pt idx="0">
                  <c:v>650.25</c:v>
                </c:pt>
                <c:pt idx="1">
                  <c:v>930.25</c:v>
                </c:pt>
                <c:pt idx="2">
                  <c:v>1260.25</c:v>
                </c:pt>
                <c:pt idx="3">
                  <c:v>1640.25</c:v>
                </c:pt>
                <c:pt idx="4">
                  <c:v>2070.25</c:v>
                </c:pt>
                <c:pt idx="5">
                  <c:v>2550.25</c:v>
                </c:pt>
                <c:pt idx="6">
                  <c:v>3080.25</c:v>
                </c:pt>
                <c:pt idx="7">
                  <c:v>4290.25</c:v>
                </c:pt>
                <c:pt idx="8">
                  <c:v>5700.25</c:v>
                </c:pt>
              </c:numCache>
            </c:numRef>
          </c:xVal>
          <c:yVal>
            <c:numRef>
              <c:f>Лист1!$H$2:$H$10</c:f>
              <c:numCache>
                <c:formatCode>0.00</c:formatCode>
                <c:ptCount val="9"/>
                <c:pt idx="0">
                  <c:v>0.25086376135757094</c:v>
                </c:pt>
                <c:pt idx="1">
                  <c:v>0.34007432642188973</c:v>
                </c:pt>
                <c:pt idx="2">
                  <c:v>0.46887271826952087</c:v>
                </c:pt>
                <c:pt idx="3">
                  <c:v>0.60292951347033752</c:v>
                </c:pt>
                <c:pt idx="4">
                  <c:v>0.7595711343862146</c:v>
                </c:pt>
                <c:pt idx="5">
                  <c:v>0.84198638820233118</c:v>
                </c:pt>
                <c:pt idx="6">
                  <c:v>1.0257121378698397</c:v>
                </c:pt>
                <c:pt idx="7">
                  <c:v>1.3548146606064724</c:v>
                </c:pt>
                <c:pt idx="8">
                  <c:v>1.6533724608482909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0-4D5D-BB43-E5AE48B9C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915072"/>
        <c:axId val="343880160"/>
      </c:scatterChart>
      <c:valAx>
        <c:axId val="55591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3880160"/>
        <c:crosses val="autoZero"/>
        <c:crossBetween val="midCat"/>
      </c:valAx>
      <c:valAx>
        <c:axId val="343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591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11</xdr:row>
      <xdr:rowOff>185737</xdr:rowOff>
    </xdr:from>
    <xdr:to>
      <xdr:col>14</xdr:col>
      <xdr:colOff>447675</xdr:colOff>
      <xdr:row>26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59910E3-0BE0-4525-8BB4-34C4F9A32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"/>
  <sheetViews>
    <sheetView tabSelected="1" topLeftCell="B1" workbookViewId="0">
      <selection activeCell="P17" sqref="P17"/>
    </sheetView>
  </sheetViews>
  <sheetFormatPr defaultRowHeight="15" x14ac:dyDescent="0.25"/>
  <cols>
    <col min="6" max="6" width="9.5703125" bestFit="1" customWidth="1"/>
    <col min="7" max="7" width="12.5703125" bestFit="1" customWidth="1"/>
    <col min="8" max="8" width="9.5703125" bestFit="1" customWidth="1"/>
    <col min="12" max="13" width="11.5703125" bestFit="1" customWidth="1"/>
    <col min="16" max="16" width="11.5703125" bestFit="1" customWidth="1"/>
  </cols>
  <sheetData>
    <row r="1" spans="2:17" x14ac:dyDescent="0.25">
      <c r="B1" t="s">
        <v>4</v>
      </c>
      <c r="C1" t="s">
        <v>1</v>
      </c>
      <c r="D1" t="s">
        <v>2</v>
      </c>
      <c r="E1" t="s">
        <v>3</v>
      </c>
      <c r="F1" t="s">
        <v>0</v>
      </c>
      <c r="G1" t="s">
        <v>5</v>
      </c>
      <c r="H1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3">
        <f>AVERAGE(J2:J6)</f>
        <v>1310.25</v>
      </c>
      <c r="Q1" s="4" t="s">
        <v>22</v>
      </c>
    </row>
    <row r="2" spans="2:17" x14ac:dyDescent="0.25">
      <c r="B2">
        <v>0.5</v>
      </c>
      <c r="C2">
        <v>25</v>
      </c>
      <c r="D2">
        <v>24.3</v>
      </c>
      <c r="E2">
        <v>3.3</v>
      </c>
      <c r="F2" s="3">
        <f>LN(D2/E2)</f>
        <v>1.9965538818740682</v>
      </c>
      <c r="G2" s="3">
        <f>($B$2 + C2)^2</f>
        <v>650.25</v>
      </c>
      <c r="H2" s="3">
        <f>1/(F2^2)</f>
        <v>0.25086376135757094</v>
      </c>
      <c r="J2" s="7">
        <f>G2</f>
        <v>650.25</v>
      </c>
      <c r="K2" s="3">
        <f>H2</f>
        <v>0.25086376135757094</v>
      </c>
      <c r="L2" s="5">
        <f>J2*J2</f>
        <v>422825.0625</v>
      </c>
      <c r="M2" s="3">
        <f>K2*K2</f>
        <v>6.2932626762468302E-2</v>
      </c>
      <c r="N2" s="3">
        <f>J2*K2</f>
        <v>163.1241608227605</v>
      </c>
      <c r="O2" t="s">
        <v>13</v>
      </c>
      <c r="P2" s="3">
        <f>AVERAGE(K2:K6)</f>
        <v>0.48446229078110664</v>
      </c>
      <c r="Q2">
        <f>(SQRT(1/P6))/(2*PI()) - $B$2</f>
        <v>7.8775832860053256</v>
      </c>
    </row>
    <row r="3" spans="2:17" x14ac:dyDescent="0.25">
      <c r="C3">
        <v>30</v>
      </c>
      <c r="D3">
        <v>20</v>
      </c>
      <c r="E3">
        <v>3.6</v>
      </c>
      <c r="F3" s="3">
        <f t="shared" ref="F3:F10" si="0">LN(D3/E3)</f>
        <v>1.7147984280919266</v>
      </c>
      <c r="G3" s="3">
        <f t="shared" ref="G3:G10" si="1">($B$2 + C3)^2</f>
        <v>930.25</v>
      </c>
      <c r="H3" s="3">
        <f t="shared" ref="H3:H10" si="2">1/(F3^2)</f>
        <v>0.34007432642188973</v>
      </c>
      <c r="J3" s="7">
        <f t="shared" ref="J3:J10" si="3">G3</f>
        <v>930.25</v>
      </c>
      <c r="K3" s="3">
        <f t="shared" ref="K3:K10" si="4">H3</f>
        <v>0.34007432642188973</v>
      </c>
      <c r="L3" s="5">
        <f t="shared" ref="L3:M7" si="5">J3*J3</f>
        <v>865365.0625</v>
      </c>
      <c r="M3" s="3">
        <f t="shared" si="5"/>
        <v>0.11565054749130201</v>
      </c>
      <c r="N3" s="3">
        <f t="shared" ref="N3:N7" si="6">J3*K3</f>
        <v>316.35414215396293</v>
      </c>
      <c r="O3" t="s">
        <v>14</v>
      </c>
      <c r="P3" s="3">
        <f>AVERAGE(N2:N6)</f>
        <v>726.36648432173376</v>
      </c>
    </row>
    <row r="4" spans="2:17" x14ac:dyDescent="0.25">
      <c r="C4">
        <v>35</v>
      </c>
      <c r="D4">
        <v>16.8</v>
      </c>
      <c r="E4">
        <v>3.9</v>
      </c>
      <c r="F4" s="3">
        <f t="shared" si="0"/>
        <v>1.4604023332736127</v>
      </c>
      <c r="G4" s="3">
        <f t="shared" si="1"/>
        <v>1260.25</v>
      </c>
      <c r="H4" s="3">
        <f t="shared" si="2"/>
        <v>0.46887271826952087</v>
      </c>
      <c r="J4" s="7">
        <f t="shared" si="3"/>
        <v>1260.25</v>
      </c>
      <c r="K4" s="3">
        <f t="shared" si="4"/>
        <v>0.46887271826952087</v>
      </c>
      <c r="L4" s="5">
        <f t="shared" si="5"/>
        <v>1588230.0625</v>
      </c>
      <c r="M4" s="3">
        <f t="shared" si="5"/>
        <v>0.21984162593744949</v>
      </c>
      <c r="N4" s="3">
        <f t="shared" si="6"/>
        <v>590.89684319916364</v>
      </c>
      <c r="O4" t="s">
        <v>15</v>
      </c>
      <c r="P4" s="3">
        <f>AVERAGE(L2:L6)</f>
        <v>1970555.0625</v>
      </c>
    </row>
    <row r="5" spans="2:17" x14ac:dyDescent="0.25">
      <c r="C5">
        <v>40</v>
      </c>
      <c r="D5">
        <v>14.5</v>
      </c>
      <c r="E5">
        <v>4</v>
      </c>
      <c r="F5" s="3">
        <f t="shared" si="0"/>
        <v>1.2878542883066382</v>
      </c>
      <c r="G5" s="3">
        <f t="shared" si="1"/>
        <v>1640.25</v>
      </c>
      <c r="H5" s="3">
        <f t="shared" si="2"/>
        <v>0.60292951347033752</v>
      </c>
      <c r="J5" s="7">
        <f t="shared" si="3"/>
        <v>1640.25</v>
      </c>
      <c r="K5" s="3">
        <f t="shared" si="4"/>
        <v>0.60292951347033752</v>
      </c>
      <c r="L5" s="5">
        <f t="shared" si="5"/>
        <v>2690420.0625</v>
      </c>
      <c r="M5" s="3">
        <f t="shared" si="5"/>
        <v>0.36352399821357789</v>
      </c>
      <c r="N5" s="3">
        <f t="shared" si="6"/>
        <v>988.95513446972109</v>
      </c>
      <c r="O5" t="s">
        <v>16</v>
      </c>
      <c r="P5" s="3">
        <f>AVERAGE(M2:M6)</f>
        <v>0.26777942131951171</v>
      </c>
    </row>
    <row r="6" spans="2:17" x14ac:dyDescent="0.25">
      <c r="C6">
        <v>45</v>
      </c>
      <c r="D6">
        <v>12.6</v>
      </c>
      <c r="E6">
        <v>4</v>
      </c>
      <c r="F6" s="3">
        <f t="shared" si="0"/>
        <v>1.1474024528375417</v>
      </c>
      <c r="G6" s="3">
        <f t="shared" si="1"/>
        <v>2070.25</v>
      </c>
      <c r="H6" s="3">
        <f t="shared" si="2"/>
        <v>0.7595711343862146</v>
      </c>
      <c r="J6" s="7">
        <f t="shared" si="3"/>
        <v>2070.25</v>
      </c>
      <c r="K6" s="3">
        <f t="shared" si="4"/>
        <v>0.7595711343862146</v>
      </c>
      <c r="L6" s="5">
        <f t="shared" si="5"/>
        <v>4285935.0625</v>
      </c>
      <c r="M6" s="3">
        <f t="shared" si="5"/>
        <v>0.57694830819276088</v>
      </c>
      <c r="N6" s="3">
        <f t="shared" si="6"/>
        <v>1572.5021409630608</v>
      </c>
      <c r="O6" t="s">
        <v>17</v>
      </c>
      <c r="P6" s="1">
        <f>(P3-P1*P2)/(P4-P1*P1)</f>
        <v>3.6091319080295046E-4</v>
      </c>
    </row>
    <row r="7" spans="2:17" x14ac:dyDescent="0.25">
      <c r="C7">
        <v>50</v>
      </c>
      <c r="D7">
        <v>11.3</v>
      </c>
      <c r="E7">
        <v>3.8</v>
      </c>
      <c r="F7" s="3">
        <f t="shared" si="0"/>
        <v>1.0898016589859549</v>
      </c>
      <c r="G7" s="3">
        <f t="shared" si="1"/>
        <v>2550.25</v>
      </c>
      <c r="H7" s="3">
        <f t="shared" si="2"/>
        <v>0.84198638820233118</v>
      </c>
      <c r="J7" s="7"/>
      <c r="K7" s="3"/>
      <c r="L7" s="5"/>
      <c r="M7" s="3"/>
      <c r="N7" s="3"/>
      <c r="O7" t="s">
        <v>18</v>
      </c>
      <c r="P7" s="2">
        <f>P2-P6*P1</f>
        <v>1.157578253154079E-2</v>
      </c>
    </row>
    <row r="8" spans="2:17" x14ac:dyDescent="0.25">
      <c r="C8">
        <v>55</v>
      </c>
      <c r="D8">
        <v>10.199999999999999</v>
      </c>
      <c r="E8">
        <v>3.8</v>
      </c>
      <c r="F8" s="3">
        <f t="shared" si="0"/>
        <v>0.98738665355788524</v>
      </c>
      <c r="G8" s="3">
        <f t="shared" si="1"/>
        <v>3080.25</v>
      </c>
      <c r="H8" s="3">
        <f t="shared" si="2"/>
        <v>1.0257121378698397</v>
      </c>
      <c r="J8" s="7"/>
      <c r="K8" s="3"/>
      <c r="O8" s="6" t="s">
        <v>19</v>
      </c>
      <c r="P8" s="1">
        <f>(1/SQRT(P10))*SQRT(((P5-P2*P2)/(P4-P1*P1))-(P6*P6))</f>
        <v>3.5669492187515E-6</v>
      </c>
    </row>
    <row r="9" spans="2:17" x14ac:dyDescent="0.25">
      <c r="C9">
        <v>65</v>
      </c>
      <c r="D9">
        <v>8.5</v>
      </c>
      <c r="E9">
        <v>3.6</v>
      </c>
      <c r="F9" s="3">
        <f t="shared" si="0"/>
        <v>0.85913231803420642</v>
      </c>
      <c r="G9" s="3">
        <f t="shared" si="1"/>
        <v>4290.25</v>
      </c>
      <c r="H9" s="3">
        <f t="shared" si="2"/>
        <v>1.3548146606064724</v>
      </c>
      <c r="J9" s="7"/>
      <c r="K9" s="3"/>
      <c r="O9" t="s">
        <v>20</v>
      </c>
      <c r="P9" s="2">
        <f>P8*SQRT(P4 - P1*P1)</f>
        <v>1.7969778974318972E-3</v>
      </c>
    </row>
    <row r="10" spans="2:17" x14ac:dyDescent="0.25">
      <c r="C10">
        <v>75</v>
      </c>
      <c r="D10">
        <v>7.4</v>
      </c>
      <c r="E10">
        <v>3.4</v>
      </c>
      <c r="F10" s="3">
        <f t="shared" si="0"/>
        <v>0.77770456858800852</v>
      </c>
      <c r="G10" s="3">
        <f t="shared" si="1"/>
        <v>5700.25</v>
      </c>
      <c r="H10" s="3">
        <f t="shared" si="2"/>
        <v>1.6533724608482909</v>
      </c>
      <c r="J10" s="7"/>
      <c r="K10" s="3"/>
      <c r="O10" t="s">
        <v>21</v>
      </c>
      <c r="P10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2018-11-24T04:03:23Z</dcterms:modified>
</cp:coreProperties>
</file>