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202D6C-423D-43D7-8EE8-2DDEC109FD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C4" i="1" l="1"/>
  <c r="C5" i="1"/>
  <c r="C6" i="1"/>
  <c r="C7" i="1"/>
  <c r="C8" i="1"/>
  <c r="C3" i="1"/>
  <c r="K4" i="1"/>
  <c r="K5" i="1"/>
  <c r="K6" i="1"/>
  <c r="K7" i="1"/>
  <c r="M7" i="1" s="1"/>
  <c r="K8" i="1"/>
  <c r="K3" i="1"/>
  <c r="O3" i="1" s="1"/>
  <c r="L4" i="1"/>
  <c r="L5" i="1"/>
  <c r="L6" i="1"/>
  <c r="N6" i="1" s="1"/>
  <c r="L7" i="1"/>
  <c r="N7" i="1" s="1"/>
  <c r="L8" i="1"/>
  <c r="L3" i="1"/>
  <c r="O4" i="1"/>
  <c r="O5" i="1"/>
  <c r="O6" i="1"/>
  <c r="O7" i="1"/>
  <c r="O8" i="1"/>
  <c r="N4" i="1"/>
  <c r="N5" i="1"/>
  <c r="N8" i="1"/>
  <c r="N3" i="1"/>
  <c r="M4" i="1"/>
  <c r="M5" i="1"/>
  <c r="M6" i="1"/>
  <c r="M8" i="1"/>
  <c r="M3" i="1"/>
  <c r="Q5" i="1" l="1"/>
  <c r="Q3" i="1"/>
  <c r="Q6" i="1"/>
  <c r="Q4" i="1"/>
  <c r="Q7" i="1" s="1"/>
  <c r="D8" i="1"/>
  <c r="D7" i="1"/>
  <c r="D6" i="1"/>
  <c r="D5" i="1"/>
  <c r="D4" i="1"/>
  <c r="Q8" i="1" l="1"/>
  <c r="Q9" i="1"/>
  <c r="Q10" i="1" s="1"/>
</calcChain>
</file>

<file path=xl/sharedStrings.xml><?xml version="1.0" encoding="utf-8"?>
<sst xmlns="http://schemas.openxmlformats.org/spreadsheetml/2006/main" count="18" uniqueCount="18">
  <si>
    <t>Δν, kHz</t>
  </si>
  <si>
    <t>x</t>
  </si>
  <si>
    <t>y</t>
  </si>
  <si>
    <t>&lt;x&gt;</t>
  </si>
  <si>
    <t>&lt;y&gt;</t>
  </si>
  <si>
    <t>&lt;xy&gt;</t>
  </si>
  <si>
    <t>xy</t>
  </si>
  <si>
    <t>x^2</t>
  </si>
  <si>
    <t>y^2</t>
  </si>
  <si>
    <t>&lt;x^2&gt;</t>
  </si>
  <si>
    <t>&lt;y^2&gt;</t>
  </si>
  <si>
    <t>a</t>
  </si>
  <si>
    <t>b</t>
  </si>
  <si>
    <t>σa</t>
  </si>
  <si>
    <t>σb</t>
  </si>
  <si>
    <t>n</t>
  </si>
  <si>
    <t>τ, mks</t>
  </si>
  <si>
    <r>
      <t>1/ τ, 10^3s</t>
    </r>
    <r>
      <rPr>
        <vertAlign val="superscript"/>
        <sz val="11"/>
        <color theme="1"/>
        <rFont val="Calibri"/>
        <family val="2"/>
        <charset val="204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</si>
</sst>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2.5000000000000005E-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2"/>
            <c:dispRSqr val="0"/>
            <c:dispEq val="0"/>
          </c:trendline>
          <c:xVal>
            <c:numRef>
              <c:f>Лист1!$C$3:$C$8</c:f>
              <c:numCache>
                <c:formatCode>0.00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13.333333333333334</c:v>
                </c:pt>
                <c:pt idx="3">
                  <c:v>10</c:v>
                </c:pt>
                <c:pt idx="4">
                  <c:v>6.666666666666667</c:v>
                </c:pt>
                <c:pt idx="5">
                  <c:v>5</c:v>
                </c:pt>
              </c:numCache>
            </c:numRef>
          </c:xVal>
          <c:yVal>
            <c:numRef>
              <c:f>Лист1!$D$3:$D$8</c:f>
              <c:numCache>
                <c:formatCode>0.00</c:formatCode>
                <c:ptCount val="6"/>
                <c:pt idx="0" formatCode="0">
                  <c:v>40</c:v>
                </c:pt>
                <c:pt idx="1">
                  <c:v>16.25</c:v>
                </c:pt>
                <c:pt idx="2">
                  <c:v>11.25</c:v>
                </c:pt>
                <c:pt idx="3" formatCode="0.0">
                  <c:v>7.5</c:v>
                </c:pt>
                <c:pt idx="4" formatCode="0.0">
                  <c:v>5.5</c:v>
                </c:pt>
                <c:pt idx="5" formatCode="0.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8-4249-84A3-0220BC07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46847"/>
        <c:axId val="1039394079"/>
      </c:scatterChart>
      <c:valAx>
        <c:axId val="1144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394079"/>
        <c:crosses val="autoZero"/>
        <c:crossBetween val="midCat"/>
        <c:majorUnit val="5"/>
        <c:minorUnit val="1.0000000000000003E-4"/>
      </c:valAx>
      <c:valAx>
        <c:axId val="10393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15</xdr:row>
      <xdr:rowOff>14287</xdr:rowOff>
    </xdr:from>
    <xdr:to>
      <xdr:col>8</xdr:col>
      <xdr:colOff>438150</xdr:colOff>
      <xdr:row>29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447FFC-E42E-4A20-A235-D7378230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"/>
  <sheetViews>
    <sheetView tabSelected="1" topLeftCell="B1" workbookViewId="0">
      <selection activeCell="M18" sqref="M18"/>
    </sheetView>
  </sheetViews>
  <sheetFormatPr defaultRowHeight="15" x14ac:dyDescent="0.25"/>
  <cols>
    <col min="3" max="3" width="11.5703125" customWidth="1"/>
    <col min="11" max="11" width="11.5703125" bestFit="1" customWidth="1"/>
    <col min="13" max="13" width="12" customWidth="1"/>
    <col min="14" max="14" width="9.5703125" bestFit="1" customWidth="1"/>
    <col min="17" max="17" width="14.7109375" bestFit="1" customWidth="1"/>
  </cols>
  <sheetData>
    <row r="2" spans="2:17" ht="17.25" x14ac:dyDescent="0.25">
      <c r="B2" s="6" t="s">
        <v>16</v>
      </c>
      <c r="C2" s="7" t="s">
        <v>17</v>
      </c>
      <c r="D2" s="6" t="s">
        <v>0</v>
      </c>
      <c r="K2" s="8" t="s">
        <v>1</v>
      </c>
      <c r="L2" s="8" t="s">
        <v>2</v>
      </c>
      <c r="M2" s="8" t="s">
        <v>7</v>
      </c>
      <c r="N2" s="8" t="s">
        <v>8</v>
      </c>
      <c r="O2" s="8" t="s">
        <v>6</v>
      </c>
      <c r="P2" s="8" t="s">
        <v>3</v>
      </c>
      <c r="Q2" s="1">
        <f>AVERAGE(K3:K8)</f>
        <v>15833.333333333334</v>
      </c>
    </row>
    <row r="3" spans="2:17" x14ac:dyDescent="0.25">
      <c r="B3" s="1">
        <v>25</v>
      </c>
      <c r="C3" s="3">
        <f>1000/B3</f>
        <v>40</v>
      </c>
      <c r="D3" s="1">
        <v>40</v>
      </c>
      <c r="K3" s="1">
        <f>10^6/B3</f>
        <v>40000</v>
      </c>
      <c r="L3" s="1">
        <f>D3*1000</f>
        <v>40000</v>
      </c>
      <c r="M3">
        <f>K3*K3</f>
        <v>1600000000</v>
      </c>
      <c r="N3" s="5">
        <f>L3*L3</f>
        <v>1600000000</v>
      </c>
      <c r="O3" s="5">
        <f>K3*L3</f>
        <v>1600000000</v>
      </c>
      <c r="P3" t="s">
        <v>4</v>
      </c>
      <c r="Q3" s="1">
        <f>AVERAGE(L3:L8)</f>
        <v>14000</v>
      </c>
    </row>
    <row r="4" spans="2:17" x14ac:dyDescent="0.25">
      <c r="B4" s="1">
        <v>50</v>
      </c>
      <c r="C4" s="3">
        <f t="shared" ref="C4:C8" si="0">1000/B4</f>
        <v>20</v>
      </c>
      <c r="D4" s="3">
        <f>3.25*5</f>
        <v>16.25</v>
      </c>
      <c r="K4" s="1">
        <f t="shared" ref="K4:K8" si="1">10^6/B4</f>
        <v>20000</v>
      </c>
      <c r="L4" s="1">
        <f t="shared" ref="L4:L8" si="2">D4*1000</f>
        <v>16250</v>
      </c>
      <c r="M4">
        <f t="shared" ref="M4:M8" si="3">K4*K4</f>
        <v>400000000</v>
      </c>
      <c r="N4" s="5">
        <f t="shared" ref="N4:N8" si="4">L4*L4</f>
        <v>264062500</v>
      </c>
      <c r="O4" s="5">
        <f t="shared" ref="O4:O8" si="5">K4*L4</f>
        <v>325000000</v>
      </c>
      <c r="P4" t="s">
        <v>5</v>
      </c>
      <c r="Q4" s="1">
        <f>AVERAGE(O3:O8)</f>
        <v>367361111.1111111</v>
      </c>
    </row>
    <row r="5" spans="2:17" x14ac:dyDescent="0.25">
      <c r="B5" s="1">
        <v>75</v>
      </c>
      <c r="C5" s="3">
        <f t="shared" si="0"/>
        <v>13.333333333333334</v>
      </c>
      <c r="D5" s="3">
        <f>2.25*5</f>
        <v>11.25</v>
      </c>
      <c r="K5" s="1">
        <f t="shared" si="1"/>
        <v>13333.333333333334</v>
      </c>
      <c r="L5" s="1">
        <f t="shared" si="2"/>
        <v>11250</v>
      </c>
      <c r="M5" s="1">
        <f t="shared" si="3"/>
        <v>177777777.77777779</v>
      </c>
      <c r="N5" s="5">
        <f t="shared" si="4"/>
        <v>126562500</v>
      </c>
      <c r="O5" s="5">
        <f t="shared" si="5"/>
        <v>150000000</v>
      </c>
      <c r="P5" t="s">
        <v>9</v>
      </c>
      <c r="Q5" s="1">
        <f>AVERAGE(M3:M8)</f>
        <v>391203703.7037037</v>
      </c>
    </row>
    <row r="6" spans="2:17" x14ac:dyDescent="0.25">
      <c r="B6" s="1">
        <v>100</v>
      </c>
      <c r="C6" s="3">
        <f t="shared" si="0"/>
        <v>10</v>
      </c>
      <c r="D6" s="2">
        <f>1.5*5</f>
        <v>7.5</v>
      </c>
      <c r="K6" s="1">
        <f t="shared" si="1"/>
        <v>10000</v>
      </c>
      <c r="L6" s="1">
        <f t="shared" si="2"/>
        <v>7500</v>
      </c>
      <c r="M6">
        <f t="shared" si="3"/>
        <v>100000000</v>
      </c>
      <c r="N6" s="5">
        <f t="shared" si="4"/>
        <v>56250000</v>
      </c>
      <c r="O6" s="5">
        <f t="shared" si="5"/>
        <v>75000000</v>
      </c>
      <c r="P6" t="s">
        <v>10</v>
      </c>
      <c r="Q6" s="1">
        <f>AVERAGE(N3:N8)</f>
        <v>348229166.66666669</v>
      </c>
    </row>
    <row r="7" spans="2:17" x14ac:dyDescent="0.25">
      <c r="B7" s="1">
        <v>150</v>
      </c>
      <c r="C7" s="3">
        <f t="shared" si="0"/>
        <v>6.666666666666667</v>
      </c>
      <c r="D7" s="2">
        <f>1.1*5</f>
        <v>5.5</v>
      </c>
      <c r="K7" s="1">
        <f t="shared" si="1"/>
        <v>6666.666666666667</v>
      </c>
      <c r="L7" s="1">
        <f t="shared" si="2"/>
        <v>5500</v>
      </c>
      <c r="M7" s="1">
        <f t="shared" si="3"/>
        <v>44444444.444444448</v>
      </c>
      <c r="N7" s="5">
        <f t="shared" si="4"/>
        <v>30250000</v>
      </c>
      <c r="O7" s="5">
        <f t="shared" si="5"/>
        <v>36666666.666666672</v>
      </c>
      <c r="P7" t="s">
        <v>11</v>
      </c>
      <c r="Q7" s="3">
        <f>(Q4-Q2*Q3)/(Q5-Q2*Q2)</f>
        <v>1.0369028006589787</v>
      </c>
    </row>
    <row r="8" spans="2:17" x14ac:dyDescent="0.25">
      <c r="B8" s="1">
        <v>200</v>
      </c>
      <c r="C8" s="3">
        <f t="shared" si="0"/>
        <v>5</v>
      </c>
      <c r="D8" s="2">
        <f>0.7*5</f>
        <v>3.5</v>
      </c>
      <c r="K8" s="1">
        <f t="shared" si="1"/>
        <v>5000</v>
      </c>
      <c r="L8" s="1">
        <f t="shared" si="2"/>
        <v>3500</v>
      </c>
      <c r="M8">
        <f t="shared" si="3"/>
        <v>25000000</v>
      </c>
      <c r="N8" s="5">
        <f t="shared" si="4"/>
        <v>12250000</v>
      </c>
      <c r="O8" s="5">
        <f t="shared" si="5"/>
        <v>17500000</v>
      </c>
      <c r="P8" t="s">
        <v>12</v>
      </c>
      <c r="Q8" s="3">
        <f>Q3-Q7*Q2</f>
        <v>-2417.6276771004959</v>
      </c>
    </row>
    <row r="9" spans="2:17" x14ac:dyDescent="0.25">
      <c r="P9" s="4" t="s">
        <v>13</v>
      </c>
      <c r="Q9" s="3">
        <f>(1/SQRT(Q11))*SQRT(((Q6-Q3*Q3)/(Q5-Q2*Q2))-(Q7*Q7))</f>
        <v>3.7064799458979579E-2</v>
      </c>
    </row>
    <row r="10" spans="2:17" x14ac:dyDescent="0.25">
      <c r="P10" t="s">
        <v>14</v>
      </c>
      <c r="Q10" s="3">
        <f>Q9*SQRT(Q5 - Q2*Q2)</f>
        <v>439.35353679549905</v>
      </c>
    </row>
    <row r="11" spans="2:17" x14ac:dyDescent="0.25">
      <c r="P11" t="s">
        <v>15</v>
      </c>
      <c r="Q1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2018-09-17T02:38:54Z</dcterms:modified>
</cp:coreProperties>
</file>