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8091408c8a583e/Desktop/Bootcamp/Bootcamp Work/"/>
    </mc:Choice>
  </mc:AlternateContent>
  <xr:revisionPtr revIDLastSave="6" documentId="14_{C5D37378-7078-44BD-A008-28CDE3A67396}" xr6:coauthVersionLast="47" xr6:coauthVersionMax="47" xr10:uidLastSave="{498DE702-B1CB-42B2-BDE3-088E614BDFDA}"/>
  <bookViews>
    <workbookView xWindow="-110" yWindow="-110" windowWidth="19420" windowHeight="11020" firstSheet="2" activeTab="5" xr2:uid="{00000000-000D-0000-FFFF-FFFF00000000}"/>
  </bookViews>
  <sheets>
    <sheet name="Crowdfunding" sheetId="1" r:id="rId1"/>
    <sheet name="Parent Category Pivot" sheetId="3" r:id="rId2"/>
    <sheet name="Sub Category Pivot" sheetId="6" r:id="rId3"/>
    <sheet name="Dates Pivot" sheetId="9" r:id="rId4"/>
    <sheet name="Percentages Line Graph" sheetId="11" r:id="rId5"/>
    <sheet name="Summary Stats Table " sheetId="12" r:id="rId6"/>
  </sheets>
  <definedNames>
    <definedName name="_xlnm._FilterDatabase" localSheetId="0" hidden="1">Crowdfunding!$A$1:$W$1001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2" l="1"/>
  <c r="K5" i="12"/>
  <c r="K4" i="12"/>
  <c r="K3" i="12"/>
  <c r="K2" i="12"/>
  <c r="K1" i="12"/>
  <c r="E6" i="12"/>
  <c r="E5" i="12"/>
  <c r="E1" i="12"/>
  <c r="E4" i="12"/>
  <c r="E3" i="12"/>
  <c r="E2" i="12"/>
  <c r="C12" i="11"/>
  <c r="C13" i="11"/>
  <c r="D13" i="11"/>
  <c r="D12" i="11"/>
  <c r="D11" i="11"/>
  <c r="C11" i="11"/>
  <c r="D10" i="11"/>
  <c r="C10" i="11"/>
  <c r="D9" i="11"/>
  <c r="C9" i="11"/>
  <c r="D8" i="11"/>
  <c r="C8" i="11"/>
  <c r="D7" i="11"/>
  <c r="C7" i="11"/>
  <c r="D6" i="11"/>
  <c r="C6" i="11"/>
  <c r="D5" i="11"/>
  <c r="C5" i="11"/>
  <c r="B5" i="11"/>
  <c r="D4" i="11"/>
  <c r="C4" i="11"/>
  <c r="B4" i="11"/>
  <c r="B13" i="11"/>
  <c r="B12" i="11"/>
  <c r="B10" i="11"/>
  <c r="B11" i="11"/>
  <c r="B9" i="11"/>
  <c r="B8" i="11"/>
  <c r="B7" i="11"/>
  <c r="B6" i="11"/>
  <c r="D3" i="11"/>
  <c r="C3" i="11"/>
  <c r="B3" i="11"/>
  <c r="B2" i="11"/>
  <c r="C2" i="11"/>
  <c r="D2" i="11"/>
  <c r="B24" i="3"/>
  <c r="B23" i="3"/>
  <c r="B22" i="3"/>
  <c r="B21" i="3"/>
  <c r="B20" i="3"/>
  <c r="B19" i="3"/>
  <c r="B18" i="3"/>
  <c r="B17" i="3"/>
  <c r="B16" i="3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4" i="1"/>
  <c r="Q5" i="1"/>
  <c r="Q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M1001" i="1"/>
  <c r="L1001" i="1"/>
  <c r="J1001" i="1"/>
  <c r="H1001" i="1"/>
  <c r="M1000" i="1"/>
  <c r="L1000" i="1"/>
  <c r="J1000" i="1"/>
  <c r="H1000" i="1"/>
  <c r="M999" i="1"/>
  <c r="L999" i="1"/>
  <c r="J999" i="1"/>
  <c r="H999" i="1"/>
  <c r="M998" i="1"/>
  <c r="L998" i="1"/>
  <c r="J998" i="1"/>
  <c r="H998" i="1"/>
  <c r="M997" i="1"/>
  <c r="L997" i="1"/>
  <c r="J997" i="1"/>
  <c r="H997" i="1"/>
  <c r="M996" i="1"/>
  <c r="L996" i="1"/>
  <c r="J996" i="1"/>
  <c r="H996" i="1"/>
  <c r="M995" i="1"/>
  <c r="L995" i="1"/>
  <c r="J995" i="1"/>
  <c r="H995" i="1"/>
  <c r="M994" i="1"/>
  <c r="L994" i="1"/>
  <c r="J994" i="1"/>
  <c r="H994" i="1"/>
  <c r="M993" i="1"/>
  <c r="L993" i="1"/>
  <c r="J993" i="1"/>
  <c r="H993" i="1"/>
  <c r="M992" i="1"/>
  <c r="L992" i="1"/>
  <c r="J992" i="1"/>
  <c r="H992" i="1"/>
  <c r="M991" i="1"/>
  <c r="L991" i="1"/>
  <c r="J991" i="1"/>
  <c r="H991" i="1"/>
  <c r="M990" i="1"/>
  <c r="L990" i="1"/>
  <c r="J990" i="1"/>
  <c r="H990" i="1"/>
  <c r="M989" i="1"/>
  <c r="L989" i="1"/>
  <c r="J989" i="1"/>
  <c r="H989" i="1"/>
  <c r="M988" i="1"/>
  <c r="L988" i="1"/>
  <c r="J988" i="1"/>
  <c r="H988" i="1"/>
  <c r="M987" i="1"/>
  <c r="L987" i="1"/>
  <c r="J987" i="1"/>
  <c r="H987" i="1"/>
  <c r="M986" i="1"/>
  <c r="L986" i="1"/>
  <c r="J986" i="1"/>
  <c r="H986" i="1"/>
  <c r="M985" i="1"/>
  <c r="L985" i="1"/>
  <c r="J985" i="1"/>
  <c r="H985" i="1"/>
  <c r="M984" i="1"/>
  <c r="L984" i="1"/>
  <c r="J984" i="1"/>
  <c r="H984" i="1"/>
  <c r="M983" i="1"/>
  <c r="L983" i="1"/>
  <c r="J983" i="1"/>
  <c r="H983" i="1"/>
  <c r="M982" i="1"/>
  <c r="L982" i="1"/>
  <c r="J982" i="1"/>
  <c r="H982" i="1"/>
  <c r="M981" i="1"/>
  <c r="L981" i="1"/>
  <c r="J981" i="1"/>
  <c r="H981" i="1"/>
  <c r="M980" i="1"/>
  <c r="L980" i="1"/>
  <c r="J980" i="1"/>
  <c r="H980" i="1"/>
  <c r="M979" i="1"/>
  <c r="L979" i="1"/>
  <c r="J979" i="1"/>
  <c r="H979" i="1"/>
  <c r="M978" i="1"/>
  <c r="L978" i="1"/>
  <c r="J978" i="1"/>
  <c r="H978" i="1"/>
  <c r="M977" i="1"/>
  <c r="L977" i="1"/>
  <c r="J977" i="1"/>
  <c r="H977" i="1"/>
  <c r="M976" i="1"/>
  <c r="L976" i="1"/>
  <c r="J976" i="1"/>
  <c r="H976" i="1"/>
  <c r="M975" i="1"/>
  <c r="L975" i="1"/>
  <c r="J975" i="1"/>
  <c r="H975" i="1"/>
  <c r="M974" i="1"/>
  <c r="L974" i="1"/>
  <c r="J974" i="1"/>
  <c r="H974" i="1"/>
  <c r="M973" i="1"/>
  <c r="L973" i="1"/>
  <c r="J973" i="1"/>
  <c r="H973" i="1"/>
  <c r="M972" i="1"/>
  <c r="L972" i="1"/>
  <c r="J972" i="1"/>
  <c r="H972" i="1"/>
  <c r="M971" i="1"/>
  <c r="L971" i="1"/>
  <c r="J971" i="1"/>
  <c r="H971" i="1"/>
  <c r="M970" i="1"/>
  <c r="L970" i="1"/>
  <c r="J970" i="1"/>
  <c r="H970" i="1"/>
  <c r="M969" i="1"/>
  <c r="L969" i="1"/>
  <c r="J969" i="1"/>
  <c r="H969" i="1"/>
  <c r="M968" i="1"/>
  <c r="L968" i="1"/>
  <c r="J968" i="1"/>
  <c r="H968" i="1"/>
  <c r="M967" i="1"/>
  <c r="L967" i="1"/>
  <c r="J967" i="1"/>
  <c r="H967" i="1"/>
  <c r="M966" i="1"/>
  <c r="L966" i="1"/>
  <c r="J966" i="1"/>
  <c r="H966" i="1"/>
  <c r="M965" i="1"/>
  <c r="L965" i="1"/>
  <c r="J965" i="1"/>
  <c r="H965" i="1"/>
  <c r="M964" i="1"/>
  <c r="L964" i="1"/>
  <c r="J964" i="1"/>
  <c r="H964" i="1"/>
  <c r="M963" i="1"/>
  <c r="L963" i="1"/>
  <c r="J963" i="1"/>
  <c r="H963" i="1"/>
  <c r="M962" i="1"/>
  <c r="L962" i="1"/>
  <c r="J962" i="1"/>
  <c r="H962" i="1"/>
  <c r="M961" i="1"/>
  <c r="L961" i="1"/>
  <c r="J961" i="1"/>
  <c r="H961" i="1"/>
  <c r="M960" i="1"/>
  <c r="L960" i="1"/>
  <c r="J960" i="1"/>
  <c r="H960" i="1"/>
  <c r="M959" i="1"/>
  <c r="L959" i="1"/>
  <c r="J959" i="1"/>
  <c r="H959" i="1"/>
  <c r="M958" i="1"/>
  <c r="L958" i="1"/>
  <c r="J958" i="1"/>
  <c r="H958" i="1"/>
  <c r="M957" i="1"/>
  <c r="L957" i="1"/>
  <c r="J957" i="1"/>
  <c r="H957" i="1"/>
  <c r="M956" i="1"/>
  <c r="L956" i="1"/>
  <c r="J956" i="1"/>
  <c r="H956" i="1"/>
  <c r="M955" i="1"/>
  <c r="L955" i="1"/>
  <c r="J955" i="1"/>
  <c r="H955" i="1"/>
  <c r="M954" i="1"/>
  <c r="L954" i="1"/>
  <c r="J954" i="1"/>
  <c r="H954" i="1"/>
  <c r="M953" i="1"/>
  <c r="L953" i="1"/>
  <c r="J953" i="1"/>
  <c r="H953" i="1"/>
  <c r="M952" i="1"/>
  <c r="L952" i="1"/>
  <c r="J952" i="1"/>
  <c r="H952" i="1"/>
  <c r="M951" i="1"/>
  <c r="L951" i="1"/>
  <c r="J951" i="1"/>
  <c r="H951" i="1"/>
  <c r="M950" i="1"/>
  <c r="L950" i="1"/>
  <c r="J950" i="1"/>
  <c r="H950" i="1"/>
  <c r="M949" i="1"/>
  <c r="L949" i="1"/>
  <c r="J949" i="1"/>
  <c r="H949" i="1"/>
  <c r="M948" i="1"/>
  <c r="L948" i="1"/>
  <c r="J948" i="1"/>
  <c r="H948" i="1"/>
  <c r="M947" i="1"/>
  <c r="L947" i="1"/>
  <c r="J947" i="1"/>
  <c r="H947" i="1"/>
  <c r="M946" i="1"/>
  <c r="L946" i="1"/>
  <c r="J946" i="1"/>
  <c r="H946" i="1"/>
  <c r="M945" i="1"/>
  <c r="L945" i="1"/>
  <c r="J945" i="1"/>
  <c r="H945" i="1"/>
  <c r="M944" i="1"/>
  <c r="L944" i="1"/>
  <c r="J944" i="1"/>
  <c r="H944" i="1"/>
  <c r="M943" i="1"/>
  <c r="L943" i="1"/>
  <c r="J943" i="1"/>
  <c r="H943" i="1"/>
  <c r="M942" i="1"/>
  <c r="L942" i="1"/>
  <c r="J942" i="1"/>
  <c r="H942" i="1"/>
  <c r="M941" i="1"/>
  <c r="L941" i="1"/>
  <c r="J941" i="1"/>
  <c r="H941" i="1"/>
  <c r="M940" i="1"/>
  <c r="L940" i="1"/>
  <c r="J940" i="1"/>
  <c r="H940" i="1"/>
  <c r="M939" i="1"/>
  <c r="L939" i="1"/>
  <c r="J939" i="1"/>
  <c r="H939" i="1"/>
  <c r="M938" i="1"/>
  <c r="L938" i="1"/>
  <c r="J938" i="1"/>
  <c r="H938" i="1"/>
  <c r="M937" i="1"/>
  <c r="L937" i="1"/>
  <c r="J937" i="1"/>
  <c r="H937" i="1"/>
  <c r="M936" i="1"/>
  <c r="L936" i="1"/>
  <c r="J936" i="1"/>
  <c r="H936" i="1"/>
  <c r="M935" i="1"/>
  <c r="L935" i="1"/>
  <c r="J935" i="1"/>
  <c r="H935" i="1"/>
  <c r="M934" i="1"/>
  <c r="L934" i="1"/>
  <c r="J934" i="1"/>
  <c r="H934" i="1"/>
  <c r="M933" i="1"/>
  <c r="L933" i="1"/>
  <c r="J933" i="1"/>
  <c r="H933" i="1"/>
  <c r="M932" i="1"/>
  <c r="L932" i="1"/>
  <c r="J932" i="1"/>
  <c r="H932" i="1"/>
  <c r="M931" i="1"/>
  <c r="L931" i="1"/>
  <c r="J931" i="1"/>
  <c r="H931" i="1"/>
  <c r="M930" i="1"/>
  <c r="L930" i="1"/>
  <c r="J930" i="1"/>
  <c r="H930" i="1"/>
  <c r="M929" i="1"/>
  <c r="L929" i="1"/>
  <c r="J929" i="1"/>
  <c r="H929" i="1"/>
  <c r="M928" i="1"/>
  <c r="L928" i="1"/>
  <c r="J928" i="1"/>
  <c r="H928" i="1"/>
  <c r="M927" i="1"/>
  <c r="L927" i="1"/>
  <c r="J927" i="1"/>
  <c r="H927" i="1"/>
  <c r="M926" i="1"/>
  <c r="L926" i="1"/>
  <c r="J926" i="1"/>
  <c r="H926" i="1"/>
  <c r="M925" i="1"/>
  <c r="L925" i="1"/>
  <c r="J925" i="1"/>
  <c r="H925" i="1"/>
  <c r="M924" i="1"/>
  <c r="L924" i="1"/>
  <c r="J924" i="1"/>
  <c r="H924" i="1"/>
  <c r="M923" i="1"/>
  <c r="L923" i="1"/>
  <c r="J923" i="1"/>
  <c r="H923" i="1"/>
  <c r="M922" i="1"/>
  <c r="L922" i="1"/>
  <c r="J922" i="1"/>
  <c r="H922" i="1"/>
  <c r="M921" i="1"/>
  <c r="L921" i="1"/>
  <c r="J921" i="1"/>
  <c r="H921" i="1"/>
  <c r="M920" i="1"/>
  <c r="L920" i="1"/>
  <c r="J920" i="1"/>
  <c r="H920" i="1"/>
  <c r="M919" i="1"/>
  <c r="L919" i="1"/>
  <c r="J919" i="1"/>
  <c r="H919" i="1"/>
  <c r="M918" i="1"/>
  <c r="L918" i="1"/>
  <c r="J918" i="1"/>
  <c r="H918" i="1"/>
  <c r="M917" i="1"/>
  <c r="L917" i="1"/>
  <c r="J917" i="1"/>
  <c r="H917" i="1"/>
  <c r="M916" i="1"/>
  <c r="L916" i="1"/>
  <c r="J916" i="1"/>
  <c r="H916" i="1"/>
  <c r="M915" i="1"/>
  <c r="L915" i="1"/>
  <c r="J915" i="1"/>
  <c r="H915" i="1"/>
  <c r="M914" i="1"/>
  <c r="L914" i="1"/>
  <c r="J914" i="1"/>
  <c r="H914" i="1"/>
  <c r="M913" i="1"/>
  <c r="L913" i="1"/>
  <c r="J913" i="1"/>
  <c r="H913" i="1"/>
  <c r="M912" i="1"/>
  <c r="L912" i="1"/>
  <c r="J912" i="1"/>
  <c r="H912" i="1"/>
  <c r="M911" i="1"/>
  <c r="L911" i="1"/>
  <c r="J911" i="1"/>
  <c r="H911" i="1"/>
  <c r="M910" i="1"/>
  <c r="L910" i="1"/>
  <c r="J910" i="1"/>
  <c r="H910" i="1"/>
  <c r="M909" i="1"/>
  <c r="L909" i="1"/>
  <c r="J909" i="1"/>
  <c r="H909" i="1"/>
  <c r="M908" i="1"/>
  <c r="L908" i="1"/>
  <c r="J908" i="1"/>
  <c r="H908" i="1"/>
  <c r="M907" i="1"/>
  <c r="L907" i="1"/>
  <c r="J907" i="1"/>
  <c r="H907" i="1"/>
  <c r="M906" i="1"/>
  <c r="L906" i="1"/>
  <c r="J906" i="1"/>
  <c r="H906" i="1"/>
  <c r="M905" i="1"/>
  <c r="L905" i="1"/>
  <c r="J905" i="1"/>
  <c r="H905" i="1"/>
  <c r="M904" i="1"/>
  <c r="L904" i="1"/>
  <c r="J904" i="1"/>
  <c r="H904" i="1"/>
  <c r="M903" i="1"/>
  <c r="L903" i="1"/>
  <c r="J903" i="1"/>
  <c r="H903" i="1"/>
  <c r="M902" i="1"/>
  <c r="L902" i="1"/>
  <c r="J902" i="1"/>
  <c r="H902" i="1"/>
  <c r="M901" i="1"/>
  <c r="L901" i="1"/>
  <c r="J901" i="1"/>
  <c r="H901" i="1"/>
  <c r="M900" i="1"/>
  <c r="L900" i="1"/>
  <c r="J900" i="1"/>
  <c r="H900" i="1"/>
  <c r="M899" i="1"/>
  <c r="L899" i="1"/>
  <c r="J899" i="1"/>
  <c r="H899" i="1"/>
  <c r="M898" i="1"/>
  <c r="L898" i="1"/>
  <c r="J898" i="1"/>
  <c r="H898" i="1"/>
  <c r="M897" i="1"/>
  <c r="L897" i="1"/>
  <c r="J897" i="1"/>
  <c r="H897" i="1"/>
  <c r="M896" i="1"/>
  <c r="L896" i="1"/>
  <c r="J896" i="1"/>
  <c r="H896" i="1"/>
  <c r="M895" i="1"/>
  <c r="L895" i="1"/>
  <c r="J895" i="1"/>
  <c r="H895" i="1"/>
  <c r="M894" i="1"/>
  <c r="L894" i="1"/>
  <c r="J894" i="1"/>
  <c r="H894" i="1"/>
  <c r="M893" i="1"/>
  <c r="L893" i="1"/>
  <c r="J893" i="1"/>
  <c r="H893" i="1"/>
  <c r="M892" i="1"/>
  <c r="L892" i="1"/>
  <c r="J892" i="1"/>
  <c r="H892" i="1"/>
  <c r="M891" i="1"/>
  <c r="L891" i="1"/>
  <c r="J891" i="1"/>
  <c r="H891" i="1"/>
  <c r="M890" i="1"/>
  <c r="L890" i="1"/>
  <c r="J890" i="1"/>
  <c r="H890" i="1"/>
  <c r="M889" i="1"/>
  <c r="L889" i="1"/>
  <c r="J889" i="1"/>
  <c r="H889" i="1"/>
  <c r="M888" i="1"/>
  <c r="L888" i="1"/>
  <c r="J888" i="1"/>
  <c r="H888" i="1"/>
  <c r="M887" i="1"/>
  <c r="L887" i="1"/>
  <c r="J887" i="1"/>
  <c r="H887" i="1"/>
  <c r="M886" i="1"/>
  <c r="L886" i="1"/>
  <c r="J886" i="1"/>
  <c r="H886" i="1"/>
  <c r="M885" i="1"/>
  <c r="L885" i="1"/>
  <c r="J885" i="1"/>
  <c r="H885" i="1"/>
  <c r="M884" i="1"/>
  <c r="L884" i="1"/>
  <c r="J884" i="1"/>
  <c r="H884" i="1"/>
  <c r="M883" i="1"/>
  <c r="L883" i="1"/>
  <c r="J883" i="1"/>
  <c r="H883" i="1"/>
  <c r="M882" i="1"/>
  <c r="L882" i="1"/>
  <c r="J882" i="1"/>
  <c r="H882" i="1"/>
  <c r="M881" i="1"/>
  <c r="L881" i="1"/>
  <c r="J881" i="1"/>
  <c r="H881" i="1"/>
  <c r="M880" i="1"/>
  <c r="L880" i="1"/>
  <c r="J880" i="1"/>
  <c r="H880" i="1"/>
  <c r="M879" i="1"/>
  <c r="L879" i="1"/>
  <c r="J879" i="1"/>
  <c r="H879" i="1"/>
  <c r="M878" i="1"/>
  <c r="L878" i="1"/>
  <c r="J878" i="1"/>
  <c r="H878" i="1"/>
  <c r="M877" i="1"/>
  <c r="L877" i="1"/>
  <c r="J877" i="1"/>
  <c r="H877" i="1"/>
  <c r="M876" i="1"/>
  <c r="L876" i="1"/>
  <c r="J876" i="1"/>
  <c r="H876" i="1"/>
  <c r="M875" i="1"/>
  <c r="L875" i="1"/>
  <c r="J875" i="1"/>
  <c r="H875" i="1"/>
  <c r="M874" i="1"/>
  <c r="L874" i="1"/>
  <c r="J874" i="1"/>
  <c r="H874" i="1"/>
  <c r="M873" i="1"/>
  <c r="L873" i="1"/>
  <c r="J873" i="1"/>
  <c r="H873" i="1"/>
  <c r="M872" i="1"/>
  <c r="L872" i="1"/>
  <c r="J872" i="1"/>
  <c r="H872" i="1"/>
  <c r="M871" i="1"/>
  <c r="L871" i="1"/>
  <c r="J871" i="1"/>
  <c r="H871" i="1"/>
  <c r="M870" i="1"/>
  <c r="L870" i="1"/>
  <c r="J870" i="1"/>
  <c r="H870" i="1"/>
  <c r="M869" i="1"/>
  <c r="L869" i="1"/>
  <c r="J869" i="1"/>
  <c r="H869" i="1"/>
  <c r="M868" i="1"/>
  <c r="L868" i="1"/>
  <c r="J868" i="1"/>
  <c r="H868" i="1"/>
  <c r="M867" i="1"/>
  <c r="L867" i="1"/>
  <c r="J867" i="1"/>
  <c r="H867" i="1"/>
  <c r="M866" i="1"/>
  <c r="L866" i="1"/>
  <c r="J866" i="1"/>
  <c r="H866" i="1"/>
  <c r="M865" i="1"/>
  <c r="L865" i="1"/>
  <c r="J865" i="1"/>
  <c r="H865" i="1"/>
  <c r="M864" i="1"/>
  <c r="L864" i="1"/>
  <c r="J864" i="1"/>
  <c r="H864" i="1"/>
  <c r="M863" i="1"/>
  <c r="L863" i="1"/>
  <c r="J863" i="1"/>
  <c r="H863" i="1"/>
  <c r="M862" i="1"/>
  <c r="L862" i="1"/>
  <c r="J862" i="1"/>
  <c r="H862" i="1"/>
  <c r="M861" i="1"/>
  <c r="L861" i="1"/>
  <c r="J861" i="1"/>
  <c r="H861" i="1"/>
  <c r="M860" i="1"/>
  <c r="L860" i="1"/>
  <c r="J860" i="1"/>
  <c r="H860" i="1"/>
  <c r="M859" i="1"/>
  <c r="L859" i="1"/>
  <c r="J859" i="1"/>
  <c r="H859" i="1"/>
  <c r="M858" i="1"/>
  <c r="L858" i="1"/>
  <c r="J858" i="1"/>
  <c r="H858" i="1"/>
  <c r="M857" i="1"/>
  <c r="L857" i="1"/>
  <c r="J857" i="1"/>
  <c r="H857" i="1"/>
  <c r="M856" i="1"/>
  <c r="L856" i="1"/>
  <c r="J856" i="1"/>
  <c r="H856" i="1"/>
  <c r="M855" i="1"/>
  <c r="L855" i="1"/>
  <c r="J855" i="1"/>
  <c r="H855" i="1"/>
  <c r="M854" i="1"/>
  <c r="L854" i="1"/>
  <c r="J854" i="1"/>
  <c r="H854" i="1"/>
  <c r="M853" i="1"/>
  <c r="L853" i="1"/>
  <c r="J853" i="1"/>
  <c r="H853" i="1"/>
  <c r="M852" i="1"/>
  <c r="L852" i="1"/>
  <c r="J852" i="1"/>
  <c r="H852" i="1"/>
  <c r="M851" i="1"/>
  <c r="L851" i="1"/>
  <c r="J851" i="1"/>
  <c r="H851" i="1"/>
  <c r="M850" i="1"/>
  <c r="L850" i="1"/>
  <c r="J850" i="1"/>
  <c r="H850" i="1"/>
  <c r="M849" i="1"/>
  <c r="L849" i="1"/>
  <c r="J849" i="1"/>
  <c r="H849" i="1"/>
  <c r="M848" i="1"/>
  <c r="L848" i="1"/>
  <c r="J848" i="1"/>
  <c r="H848" i="1"/>
  <c r="M847" i="1"/>
  <c r="L847" i="1"/>
  <c r="J847" i="1"/>
  <c r="H847" i="1"/>
  <c r="M846" i="1"/>
  <c r="L846" i="1"/>
  <c r="J846" i="1"/>
  <c r="H846" i="1"/>
  <c r="M845" i="1"/>
  <c r="L845" i="1"/>
  <c r="J845" i="1"/>
  <c r="H845" i="1"/>
  <c r="M844" i="1"/>
  <c r="L844" i="1"/>
  <c r="J844" i="1"/>
  <c r="H844" i="1"/>
  <c r="M843" i="1"/>
  <c r="L843" i="1"/>
  <c r="J843" i="1"/>
  <c r="H843" i="1"/>
  <c r="M842" i="1"/>
  <c r="L842" i="1"/>
  <c r="J842" i="1"/>
  <c r="H842" i="1"/>
  <c r="M841" i="1"/>
  <c r="L841" i="1"/>
  <c r="J841" i="1"/>
  <c r="H841" i="1"/>
  <c r="M840" i="1"/>
  <c r="L840" i="1"/>
  <c r="J840" i="1"/>
  <c r="H840" i="1"/>
  <c r="M839" i="1"/>
  <c r="L839" i="1"/>
  <c r="J839" i="1"/>
  <c r="H839" i="1"/>
  <c r="M838" i="1"/>
  <c r="L838" i="1"/>
  <c r="J838" i="1"/>
  <c r="H838" i="1"/>
  <c r="M837" i="1"/>
  <c r="L837" i="1"/>
  <c r="J837" i="1"/>
  <c r="H837" i="1"/>
  <c r="M836" i="1"/>
  <c r="L836" i="1"/>
  <c r="J836" i="1"/>
  <c r="H836" i="1"/>
  <c r="M835" i="1"/>
  <c r="L835" i="1"/>
  <c r="J835" i="1"/>
  <c r="H835" i="1"/>
  <c r="M834" i="1"/>
  <c r="L834" i="1"/>
  <c r="J834" i="1"/>
  <c r="H834" i="1"/>
  <c r="M833" i="1"/>
  <c r="L833" i="1"/>
  <c r="J833" i="1"/>
  <c r="H833" i="1"/>
  <c r="M832" i="1"/>
  <c r="L832" i="1"/>
  <c r="J832" i="1"/>
  <c r="H832" i="1"/>
  <c r="M831" i="1"/>
  <c r="L831" i="1"/>
  <c r="J831" i="1"/>
  <c r="H831" i="1"/>
  <c r="M830" i="1"/>
  <c r="L830" i="1"/>
  <c r="J830" i="1"/>
  <c r="H830" i="1"/>
  <c r="M829" i="1"/>
  <c r="L829" i="1"/>
  <c r="J829" i="1"/>
  <c r="H829" i="1"/>
  <c r="M828" i="1"/>
  <c r="L828" i="1"/>
  <c r="J828" i="1"/>
  <c r="H828" i="1"/>
  <c r="M827" i="1"/>
  <c r="L827" i="1"/>
  <c r="J827" i="1"/>
  <c r="H827" i="1"/>
  <c r="M826" i="1"/>
  <c r="L826" i="1"/>
  <c r="J826" i="1"/>
  <c r="H826" i="1"/>
  <c r="M825" i="1"/>
  <c r="L825" i="1"/>
  <c r="J825" i="1"/>
  <c r="H825" i="1"/>
  <c r="M824" i="1"/>
  <c r="L824" i="1"/>
  <c r="J824" i="1"/>
  <c r="H824" i="1"/>
  <c r="M823" i="1"/>
  <c r="L823" i="1"/>
  <c r="J823" i="1"/>
  <c r="H823" i="1"/>
  <c r="M822" i="1"/>
  <c r="L822" i="1"/>
  <c r="J822" i="1"/>
  <c r="H822" i="1"/>
  <c r="M821" i="1"/>
  <c r="L821" i="1"/>
  <c r="J821" i="1"/>
  <c r="H821" i="1"/>
  <c r="M820" i="1"/>
  <c r="L820" i="1"/>
  <c r="J820" i="1"/>
  <c r="H820" i="1"/>
  <c r="M819" i="1"/>
  <c r="L819" i="1"/>
  <c r="J819" i="1"/>
  <c r="H819" i="1"/>
  <c r="M818" i="1"/>
  <c r="L818" i="1"/>
  <c r="J818" i="1"/>
  <c r="H818" i="1"/>
  <c r="M817" i="1"/>
  <c r="L817" i="1"/>
  <c r="J817" i="1"/>
  <c r="H817" i="1"/>
  <c r="M816" i="1"/>
  <c r="L816" i="1"/>
  <c r="J816" i="1"/>
  <c r="H816" i="1"/>
  <c r="M815" i="1"/>
  <c r="L815" i="1"/>
  <c r="J815" i="1"/>
  <c r="H815" i="1"/>
  <c r="M814" i="1"/>
  <c r="L814" i="1"/>
  <c r="J814" i="1"/>
  <c r="H814" i="1"/>
  <c r="M813" i="1"/>
  <c r="L813" i="1"/>
  <c r="J813" i="1"/>
  <c r="H813" i="1"/>
  <c r="M812" i="1"/>
  <c r="L812" i="1"/>
  <c r="J812" i="1"/>
  <c r="H812" i="1"/>
  <c r="M811" i="1"/>
  <c r="L811" i="1"/>
  <c r="J811" i="1"/>
  <c r="H811" i="1"/>
  <c r="M810" i="1"/>
  <c r="L810" i="1"/>
  <c r="J810" i="1"/>
  <c r="H810" i="1"/>
  <c r="M809" i="1"/>
  <c r="L809" i="1"/>
  <c r="J809" i="1"/>
  <c r="H809" i="1"/>
  <c r="M808" i="1"/>
  <c r="L808" i="1"/>
  <c r="J808" i="1"/>
  <c r="H808" i="1"/>
  <c r="M807" i="1"/>
  <c r="L807" i="1"/>
  <c r="J807" i="1"/>
  <c r="H807" i="1"/>
  <c r="M806" i="1"/>
  <c r="L806" i="1"/>
  <c r="J806" i="1"/>
  <c r="H806" i="1"/>
  <c r="M805" i="1"/>
  <c r="L805" i="1"/>
  <c r="J805" i="1"/>
  <c r="H805" i="1"/>
  <c r="M804" i="1"/>
  <c r="L804" i="1"/>
  <c r="J804" i="1"/>
  <c r="H804" i="1"/>
  <c r="M803" i="1"/>
  <c r="L803" i="1"/>
  <c r="J803" i="1"/>
  <c r="H803" i="1"/>
  <c r="M802" i="1"/>
  <c r="L802" i="1"/>
  <c r="J802" i="1"/>
  <c r="H802" i="1"/>
  <c r="M801" i="1"/>
  <c r="L801" i="1"/>
  <c r="J801" i="1"/>
  <c r="H801" i="1"/>
  <c r="M800" i="1"/>
  <c r="L800" i="1"/>
  <c r="J800" i="1"/>
  <c r="H800" i="1"/>
  <c r="M799" i="1"/>
  <c r="L799" i="1"/>
  <c r="J799" i="1"/>
  <c r="H799" i="1"/>
  <c r="M798" i="1"/>
  <c r="L798" i="1"/>
  <c r="J798" i="1"/>
  <c r="H798" i="1"/>
  <c r="M797" i="1"/>
  <c r="L797" i="1"/>
  <c r="J797" i="1"/>
  <c r="H797" i="1"/>
  <c r="M796" i="1"/>
  <c r="L796" i="1"/>
  <c r="J796" i="1"/>
  <c r="H796" i="1"/>
  <c r="M795" i="1"/>
  <c r="L795" i="1"/>
  <c r="J795" i="1"/>
  <c r="H795" i="1"/>
  <c r="M794" i="1"/>
  <c r="L794" i="1"/>
  <c r="J794" i="1"/>
  <c r="H794" i="1"/>
  <c r="M793" i="1"/>
  <c r="L793" i="1"/>
  <c r="J793" i="1"/>
  <c r="H793" i="1"/>
  <c r="M792" i="1"/>
  <c r="L792" i="1"/>
  <c r="J792" i="1"/>
  <c r="H792" i="1"/>
  <c r="M791" i="1"/>
  <c r="L791" i="1"/>
  <c r="J791" i="1"/>
  <c r="H791" i="1"/>
  <c r="M790" i="1"/>
  <c r="L790" i="1"/>
  <c r="J790" i="1"/>
  <c r="H790" i="1"/>
  <c r="M789" i="1"/>
  <c r="L789" i="1"/>
  <c r="J789" i="1"/>
  <c r="H789" i="1"/>
  <c r="M788" i="1"/>
  <c r="L788" i="1"/>
  <c r="J788" i="1"/>
  <c r="H788" i="1"/>
  <c r="M787" i="1"/>
  <c r="L787" i="1"/>
  <c r="J787" i="1"/>
  <c r="H787" i="1"/>
  <c r="M786" i="1"/>
  <c r="L786" i="1"/>
  <c r="J786" i="1"/>
  <c r="H786" i="1"/>
  <c r="M785" i="1"/>
  <c r="L785" i="1"/>
  <c r="J785" i="1"/>
  <c r="H785" i="1"/>
  <c r="M784" i="1"/>
  <c r="L784" i="1"/>
  <c r="J784" i="1"/>
  <c r="H784" i="1"/>
  <c r="M783" i="1"/>
  <c r="L783" i="1"/>
  <c r="J783" i="1"/>
  <c r="H783" i="1"/>
  <c r="M782" i="1"/>
  <c r="L782" i="1"/>
  <c r="J782" i="1"/>
  <c r="H782" i="1"/>
  <c r="M781" i="1"/>
  <c r="L781" i="1"/>
  <c r="J781" i="1"/>
  <c r="H781" i="1"/>
  <c r="M780" i="1"/>
  <c r="L780" i="1"/>
  <c r="J780" i="1"/>
  <c r="H780" i="1"/>
  <c r="M779" i="1"/>
  <c r="L779" i="1"/>
  <c r="J779" i="1"/>
  <c r="H779" i="1"/>
  <c r="M778" i="1"/>
  <c r="L778" i="1"/>
  <c r="J778" i="1"/>
  <c r="H778" i="1"/>
  <c r="M777" i="1"/>
  <c r="L777" i="1"/>
  <c r="J777" i="1"/>
  <c r="H777" i="1"/>
  <c r="M776" i="1"/>
  <c r="L776" i="1"/>
  <c r="J776" i="1"/>
  <c r="H776" i="1"/>
  <c r="M775" i="1"/>
  <c r="L775" i="1"/>
  <c r="J775" i="1"/>
  <c r="H775" i="1"/>
  <c r="M774" i="1"/>
  <c r="L774" i="1"/>
  <c r="J774" i="1"/>
  <c r="H774" i="1"/>
  <c r="M773" i="1"/>
  <c r="L773" i="1"/>
  <c r="J773" i="1"/>
  <c r="H773" i="1"/>
  <c r="M772" i="1"/>
  <c r="L772" i="1"/>
  <c r="J772" i="1"/>
  <c r="H772" i="1"/>
  <c r="M771" i="1"/>
  <c r="L771" i="1"/>
  <c r="J771" i="1"/>
  <c r="H771" i="1"/>
  <c r="M770" i="1"/>
  <c r="L770" i="1"/>
  <c r="J770" i="1"/>
  <c r="H770" i="1"/>
  <c r="M769" i="1"/>
  <c r="L769" i="1"/>
  <c r="J769" i="1"/>
  <c r="H769" i="1"/>
  <c r="M768" i="1"/>
  <c r="L768" i="1"/>
  <c r="J768" i="1"/>
  <c r="H768" i="1"/>
  <c r="M767" i="1"/>
  <c r="L767" i="1"/>
  <c r="J767" i="1"/>
  <c r="H767" i="1"/>
  <c r="M766" i="1"/>
  <c r="L766" i="1"/>
  <c r="J766" i="1"/>
  <c r="H766" i="1"/>
  <c r="M765" i="1"/>
  <c r="L765" i="1"/>
  <c r="J765" i="1"/>
  <c r="H765" i="1"/>
  <c r="M764" i="1"/>
  <c r="L764" i="1"/>
  <c r="J764" i="1"/>
  <c r="H764" i="1"/>
  <c r="M763" i="1"/>
  <c r="L763" i="1"/>
  <c r="J763" i="1"/>
  <c r="H763" i="1"/>
  <c r="M762" i="1"/>
  <c r="L762" i="1"/>
  <c r="J762" i="1"/>
  <c r="H762" i="1"/>
  <c r="M761" i="1"/>
  <c r="L761" i="1"/>
  <c r="J761" i="1"/>
  <c r="H761" i="1"/>
  <c r="M760" i="1"/>
  <c r="L760" i="1"/>
  <c r="J760" i="1"/>
  <c r="H760" i="1"/>
  <c r="M759" i="1"/>
  <c r="L759" i="1"/>
  <c r="J759" i="1"/>
  <c r="H759" i="1"/>
  <c r="M758" i="1"/>
  <c r="L758" i="1"/>
  <c r="J758" i="1"/>
  <c r="H758" i="1"/>
  <c r="M757" i="1"/>
  <c r="L757" i="1"/>
  <c r="J757" i="1"/>
  <c r="H757" i="1"/>
  <c r="M756" i="1"/>
  <c r="L756" i="1"/>
  <c r="J756" i="1"/>
  <c r="H756" i="1"/>
  <c r="M755" i="1"/>
  <c r="L755" i="1"/>
  <c r="J755" i="1"/>
  <c r="H755" i="1"/>
  <c r="M754" i="1"/>
  <c r="L754" i="1"/>
  <c r="J754" i="1"/>
  <c r="H754" i="1"/>
  <c r="M753" i="1"/>
  <c r="L753" i="1"/>
  <c r="J753" i="1"/>
  <c r="H753" i="1"/>
  <c r="M752" i="1"/>
  <c r="L752" i="1"/>
  <c r="J752" i="1"/>
  <c r="H752" i="1"/>
  <c r="M751" i="1"/>
  <c r="L751" i="1"/>
  <c r="J751" i="1"/>
  <c r="H751" i="1"/>
  <c r="M750" i="1"/>
  <c r="L750" i="1"/>
  <c r="J750" i="1"/>
  <c r="H750" i="1"/>
  <c r="M749" i="1"/>
  <c r="L749" i="1"/>
  <c r="J749" i="1"/>
  <c r="H749" i="1"/>
  <c r="M748" i="1"/>
  <c r="L748" i="1"/>
  <c r="J748" i="1"/>
  <c r="H748" i="1"/>
  <c r="M747" i="1"/>
  <c r="L747" i="1"/>
  <c r="J747" i="1"/>
  <c r="H747" i="1"/>
  <c r="M746" i="1"/>
  <c r="L746" i="1"/>
  <c r="J746" i="1"/>
  <c r="H746" i="1"/>
  <c r="M745" i="1"/>
  <c r="L745" i="1"/>
  <c r="J745" i="1"/>
  <c r="H745" i="1"/>
  <c r="M744" i="1"/>
  <c r="L744" i="1"/>
  <c r="J744" i="1"/>
  <c r="H744" i="1"/>
  <c r="M743" i="1"/>
  <c r="L743" i="1"/>
  <c r="J743" i="1"/>
  <c r="H743" i="1"/>
  <c r="M742" i="1"/>
  <c r="L742" i="1"/>
  <c r="J742" i="1"/>
  <c r="H742" i="1"/>
  <c r="M741" i="1"/>
  <c r="L741" i="1"/>
  <c r="J741" i="1"/>
  <c r="H741" i="1"/>
  <c r="M740" i="1"/>
  <c r="L740" i="1"/>
  <c r="J740" i="1"/>
  <c r="H740" i="1"/>
  <c r="M739" i="1"/>
  <c r="L739" i="1"/>
  <c r="J739" i="1"/>
  <c r="H739" i="1"/>
  <c r="M738" i="1"/>
  <c r="L738" i="1"/>
  <c r="J738" i="1"/>
  <c r="H738" i="1"/>
  <c r="M737" i="1"/>
  <c r="L737" i="1"/>
  <c r="J737" i="1"/>
  <c r="H737" i="1"/>
  <c r="M736" i="1"/>
  <c r="L736" i="1"/>
  <c r="J736" i="1"/>
  <c r="H736" i="1"/>
  <c r="M735" i="1"/>
  <c r="L735" i="1"/>
  <c r="J735" i="1"/>
  <c r="H735" i="1"/>
  <c r="M734" i="1"/>
  <c r="L734" i="1"/>
  <c r="J734" i="1"/>
  <c r="H734" i="1"/>
  <c r="M733" i="1"/>
  <c r="L733" i="1"/>
  <c r="J733" i="1"/>
  <c r="H733" i="1"/>
  <c r="M732" i="1"/>
  <c r="L732" i="1"/>
  <c r="J732" i="1"/>
  <c r="H732" i="1"/>
  <c r="M731" i="1"/>
  <c r="L731" i="1"/>
  <c r="J731" i="1"/>
  <c r="H731" i="1"/>
  <c r="M730" i="1"/>
  <c r="L730" i="1"/>
  <c r="J730" i="1"/>
  <c r="H730" i="1"/>
  <c r="M729" i="1"/>
  <c r="L729" i="1"/>
  <c r="J729" i="1"/>
  <c r="H729" i="1"/>
  <c r="M728" i="1"/>
  <c r="L728" i="1"/>
  <c r="J728" i="1"/>
  <c r="H728" i="1"/>
  <c r="M727" i="1"/>
  <c r="L727" i="1"/>
  <c r="J727" i="1"/>
  <c r="H727" i="1"/>
  <c r="M726" i="1"/>
  <c r="L726" i="1"/>
  <c r="J726" i="1"/>
  <c r="H726" i="1"/>
  <c r="M725" i="1"/>
  <c r="L725" i="1"/>
  <c r="J725" i="1"/>
  <c r="H725" i="1"/>
  <c r="M724" i="1"/>
  <c r="L724" i="1"/>
  <c r="J724" i="1"/>
  <c r="H724" i="1"/>
  <c r="M723" i="1"/>
  <c r="L723" i="1"/>
  <c r="J723" i="1"/>
  <c r="H723" i="1"/>
  <c r="M722" i="1"/>
  <c r="L722" i="1"/>
  <c r="J722" i="1"/>
  <c r="H722" i="1"/>
  <c r="M721" i="1"/>
  <c r="L721" i="1"/>
  <c r="J721" i="1"/>
  <c r="H721" i="1"/>
  <c r="M720" i="1"/>
  <c r="L720" i="1"/>
  <c r="J720" i="1"/>
  <c r="H720" i="1"/>
  <c r="M719" i="1"/>
  <c r="L719" i="1"/>
  <c r="J719" i="1"/>
  <c r="H719" i="1"/>
  <c r="M718" i="1"/>
  <c r="L718" i="1"/>
  <c r="J718" i="1"/>
  <c r="H718" i="1"/>
  <c r="M717" i="1"/>
  <c r="L717" i="1"/>
  <c r="J717" i="1"/>
  <c r="H717" i="1"/>
  <c r="M716" i="1"/>
  <c r="L716" i="1"/>
  <c r="J716" i="1"/>
  <c r="H716" i="1"/>
  <c r="M715" i="1"/>
  <c r="L715" i="1"/>
  <c r="J715" i="1"/>
  <c r="H715" i="1"/>
  <c r="M714" i="1"/>
  <c r="L714" i="1"/>
  <c r="J714" i="1"/>
  <c r="H714" i="1"/>
  <c r="M713" i="1"/>
  <c r="L713" i="1"/>
  <c r="J713" i="1"/>
  <c r="H713" i="1"/>
  <c r="M712" i="1"/>
  <c r="L712" i="1"/>
  <c r="J712" i="1"/>
  <c r="H712" i="1"/>
  <c r="M711" i="1"/>
  <c r="L711" i="1"/>
  <c r="J711" i="1"/>
  <c r="H711" i="1"/>
  <c r="M710" i="1"/>
  <c r="L710" i="1"/>
  <c r="J710" i="1"/>
  <c r="H710" i="1"/>
  <c r="M709" i="1"/>
  <c r="L709" i="1"/>
  <c r="J709" i="1"/>
  <c r="H709" i="1"/>
  <c r="M708" i="1"/>
  <c r="L708" i="1"/>
  <c r="J708" i="1"/>
  <c r="H708" i="1"/>
  <c r="M707" i="1"/>
  <c r="L707" i="1"/>
  <c r="J707" i="1"/>
  <c r="H707" i="1"/>
  <c r="M706" i="1"/>
  <c r="L706" i="1"/>
  <c r="J706" i="1"/>
  <c r="H706" i="1"/>
  <c r="M705" i="1"/>
  <c r="L705" i="1"/>
  <c r="J705" i="1"/>
  <c r="H705" i="1"/>
  <c r="M704" i="1"/>
  <c r="L704" i="1"/>
  <c r="J704" i="1"/>
  <c r="H704" i="1"/>
  <c r="M703" i="1"/>
  <c r="L703" i="1"/>
  <c r="J703" i="1"/>
  <c r="H703" i="1"/>
  <c r="M702" i="1"/>
  <c r="L702" i="1"/>
  <c r="J702" i="1"/>
  <c r="H702" i="1"/>
  <c r="M701" i="1"/>
  <c r="L701" i="1"/>
  <c r="J701" i="1"/>
  <c r="H701" i="1"/>
  <c r="M700" i="1"/>
  <c r="L700" i="1"/>
  <c r="J700" i="1"/>
  <c r="H700" i="1"/>
  <c r="M699" i="1"/>
  <c r="L699" i="1"/>
  <c r="J699" i="1"/>
  <c r="H699" i="1"/>
  <c r="M698" i="1"/>
  <c r="L698" i="1"/>
  <c r="J698" i="1"/>
  <c r="H698" i="1"/>
  <c r="M697" i="1"/>
  <c r="L697" i="1"/>
  <c r="J697" i="1"/>
  <c r="H697" i="1"/>
  <c r="M696" i="1"/>
  <c r="L696" i="1"/>
  <c r="J696" i="1"/>
  <c r="H696" i="1"/>
  <c r="M695" i="1"/>
  <c r="L695" i="1"/>
  <c r="J695" i="1"/>
  <c r="H695" i="1"/>
  <c r="M694" i="1"/>
  <c r="L694" i="1"/>
  <c r="J694" i="1"/>
  <c r="H694" i="1"/>
  <c r="M693" i="1"/>
  <c r="L693" i="1"/>
  <c r="J693" i="1"/>
  <c r="H693" i="1"/>
  <c r="M692" i="1"/>
  <c r="L692" i="1"/>
  <c r="J692" i="1"/>
  <c r="H692" i="1"/>
  <c r="M691" i="1"/>
  <c r="L691" i="1"/>
  <c r="J691" i="1"/>
  <c r="H691" i="1"/>
  <c r="M690" i="1"/>
  <c r="L690" i="1"/>
  <c r="J690" i="1"/>
  <c r="H690" i="1"/>
  <c r="M689" i="1"/>
  <c r="L689" i="1"/>
  <c r="J689" i="1"/>
  <c r="H689" i="1"/>
  <c r="M688" i="1"/>
  <c r="L688" i="1"/>
  <c r="J688" i="1"/>
  <c r="H688" i="1"/>
  <c r="M687" i="1"/>
  <c r="L687" i="1"/>
  <c r="J687" i="1"/>
  <c r="H687" i="1"/>
  <c r="M686" i="1"/>
  <c r="L686" i="1"/>
  <c r="J686" i="1"/>
  <c r="H686" i="1"/>
  <c r="M685" i="1"/>
  <c r="L685" i="1"/>
  <c r="J685" i="1"/>
  <c r="H685" i="1"/>
  <c r="M684" i="1"/>
  <c r="L684" i="1"/>
  <c r="J684" i="1"/>
  <c r="H684" i="1"/>
  <c r="M683" i="1"/>
  <c r="L683" i="1"/>
  <c r="J683" i="1"/>
  <c r="H683" i="1"/>
  <c r="M682" i="1"/>
  <c r="L682" i="1"/>
  <c r="J682" i="1"/>
  <c r="H682" i="1"/>
  <c r="M681" i="1"/>
  <c r="L681" i="1"/>
  <c r="J681" i="1"/>
  <c r="H681" i="1"/>
  <c r="M680" i="1"/>
  <c r="L680" i="1"/>
  <c r="J680" i="1"/>
  <c r="H680" i="1"/>
  <c r="M679" i="1"/>
  <c r="L679" i="1"/>
  <c r="J679" i="1"/>
  <c r="H679" i="1"/>
  <c r="M678" i="1"/>
  <c r="L678" i="1"/>
  <c r="J678" i="1"/>
  <c r="H678" i="1"/>
  <c r="M677" i="1"/>
  <c r="L677" i="1"/>
  <c r="J677" i="1"/>
  <c r="H677" i="1"/>
  <c r="M676" i="1"/>
  <c r="L676" i="1"/>
  <c r="J676" i="1"/>
  <c r="H676" i="1"/>
  <c r="M675" i="1"/>
  <c r="L675" i="1"/>
  <c r="J675" i="1"/>
  <c r="H675" i="1"/>
  <c r="M674" i="1"/>
  <c r="L674" i="1"/>
  <c r="J674" i="1"/>
  <c r="H674" i="1"/>
  <c r="M673" i="1"/>
  <c r="L673" i="1"/>
  <c r="J673" i="1"/>
  <c r="H673" i="1"/>
  <c r="M672" i="1"/>
  <c r="L672" i="1"/>
  <c r="J672" i="1"/>
  <c r="H672" i="1"/>
  <c r="M671" i="1"/>
  <c r="L671" i="1"/>
  <c r="J671" i="1"/>
  <c r="H671" i="1"/>
  <c r="M670" i="1"/>
  <c r="L670" i="1"/>
  <c r="J670" i="1"/>
  <c r="H670" i="1"/>
  <c r="M669" i="1"/>
  <c r="L669" i="1"/>
  <c r="J669" i="1"/>
  <c r="H669" i="1"/>
  <c r="M668" i="1"/>
  <c r="L668" i="1"/>
  <c r="J668" i="1"/>
  <c r="H668" i="1"/>
  <c r="M667" i="1"/>
  <c r="L667" i="1"/>
  <c r="J667" i="1"/>
  <c r="H667" i="1"/>
  <c r="M666" i="1"/>
  <c r="L666" i="1"/>
  <c r="J666" i="1"/>
  <c r="H666" i="1"/>
  <c r="M665" i="1"/>
  <c r="L665" i="1"/>
  <c r="J665" i="1"/>
  <c r="H665" i="1"/>
  <c r="M664" i="1"/>
  <c r="L664" i="1"/>
  <c r="J664" i="1"/>
  <c r="H664" i="1"/>
  <c r="M663" i="1"/>
  <c r="L663" i="1"/>
  <c r="J663" i="1"/>
  <c r="H663" i="1"/>
  <c r="M662" i="1"/>
  <c r="L662" i="1"/>
  <c r="J662" i="1"/>
  <c r="H662" i="1"/>
  <c r="M661" i="1"/>
  <c r="L661" i="1"/>
  <c r="J661" i="1"/>
  <c r="H661" i="1"/>
  <c r="M660" i="1"/>
  <c r="L660" i="1"/>
  <c r="J660" i="1"/>
  <c r="H660" i="1"/>
  <c r="M659" i="1"/>
  <c r="L659" i="1"/>
  <c r="J659" i="1"/>
  <c r="H659" i="1"/>
  <c r="M658" i="1"/>
  <c r="L658" i="1"/>
  <c r="J658" i="1"/>
  <c r="H658" i="1"/>
  <c r="M657" i="1"/>
  <c r="L657" i="1"/>
  <c r="J657" i="1"/>
  <c r="H657" i="1"/>
  <c r="M656" i="1"/>
  <c r="L656" i="1"/>
  <c r="J656" i="1"/>
  <c r="H656" i="1"/>
  <c r="M655" i="1"/>
  <c r="L655" i="1"/>
  <c r="J655" i="1"/>
  <c r="H655" i="1"/>
  <c r="M654" i="1"/>
  <c r="L654" i="1"/>
  <c r="J654" i="1"/>
  <c r="H654" i="1"/>
  <c r="M653" i="1"/>
  <c r="L653" i="1"/>
  <c r="J653" i="1"/>
  <c r="H653" i="1"/>
  <c r="M652" i="1"/>
  <c r="L652" i="1"/>
  <c r="J652" i="1"/>
  <c r="H652" i="1"/>
  <c r="M651" i="1"/>
  <c r="L651" i="1"/>
  <c r="J651" i="1"/>
  <c r="H651" i="1"/>
  <c r="M650" i="1"/>
  <c r="L650" i="1"/>
  <c r="J650" i="1"/>
  <c r="H650" i="1"/>
  <c r="M649" i="1"/>
  <c r="L649" i="1"/>
  <c r="J649" i="1"/>
  <c r="H649" i="1"/>
  <c r="M648" i="1"/>
  <c r="L648" i="1"/>
  <c r="J648" i="1"/>
  <c r="H648" i="1"/>
  <c r="M647" i="1"/>
  <c r="L647" i="1"/>
  <c r="J647" i="1"/>
  <c r="H647" i="1"/>
  <c r="M646" i="1"/>
  <c r="L646" i="1"/>
  <c r="J646" i="1"/>
  <c r="H646" i="1"/>
  <c r="M645" i="1"/>
  <c r="L645" i="1"/>
  <c r="J645" i="1"/>
  <c r="H645" i="1"/>
  <c r="M644" i="1"/>
  <c r="L644" i="1"/>
  <c r="J644" i="1"/>
  <c r="H644" i="1"/>
  <c r="M643" i="1"/>
  <c r="L643" i="1"/>
  <c r="J643" i="1"/>
  <c r="H643" i="1"/>
  <c r="M642" i="1"/>
  <c r="L642" i="1"/>
  <c r="J642" i="1"/>
  <c r="H642" i="1"/>
  <c r="M641" i="1"/>
  <c r="L641" i="1"/>
  <c r="J641" i="1"/>
  <c r="H641" i="1"/>
  <c r="M640" i="1"/>
  <c r="L640" i="1"/>
  <c r="J640" i="1"/>
  <c r="H640" i="1"/>
  <c r="M639" i="1"/>
  <c r="L639" i="1"/>
  <c r="J639" i="1"/>
  <c r="H639" i="1"/>
  <c r="M638" i="1"/>
  <c r="L638" i="1"/>
  <c r="J638" i="1"/>
  <c r="H638" i="1"/>
  <c r="M637" i="1"/>
  <c r="L637" i="1"/>
  <c r="J637" i="1"/>
  <c r="H637" i="1"/>
  <c r="M636" i="1"/>
  <c r="L636" i="1"/>
  <c r="J636" i="1"/>
  <c r="H636" i="1"/>
  <c r="M635" i="1"/>
  <c r="L635" i="1"/>
  <c r="J635" i="1"/>
  <c r="H635" i="1"/>
  <c r="M634" i="1"/>
  <c r="L634" i="1"/>
  <c r="J634" i="1"/>
  <c r="H634" i="1"/>
  <c r="M633" i="1"/>
  <c r="L633" i="1"/>
  <c r="J633" i="1"/>
  <c r="H633" i="1"/>
  <c r="M632" i="1"/>
  <c r="L632" i="1"/>
  <c r="J632" i="1"/>
  <c r="H632" i="1"/>
  <c r="M631" i="1"/>
  <c r="L631" i="1"/>
  <c r="J631" i="1"/>
  <c r="H631" i="1"/>
  <c r="M630" i="1"/>
  <c r="L630" i="1"/>
  <c r="J630" i="1"/>
  <c r="H630" i="1"/>
  <c r="M629" i="1"/>
  <c r="L629" i="1"/>
  <c r="J629" i="1"/>
  <c r="H629" i="1"/>
  <c r="M628" i="1"/>
  <c r="L628" i="1"/>
  <c r="J628" i="1"/>
  <c r="H628" i="1"/>
  <c r="M627" i="1"/>
  <c r="L627" i="1"/>
  <c r="J627" i="1"/>
  <c r="H627" i="1"/>
  <c r="M626" i="1"/>
  <c r="L626" i="1"/>
  <c r="J626" i="1"/>
  <c r="H626" i="1"/>
  <c r="M625" i="1"/>
  <c r="L625" i="1"/>
  <c r="J625" i="1"/>
  <c r="H625" i="1"/>
  <c r="M624" i="1"/>
  <c r="L624" i="1"/>
  <c r="J624" i="1"/>
  <c r="H624" i="1"/>
  <c r="M623" i="1"/>
  <c r="L623" i="1"/>
  <c r="J623" i="1"/>
  <c r="H623" i="1"/>
  <c r="M622" i="1"/>
  <c r="L622" i="1"/>
  <c r="J622" i="1"/>
  <c r="H622" i="1"/>
  <c r="M621" i="1"/>
  <c r="L621" i="1"/>
  <c r="J621" i="1"/>
  <c r="H621" i="1"/>
  <c r="M620" i="1"/>
  <c r="L620" i="1"/>
  <c r="J620" i="1"/>
  <c r="H620" i="1"/>
  <c r="M619" i="1"/>
  <c r="L619" i="1"/>
  <c r="J619" i="1"/>
  <c r="H619" i="1"/>
  <c r="M618" i="1"/>
  <c r="L618" i="1"/>
  <c r="J618" i="1"/>
  <c r="H618" i="1"/>
  <c r="M617" i="1"/>
  <c r="L617" i="1"/>
  <c r="J617" i="1"/>
  <c r="H617" i="1"/>
  <c r="M616" i="1"/>
  <c r="L616" i="1"/>
  <c r="J616" i="1"/>
  <c r="H616" i="1"/>
  <c r="M615" i="1"/>
  <c r="L615" i="1"/>
  <c r="J615" i="1"/>
  <c r="H615" i="1"/>
  <c r="M614" i="1"/>
  <c r="L614" i="1"/>
  <c r="J614" i="1"/>
  <c r="H614" i="1"/>
  <c r="M613" i="1"/>
  <c r="L613" i="1"/>
  <c r="J613" i="1"/>
  <c r="H613" i="1"/>
  <c r="M612" i="1"/>
  <c r="L612" i="1"/>
  <c r="J612" i="1"/>
  <c r="H612" i="1"/>
  <c r="M611" i="1"/>
  <c r="L611" i="1"/>
  <c r="J611" i="1"/>
  <c r="H611" i="1"/>
  <c r="M610" i="1"/>
  <c r="L610" i="1"/>
  <c r="J610" i="1"/>
  <c r="H610" i="1"/>
  <c r="M609" i="1"/>
  <c r="L609" i="1"/>
  <c r="J609" i="1"/>
  <c r="H609" i="1"/>
  <c r="M608" i="1"/>
  <c r="L608" i="1"/>
  <c r="J608" i="1"/>
  <c r="H608" i="1"/>
  <c r="M607" i="1"/>
  <c r="L607" i="1"/>
  <c r="J607" i="1"/>
  <c r="H607" i="1"/>
  <c r="M606" i="1"/>
  <c r="L606" i="1"/>
  <c r="J606" i="1"/>
  <c r="H606" i="1"/>
  <c r="M605" i="1"/>
  <c r="L605" i="1"/>
  <c r="J605" i="1"/>
  <c r="H605" i="1"/>
  <c r="M604" i="1"/>
  <c r="L604" i="1"/>
  <c r="J604" i="1"/>
  <c r="H604" i="1"/>
  <c r="M603" i="1"/>
  <c r="L603" i="1"/>
  <c r="J603" i="1"/>
  <c r="H603" i="1"/>
  <c r="M602" i="1"/>
  <c r="L602" i="1"/>
  <c r="J602" i="1"/>
  <c r="H602" i="1"/>
  <c r="M601" i="1"/>
  <c r="L601" i="1"/>
  <c r="J601" i="1"/>
  <c r="H601" i="1"/>
  <c r="M600" i="1"/>
  <c r="L600" i="1"/>
  <c r="J600" i="1"/>
  <c r="H600" i="1"/>
  <c r="M599" i="1"/>
  <c r="L599" i="1"/>
  <c r="J599" i="1"/>
  <c r="H599" i="1"/>
  <c r="M598" i="1"/>
  <c r="L598" i="1"/>
  <c r="J598" i="1"/>
  <c r="H598" i="1"/>
  <c r="M597" i="1"/>
  <c r="L597" i="1"/>
  <c r="J597" i="1"/>
  <c r="H597" i="1"/>
  <c r="M596" i="1"/>
  <c r="L596" i="1"/>
  <c r="J596" i="1"/>
  <c r="H596" i="1"/>
  <c r="M595" i="1"/>
  <c r="L595" i="1"/>
  <c r="J595" i="1"/>
  <c r="H595" i="1"/>
  <c r="M594" i="1"/>
  <c r="L594" i="1"/>
  <c r="J594" i="1"/>
  <c r="H594" i="1"/>
  <c r="M593" i="1"/>
  <c r="L593" i="1"/>
  <c r="J593" i="1"/>
  <c r="H593" i="1"/>
  <c r="M592" i="1"/>
  <c r="L592" i="1"/>
  <c r="J592" i="1"/>
  <c r="H592" i="1"/>
  <c r="M591" i="1"/>
  <c r="L591" i="1"/>
  <c r="J591" i="1"/>
  <c r="H591" i="1"/>
  <c r="M590" i="1"/>
  <c r="L590" i="1"/>
  <c r="J590" i="1"/>
  <c r="H590" i="1"/>
  <c r="M589" i="1"/>
  <c r="L589" i="1"/>
  <c r="J589" i="1"/>
  <c r="H589" i="1"/>
  <c r="M588" i="1"/>
  <c r="L588" i="1"/>
  <c r="J588" i="1"/>
  <c r="H588" i="1"/>
  <c r="M587" i="1"/>
  <c r="L587" i="1"/>
  <c r="J587" i="1"/>
  <c r="H587" i="1"/>
  <c r="M586" i="1"/>
  <c r="L586" i="1"/>
  <c r="J586" i="1"/>
  <c r="H586" i="1"/>
  <c r="M585" i="1"/>
  <c r="L585" i="1"/>
  <c r="J585" i="1"/>
  <c r="H585" i="1"/>
  <c r="M584" i="1"/>
  <c r="L584" i="1"/>
  <c r="J584" i="1"/>
  <c r="H584" i="1"/>
  <c r="M583" i="1"/>
  <c r="L583" i="1"/>
  <c r="J583" i="1"/>
  <c r="H583" i="1"/>
  <c r="M582" i="1"/>
  <c r="L582" i="1"/>
  <c r="J582" i="1"/>
  <c r="H582" i="1"/>
  <c r="M581" i="1"/>
  <c r="L581" i="1"/>
  <c r="J581" i="1"/>
  <c r="H581" i="1"/>
  <c r="M580" i="1"/>
  <c r="L580" i="1"/>
  <c r="J580" i="1"/>
  <c r="H580" i="1"/>
  <c r="M579" i="1"/>
  <c r="L579" i="1"/>
  <c r="J579" i="1"/>
  <c r="H579" i="1"/>
  <c r="M578" i="1"/>
  <c r="L578" i="1"/>
  <c r="J578" i="1"/>
  <c r="H578" i="1"/>
  <c r="M577" i="1"/>
  <c r="L577" i="1"/>
  <c r="J577" i="1"/>
  <c r="H577" i="1"/>
  <c r="M576" i="1"/>
  <c r="L576" i="1"/>
  <c r="J576" i="1"/>
  <c r="H576" i="1"/>
  <c r="M575" i="1"/>
  <c r="L575" i="1"/>
  <c r="J575" i="1"/>
  <c r="H575" i="1"/>
  <c r="M574" i="1"/>
  <c r="L574" i="1"/>
  <c r="J574" i="1"/>
  <c r="H574" i="1"/>
  <c r="M573" i="1"/>
  <c r="L573" i="1"/>
  <c r="J573" i="1"/>
  <c r="H573" i="1"/>
  <c r="M572" i="1"/>
  <c r="L572" i="1"/>
  <c r="J572" i="1"/>
  <c r="H572" i="1"/>
  <c r="M571" i="1"/>
  <c r="L571" i="1"/>
  <c r="J571" i="1"/>
  <c r="H571" i="1"/>
  <c r="M570" i="1"/>
  <c r="L570" i="1"/>
  <c r="J570" i="1"/>
  <c r="H570" i="1"/>
  <c r="M569" i="1"/>
  <c r="L569" i="1"/>
  <c r="J569" i="1"/>
  <c r="H569" i="1"/>
  <c r="M568" i="1"/>
  <c r="L568" i="1"/>
  <c r="J568" i="1"/>
  <c r="H568" i="1"/>
  <c r="M567" i="1"/>
  <c r="L567" i="1"/>
  <c r="J567" i="1"/>
  <c r="H567" i="1"/>
  <c r="M566" i="1"/>
  <c r="L566" i="1"/>
  <c r="J566" i="1"/>
  <c r="H566" i="1"/>
  <c r="M565" i="1"/>
  <c r="L565" i="1"/>
  <c r="J565" i="1"/>
  <c r="H565" i="1"/>
  <c r="M564" i="1"/>
  <c r="L564" i="1"/>
  <c r="J564" i="1"/>
  <c r="H564" i="1"/>
  <c r="M563" i="1"/>
  <c r="L563" i="1"/>
  <c r="J563" i="1"/>
  <c r="H563" i="1"/>
  <c r="M562" i="1"/>
  <c r="L562" i="1"/>
  <c r="J562" i="1"/>
  <c r="H562" i="1"/>
  <c r="M561" i="1"/>
  <c r="L561" i="1"/>
  <c r="J561" i="1"/>
  <c r="H561" i="1"/>
  <c r="M560" i="1"/>
  <c r="L560" i="1"/>
  <c r="J560" i="1"/>
  <c r="H560" i="1"/>
  <c r="M559" i="1"/>
  <c r="L559" i="1"/>
  <c r="J559" i="1"/>
  <c r="H559" i="1"/>
  <c r="M558" i="1"/>
  <c r="L558" i="1"/>
  <c r="J558" i="1"/>
  <c r="H558" i="1"/>
  <c r="M557" i="1"/>
  <c r="L557" i="1"/>
  <c r="J557" i="1"/>
  <c r="H557" i="1"/>
  <c r="M556" i="1"/>
  <c r="L556" i="1"/>
  <c r="J556" i="1"/>
  <c r="H556" i="1"/>
  <c r="M555" i="1"/>
  <c r="L555" i="1"/>
  <c r="J555" i="1"/>
  <c r="H555" i="1"/>
  <c r="M554" i="1"/>
  <c r="L554" i="1"/>
  <c r="J554" i="1"/>
  <c r="H554" i="1"/>
  <c r="M553" i="1"/>
  <c r="L553" i="1"/>
  <c r="J553" i="1"/>
  <c r="H553" i="1"/>
  <c r="M552" i="1"/>
  <c r="L552" i="1"/>
  <c r="J552" i="1"/>
  <c r="H552" i="1"/>
  <c r="M551" i="1"/>
  <c r="L551" i="1"/>
  <c r="J551" i="1"/>
  <c r="H551" i="1"/>
  <c r="M550" i="1"/>
  <c r="L550" i="1"/>
  <c r="J550" i="1"/>
  <c r="H550" i="1"/>
  <c r="M549" i="1"/>
  <c r="L549" i="1"/>
  <c r="J549" i="1"/>
  <c r="H549" i="1"/>
  <c r="M548" i="1"/>
  <c r="L548" i="1"/>
  <c r="J548" i="1"/>
  <c r="H548" i="1"/>
  <c r="M547" i="1"/>
  <c r="L547" i="1"/>
  <c r="J547" i="1"/>
  <c r="H547" i="1"/>
  <c r="M546" i="1"/>
  <c r="L546" i="1"/>
  <c r="J546" i="1"/>
  <c r="H546" i="1"/>
  <c r="M545" i="1"/>
  <c r="L545" i="1"/>
  <c r="J545" i="1"/>
  <c r="H545" i="1"/>
  <c r="M544" i="1"/>
  <c r="L544" i="1"/>
  <c r="J544" i="1"/>
  <c r="H544" i="1"/>
  <c r="M543" i="1"/>
  <c r="L543" i="1"/>
  <c r="J543" i="1"/>
  <c r="H543" i="1"/>
  <c r="M542" i="1"/>
  <c r="L542" i="1"/>
  <c r="J542" i="1"/>
  <c r="H542" i="1"/>
  <c r="M541" i="1"/>
  <c r="L541" i="1"/>
  <c r="J541" i="1"/>
  <c r="H541" i="1"/>
  <c r="M540" i="1"/>
  <c r="L540" i="1"/>
  <c r="J540" i="1"/>
  <c r="H540" i="1"/>
  <c r="M539" i="1"/>
  <c r="L539" i="1"/>
  <c r="J539" i="1"/>
  <c r="H539" i="1"/>
  <c r="M538" i="1"/>
  <c r="L538" i="1"/>
  <c r="J538" i="1"/>
  <c r="H538" i="1"/>
  <c r="M537" i="1"/>
  <c r="L537" i="1"/>
  <c r="J537" i="1"/>
  <c r="H537" i="1"/>
  <c r="M536" i="1"/>
  <c r="L536" i="1"/>
  <c r="J536" i="1"/>
  <c r="H536" i="1"/>
  <c r="M535" i="1"/>
  <c r="L535" i="1"/>
  <c r="J535" i="1"/>
  <c r="H535" i="1"/>
  <c r="M534" i="1"/>
  <c r="L534" i="1"/>
  <c r="J534" i="1"/>
  <c r="H534" i="1"/>
  <c r="M533" i="1"/>
  <c r="L533" i="1"/>
  <c r="J533" i="1"/>
  <c r="H533" i="1"/>
  <c r="M532" i="1"/>
  <c r="L532" i="1"/>
  <c r="J532" i="1"/>
  <c r="H532" i="1"/>
  <c r="M531" i="1"/>
  <c r="L531" i="1"/>
  <c r="J531" i="1"/>
  <c r="H531" i="1"/>
  <c r="M530" i="1"/>
  <c r="L530" i="1"/>
  <c r="J530" i="1"/>
  <c r="H530" i="1"/>
  <c r="M529" i="1"/>
  <c r="L529" i="1"/>
  <c r="J529" i="1"/>
  <c r="H529" i="1"/>
  <c r="M528" i="1"/>
  <c r="L528" i="1"/>
  <c r="J528" i="1"/>
  <c r="H528" i="1"/>
  <c r="M527" i="1"/>
  <c r="L527" i="1"/>
  <c r="J527" i="1"/>
  <c r="H527" i="1"/>
  <c r="M526" i="1"/>
  <c r="L526" i="1"/>
  <c r="J526" i="1"/>
  <c r="H526" i="1"/>
  <c r="M525" i="1"/>
  <c r="L525" i="1"/>
  <c r="J525" i="1"/>
  <c r="H525" i="1"/>
  <c r="M524" i="1"/>
  <c r="L524" i="1"/>
  <c r="J524" i="1"/>
  <c r="H524" i="1"/>
  <c r="M523" i="1"/>
  <c r="L523" i="1"/>
  <c r="J523" i="1"/>
  <c r="H523" i="1"/>
  <c r="M522" i="1"/>
  <c r="L522" i="1"/>
  <c r="J522" i="1"/>
  <c r="H522" i="1"/>
  <c r="M521" i="1"/>
  <c r="L521" i="1"/>
  <c r="J521" i="1"/>
  <c r="H521" i="1"/>
  <c r="M520" i="1"/>
  <c r="L520" i="1"/>
  <c r="J520" i="1"/>
  <c r="H520" i="1"/>
  <c r="M519" i="1"/>
  <c r="L519" i="1"/>
  <c r="J519" i="1"/>
  <c r="H519" i="1"/>
  <c r="M518" i="1"/>
  <c r="L518" i="1"/>
  <c r="J518" i="1"/>
  <c r="H518" i="1"/>
  <c r="M517" i="1"/>
  <c r="L517" i="1"/>
  <c r="J517" i="1"/>
  <c r="H517" i="1"/>
  <c r="M516" i="1"/>
  <c r="L516" i="1"/>
  <c r="J516" i="1"/>
  <c r="H516" i="1"/>
  <c r="M515" i="1"/>
  <c r="L515" i="1"/>
  <c r="J515" i="1"/>
  <c r="H515" i="1"/>
  <c r="M514" i="1"/>
  <c r="L514" i="1"/>
  <c r="J514" i="1"/>
  <c r="H514" i="1"/>
  <c r="M513" i="1"/>
  <c r="L513" i="1"/>
  <c r="J513" i="1"/>
  <c r="H513" i="1"/>
  <c r="M512" i="1"/>
  <c r="L512" i="1"/>
  <c r="J512" i="1"/>
  <c r="H512" i="1"/>
  <c r="M511" i="1"/>
  <c r="L511" i="1"/>
  <c r="J511" i="1"/>
  <c r="H511" i="1"/>
  <c r="M510" i="1"/>
  <c r="L510" i="1"/>
  <c r="J510" i="1"/>
  <c r="H510" i="1"/>
  <c r="M509" i="1"/>
  <c r="L509" i="1"/>
  <c r="J509" i="1"/>
  <c r="H509" i="1"/>
  <c r="M508" i="1"/>
  <c r="L508" i="1"/>
  <c r="J508" i="1"/>
  <c r="H508" i="1"/>
  <c r="M507" i="1"/>
  <c r="L507" i="1"/>
  <c r="J507" i="1"/>
  <c r="H507" i="1"/>
  <c r="M506" i="1"/>
  <c r="L506" i="1"/>
  <c r="J506" i="1"/>
  <c r="H506" i="1"/>
  <c r="M505" i="1"/>
  <c r="L505" i="1"/>
  <c r="J505" i="1"/>
  <c r="H505" i="1"/>
  <c r="M504" i="1"/>
  <c r="L504" i="1"/>
  <c r="J504" i="1"/>
  <c r="H504" i="1"/>
  <c r="M503" i="1"/>
  <c r="L503" i="1"/>
  <c r="J503" i="1"/>
  <c r="H503" i="1"/>
  <c r="M502" i="1"/>
  <c r="L502" i="1"/>
  <c r="J502" i="1"/>
  <c r="H502" i="1"/>
  <c r="M501" i="1"/>
  <c r="L501" i="1"/>
  <c r="J501" i="1"/>
  <c r="H501" i="1"/>
  <c r="M500" i="1"/>
  <c r="L500" i="1"/>
  <c r="J500" i="1"/>
  <c r="H500" i="1"/>
  <c r="M499" i="1"/>
  <c r="L499" i="1"/>
  <c r="J499" i="1"/>
  <c r="H499" i="1"/>
  <c r="M498" i="1"/>
  <c r="L498" i="1"/>
  <c r="J498" i="1"/>
  <c r="H498" i="1"/>
  <c r="M497" i="1"/>
  <c r="L497" i="1"/>
  <c r="J497" i="1"/>
  <c r="H497" i="1"/>
  <c r="M496" i="1"/>
  <c r="L496" i="1"/>
  <c r="J496" i="1"/>
  <c r="H496" i="1"/>
  <c r="M495" i="1"/>
  <c r="L495" i="1"/>
  <c r="J495" i="1"/>
  <c r="H495" i="1"/>
  <c r="M494" i="1"/>
  <c r="L494" i="1"/>
  <c r="J494" i="1"/>
  <c r="H494" i="1"/>
  <c r="M493" i="1"/>
  <c r="L493" i="1"/>
  <c r="J493" i="1"/>
  <c r="H493" i="1"/>
  <c r="M492" i="1"/>
  <c r="L492" i="1"/>
  <c r="J492" i="1"/>
  <c r="H492" i="1"/>
  <c r="M491" i="1"/>
  <c r="L491" i="1"/>
  <c r="J491" i="1"/>
  <c r="H491" i="1"/>
  <c r="M490" i="1"/>
  <c r="L490" i="1"/>
  <c r="J490" i="1"/>
  <c r="H490" i="1"/>
  <c r="M489" i="1"/>
  <c r="L489" i="1"/>
  <c r="J489" i="1"/>
  <c r="H489" i="1"/>
  <c r="M488" i="1"/>
  <c r="L488" i="1"/>
  <c r="J488" i="1"/>
  <c r="H488" i="1"/>
  <c r="M487" i="1"/>
  <c r="L487" i="1"/>
  <c r="J487" i="1"/>
  <c r="H487" i="1"/>
  <c r="M486" i="1"/>
  <c r="L486" i="1"/>
  <c r="J486" i="1"/>
  <c r="H486" i="1"/>
  <c r="M485" i="1"/>
  <c r="L485" i="1"/>
  <c r="J485" i="1"/>
  <c r="H485" i="1"/>
  <c r="M484" i="1"/>
  <c r="L484" i="1"/>
  <c r="J484" i="1"/>
  <c r="H484" i="1"/>
  <c r="M483" i="1"/>
  <c r="L483" i="1"/>
  <c r="J483" i="1"/>
  <c r="H483" i="1"/>
  <c r="M482" i="1"/>
  <c r="L482" i="1"/>
  <c r="J482" i="1"/>
  <c r="H482" i="1"/>
  <c r="M481" i="1"/>
  <c r="L481" i="1"/>
  <c r="J481" i="1"/>
  <c r="H481" i="1"/>
  <c r="M480" i="1"/>
  <c r="L480" i="1"/>
  <c r="J480" i="1"/>
  <c r="H480" i="1"/>
  <c r="M479" i="1"/>
  <c r="L479" i="1"/>
  <c r="J479" i="1"/>
  <c r="H479" i="1"/>
  <c r="M478" i="1"/>
  <c r="L478" i="1"/>
  <c r="J478" i="1"/>
  <c r="H478" i="1"/>
  <c r="M477" i="1"/>
  <c r="L477" i="1"/>
  <c r="J477" i="1"/>
  <c r="H477" i="1"/>
  <c r="M476" i="1"/>
  <c r="L476" i="1"/>
  <c r="J476" i="1"/>
  <c r="H476" i="1"/>
  <c r="M475" i="1"/>
  <c r="L475" i="1"/>
  <c r="J475" i="1"/>
  <c r="H475" i="1"/>
  <c r="M474" i="1"/>
  <c r="L474" i="1"/>
  <c r="J474" i="1"/>
  <c r="H474" i="1"/>
  <c r="M473" i="1"/>
  <c r="L473" i="1"/>
  <c r="J473" i="1"/>
  <c r="H473" i="1"/>
  <c r="M472" i="1"/>
  <c r="L472" i="1"/>
  <c r="J472" i="1"/>
  <c r="H472" i="1"/>
  <c r="M471" i="1"/>
  <c r="L471" i="1"/>
  <c r="J471" i="1"/>
  <c r="H471" i="1"/>
  <c r="M470" i="1"/>
  <c r="L470" i="1"/>
  <c r="J470" i="1"/>
  <c r="H470" i="1"/>
  <c r="M469" i="1"/>
  <c r="L469" i="1"/>
  <c r="J469" i="1"/>
  <c r="H469" i="1"/>
  <c r="M468" i="1"/>
  <c r="L468" i="1"/>
  <c r="J468" i="1"/>
  <c r="H468" i="1"/>
  <c r="M467" i="1"/>
  <c r="L467" i="1"/>
  <c r="J467" i="1"/>
  <c r="H467" i="1"/>
  <c r="M466" i="1"/>
  <c r="L466" i="1"/>
  <c r="J466" i="1"/>
  <c r="H466" i="1"/>
  <c r="M465" i="1"/>
  <c r="L465" i="1"/>
  <c r="J465" i="1"/>
  <c r="H465" i="1"/>
  <c r="M464" i="1"/>
  <c r="L464" i="1"/>
  <c r="J464" i="1"/>
  <c r="H464" i="1"/>
  <c r="M463" i="1"/>
  <c r="L463" i="1"/>
  <c r="J463" i="1"/>
  <c r="H463" i="1"/>
  <c r="M462" i="1"/>
  <c r="L462" i="1"/>
  <c r="J462" i="1"/>
  <c r="H462" i="1"/>
  <c r="M461" i="1"/>
  <c r="L461" i="1"/>
  <c r="J461" i="1"/>
  <c r="H461" i="1"/>
  <c r="M460" i="1"/>
  <c r="L460" i="1"/>
  <c r="J460" i="1"/>
  <c r="H460" i="1"/>
  <c r="M459" i="1"/>
  <c r="L459" i="1"/>
  <c r="J459" i="1"/>
  <c r="H459" i="1"/>
  <c r="M458" i="1"/>
  <c r="L458" i="1"/>
  <c r="J458" i="1"/>
  <c r="H458" i="1"/>
  <c r="M457" i="1"/>
  <c r="L457" i="1"/>
  <c r="J457" i="1"/>
  <c r="H457" i="1"/>
  <c r="M456" i="1"/>
  <c r="L456" i="1"/>
  <c r="J456" i="1"/>
  <c r="H456" i="1"/>
  <c r="M455" i="1"/>
  <c r="L455" i="1"/>
  <c r="J455" i="1"/>
  <c r="H455" i="1"/>
  <c r="M454" i="1"/>
  <c r="L454" i="1"/>
  <c r="J454" i="1"/>
  <c r="H454" i="1"/>
  <c r="M453" i="1"/>
  <c r="L453" i="1"/>
  <c r="J453" i="1"/>
  <c r="H453" i="1"/>
  <c r="M452" i="1"/>
  <c r="L452" i="1"/>
  <c r="J452" i="1"/>
  <c r="H452" i="1"/>
  <c r="M451" i="1"/>
  <c r="L451" i="1"/>
  <c r="J451" i="1"/>
  <c r="H451" i="1"/>
  <c r="M450" i="1"/>
  <c r="L450" i="1"/>
  <c r="J450" i="1"/>
  <c r="H450" i="1"/>
  <c r="M449" i="1"/>
  <c r="L449" i="1"/>
  <c r="J449" i="1"/>
  <c r="H449" i="1"/>
  <c r="M448" i="1"/>
  <c r="L448" i="1"/>
  <c r="J448" i="1"/>
  <c r="H448" i="1"/>
  <c r="M447" i="1"/>
  <c r="L447" i="1"/>
  <c r="J447" i="1"/>
  <c r="H447" i="1"/>
  <c r="M446" i="1"/>
  <c r="L446" i="1"/>
  <c r="J446" i="1"/>
  <c r="H446" i="1"/>
  <c r="M445" i="1"/>
  <c r="L445" i="1"/>
  <c r="J445" i="1"/>
  <c r="H445" i="1"/>
  <c r="M444" i="1"/>
  <c r="L444" i="1"/>
  <c r="J444" i="1"/>
  <c r="H444" i="1"/>
  <c r="M443" i="1"/>
  <c r="L443" i="1"/>
  <c r="J443" i="1"/>
  <c r="H443" i="1"/>
  <c r="M442" i="1"/>
  <c r="L442" i="1"/>
  <c r="J442" i="1"/>
  <c r="H442" i="1"/>
  <c r="M441" i="1"/>
  <c r="L441" i="1"/>
  <c r="J441" i="1"/>
  <c r="H441" i="1"/>
  <c r="M440" i="1"/>
  <c r="L440" i="1"/>
  <c r="J440" i="1"/>
  <c r="H440" i="1"/>
  <c r="M439" i="1"/>
  <c r="L439" i="1"/>
  <c r="J439" i="1"/>
  <c r="H439" i="1"/>
  <c r="M438" i="1"/>
  <c r="L438" i="1"/>
  <c r="J438" i="1"/>
  <c r="H438" i="1"/>
  <c r="M437" i="1"/>
  <c r="L437" i="1"/>
  <c r="J437" i="1"/>
  <c r="H437" i="1"/>
  <c r="M436" i="1"/>
  <c r="L436" i="1"/>
  <c r="J436" i="1"/>
  <c r="H436" i="1"/>
  <c r="M435" i="1"/>
  <c r="L435" i="1"/>
  <c r="J435" i="1"/>
  <c r="H435" i="1"/>
  <c r="M434" i="1"/>
  <c r="L434" i="1"/>
  <c r="J434" i="1"/>
  <c r="H434" i="1"/>
  <c r="M433" i="1"/>
  <c r="L433" i="1"/>
  <c r="J433" i="1"/>
  <c r="H433" i="1"/>
  <c r="M432" i="1"/>
  <c r="L432" i="1"/>
  <c r="J432" i="1"/>
  <c r="H432" i="1"/>
  <c r="M431" i="1"/>
  <c r="L431" i="1"/>
  <c r="J431" i="1"/>
  <c r="H431" i="1"/>
  <c r="M430" i="1"/>
  <c r="L430" i="1"/>
  <c r="J430" i="1"/>
  <c r="H430" i="1"/>
  <c r="M429" i="1"/>
  <c r="L429" i="1"/>
  <c r="J429" i="1"/>
  <c r="H429" i="1"/>
  <c r="M428" i="1"/>
  <c r="L428" i="1"/>
  <c r="J428" i="1"/>
  <c r="H428" i="1"/>
  <c r="M427" i="1"/>
  <c r="L427" i="1"/>
  <c r="J427" i="1"/>
  <c r="H427" i="1"/>
  <c r="M426" i="1"/>
  <c r="L426" i="1"/>
  <c r="J426" i="1"/>
  <c r="H426" i="1"/>
  <c r="M425" i="1"/>
  <c r="L425" i="1"/>
  <c r="J425" i="1"/>
  <c r="H425" i="1"/>
  <c r="M424" i="1"/>
  <c r="L424" i="1"/>
  <c r="J424" i="1"/>
  <c r="H424" i="1"/>
  <c r="M423" i="1"/>
  <c r="L423" i="1"/>
  <c r="J423" i="1"/>
  <c r="H423" i="1"/>
  <c r="M422" i="1"/>
  <c r="L422" i="1"/>
  <c r="J422" i="1"/>
  <c r="H422" i="1"/>
  <c r="M421" i="1"/>
  <c r="L421" i="1"/>
  <c r="J421" i="1"/>
  <c r="H421" i="1"/>
  <c r="M420" i="1"/>
  <c r="L420" i="1"/>
  <c r="J420" i="1"/>
  <c r="H420" i="1"/>
  <c r="M419" i="1"/>
  <c r="L419" i="1"/>
  <c r="J419" i="1"/>
  <c r="H419" i="1"/>
  <c r="M418" i="1"/>
  <c r="L418" i="1"/>
  <c r="J418" i="1"/>
  <c r="H418" i="1"/>
  <c r="M417" i="1"/>
  <c r="L417" i="1"/>
  <c r="J417" i="1"/>
  <c r="H417" i="1"/>
  <c r="M416" i="1"/>
  <c r="L416" i="1"/>
  <c r="J416" i="1"/>
  <c r="H416" i="1"/>
  <c r="M415" i="1"/>
  <c r="L415" i="1"/>
  <c r="J415" i="1"/>
  <c r="H415" i="1"/>
  <c r="M414" i="1"/>
  <c r="L414" i="1"/>
  <c r="J414" i="1"/>
  <c r="H414" i="1"/>
  <c r="M413" i="1"/>
  <c r="L413" i="1"/>
  <c r="J413" i="1"/>
  <c r="H413" i="1"/>
  <c r="M412" i="1"/>
  <c r="L412" i="1"/>
  <c r="J412" i="1"/>
  <c r="H412" i="1"/>
  <c r="M411" i="1"/>
  <c r="L411" i="1"/>
  <c r="J411" i="1"/>
  <c r="H411" i="1"/>
  <c r="M410" i="1"/>
  <c r="L410" i="1"/>
  <c r="J410" i="1"/>
  <c r="H410" i="1"/>
  <c r="M409" i="1"/>
  <c r="L409" i="1"/>
  <c r="J409" i="1"/>
  <c r="H409" i="1"/>
  <c r="M408" i="1"/>
  <c r="L408" i="1"/>
  <c r="J408" i="1"/>
  <c r="H408" i="1"/>
  <c r="M407" i="1"/>
  <c r="L407" i="1"/>
  <c r="J407" i="1"/>
  <c r="H407" i="1"/>
  <c r="M406" i="1"/>
  <c r="L406" i="1"/>
  <c r="J406" i="1"/>
  <c r="H406" i="1"/>
  <c r="M405" i="1"/>
  <c r="L405" i="1"/>
  <c r="J405" i="1"/>
  <c r="H405" i="1"/>
  <c r="M404" i="1"/>
  <c r="L404" i="1"/>
  <c r="J404" i="1"/>
  <c r="H404" i="1"/>
  <c r="M403" i="1"/>
  <c r="L403" i="1"/>
  <c r="J403" i="1"/>
  <c r="H403" i="1"/>
  <c r="M402" i="1"/>
  <c r="L402" i="1"/>
  <c r="J402" i="1"/>
  <c r="H402" i="1"/>
  <c r="M401" i="1"/>
  <c r="L401" i="1"/>
  <c r="J401" i="1"/>
  <c r="H401" i="1"/>
  <c r="M400" i="1"/>
  <c r="L400" i="1"/>
  <c r="J400" i="1"/>
  <c r="H400" i="1"/>
  <c r="M399" i="1"/>
  <c r="L399" i="1"/>
  <c r="J399" i="1"/>
  <c r="H399" i="1"/>
  <c r="M398" i="1"/>
  <c r="L398" i="1"/>
  <c r="J398" i="1"/>
  <c r="H398" i="1"/>
  <c r="M397" i="1"/>
  <c r="L397" i="1"/>
  <c r="J397" i="1"/>
  <c r="H397" i="1"/>
  <c r="M396" i="1"/>
  <c r="L396" i="1"/>
  <c r="J396" i="1"/>
  <c r="H396" i="1"/>
  <c r="M395" i="1"/>
  <c r="L395" i="1"/>
  <c r="J395" i="1"/>
  <c r="H395" i="1"/>
  <c r="M394" i="1"/>
  <c r="L394" i="1"/>
  <c r="J394" i="1"/>
  <c r="H394" i="1"/>
  <c r="M393" i="1"/>
  <c r="L393" i="1"/>
  <c r="J393" i="1"/>
  <c r="H393" i="1"/>
  <c r="M392" i="1"/>
  <c r="L392" i="1"/>
  <c r="J392" i="1"/>
  <c r="H392" i="1"/>
  <c r="M391" i="1"/>
  <c r="L391" i="1"/>
  <c r="J391" i="1"/>
  <c r="H391" i="1"/>
  <c r="M390" i="1"/>
  <c r="L390" i="1"/>
  <c r="J390" i="1"/>
  <c r="H390" i="1"/>
  <c r="M389" i="1"/>
  <c r="L389" i="1"/>
  <c r="J389" i="1"/>
  <c r="H389" i="1"/>
  <c r="M388" i="1"/>
  <c r="L388" i="1"/>
  <c r="J388" i="1"/>
  <c r="H388" i="1"/>
  <c r="M387" i="1"/>
  <c r="L387" i="1"/>
  <c r="J387" i="1"/>
  <c r="H387" i="1"/>
  <c r="M386" i="1"/>
  <c r="L386" i="1"/>
  <c r="J386" i="1"/>
  <c r="H386" i="1"/>
  <c r="M385" i="1"/>
  <c r="L385" i="1"/>
  <c r="J385" i="1"/>
  <c r="H385" i="1"/>
  <c r="M384" i="1"/>
  <c r="L384" i="1"/>
  <c r="J384" i="1"/>
  <c r="H384" i="1"/>
  <c r="M383" i="1"/>
  <c r="L383" i="1"/>
  <c r="J383" i="1"/>
  <c r="H383" i="1"/>
  <c r="M382" i="1"/>
  <c r="L382" i="1"/>
  <c r="J382" i="1"/>
  <c r="H382" i="1"/>
  <c r="M381" i="1"/>
  <c r="L381" i="1"/>
  <c r="J381" i="1"/>
  <c r="H381" i="1"/>
  <c r="M380" i="1"/>
  <c r="L380" i="1"/>
  <c r="J380" i="1"/>
  <c r="H380" i="1"/>
  <c r="M379" i="1"/>
  <c r="L379" i="1"/>
  <c r="J379" i="1"/>
  <c r="H379" i="1"/>
  <c r="M378" i="1"/>
  <c r="L378" i="1"/>
  <c r="J378" i="1"/>
  <c r="H378" i="1"/>
  <c r="M377" i="1"/>
  <c r="L377" i="1"/>
  <c r="J377" i="1"/>
  <c r="H377" i="1"/>
  <c r="M376" i="1"/>
  <c r="L376" i="1"/>
  <c r="J376" i="1"/>
  <c r="H376" i="1"/>
  <c r="M375" i="1"/>
  <c r="L375" i="1"/>
  <c r="J375" i="1"/>
  <c r="H375" i="1"/>
  <c r="M374" i="1"/>
  <c r="L374" i="1"/>
  <c r="J374" i="1"/>
  <c r="H374" i="1"/>
  <c r="M373" i="1"/>
  <c r="L373" i="1"/>
  <c r="J373" i="1"/>
  <c r="H373" i="1"/>
  <c r="M372" i="1"/>
  <c r="L372" i="1"/>
  <c r="J372" i="1"/>
  <c r="H372" i="1"/>
  <c r="M371" i="1"/>
  <c r="L371" i="1"/>
  <c r="J371" i="1"/>
  <c r="H371" i="1"/>
  <c r="M370" i="1"/>
  <c r="L370" i="1"/>
  <c r="J370" i="1"/>
  <c r="H370" i="1"/>
  <c r="M369" i="1"/>
  <c r="L369" i="1"/>
  <c r="J369" i="1"/>
  <c r="H369" i="1"/>
  <c r="M368" i="1"/>
  <c r="L368" i="1"/>
  <c r="J368" i="1"/>
  <c r="H368" i="1"/>
  <c r="M367" i="1"/>
  <c r="L367" i="1"/>
  <c r="J367" i="1"/>
  <c r="H367" i="1"/>
  <c r="M366" i="1"/>
  <c r="L366" i="1"/>
  <c r="J366" i="1"/>
  <c r="H366" i="1"/>
  <c r="M365" i="1"/>
  <c r="L365" i="1"/>
  <c r="J365" i="1"/>
  <c r="H365" i="1"/>
  <c r="M364" i="1"/>
  <c r="L364" i="1"/>
  <c r="J364" i="1"/>
  <c r="H364" i="1"/>
  <c r="M363" i="1"/>
  <c r="L363" i="1"/>
  <c r="J363" i="1"/>
  <c r="H363" i="1"/>
  <c r="M362" i="1"/>
  <c r="L362" i="1"/>
  <c r="J362" i="1"/>
  <c r="H362" i="1"/>
  <c r="M361" i="1"/>
  <c r="L361" i="1"/>
  <c r="J361" i="1"/>
  <c r="H361" i="1"/>
  <c r="M360" i="1"/>
  <c r="L360" i="1"/>
  <c r="J360" i="1"/>
  <c r="H360" i="1"/>
  <c r="M359" i="1"/>
  <c r="L359" i="1"/>
  <c r="J359" i="1"/>
  <c r="H359" i="1"/>
  <c r="M358" i="1"/>
  <c r="L358" i="1"/>
  <c r="J358" i="1"/>
  <c r="H358" i="1"/>
  <c r="M357" i="1"/>
  <c r="L357" i="1"/>
  <c r="J357" i="1"/>
  <c r="H357" i="1"/>
  <c r="M356" i="1"/>
  <c r="L356" i="1"/>
  <c r="J356" i="1"/>
  <c r="H356" i="1"/>
  <c r="M355" i="1"/>
  <c r="L355" i="1"/>
  <c r="J355" i="1"/>
  <c r="H355" i="1"/>
  <c r="M354" i="1"/>
  <c r="L354" i="1"/>
  <c r="J354" i="1"/>
  <c r="H354" i="1"/>
  <c r="M353" i="1"/>
  <c r="L353" i="1"/>
  <c r="J353" i="1"/>
  <c r="H353" i="1"/>
  <c r="M352" i="1"/>
  <c r="L352" i="1"/>
  <c r="J352" i="1"/>
  <c r="H352" i="1"/>
  <c r="M351" i="1"/>
  <c r="L351" i="1"/>
  <c r="J351" i="1"/>
  <c r="H351" i="1"/>
  <c r="M350" i="1"/>
  <c r="L350" i="1"/>
  <c r="J350" i="1"/>
  <c r="H350" i="1"/>
  <c r="M349" i="1"/>
  <c r="L349" i="1"/>
  <c r="J349" i="1"/>
  <c r="H349" i="1"/>
  <c r="M348" i="1"/>
  <c r="L348" i="1"/>
  <c r="J348" i="1"/>
  <c r="H348" i="1"/>
  <c r="M347" i="1"/>
  <c r="L347" i="1"/>
  <c r="J347" i="1"/>
  <c r="H347" i="1"/>
  <c r="M346" i="1"/>
  <c r="L346" i="1"/>
  <c r="J346" i="1"/>
  <c r="H346" i="1"/>
  <c r="M345" i="1"/>
  <c r="L345" i="1"/>
  <c r="J345" i="1"/>
  <c r="H345" i="1"/>
  <c r="M344" i="1"/>
  <c r="L344" i="1"/>
  <c r="J344" i="1"/>
  <c r="H344" i="1"/>
  <c r="M343" i="1"/>
  <c r="L343" i="1"/>
  <c r="J343" i="1"/>
  <c r="H343" i="1"/>
  <c r="M342" i="1"/>
  <c r="L342" i="1"/>
  <c r="J342" i="1"/>
  <c r="H342" i="1"/>
  <c r="M341" i="1"/>
  <c r="L341" i="1"/>
  <c r="J341" i="1"/>
  <c r="H341" i="1"/>
  <c r="M340" i="1"/>
  <c r="L340" i="1"/>
  <c r="J340" i="1"/>
  <c r="H340" i="1"/>
  <c r="M339" i="1"/>
  <c r="L339" i="1"/>
  <c r="J339" i="1"/>
  <c r="H339" i="1"/>
  <c r="M338" i="1"/>
  <c r="L338" i="1"/>
  <c r="J338" i="1"/>
  <c r="H338" i="1"/>
  <c r="M337" i="1"/>
  <c r="L337" i="1"/>
  <c r="J337" i="1"/>
  <c r="H337" i="1"/>
  <c r="M336" i="1"/>
  <c r="L336" i="1"/>
  <c r="J336" i="1"/>
  <c r="H336" i="1"/>
  <c r="M335" i="1"/>
  <c r="L335" i="1"/>
  <c r="J335" i="1"/>
  <c r="H335" i="1"/>
  <c r="M334" i="1"/>
  <c r="L334" i="1"/>
  <c r="J334" i="1"/>
  <c r="H334" i="1"/>
  <c r="M333" i="1"/>
  <c r="L333" i="1"/>
  <c r="J333" i="1"/>
  <c r="H333" i="1"/>
  <c r="M332" i="1"/>
  <c r="L332" i="1"/>
  <c r="J332" i="1"/>
  <c r="H332" i="1"/>
  <c r="M331" i="1"/>
  <c r="L331" i="1"/>
  <c r="J331" i="1"/>
  <c r="H331" i="1"/>
  <c r="M330" i="1"/>
  <c r="L330" i="1"/>
  <c r="J330" i="1"/>
  <c r="H330" i="1"/>
  <c r="M329" i="1"/>
  <c r="L329" i="1"/>
  <c r="J329" i="1"/>
  <c r="H329" i="1"/>
  <c r="M328" i="1"/>
  <c r="L328" i="1"/>
  <c r="J328" i="1"/>
  <c r="H328" i="1"/>
  <c r="M327" i="1"/>
  <c r="L327" i="1"/>
  <c r="J327" i="1"/>
  <c r="H327" i="1"/>
  <c r="M326" i="1"/>
  <c r="L326" i="1"/>
  <c r="J326" i="1"/>
  <c r="H326" i="1"/>
  <c r="M325" i="1"/>
  <c r="L325" i="1"/>
  <c r="J325" i="1"/>
  <c r="H325" i="1"/>
  <c r="M324" i="1"/>
  <c r="L324" i="1"/>
  <c r="J324" i="1"/>
  <c r="H324" i="1"/>
  <c r="M323" i="1"/>
  <c r="L323" i="1"/>
  <c r="J323" i="1"/>
  <c r="H323" i="1"/>
  <c r="M322" i="1"/>
  <c r="L322" i="1"/>
  <c r="J322" i="1"/>
  <c r="H322" i="1"/>
  <c r="M321" i="1"/>
  <c r="L321" i="1"/>
  <c r="J321" i="1"/>
  <c r="H321" i="1"/>
  <c r="M320" i="1"/>
  <c r="L320" i="1"/>
  <c r="J320" i="1"/>
  <c r="H320" i="1"/>
  <c r="M319" i="1"/>
  <c r="L319" i="1"/>
  <c r="J319" i="1"/>
  <c r="H319" i="1"/>
  <c r="M318" i="1"/>
  <c r="L318" i="1"/>
  <c r="J318" i="1"/>
  <c r="H318" i="1"/>
  <c r="M317" i="1"/>
  <c r="L317" i="1"/>
  <c r="J317" i="1"/>
  <c r="H317" i="1"/>
  <c r="M316" i="1"/>
  <c r="L316" i="1"/>
  <c r="J316" i="1"/>
  <c r="H316" i="1"/>
  <c r="M315" i="1"/>
  <c r="L315" i="1"/>
  <c r="J315" i="1"/>
  <c r="H315" i="1"/>
  <c r="M314" i="1"/>
  <c r="L314" i="1"/>
  <c r="J314" i="1"/>
  <c r="H314" i="1"/>
  <c r="M313" i="1"/>
  <c r="L313" i="1"/>
  <c r="J313" i="1"/>
  <c r="H313" i="1"/>
  <c r="M312" i="1"/>
  <c r="L312" i="1"/>
  <c r="J312" i="1"/>
  <c r="H312" i="1"/>
  <c r="M311" i="1"/>
  <c r="L311" i="1"/>
  <c r="J311" i="1"/>
  <c r="H311" i="1"/>
  <c r="M310" i="1"/>
  <c r="L310" i="1"/>
  <c r="J310" i="1"/>
  <c r="H310" i="1"/>
  <c r="M309" i="1"/>
  <c r="L309" i="1"/>
  <c r="J309" i="1"/>
  <c r="H309" i="1"/>
  <c r="M308" i="1"/>
  <c r="L308" i="1"/>
  <c r="J308" i="1"/>
  <c r="H308" i="1"/>
  <c r="M307" i="1"/>
  <c r="L307" i="1"/>
  <c r="J307" i="1"/>
  <c r="H307" i="1"/>
  <c r="M306" i="1"/>
  <c r="L306" i="1"/>
  <c r="J306" i="1"/>
  <c r="H306" i="1"/>
  <c r="M305" i="1"/>
  <c r="L305" i="1"/>
  <c r="J305" i="1"/>
  <c r="H305" i="1"/>
  <c r="M304" i="1"/>
  <c r="L304" i="1"/>
  <c r="J304" i="1"/>
  <c r="H304" i="1"/>
  <c r="M303" i="1"/>
  <c r="L303" i="1"/>
  <c r="J303" i="1"/>
  <c r="H303" i="1"/>
  <c r="M302" i="1"/>
  <c r="L302" i="1"/>
  <c r="J302" i="1"/>
  <c r="H302" i="1"/>
  <c r="M301" i="1"/>
  <c r="L301" i="1"/>
  <c r="J301" i="1"/>
  <c r="H301" i="1"/>
  <c r="M300" i="1"/>
  <c r="L300" i="1"/>
  <c r="J300" i="1"/>
  <c r="H300" i="1"/>
  <c r="M299" i="1"/>
  <c r="L299" i="1"/>
  <c r="J299" i="1"/>
  <c r="H299" i="1"/>
  <c r="M298" i="1"/>
  <c r="L298" i="1"/>
  <c r="J298" i="1"/>
  <c r="H298" i="1"/>
  <c r="M297" i="1"/>
  <c r="L297" i="1"/>
  <c r="J297" i="1"/>
  <c r="H297" i="1"/>
  <c r="M296" i="1"/>
  <c r="L296" i="1"/>
  <c r="J296" i="1"/>
  <c r="H296" i="1"/>
  <c r="M295" i="1"/>
  <c r="L295" i="1"/>
  <c r="J295" i="1"/>
  <c r="H295" i="1"/>
  <c r="M294" i="1"/>
  <c r="L294" i="1"/>
  <c r="J294" i="1"/>
  <c r="H294" i="1"/>
  <c r="M293" i="1"/>
  <c r="L293" i="1"/>
  <c r="J293" i="1"/>
  <c r="H293" i="1"/>
  <c r="M292" i="1"/>
  <c r="L292" i="1"/>
  <c r="J292" i="1"/>
  <c r="H292" i="1"/>
  <c r="M291" i="1"/>
  <c r="L291" i="1"/>
  <c r="J291" i="1"/>
  <c r="H291" i="1"/>
  <c r="M290" i="1"/>
  <c r="L290" i="1"/>
  <c r="J290" i="1"/>
  <c r="H290" i="1"/>
  <c r="M289" i="1"/>
  <c r="L289" i="1"/>
  <c r="J289" i="1"/>
  <c r="H289" i="1"/>
  <c r="M288" i="1"/>
  <c r="L288" i="1"/>
  <c r="J288" i="1"/>
  <c r="H288" i="1"/>
  <c r="M287" i="1"/>
  <c r="L287" i="1"/>
  <c r="J287" i="1"/>
  <c r="H287" i="1"/>
  <c r="M286" i="1"/>
  <c r="L286" i="1"/>
  <c r="J286" i="1"/>
  <c r="H286" i="1"/>
  <c r="M285" i="1"/>
  <c r="L285" i="1"/>
  <c r="J285" i="1"/>
  <c r="H285" i="1"/>
  <c r="M284" i="1"/>
  <c r="L284" i="1"/>
  <c r="J284" i="1"/>
  <c r="H284" i="1"/>
  <c r="M283" i="1"/>
  <c r="L283" i="1"/>
  <c r="J283" i="1"/>
  <c r="H283" i="1"/>
  <c r="M282" i="1"/>
  <c r="L282" i="1"/>
  <c r="J282" i="1"/>
  <c r="H282" i="1"/>
  <c r="M281" i="1"/>
  <c r="L281" i="1"/>
  <c r="J281" i="1"/>
  <c r="H281" i="1"/>
  <c r="M280" i="1"/>
  <c r="L280" i="1"/>
  <c r="J280" i="1"/>
  <c r="H280" i="1"/>
  <c r="M279" i="1"/>
  <c r="L279" i="1"/>
  <c r="J279" i="1"/>
  <c r="H279" i="1"/>
  <c r="M278" i="1"/>
  <c r="L278" i="1"/>
  <c r="J278" i="1"/>
  <c r="H278" i="1"/>
  <c r="M277" i="1"/>
  <c r="L277" i="1"/>
  <c r="J277" i="1"/>
  <c r="H277" i="1"/>
  <c r="M276" i="1"/>
  <c r="L276" i="1"/>
  <c r="J276" i="1"/>
  <c r="H276" i="1"/>
  <c r="M275" i="1"/>
  <c r="L275" i="1"/>
  <c r="J275" i="1"/>
  <c r="H275" i="1"/>
  <c r="M274" i="1"/>
  <c r="L274" i="1"/>
  <c r="J274" i="1"/>
  <c r="H274" i="1"/>
  <c r="M273" i="1"/>
  <c r="L273" i="1"/>
  <c r="J273" i="1"/>
  <c r="H273" i="1"/>
  <c r="M272" i="1"/>
  <c r="L272" i="1"/>
  <c r="J272" i="1"/>
  <c r="H272" i="1"/>
  <c r="M271" i="1"/>
  <c r="L271" i="1"/>
  <c r="J271" i="1"/>
  <c r="H271" i="1"/>
  <c r="M270" i="1"/>
  <c r="L270" i="1"/>
  <c r="J270" i="1"/>
  <c r="H270" i="1"/>
  <c r="M269" i="1"/>
  <c r="L269" i="1"/>
  <c r="J269" i="1"/>
  <c r="H269" i="1"/>
  <c r="M268" i="1"/>
  <c r="L268" i="1"/>
  <c r="J268" i="1"/>
  <c r="H268" i="1"/>
  <c r="M267" i="1"/>
  <c r="L267" i="1"/>
  <c r="J267" i="1"/>
  <c r="H267" i="1"/>
  <c r="M266" i="1"/>
  <c r="L266" i="1"/>
  <c r="J266" i="1"/>
  <c r="H266" i="1"/>
  <c r="M265" i="1"/>
  <c r="L265" i="1"/>
  <c r="J265" i="1"/>
  <c r="H265" i="1"/>
  <c r="M264" i="1"/>
  <c r="L264" i="1"/>
  <c r="J264" i="1"/>
  <c r="H264" i="1"/>
  <c r="M263" i="1"/>
  <c r="L263" i="1"/>
  <c r="J263" i="1"/>
  <c r="H263" i="1"/>
  <c r="M262" i="1"/>
  <c r="L262" i="1"/>
  <c r="J262" i="1"/>
  <c r="H262" i="1"/>
  <c r="M261" i="1"/>
  <c r="L261" i="1"/>
  <c r="J261" i="1"/>
  <c r="H261" i="1"/>
  <c r="M260" i="1"/>
  <c r="L260" i="1"/>
  <c r="J260" i="1"/>
  <c r="H260" i="1"/>
  <c r="M259" i="1"/>
  <c r="L259" i="1"/>
  <c r="J259" i="1"/>
  <c r="H259" i="1"/>
  <c r="M258" i="1"/>
  <c r="L258" i="1"/>
  <c r="J258" i="1"/>
  <c r="H258" i="1"/>
  <c r="M257" i="1"/>
  <c r="L257" i="1"/>
  <c r="J257" i="1"/>
  <c r="H257" i="1"/>
  <c r="M256" i="1"/>
  <c r="L256" i="1"/>
  <c r="J256" i="1"/>
  <c r="H256" i="1"/>
  <c r="M255" i="1"/>
  <c r="L255" i="1"/>
  <c r="J255" i="1"/>
  <c r="H255" i="1"/>
  <c r="M254" i="1"/>
  <c r="L254" i="1"/>
  <c r="J254" i="1"/>
  <c r="H254" i="1"/>
  <c r="M253" i="1"/>
  <c r="L253" i="1"/>
  <c r="J253" i="1"/>
  <c r="H253" i="1"/>
  <c r="M252" i="1"/>
  <c r="L252" i="1"/>
  <c r="J252" i="1"/>
  <c r="H252" i="1"/>
  <c r="M251" i="1"/>
  <c r="L251" i="1"/>
  <c r="J251" i="1"/>
  <c r="H251" i="1"/>
  <c r="M250" i="1"/>
  <c r="L250" i="1"/>
  <c r="J250" i="1"/>
  <c r="H250" i="1"/>
  <c r="M249" i="1"/>
  <c r="L249" i="1"/>
  <c r="J249" i="1"/>
  <c r="H249" i="1"/>
  <c r="M248" i="1"/>
  <c r="L248" i="1"/>
  <c r="J248" i="1"/>
  <c r="H248" i="1"/>
  <c r="M247" i="1"/>
  <c r="L247" i="1"/>
  <c r="J247" i="1"/>
  <c r="H247" i="1"/>
  <c r="M246" i="1"/>
  <c r="L246" i="1"/>
  <c r="J246" i="1"/>
  <c r="H246" i="1"/>
  <c r="M245" i="1"/>
  <c r="L245" i="1"/>
  <c r="J245" i="1"/>
  <c r="H245" i="1"/>
  <c r="M244" i="1"/>
  <c r="L244" i="1"/>
  <c r="J244" i="1"/>
  <c r="H244" i="1"/>
  <c r="M243" i="1"/>
  <c r="L243" i="1"/>
  <c r="J243" i="1"/>
  <c r="H243" i="1"/>
  <c r="M242" i="1"/>
  <c r="L242" i="1"/>
  <c r="J242" i="1"/>
  <c r="H242" i="1"/>
  <c r="M241" i="1"/>
  <c r="L241" i="1"/>
  <c r="J241" i="1"/>
  <c r="H241" i="1"/>
  <c r="M240" i="1"/>
  <c r="L240" i="1"/>
  <c r="J240" i="1"/>
  <c r="H240" i="1"/>
  <c r="M239" i="1"/>
  <c r="L239" i="1"/>
  <c r="J239" i="1"/>
  <c r="H239" i="1"/>
  <c r="M238" i="1"/>
  <c r="L238" i="1"/>
  <c r="J238" i="1"/>
  <c r="H238" i="1"/>
  <c r="M237" i="1"/>
  <c r="L237" i="1"/>
  <c r="J237" i="1"/>
  <c r="H237" i="1"/>
  <c r="M236" i="1"/>
  <c r="L236" i="1"/>
  <c r="J236" i="1"/>
  <c r="H236" i="1"/>
  <c r="M235" i="1"/>
  <c r="L235" i="1"/>
  <c r="J235" i="1"/>
  <c r="H235" i="1"/>
  <c r="M234" i="1"/>
  <c r="L234" i="1"/>
  <c r="J234" i="1"/>
  <c r="H234" i="1"/>
  <c r="M233" i="1"/>
  <c r="L233" i="1"/>
  <c r="J233" i="1"/>
  <c r="H233" i="1"/>
  <c r="M232" i="1"/>
  <c r="L232" i="1"/>
  <c r="J232" i="1"/>
  <c r="H232" i="1"/>
  <c r="M231" i="1"/>
  <c r="L231" i="1"/>
  <c r="J231" i="1"/>
  <c r="H231" i="1"/>
  <c r="M230" i="1"/>
  <c r="L230" i="1"/>
  <c r="J230" i="1"/>
  <c r="H230" i="1"/>
  <c r="M229" i="1"/>
  <c r="L229" i="1"/>
  <c r="J229" i="1"/>
  <c r="H229" i="1"/>
  <c r="M228" i="1"/>
  <c r="L228" i="1"/>
  <c r="J228" i="1"/>
  <c r="H228" i="1"/>
  <c r="M227" i="1"/>
  <c r="L227" i="1"/>
  <c r="J227" i="1"/>
  <c r="H227" i="1"/>
  <c r="M226" i="1"/>
  <c r="L226" i="1"/>
  <c r="J226" i="1"/>
  <c r="H226" i="1"/>
  <c r="M225" i="1"/>
  <c r="L225" i="1"/>
  <c r="J225" i="1"/>
  <c r="H225" i="1"/>
  <c r="M224" i="1"/>
  <c r="L224" i="1"/>
  <c r="J224" i="1"/>
  <c r="H224" i="1"/>
  <c r="M223" i="1"/>
  <c r="L223" i="1"/>
  <c r="J223" i="1"/>
  <c r="H223" i="1"/>
  <c r="M222" i="1"/>
  <c r="L222" i="1"/>
  <c r="J222" i="1"/>
  <c r="H222" i="1"/>
  <c r="M221" i="1"/>
  <c r="L221" i="1"/>
  <c r="J221" i="1"/>
  <c r="H221" i="1"/>
  <c r="M220" i="1"/>
  <c r="L220" i="1"/>
  <c r="J220" i="1"/>
  <c r="H220" i="1"/>
  <c r="M219" i="1"/>
  <c r="L219" i="1"/>
  <c r="J219" i="1"/>
  <c r="H219" i="1"/>
  <c r="M218" i="1"/>
  <c r="L218" i="1"/>
  <c r="J218" i="1"/>
  <c r="H218" i="1"/>
  <c r="M217" i="1"/>
  <c r="L217" i="1"/>
  <c r="J217" i="1"/>
  <c r="H217" i="1"/>
  <c r="M216" i="1"/>
  <c r="L216" i="1"/>
  <c r="J216" i="1"/>
  <c r="H216" i="1"/>
  <c r="M215" i="1"/>
  <c r="L215" i="1"/>
  <c r="J215" i="1"/>
  <c r="H215" i="1"/>
  <c r="M214" i="1"/>
  <c r="L214" i="1"/>
  <c r="J214" i="1"/>
  <c r="H214" i="1"/>
  <c r="M213" i="1"/>
  <c r="L213" i="1"/>
  <c r="J213" i="1"/>
  <c r="H213" i="1"/>
  <c r="M212" i="1"/>
  <c r="L212" i="1"/>
  <c r="J212" i="1"/>
  <c r="H212" i="1"/>
  <c r="M211" i="1"/>
  <c r="L211" i="1"/>
  <c r="J211" i="1"/>
  <c r="H211" i="1"/>
  <c r="M210" i="1"/>
  <c r="L210" i="1"/>
  <c r="J210" i="1"/>
  <c r="H210" i="1"/>
  <c r="M209" i="1"/>
  <c r="L209" i="1"/>
  <c r="J209" i="1"/>
  <c r="H209" i="1"/>
  <c r="M208" i="1"/>
  <c r="L208" i="1"/>
  <c r="J208" i="1"/>
  <c r="H208" i="1"/>
  <c r="M207" i="1"/>
  <c r="L207" i="1"/>
  <c r="J207" i="1"/>
  <c r="H207" i="1"/>
  <c r="M206" i="1"/>
  <c r="L206" i="1"/>
  <c r="J206" i="1"/>
  <c r="H206" i="1"/>
  <c r="M205" i="1"/>
  <c r="L205" i="1"/>
  <c r="J205" i="1"/>
  <c r="H205" i="1"/>
  <c r="M204" i="1"/>
  <c r="L204" i="1"/>
  <c r="J204" i="1"/>
  <c r="H204" i="1"/>
  <c r="M203" i="1"/>
  <c r="L203" i="1"/>
  <c r="J203" i="1"/>
  <c r="H203" i="1"/>
  <c r="M202" i="1"/>
  <c r="L202" i="1"/>
  <c r="J202" i="1"/>
  <c r="H202" i="1"/>
  <c r="M201" i="1"/>
  <c r="L201" i="1"/>
  <c r="J201" i="1"/>
  <c r="H201" i="1"/>
  <c r="M200" i="1"/>
  <c r="L200" i="1"/>
  <c r="J200" i="1"/>
  <c r="H200" i="1"/>
  <c r="M199" i="1"/>
  <c r="L199" i="1"/>
  <c r="J199" i="1"/>
  <c r="H199" i="1"/>
  <c r="M198" i="1"/>
  <c r="L198" i="1"/>
  <c r="J198" i="1"/>
  <c r="H198" i="1"/>
  <c r="M197" i="1"/>
  <c r="L197" i="1"/>
  <c r="J197" i="1"/>
  <c r="H197" i="1"/>
  <c r="M196" i="1"/>
  <c r="L196" i="1"/>
  <c r="J196" i="1"/>
  <c r="H196" i="1"/>
  <c r="M195" i="1"/>
  <c r="L195" i="1"/>
  <c r="J195" i="1"/>
  <c r="H195" i="1"/>
  <c r="M194" i="1"/>
  <c r="L194" i="1"/>
  <c r="J194" i="1"/>
  <c r="H194" i="1"/>
  <c r="M193" i="1"/>
  <c r="L193" i="1"/>
  <c r="J193" i="1"/>
  <c r="H193" i="1"/>
  <c r="M192" i="1"/>
  <c r="L192" i="1"/>
  <c r="J192" i="1"/>
  <c r="H192" i="1"/>
  <c r="M191" i="1"/>
  <c r="L191" i="1"/>
  <c r="J191" i="1"/>
  <c r="H191" i="1"/>
  <c r="M190" i="1"/>
  <c r="L190" i="1"/>
  <c r="J190" i="1"/>
  <c r="H190" i="1"/>
  <c r="M189" i="1"/>
  <c r="L189" i="1"/>
  <c r="J189" i="1"/>
  <c r="H189" i="1"/>
  <c r="M188" i="1"/>
  <c r="L188" i="1"/>
  <c r="J188" i="1"/>
  <c r="H188" i="1"/>
  <c r="M187" i="1"/>
  <c r="L187" i="1"/>
  <c r="J187" i="1"/>
  <c r="H187" i="1"/>
  <c r="M186" i="1"/>
  <c r="L186" i="1"/>
  <c r="J186" i="1"/>
  <c r="H186" i="1"/>
  <c r="M185" i="1"/>
  <c r="L185" i="1"/>
  <c r="J185" i="1"/>
  <c r="H185" i="1"/>
  <c r="M184" i="1"/>
  <c r="L184" i="1"/>
  <c r="J184" i="1"/>
  <c r="H184" i="1"/>
  <c r="M183" i="1"/>
  <c r="L183" i="1"/>
  <c r="J183" i="1"/>
  <c r="H183" i="1"/>
  <c r="M182" i="1"/>
  <c r="L182" i="1"/>
  <c r="J182" i="1"/>
  <c r="H182" i="1"/>
  <c r="M181" i="1"/>
  <c r="L181" i="1"/>
  <c r="J181" i="1"/>
  <c r="H181" i="1"/>
  <c r="M180" i="1"/>
  <c r="L180" i="1"/>
  <c r="J180" i="1"/>
  <c r="H180" i="1"/>
  <c r="M179" i="1"/>
  <c r="L179" i="1"/>
  <c r="J179" i="1"/>
  <c r="H179" i="1"/>
  <c r="M178" i="1"/>
  <c r="L178" i="1"/>
  <c r="J178" i="1"/>
  <c r="H178" i="1"/>
  <c r="M177" i="1"/>
  <c r="L177" i="1"/>
  <c r="J177" i="1"/>
  <c r="H177" i="1"/>
  <c r="M176" i="1"/>
  <c r="L176" i="1"/>
  <c r="J176" i="1"/>
  <c r="H176" i="1"/>
  <c r="M175" i="1"/>
  <c r="L175" i="1"/>
  <c r="J175" i="1"/>
  <c r="H175" i="1"/>
  <c r="M174" i="1"/>
  <c r="L174" i="1"/>
  <c r="J174" i="1"/>
  <c r="H174" i="1"/>
  <c r="M173" i="1"/>
  <c r="L173" i="1"/>
  <c r="J173" i="1"/>
  <c r="H173" i="1"/>
  <c r="M172" i="1"/>
  <c r="L172" i="1"/>
  <c r="J172" i="1"/>
  <c r="H172" i="1"/>
  <c r="M171" i="1"/>
  <c r="L171" i="1"/>
  <c r="J171" i="1"/>
  <c r="H171" i="1"/>
  <c r="M170" i="1"/>
  <c r="L170" i="1"/>
  <c r="J170" i="1"/>
  <c r="H170" i="1"/>
  <c r="M169" i="1"/>
  <c r="L169" i="1"/>
  <c r="J169" i="1"/>
  <c r="H169" i="1"/>
  <c r="M168" i="1"/>
  <c r="L168" i="1"/>
  <c r="J168" i="1"/>
  <c r="H168" i="1"/>
  <c r="M167" i="1"/>
  <c r="L167" i="1"/>
  <c r="J167" i="1"/>
  <c r="H167" i="1"/>
  <c r="M166" i="1"/>
  <c r="L166" i="1"/>
  <c r="J166" i="1"/>
  <c r="H166" i="1"/>
  <c r="M165" i="1"/>
  <c r="L165" i="1"/>
  <c r="J165" i="1"/>
  <c r="H165" i="1"/>
  <c r="M164" i="1"/>
  <c r="L164" i="1"/>
  <c r="J164" i="1"/>
  <c r="H164" i="1"/>
  <c r="M163" i="1"/>
  <c r="L163" i="1"/>
  <c r="J163" i="1"/>
  <c r="H163" i="1"/>
  <c r="M162" i="1"/>
  <c r="L162" i="1"/>
  <c r="J162" i="1"/>
  <c r="H162" i="1"/>
  <c r="M161" i="1"/>
  <c r="L161" i="1"/>
  <c r="J161" i="1"/>
  <c r="H161" i="1"/>
  <c r="M160" i="1"/>
  <c r="L160" i="1"/>
  <c r="J160" i="1"/>
  <c r="H160" i="1"/>
  <c r="M159" i="1"/>
  <c r="L159" i="1"/>
  <c r="J159" i="1"/>
  <c r="H159" i="1"/>
  <c r="M158" i="1"/>
  <c r="L158" i="1"/>
  <c r="J158" i="1"/>
  <c r="H158" i="1"/>
  <c r="M157" i="1"/>
  <c r="L157" i="1"/>
  <c r="J157" i="1"/>
  <c r="H157" i="1"/>
  <c r="M156" i="1"/>
  <c r="L156" i="1"/>
  <c r="J156" i="1"/>
  <c r="H156" i="1"/>
  <c r="M155" i="1"/>
  <c r="L155" i="1"/>
  <c r="J155" i="1"/>
  <c r="H155" i="1"/>
  <c r="M154" i="1"/>
  <c r="L154" i="1"/>
  <c r="J154" i="1"/>
  <c r="H154" i="1"/>
  <c r="M153" i="1"/>
  <c r="L153" i="1"/>
  <c r="J153" i="1"/>
  <c r="H153" i="1"/>
  <c r="M152" i="1"/>
  <c r="L152" i="1"/>
  <c r="J152" i="1"/>
  <c r="H152" i="1"/>
  <c r="M151" i="1"/>
  <c r="L151" i="1"/>
  <c r="J151" i="1"/>
  <c r="H151" i="1"/>
  <c r="M150" i="1"/>
  <c r="L150" i="1"/>
  <c r="J150" i="1"/>
  <c r="H150" i="1"/>
  <c r="M149" i="1"/>
  <c r="L149" i="1"/>
  <c r="J149" i="1"/>
  <c r="H149" i="1"/>
  <c r="M148" i="1"/>
  <c r="L148" i="1"/>
  <c r="J148" i="1"/>
  <c r="H148" i="1"/>
  <c r="M147" i="1"/>
  <c r="L147" i="1"/>
  <c r="J147" i="1"/>
  <c r="H147" i="1"/>
  <c r="M146" i="1"/>
  <c r="L146" i="1"/>
  <c r="J146" i="1"/>
  <c r="H146" i="1"/>
  <c r="M145" i="1"/>
  <c r="L145" i="1"/>
  <c r="J145" i="1"/>
  <c r="H145" i="1"/>
  <c r="M144" i="1"/>
  <c r="L144" i="1"/>
  <c r="J144" i="1"/>
  <c r="H144" i="1"/>
  <c r="M143" i="1"/>
  <c r="L143" i="1"/>
  <c r="J143" i="1"/>
  <c r="H143" i="1"/>
  <c r="M142" i="1"/>
  <c r="L142" i="1"/>
  <c r="J142" i="1"/>
  <c r="H142" i="1"/>
  <c r="M141" i="1"/>
  <c r="L141" i="1"/>
  <c r="J141" i="1"/>
  <c r="H141" i="1"/>
  <c r="M140" i="1"/>
  <c r="L140" i="1"/>
  <c r="J140" i="1"/>
  <c r="H140" i="1"/>
  <c r="M139" i="1"/>
  <c r="L139" i="1"/>
  <c r="J139" i="1"/>
  <c r="H139" i="1"/>
  <c r="M138" i="1"/>
  <c r="L138" i="1"/>
  <c r="J138" i="1"/>
  <c r="H138" i="1"/>
  <c r="M137" i="1"/>
  <c r="L137" i="1"/>
  <c r="J137" i="1"/>
  <c r="H137" i="1"/>
  <c r="M136" i="1"/>
  <c r="L136" i="1"/>
  <c r="J136" i="1"/>
  <c r="H136" i="1"/>
  <c r="M135" i="1"/>
  <c r="L135" i="1"/>
  <c r="J135" i="1"/>
  <c r="H135" i="1"/>
  <c r="M134" i="1"/>
  <c r="L134" i="1"/>
  <c r="J134" i="1"/>
  <c r="H134" i="1"/>
  <c r="M133" i="1"/>
  <c r="L133" i="1"/>
  <c r="J133" i="1"/>
  <c r="H133" i="1"/>
  <c r="M132" i="1"/>
  <c r="L132" i="1"/>
  <c r="J132" i="1"/>
  <c r="H132" i="1"/>
  <c r="M131" i="1"/>
  <c r="L131" i="1"/>
  <c r="J131" i="1"/>
  <c r="H131" i="1"/>
  <c r="M130" i="1"/>
  <c r="L130" i="1"/>
  <c r="J130" i="1"/>
  <c r="H130" i="1"/>
  <c r="M129" i="1"/>
  <c r="L129" i="1"/>
  <c r="J129" i="1"/>
  <c r="H129" i="1"/>
  <c r="M128" i="1"/>
  <c r="L128" i="1"/>
  <c r="J128" i="1"/>
  <c r="H128" i="1"/>
  <c r="M127" i="1"/>
  <c r="L127" i="1"/>
  <c r="J127" i="1"/>
  <c r="H127" i="1"/>
  <c r="M126" i="1"/>
  <c r="L126" i="1"/>
  <c r="J126" i="1"/>
  <c r="H126" i="1"/>
  <c r="M125" i="1"/>
  <c r="L125" i="1"/>
  <c r="J125" i="1"/>
  <c r="H125" i="1"/>
  <c r="M124" i="1"/>
  <c r="L124" i="1"/>
  <c r="J124" i="1"/>
  <c r="H124" i="1"/>
  <c r="M123" i="1"/>
  <c r="L123" i="1"/>
  <c r="J123" i="1"/>
  <c r="H123" i="1"/>
  <c r="M122" i="1"/>
  <c r="L122" i="1"/>
  <c r="J122" i="1"/>
  <c r="H122" i="1"/>
  <c r="M121" i="1"/>
  <c r="L121" i="1"/>
  <c r="J121" i="1"/>
  <c r="H121" i="1"/>
  <c r="M120" i="1"/>
  <c r="L120" i="1"/>
  <c r="J120" i="1"/>
  <c r="H120" i="1"/>
  <c r="M119" i="1"/>
  <c r="L119" i="1"/>
  <c r="J119" i="1"/>
  <c r="H119" i="1"/>
  <c r="M118" i="1"/>
  <c r="L118" i="1"/>
  <c r="J118" i="1"/>
  <c r="H118" i="1"/>
  <c r="M117" i="1"/>
  <c r="L117" i="1"/>
  <c r="J117" i="1"/>
  <c r="H117" i="1"/>
  <c r="M116" i="1"/>
  <c r="L116" i="1"/>
  <c r="J116" i="1"/>
  <c r="H116" i="1"/>
  <c r="M115" i="1"/>
  <c r="L115" i="1"/>
  <c r="J115" i="1"/>
  <c r="H115" i="1"/>
  <c r="M114" i="1"/>
  <c r="L114" i="1"/>
  <c r="J114" i="1"/>
  <c r="H114" i="1"/>
  <c r="M113" i="1"/>
  <c r="L113" i="1"/>
  <c r="J113" i="1"/>
  <c r="H113" i="1"/>
  <c r="M112" i="1"/>
  <c r="L112" i="1"/>
  <c r="J112" i="1"/>
  <c r="H112" i="1"/>
  <c r="M111" i="1"/>
  <c r="L111" i="1"/>
  <c r="J111" i="1"/>
  <c r="H111" i="1"/>
  <c r="M110" i="1"/>
  <c r="L110" i="1"/>
  <c r="J110" i="1"/>
  <c r="H110" i="1"/>
  <c r="M109" i="1"/>
  <c r="L109" i="1"/>
  <c r="J109" i="1"/>
  <c r="H109" i="1"/>
  <c r="M108" i="1"/>
  <c r="L108" i="1"/>
  <c r="J108" i="1"/>
  <c r="H108" i="1"/>
  <c r="M107" i="1"/>
  <c r="L107" i="1"/>
  <c r="J107" i="1"/>
  <c r="H107" i="1"/>
  <c r="M106" i="1"/>
  <c r="L106" i="1"/>
  <c r="J106" i="1"/>
  <c r="H106" i="1"/>
  <c r="M105" i="1"/>
  <c r="L105" i="1"/>
  <c r="J105" i="1"/>
  <c r="H105" i="1"/>
  <c r="M104" i="1"/>
  <c r="L104" i="1"/>
  <c r="J104" i="1"/>
  <c r="H104" i="1"/>
  <c r="M103" i="1"/>
  <c r="L103" i="1"/>
  <c r="J103" i="1"/>
  <c r="H103" i="1"/>
  <c r="M102" i="1"/>
  <c r="L102" i="1"/>
  <c r="J102" i="1"/>
  <c r="H102" i="1"/>
  <c r="M101" i="1"/>
  <c r="L101" i="1"/>
  <c r="J101" i="1"/>
  <c r="H101" i="1"/>
  <c r="M100" i="1"/>
  <c r="L100" i="1"/>
  <c r="J100" i="1"/>
  <c r="H100" i="1"/>
  <c r="M99" i="1"/>
  <c r="L99" i="1"/>
  <c r="J99" i="1"/>
  <c r="H99" i="1"/>
  <c r="M98" i="1"/>
  <c r="L98" i="1"/>
  <c r="J98" i="1"/>
  <c r="H98" i="1"/>
  <c r="M97" i="1"/>
  <c r="L97" i="1"/>
  <c r="J97" i="1"/>
  <c r="H97" i="1"/>
  <c r="M96" i="1"/>
  <c r="L96" i="1"/>
  <c r="J96" i="1"/>
  <c r="H96" i="1"/>
  <c r="M95" i="1"/>
  <c r="L95" i="1"/>
  <c r="J95" i="1"/>
  <c r="H95" i="1"/>
  <c r="M94" i="1"/>
  <c r="L94" i="1"/>
  <c r="J94" i="1"/>
  <c r="H94" i="1"/>
  <c r="M93" i="1"/>
  <c r="L93" i="1"/>
  <c r="J93" i="1"/>
  <c r="H93" i="1"/>
  <c r="M92" i="1"/>
  <c r="L92" i="1"/>
  <c r="J92" i="1"/>
  <c r="H92" i="1"/>
  <c r="M91" i="1"/>
  <c r="L91" i="1"/>
  <c r="J91" i="1"/>
  <c r="H91" i="1"/>
  <c r="M90" i="1"/>
  <c r="L90" i="1"/>
  <c r="J90" i="1"/>
  <c r="H90" i="1"/>
  <c r="M89" i="1"/>
  <c r="L89" i="1"/>
  <c r="J89" i="1"/>
  <c r="H89" i="1"/>
  <c r="M88" i="1"/>
  <c r="L88" i="1"/>
  <c r="J88" i="1"/>
  <c r="H88" i="1"/>
  <c r="M87" i="1"/>
  <c r="L87" i="1"/>
  <c r="J87" i="1"/>
  <c r="H87" i="1"/>
  <c r="M86" i="1"/>
  <c r="L86" i="1"/>
  <c r="J86" i="1"/>
  <c r="H86" i="1"/>
  <c r="M85" i="1"/>
  <c r="L85" i="1"/>
  <c r="J85" i="1"/>
  <c r="H85" i="1"/>
  <c r="M84" i="1"/>
  <c r="L84" i="1"/>
  <c r="J84" i="1"/>
  <c r="H84" i="1"/>
  <c r="M83" i="1"/>
  <c r="L83" i="1"/>
  <c r="J83" i="1"/>
  <c r="H83" i="1"/>
  <c r="M82" i="1"/>
  <c r="L82" i="1"/>
  <c r="J82" i="1"/>
  <c r="H82" i="1"/>
  <c r="M81" i="1"/>
  <c r="L81" i="1"/>
  <c r="J81" i="1"/>
  <c r="H81" i="1"/>
  <c r="M80" i="1"/>
  <c r="L80" i="1"/>
  <c r="J80" i="1"/>
  <c r="H80" i="1"/>
  <c r="M79" i="1"/>
  <c r="L79" i="1"/>
  <c r="J79" i="1"/>
  <c r="H79" i="1"/>
  <c r="M78" i="1"/>
  <c r="L78" i="1"/>
  <c r="J78" i="1"/>
  <c r="H78" i="1"/>
  <c r="M77" i="1"/>
  <c r="L77" i="1"/>
  <c r="J77" i="1"/>
  <c r="H77" i="1"/>
  <c r="M76" i="1"/>
  <c r="L76" i="1"/>
  <c r="J76" i="1"/>
  <c r="H76" i="1"/>
  <c r="M75" i="1"/>
  <c r="L75" i="1"/>
  <c r="J75" i="1"/>
  <c r="H75" i="1"/>
  <c r="M74" i="1"/>
  <c r="L74" i="1"/>
  <c r="J74" i="1"/>
  <c r="H74" i="1"/>
  <c r="M73" i="1"/>
  <c r="L73" i="1"/>
  <c r="J73" i="1"/>
  <c r="H73" i="1"/>
  <c r="M72" i="1"/>
  <c r="L72" i="1"/>
  <c r="J72" i="1"/>
  <c r="H72" i="1"/>
  <c r="M71" i="1"/>
  <c r="L71" i="1"/>
  <c r="J71" i="1"/>
  <c r="H71" i="1"/>
  <c r="M70" i="1"/>
  <c r="L70" i="1"/>
  <c r="J70" i="1"/>
  <c r="H70" i="1"/>
  <c r="M69" i="1"/>
  <c r="L69" i="1"/>
  <c r="J69" i="1"/>
  <c r="H69" i="1"/>
  <c r="M68" i="1"/>
  <c r="L68" i="1"/>
  <c r="J68" i="1"/>
  <c r="H68" i="1"/>
  <c r="M67" i="1"/>
  <c r="L67" i="1"/>
  <c r="J67" i="1"/>
  <c r="H67" i="1"/>
  <c r="M66" i="1"/>
  <c r="L66" i="1"/>
  <c r="J66" i="1"/>
  <c r="H66" i="1"/>
  <c r="M65" i="1"/>
  <c r="L65" i="1"/>
  <c r="J65" i="1"/>
  <c r="H65" i="1"/>
  <c r="M64" i="1"/>
  <c r="L64" i="1"/>
  <c r="J64" i="1"/>
  <c r="H64" i="1"/>
  <c r="M63" i="1"/>
  <c r="L63" i="1"/>
  <c r="J63" i="1"/>
  <c r="H63" i="1"/>
  <c r="M62" i="1"/>
  <c r="L62" i="1"/>
  <c r="J62" i="1"/>
  <c r="H62" i="1"/>
  <c r="M61" i="1"/>
  <c r="L61" i="1"/>
  <c r="J61" i="1"/>
  <c r="H61" i="1"/>
  <c r="M60" i="1"/>
  <c r="L60" i="1"/>
  <c r="J60" i="1"/>
  <c r="H60" i="1"/>
  <c r="M59" i="1"/>
  <c r="L59" i="1"/>
  <c r="J59" i="1"/>
  <c r="H59" i="1"/>
  <c r="M58" i="1"/>
  <c r="L58" i="1"/>
  <c r="J58" i="1"/>
  <c r="H58" i="1"/>
  <c r="M57" i="1"/>
  <c r="L57" i="1"/>
  <c r="J57" i="1"/>
  <c r="H57" i="1"/>
  <c r="M56" i="1"/>
  <c r="L56" i="1"/>
  <c r="J56" i="1"/>
  <c r="H56" i="1"/>
  <c r="M55" i="1"/>
  <c r="L55" i="1"/>
  <c r="J55" i="1"/>
  <c r="H55" i="1"/>
  <c r="M54" i="1"/>
  <c r="L54" i="1"/>
  <c r="J54" i="1"/>
  <c r="H54" i="1"/>
  <c r="M53" i="1"/>
  <c r="L53" i="1"/>
  <c r="J53" i="1"/>
  <c r="H53" i="1"/>
  <c r="M52" i="1"/>
  <c r="L52" i="1"/>
  <c r="J52" i="1"/>
  <c r="H52" i="1"/>
  <c r="M51" i="1"/>
  <c r="L51" i="1"/>
  <c r="J51" i="1"/>
  <c r="H51" i="1"/>
  <c r="M50" i="1"/>
  <c r="L50" i="1"/>
  <c r="J50" i="1"/>
  <c r="H50" i="1"/>
  <c r="M49" i="1"/>
  <c r="L49" i="1"/>
  <c r="J49" i="1"/>
  <c r="H49" i="1"/>
  <c r="M48" i="1"/>
  <c r="L48" i="1"/>
  <c r="J48" i="1"/>
  <c r="H48" i="1"/>
  <c r="M47" i="1"/>
  <c r="L47" i="1"/>
  <c r="J47" i="1"/>
  <c r="H47" i="1"/>
  <c r="M46" i="1"/>
  <c r="L46" i="1"/>
  <c r="J46" i="1"/>
  <c r="H46" i="1"/>
  <c r="M45" i="1"/>
  <c r="L45" i="1"/>
  <c r="J45" i="1"/>
  <c r="H45" i="1"/>
  <c r="M44" i="1"/>
  <c r="L44" i="1"/>
  <c r="J44" i="1"/>
  <c r="H44" i="1"/>
  <c r="M43" i="1"/>
  <c r="L43" i="1"/>
  <c r="J43" i="1"/>
  <c r="H43" i="1"/>
  <c r="M42" i="1"/>
  <c r="L42" i="1"/>
  <c r="J42" i="1"/>
  <c r="H42" i="1"/>
  <c r="M41" i="1"/>
  <c r="L41" i="1"/>
  <c r="J41" i="1"/>
  <c r="H41" i="1"/>
  <c r="M40" i="1"/>
  <c r="L40" i="1"/>
  <c r="J40" i="1"/>
  <c r="H40" i="1"/>
  <c r="M39" i="1"/>
  <c r="L39" i="1"/>
  <c r="J39" i="1"/>
  <c r="H39" i="1"/>
  <c r="M38" i="1"/>
  <c r="L38" i="1"/>
  <c r="J38" i="1"/>
  <c r="H38" i="1"/>
  <c r="M37" i="1"/>
  <c r="L37" i="1"/>
  <c r="J37" i="1"/>
  <c r="H37" i="1"/>
  <c r="M36" i="1"/>
  <c r="L36" i="1"/>
  <c r="J36" i="1"/>
  <c r="H36" i="1"/>
  <c r="M35" i="1"/>
  <c r="L35" i="1"/>
  <c r="J35" i="1"/>
  <c r="H35" i="1"/>
  <c r="M34" i="1"/>
  <c r="L34" i="1"/>
  <c r="J34" i="1"/>
  <c r="H34" i="1"/>
  <c r="M33" i="1"/>
  <c r="L33" i="1"/>
  <c r="J33" i="1"/>
  <c r="H33" i="1"/>
  <c r="M32" i="1"/>
  <c r="L32" i="1"/>
  <c r="J32" i="1"/>
  <c r="H32" i="1"/>
  <c r="M31" i="1"/>
  <c r="L31" i="1"/>
  <c r="J31" i="1"/>
  <c r="H31" i="1"/>
  <c r="M30" i="1"/>
  <c r="L30" i="1"/>
  <c r="J30" i="1"/>
  <c r="H30" i="1"/>
  <c r="M29" i="1"/>
  <c r="L29" i="1"/>
  <c r="J29" i="1"/>
  <c r="H29" i="1"/>
  <c r="M28" i="1"/>
  <c r="L28" i="1"/>
  <c r="J28" i="1"/>
  <c r="H28" i="1"/>
  <c r="M27" i="1"/>
  <c r="L27" i="1"/>
  <c r="J27" i="1"/>
  <c r="H27" i="1"/>
  <c r="M26" i="1"/>
  <c r="L26" i="1"/>
  <c r="J26" i="1"/>
  <c r="H26" i="1"/>
  <c r="M25" i="1"/>
  <c r="L25" i="1"/>
  <c r="J25" i="1"/>
  <c r="H25" i="1"/>
  <c r="M24" i="1"/>
  <c r="L24" i="1"/>
  <c r="J24" i="1"/>
  <c r="H24" i="1"/>
  <c r="M23" i="1"/>
  <c r="L23" i="1"/>
  <c r="J23" i="1"/>
  <c r="H23" i="1"/>
  <c r="M22" i="1"/>
  <c r="L22" i="1"/>
  <c r="J22" i="1"/>
  <c r="H22" i="1"/>
  <c r="M21" i="1"/>
  <c r="L21" i="1"/>
  <c r="J21" i="1"/>
  <c r="H21" i="1"/>
  <c r="M20" i="1"/>
  <c r="L20" i="1"/>
  <c r="J20" i="1"/>
  <c r="H20" i="1"/>
  <c r="M19" i="1"/>
  <c r="L19" i="1"/>
  <c r="J19" i="1"/>
  <c r="H19" i="1"/>
  <c r="M18" i="1"/>
  <c r="L18" i="1"/>
  <c r="J18" i="1"/>
  <c r="H18" i="1"/>
  <c r="M17" i="1"/>
  <c r="L17" i="1"/>
  <c r="J17" i="1"/>
  <c r="H17" i="1"/>
  <c r="M16" i="1"/>
  <c r="L16" i="1"/>
  <c r="J16" i="1"/>
  <c r="H16" i="1"/>
  <c r="M15" i="1"/>
  <c r="L15" i="1"/>
  <c r="J15" i="1"/>
  <c r="H15" i="1"/>
  <c r="M14" i="1"/>
  <c r="L14" i="1"/>
  <c r="J14" i="1"/>
  <c r="H14" i="1"/>
  <c r="M13" i="1"/>
  <c r="L13" i="1"/>
  <c r="J13" i="1"/>
  <c r="H13" i="1"/>
  <c r="M12" i="1"/>
  <c r="L12" i="1"/>
  <c r="J12" i="1"/>
  <c r="H12" i="1"/>
  <c r="M11" i="1"/>
  <c r="L11" i="1"/>
  <c r="J11" i="1"/>
  <c r="H11" i="1"/>
  <c r="M10" i="1"/>
  <c r="L10" i="1"/>
  <c r="J10" i="1"/>
  <c r="H10" i="1"/>
  <c r="M9" i="1"/>
  <c r="L9" i="1"/>
  <c r="J9" i="1"/>
  <c r="H9" i="1"/>
  <c r="M8" i="1"/>
  <c r="L8" i="1"/>
  <c r="J8" i="1"/>
  <c r="H8" i="1"/>
  <c r="M7" i="1"/>
  <c r="L7" i="1"/>
  <c r="J7" i="1"/>
  <c r="H7" i="1"/>
  <c r="M6" i="1"/>
  <c r="L6" i="1"/>
  <c r="J6" i="1"/>
  <c r="H6" i="1"/>
  <c r="M5" i="1"/>
  <c r="L5" i="1"/>
  <c r="J5" i="1"/>
  <c r="H5" i="1"/>
  <c r="M4" i="1"/>
  <c r="L4" i="1"/>
  <c r="J4" i="1"/>
  <c r="H4" i="1"/>
  <c r="M3" i="1"/>
  <c r="L3" i="1"/>
  <c r="J3" i="1"/>
  <c r="H3" i="1"/>
  <c r="M2" i="1"/>
  <c r="L2" i="1"/>
  <c r="J2" i="1"/>
  <c r="H2" i="1"/>
  <c r="E7" i="11" l="1"/>
  <c r="G7" i="11" s="1"/>
  <c r="E12" i="11"/>
  <c r="E8" i="11"/>
  <c r="E4" i="11"/>
  <c r="G4" i="11" s="1"/>
  <c r="E10" i="11"/>
  <c r="F10" i="11" s="1"/>
  <c r="H7" i="11"/>
  <c r="F12" i="11"/>
  <c r="G12" i="11"/>
  <c r="H12" i="11"/>
  <c r="F8" i="11"/>
  <c r="G8" i="11"/>
  <c r="H8" i="11"/>
  <c r="E11" i="11"/>
  <c r="H11" i="11" s="1"/>
  <c r="E13" i="11"/>
  <c r="F13" i="11" s="1"/>
  <c r="E9" i="11"/>
  <c r="F9" i="11" s="1"/>
  <c r="E5" i="11"/>
  <c r="F5" i="11" s="1"/>
  <c r="F7" i="11"/>
  <c r="E6" i="11"/>
  <c r="H6" i="11" s="1"/>
  <c r="E2" i="11"/>
  <c r="F2" i="11" s="1"/>
  <c r="E3" i="11"/>
  <c r="F3" i="11" s="1"/>
  <c r="H10" i="11" l="1"/>
  <c r="H4" i="11"/>
  <c r="G10" i="11"/>
  <c r="G11" i="11"/>
  <c r="F4" i="11"/>
  <c r="H9" i="11"/>
  <c r="F6" i="11"/>
  <c r="G9" i="11"/>
  <c r="H5" i="11"/>
  <c r="F11" i="11"/>
  <c r="G13" i="11"/>
  <c r="H13" i="11"/>
  <c r="G6" i="11"/>
  <c r="G5" i="11"/>
  <c r="G2" i="11"/>
  <c r="H2" i="11"/>
  <c r="H3" i="11"/>
  <c r="G3" i="11"/>
</calcChain>
</file>

<file path=xl/sharedStrings.xml><?xml version="1.0" encoding="utf-8"?>
<sst xmlns="http://schemas.openxmlformats.org/spreadsheetml/2006/main" count="7076" uniqueCount="2116">
  <si>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</si>
  <si>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</si>
  <si>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</si>
  <si>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</si>
  <si>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</si>
  <si>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</si>
  <si>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</si>
  <si>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</si>
  <si>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</si>
  <si>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</si>
  <si>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</si>
  <si>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</si>
  <si>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</si>
  <si>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</si>
  <si>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</si>
  <si>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</si>
  <si>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</si>
  <si>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</si>
  <si>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</si>
  <si>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</si>
  <si>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</si>
  <si>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</si>
  <si>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</si>
  <si>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</si>
  <si>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</si>
  <si>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</si>
  <si>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</si>
  <si>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</si>
  <si>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</si>
  <si>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</si>
  <si>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</si>
  <si>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</si>
  <si>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</si>
  <si>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</si>
  <si>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</si>
  <si>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</si>
  <si>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</si>
  <si>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</si>
  <si>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</si>
  <si>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</si>
  <si>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</si>
  <si>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</si>
  <si>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</si>
  <si>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</si>
  <si>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</si>
  <si>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</si>
  <si>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</si>
  <si>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</si>
  <si>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</si>
  <si>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</si>
  <si>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</si>
  <si>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</si>
  <si>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</si>
  <si>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</si>
  <si>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</si>
  <si>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</si>
  <si>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</si>
  <si>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</si>
  <si>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</si>
  <si>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</si>
  <si>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</si>
  <si>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</si>
  <si>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</si>
  <si>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</si>
  <si>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</si>
  <si>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</si>
  <si>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</si>
  <si>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</si>
  <si>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</si>
  <si>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</si>
  <si>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</si>
  <si>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</si>
  <si>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</si>
  <si>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</si>
  <si>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</si>
  <si>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</si>
  <si>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</si>
  <si>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</si>
  <si>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</si>
  <si>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</si>
  <si>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</si>
  <si>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</si>
  <si>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</si>
  <si>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</si>
  <si>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</si>
  <si>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</si>
  <si>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</si>
  <si>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</si>
  <si>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</si>
  <si>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</si>
  <si>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</si>
  <si>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</si>
  <si>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</si>
  <si>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</si>
  <si>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</si>
  <si>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</si>
  <si>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</si>
  <si>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</si>
  <si>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</si>
  <si>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</si>
  <si>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</si>
  <si>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</si>
  <si>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</si>
  <si>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</si>
  <si>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</si>
  <si>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</si>
  <si>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</si>
  <si>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</si>
  <si>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</si>
  <si>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</si>
  <si>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</si>
  <si>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</si>
  <si>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</si>
  <si>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</si>
  <si>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</si>
  <si>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</si>
  <si>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</si>
  <si>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</si>
  <si>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</si>
  <si>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</si>
  <si>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</si>
  <si>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</si>
  <si>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</si>
  <si>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</si>
  <si>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</si>
  <si>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</si>
  <si>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</si>
  <si>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</si>
  <si>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</si>
  <si>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</si>
  <si>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</si>
  <si>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</si>
  <si>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</si>
  <si>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</si>
  <si>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</si>
  <si>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</si>
  <si>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</si>
  <si>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</si>
  <si>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</si>
  <si>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</si>
  <si>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</si>
  <si>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</si>
  <si>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</si>
  <si>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</si>
  <si>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</si>
  <si>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</si>
  <si>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</si>
  <si>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</si>
  <si>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</si>
  <si>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</si>
  <si>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</si>
  <si>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</si>
  <si>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</si>
  <si>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</si>
  <si>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</si>
  <si>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</si>
  <si>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</si>
  <si>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</si>
  <si>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</si>
  <si>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</si>
  <si>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</si>
  <si>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</si>
  <si>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</si>
  <si>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</si>
  <si>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</si>
  <si>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</si>
  <si>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</si>
  <si>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</si>
  <si>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</si>
  <si>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</si>
  <si>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</si>
  <si>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</si>
  <si>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</si>
  <si>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</si>
  <si>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</si>
  <si>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</si>
  <si>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</si>
  <si>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</si>
  <si>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</si>
  <si>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</si>
  <si>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</si>
  <si>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</si>
  <si>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</si>
  <si>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</si>
  <si>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</si>
  <si>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</si>
  <si>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</si>
  <si>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</si>
  <si>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</si>
  <si>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</si>
  <si>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</si>
  <si>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</si>
  <si>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</si>
  <si>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</si>
  <si>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</si>
  <si>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</si>
  <si>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</si>
  <si>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</si>
  <si>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</si>
  <si>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</si>
  <si>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</si>
  <si>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</si>
  <si>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</si>
  <si>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</si>
  <si>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</si>
  <si>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</si>
  <si>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</si>
  <si>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</si>
  <si>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</si>
  <si>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</si>
  <si>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</si>
  <si>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</si>
  <si>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</si>
  <si>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</si>
  <si>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</si>
  <si>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</si>
  <si>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</si>
  <si>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</si>
  <si>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</si>
  <si>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</si>
  <si>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</si>
  <si>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</si>
  <si>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</si>
  <si>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</si>
  <si>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</si>
  <si>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</si>
  <si>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</si>
  <si>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</si>
  <si>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</si>
  <si>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</si>
  <si>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</si>
  <si>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</si>
  <si>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</si>
  <si>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</si>
  <si>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</si>
  <si>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</si>
  <si>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</si>
  <si>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</si>
  <si>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</si>
  <si>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</si>
  <si>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</si>
  <si>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</si>
  <si>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</si>
  <si>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</si>
  <si>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</si>
  <si>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</si>
  <si>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</si>
  <si>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</si>
  <si>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</si>
  <si>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</si>
  <si>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</si>
  <si>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</si>
  <si>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</si>
  <si>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</si>
  <si>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</si>
  <si>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</si>
  <si>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</si>
  <si>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</si>
  <si>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</si>
  <si>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</si>
  <si>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</si>
  <si>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</si>
  <si>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</si>
  <si>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</si>
  <si>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</si>
  <si>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</si>
  <si>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</si>
  <si>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</si>
  <si>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</si>
  <si>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</si>
  <si>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</si>
  <si>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</si>
  <si>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</si>
  <si>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</si>
  <si>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</si>
  <si>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</si>
  <si>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</si>
  <si>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</si>
  <si>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</si>
  <si>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</si>
  <si>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</si>
  <si>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</si>
  <si>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</si>
  <si>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</si>
  <si>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</si>
  <si>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</si>
  <si>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</si>
  <si>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</si>
  <si>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</si>
  <si>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</si>
  <si>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</si>
  <si>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</si>
  <si>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</si>
  <si>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</si>
  <si>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</si>
  <si>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</si>
  <si>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</si>
  <si>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</si>
  <si>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</si>
  <si>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</si>
  <si>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</si>
  <si>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</si>
  <si>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</si>
  <si>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</si>
  <si>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</si>
  <si>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</si>
  <si>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</si>
  <si>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</si>
  <si>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</si>
  <si>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</si>
  <si>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</si>
  <si>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</si>
  <si>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</si>
  <si>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</si>
  <si>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</si>
  <si>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</si>
  <si>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</si>
  <si>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</si>
  <si>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</si>
  <si>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</si>
  <si>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</si>
  <si>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</si>
  <si>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</si>
  <si>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</si>
  <si>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</si>
  <si>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</si>
  <si>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</si>
  <si>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</si>
  <si>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</si>
  <si>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</si>
  <si>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</si>
  <si>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</si>
  <si>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</si>
  <si>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</si>
  <si>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</si>
  <si>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</si>
  <si>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</si>
  <si>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</si>
  <si>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</si>
  <si>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</si>
  <si>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</si>
  <si>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</si>
  <si>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</si>
  <si>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</si>
  <si>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</si>
  <si>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</si>
  <si>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</si>
  <si>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</si>
  <si>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</si>
  <si>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</si>
  <si>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</si>
  <si>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</si>
  <si>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</si>
  <si>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</si>
  <si>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</si>
  <si>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</si>
  <si>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</si>
  <si>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</si>
  <si>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</si>
  <si>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</si>
  <si>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</si>
  <si>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</si>
  <si>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</si>
  <si>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</si>
  <si>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</si>
  <si>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</si>
  <si>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</si>
  <si>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</si>
  <si>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</si>
  <si>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</si>
  <si>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</si>
  <si>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</si>
  <si>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</si>
  <si>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</si>
  <si>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</si>
  <si>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</si>
  <si>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</si>
  <si>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</si>
  <si>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</si>
  <si>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</si>
  <si>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</si>
  <si>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</si>
  <si>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</si>
  <si>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</si>
  <si>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</si>
  <si>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</si>
  <si>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</si>
  <si>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</si>
  <si>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</si>
  <si>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</si>
  <si>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</si>
  <si>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</si>
  <si>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</si>
  <si>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</si>
  <si>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</si>
  <si>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</si>
  <si>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</si>
  <si>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</si>
  <si>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</si>
  <si>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</si>
  <si>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</si>
  <si>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</si>
  <si>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</si>
  <si>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</si>
  <si>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</si>
  <si>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</si>
  <si>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</si>
  <si>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</si>
  <si>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</si>
  <si>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</si>
  <si>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</si>
  <si>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</si>
  <si>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</si>
  <si>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</si>
  <si>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</si>
  <si>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</si>
  <si>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</si>
  <si>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</si>
  <si>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</si>
  <si>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</si>
  <si>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</si>
  <si>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</si>
  <si>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</si>
  <si>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</si>
  <si>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</si>
  <si>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</si>
  <si>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</si>
  <si>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</si>
  <si>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</si>
  <si>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</si>
  <si>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</si>
  <si>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</si>
  <si>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</si>
  <si>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</si>
  <si>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</si>
  <si>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</si>
  <si>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</si>
  <si>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</si>
  <si>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</si>
  <si>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</si>
  <si>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</si>
  <si>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</si>
  <si>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</si>
  <si>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</si>
  <si>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</si>
  <si>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</si>
  <si>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</si>
  <si>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</si>
  <si>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</si>
  <si>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</si>
  <si>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</si>
  <si>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</si>
  <si>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</si>
  <si>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</si>
  <si>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</si>
  <si>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</si>
  <si>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</si>
  <si>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</si>
  <si>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</si>
  <si>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</si>
  <si>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</si>
  <si>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</si>
  <si>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</si>
  <si>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</si>
  <si>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</si>
  <si>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</si>
  <si>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</si>
  <si>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</si>
  <si>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</si>
  <si>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</si>
  <si>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</si>
  <si>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</si>
  <si>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</si>
  <si>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</si>
  <si>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</si>
  <si>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</si>
  <si>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</si>
  <si>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</si>
  <si>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</si>
  <si>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</si>
  <si>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</si>
  <si>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</si>
  <si>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</si>
  <si>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</si>
  <si>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</si>
  <si>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</si>
  <si>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</si>
  <si>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</si>
  <si>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</si>
  <si>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</si>
  <si>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</si>
  <si>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</si>
  <si>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</si>
  <si>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</si>
  <si>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</si>
  <si>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</si>
  <si>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</si>
  <si>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</si>
  <si>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</si>
  <si>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</si>
  <si>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</si>
  <si>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</si>
  <si>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</si>
  <si>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</si>
  <si>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</si>
  <si>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</si>
  <si>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</si>
  <si>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</si>
  <si>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</si>
  <si>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</si>
  <si>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</si>
  <si>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</si>
  <si>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</si>
  <si>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</si>
  <si>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</si>
  <si>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</si>
  <si>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</si>
  <si>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</si>
  <si>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</si>
  <si>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</si>
  <si>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</si>
  <si>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</si>
  <si>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</si>
  <si>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</si>
  <si>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</si>
  <si>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</si>
  <si>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</si>
  <si>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</si>
  <si>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</si>
  <si>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</si>
  <si>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</si>
  <si>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</si>
  <si>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</si>
  <si>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</si>
  <si>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</si>
  <si>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</si>
  <si>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</si>
  <si>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</si>
  <si>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</si>
  <si>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</si>
  <si>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</si>
  <si>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</si>
  <si>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</si>
  <si>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</si>
  <si>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</si>
  <si>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</si>
  <si>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</si>
  <si>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</si>
  <si>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</si>
  <si>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</si>
  <si>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</si>
  <si>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</si>
  <si>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</si>
  <si>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</si>
  <si>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</si>
  <si>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</si>
  <si>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</si>
  <si>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</si>
  <si>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</si>
  <si>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</si>
  <si>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</si>
  <si>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</si>
  <si>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</si>
  <si>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</si>
  <si>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</si>
  <si>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</si>
  <si>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</si>
  <si>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</si>
  <si>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</si>
  <si>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</si>
  <si>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</si>
  <si>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</si>
  <si>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</si>
  <si>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</si>
  <si>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</si>
  <si>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</si>
  <si>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</si>
  <si>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</si>
  <si>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</si>
  <si>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</si>
  <si>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</si>
  <si>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</si>
  <si>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</si>
  <si>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</si>
  <si>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</si>
  <si>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</si>
  <si>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</si>
  <si>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</si>
  <si>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</si>
  <si>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</si>
  <si>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</si>
  <si>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</si>
  <si>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</si>
  <si>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</si>
  <si>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</si>
  <si>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</si>
  <si>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</si>
  <si>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</si>
  <si>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</si>
  <si>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</si>
  <si>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</si>
  <si>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</si>
  <si>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</si>
  <si>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</si>
  <si>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</si>
  <si>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</si>
  <si>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</si>
  <si>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</si>
  <si>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</si>
  <si>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</si>
  <si>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</si>
  <si>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</si>
  <si>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</si>
  <si>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</si>
  <si>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</si>
  <si>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</si>
  <si>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</si>
  <si>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</si>
  <si>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</si>
  <si>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</si>
  <si>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</si>
  <si>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</si>
  <si>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</si>
  <si>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</si>
  <si>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</si>
  <si>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</si>
  <si>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</si>
  <si>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</si>
  <si>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</si>
  <si>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</si>
  <si>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</si>
  <si>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</si>
  <si>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</si>
  <si>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</si>
  <si>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</si>
  <si>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</si>
  <si>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</si>
  <si>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</si>
  <si>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</si>
  <si>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</si>
  <si>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</si>
  <si>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</si>
  <si>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</si>
  <si>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</si>
  <si>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</si>
  <si>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</si>
  <si>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</si>
  <si>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</si>
  <si>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</si>
  <si>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</si>
  <si>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</si>
  <si>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</si>
  <si>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</si>
  <si>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</si>
  <si>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</si>
  <si>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</si>
  <si>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</si>
  <si>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</si>
  <si>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</si>
  <si>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</si>
  <si>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</si>
  <si>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</si>
  <si>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</si>
  <si>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</si>
  <si>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</si>
  <si>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</si>
  <si>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</si>
  <si>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</si>
  <si>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</si>
  <si>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</si>
  <si>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</si>
  <si>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</si>
  <si>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</si>
  <si>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</si>
  <si>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</si>
  <si>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</si>
  <si>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</si>
  <si>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</si>
  <si>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</si>
  <si>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</si>
  <si>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</si>
  <si>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</si>
  <si>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</si>
  <si>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</si>
  <si>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</si>
  <si>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</si>
  <si>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</si>
  <si>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</si>
  <si>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</si>
  <si>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</si>
  <si>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</si>
  <si>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</si>
  <si>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</si>
  <si>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</si>
  <si>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</si>
  <si>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</si>
  <si>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</si>
  <si>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</si>
  <si>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</si>
  <si>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</si>
  <si>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</si>
  <si>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</si>
  <si>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</si>
  <si>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</si>
  <si>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</si>
  <si>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</si>
  <si>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</si>
  <si>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</si>
  <si>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</si>
  <si>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</si>
  <si>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</si>
  <si>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</si>
  <si>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</si>
  <si>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</si>
  <si>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</si>
  <si>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</si>
  <si>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</si>
  <si>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</si>
  <si>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</si>
  <si>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</si>
  <si>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</si>
  <si>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</si>
  <si>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</si>
  <si>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</si>
  <si>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</si>
  <si>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</si>
  <si>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</si>
  <si>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</si>
  <si>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</si>
  <si>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</si>
  <si>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</si>
  <si>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</si>
  <si>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</si>
  <si>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</si>
  <si>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</si>
  <si>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</si>
  <si>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</si>
  <si>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</si>
  <si>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</si>
  <si>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</si>
  <si>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</si>
  <si>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</si>
  <si>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</si>
  <si>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</si>
  <si>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</si>
  <si>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</si>
  <si>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</si>
  <si>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</si>
  <si>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</si>
  <si>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</si>
  <si>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</si>
  <si>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</si>
  <si>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</si>
  <si>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</si>
  <si>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</si>
  <si>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</si>
  <si>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</si>
  <si>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</si>
  <si>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</si>
  <si>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</si>
  <si>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</si>
  <si>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</si>
  <si>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</si>
  <si>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</si>
  <si>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</si>
  <si>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</si>
  <si>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</si>
  <si>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</si>
  <si>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</si>
  <si>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</si>
  <si>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</si>
  <si>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</si>
  <si>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</si>
  <si>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</si>
  <si>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</si>
  <si>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</si>
  <si>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</si>
  <si>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</si>
  <si>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</si>
  <si>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</si>
  <si>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</si>
  <si>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</si>
  <si>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</si>
  <si>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</si>
  <si>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</si>
  <si>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</si>
  <si>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</si>
  <si>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</si>
  <si>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</si>
  <si>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</si>
  <si>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</si>
  <si>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</si>
  <si>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</si>
  <si>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</si>
  <si>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</si>
  <si>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</si>
  <si>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</si>
  <si>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</si>
  <si>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</si>
  <si>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</si>
  <si>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</si>
  <si>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</si>
  <si>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</si>
  <si>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</si>
  <si>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</si>
  <si>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</si>
  <si>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</si>
  <si>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</si>
  <si>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</si>
  <si>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</si>
  <si>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</si>
  <si>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</si>
  <si>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</si>
  <si>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</si>
  <si>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</si>
  <si>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</si>
  <si>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</si>
  <si>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</si>
  <si>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</si>
  <si>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</si>
  <si>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</si>
  <si>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</si>
  <si>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</si>
  <si>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</si>
  <si>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</si>
  <si>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</si>
  <si>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</si>
  <si>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</si>
  <si>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</si>
  <si>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</si>
  <si>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</si>
  <si>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</si>
  <si>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</si>
  <si>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</si>
  <si>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</si>
  <si>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</si>
  <si>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</si>
  <si>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</si>
  <si>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</si>
  <si>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</si>
  <si>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</si>
  <si>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</si>
  <si>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</si>
  <si>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</si>
  <si>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</si>
  <si>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</si>
  <si>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</si>
  <si>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</si>
  <si>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</si>
  <si>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</si>
  <si>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</si>
  <si>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</si>
  <si>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</si>
  <si>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</si>
  <si>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</si>
  <si>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</si>
  <si>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</si>
  <si>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</si>
  <si>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</si>
  <si>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</si>
  <si>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</si>
  <si>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</si>
  <si>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</si>
  <si>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</si>
  <si>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</si>
  <si>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</si>
  <si>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</si>
  <si>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</si>
  <si>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</si>
  <si>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</si>
  <si>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</si>
  <si>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</si>
  <si>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</si>
  <si>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</si>
  <si>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</si>
  <si>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</si>
  <si>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</si>
  <si>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</si>
  <si>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</si>
  <si>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</si>
  <si>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</si>
  <si>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</si>
  <si>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</si>
  <si>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</si>
  <si>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</si>
  <si>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</si>
  <si>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</si>
  <si>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</si>
  <si>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</si>
  <si>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</si>
  <si>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</si>
  <si>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</si>
  <si>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</si>
  <si>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</si>
  <si>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</si>
  <si>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</si>
  <si>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</si>
  <si>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</si>
  <si>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</si>
  <si>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</si>
  <si>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</si>
  <si>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</si>
  <si>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</si>
  <si>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</si>
  <si>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</si>
  <si>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</si>
  <si>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</si>
  <si>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</si>
  <si>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</si>
  <si>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</si>
  <si>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</si>
  <si>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</si>
  <si>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</si>
  <si>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</si>
  <si>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</si>
  <si>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</si>
  <si>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</si>
  <si>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</si>
  <si>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</si>
  <si>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</si>
  <si>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</si>
  <si>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</si>
  <si>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</si>
  <si>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</si>
  <si>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</si>
  <si>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</si>
  <si>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</si>
  <si>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</si>
  <si>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</si>
  <si>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</si>
  <si>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</si>
  <si>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</si>
  <si>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</si>
  <si>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</si>
  <si>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</si>
  <si>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</si>
  <si>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</si>
  <si>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</si>
  <si>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</si>
  <si>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</si>
  <si>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</si>
  <si>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</si>
  <si>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</si>
  <si>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</si>
  <si>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</si>
  <si>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</si>
  <si>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</si>
  <si>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</si>
  <si>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</si>
  <si>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</si>
  <si>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</si>
  <si>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</si>
  <si>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</si>
  <si>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</si>
  <si>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</si>
  <si>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</si>
  <si>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</si>
  <si>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</si>
  <si>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</si>
  <si>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</si>
  <si>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</si>
  <si>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</si>
  <si>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</si>
  <si>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</si>
  <si>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</si>
  <si>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</si>
  <si>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</si>
  <si>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</si>
  <si>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</si>
  <si>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</si>
  <si>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</si>
  <si>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</si>
  <si>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</si>
  <si>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</si>
  <si>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</si>
  <si>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</si>
  <si>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</si>
  <si>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</si>
  <si>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</si>
  <si>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</si>
  <si>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</si>
  <si>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</si>
  <si>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</si>
  <si>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</si>
  <si>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</si>
  <si>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</si>
  <si>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</si>
  <si>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</si>
  <si>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</si>
  <si>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</si>
  <si>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</si>
  <si>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</si>
  <si>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</si>
  <si>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</si>
  <si>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</si>
  <si>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</si>
  <si>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</si>
  <si>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</si>
  <si>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</si>
  <si>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</si>
  <si>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</si>
  <si>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</si>
  <si>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</si>
  <si>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</si>
  <si>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</si>
  <si>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</si>
  <si>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</si>
  <si>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</si>
  <si>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</si>
  <si>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</si>
  <si>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</si>
  <si>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</si>
  <si>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</si>
  <si>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</si>
  <si>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</si>
  <si>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</si>
  <si>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</si>
  <si>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</si>
  <si>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</si>
  <si>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</si>
  <si>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</si>
  <si>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</si>
  <si>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</si>
  <si>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</si>
  <si>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</si>
  <si>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</si>
  <si>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</si>
  <si>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</si>
  <si>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</si>
  <si>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</si>
  <si>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</si>
  <si>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</si>
  <si>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</si>
  <si>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</si>
  <si>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</si>
  <si>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</si>
  <si>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</si>
  <si>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</si>
  <si>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</si>
  <si>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</si>
  <si>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</si>
  <si>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</si>
  <si>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</si>
  <si>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</si>
  <si>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</si>
  <si>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</si>
  <si>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</si>
  <si>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</si>
  <si>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</si>
  <si>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</si>
  <si>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</si>
  <si>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</si>
  <si>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</si>
  <si>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</si>
  <si>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</si>
  <si>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</si>
  <si>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</si>
  <si>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</si>
  <si>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</si>
  <si>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</si>
  <si>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</si>
  <si>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</si>
  <si>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</si>
  <si>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</si>
  <si>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</si>
  <si>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</si>
  <si>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</si>
  <si>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</si>
  <si>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</si>
  <si>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</si>
  <si>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</si>
  <si>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</si>
  <si>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</si>
  <si>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</si>
  <si>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</si>
  <si>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</si>
  <si>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</si>
  <si>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</si>
  <si>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</si>
  <si>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</si>
  <si>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</si>
  <si>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</si>
  <si>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</si>
  <si>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</si>
  <si>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</si>
  <si>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</si>
  <si>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</si>
  <si>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</si>
  <si>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</si>
  <si>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</si>
  <si>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</si>
  <si>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</si>
  <si>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</si>
  <si>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</si>
  <si>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</si>
  <si>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</si>
  <si>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</si>
  <si>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</si>
  <si>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</si>
  <si>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</si>
  <si>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</si>
  <si>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</si>
  <si>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</si>
  <si>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</si>
  <si>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</si>
  <si>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</si>
  <si>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</si>
  <si>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</si>
  <si>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</si>
  <si>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</si>
  <si>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</si>
  <si>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</si>
  <si>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</si>
  <si>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</si>
  <si>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</si>
  <si>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</si>
  <si>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</si>
  <si>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</si>
  <si>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</si>
  <si>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</si>
  <si>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</si>
  <si>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</si>
  <si>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</si>
  <si>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</si>
  <si>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</si>
  <si>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</si>
  <si>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</si>
  <si>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</si>
  <si>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</si>
  <si>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</si>
  <si>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</si>
  <si>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</si>
  <si>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</si>
  <si>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</si>
  <si>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</si>
  <si>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</si>
  <si>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</si>
  <si>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</si>
  <si>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</si>
  <si>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</si>
  <si>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</si>
  <si>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</si>
  <si>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</si>
  <si>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</si>
  <si>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</si>
  <si>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</si>
  <si>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</si>
  <si>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</si>
  <si>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</si>
  <si>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</si>
  <si>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</si>
  <si>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</si>
  <si>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</si>
  <si>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</si>
  <si>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</si>
  <si>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</si>
  <si>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</si>
  <si>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</si>
  <si>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</si>
  <si>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</si>
  <si>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</si>
  <si>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</si>
  <si>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</si>
  <si>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</si>
  <si>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</si>
  <si>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</si>
  <si>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</si>
  <si>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</si>
  <si>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</si>
  <si>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</si>
  <si>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</si>
  <si>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</si>
  <si>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</si>
  <si>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</si>
  <si>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</si>
  <si>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</si>
  <si>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</si>
  <si>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</si>
  <si>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</si>
  <si>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</si>
  <si>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</si>
  <si>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</si>
  <si>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</si>
  <si>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</si>
  <si>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</si>
  <si>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</si>
  <si>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</si>
  <si>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</si>
  <si>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</si>
  <si>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</si>
  <si>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</si>
  <si>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</si>
  <si>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</si>
  <si>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</si>
  <si>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</si>
  <si>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</si>
  <si>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</si>
  <si>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</si>
  <si>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</si>
  <si>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</si>
  <si>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</si>
  <si>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</si>
  <si>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</si>
  <si>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</si>
  <si>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</si>
  <si>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</si>
  <si>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</si>
  <si>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</si>
  <si>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</si>
  <si>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</si>
  <si>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</si>
  <si>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</si>
  <si>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</si>
  <si>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</si>
  <si>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</si>
  <si>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</si>
  <si>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</si>
  <si>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</si>
  <si>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</si>
  <si>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</si>
  <si>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</si>
  <si>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</si>
  <si>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</si>
  <si>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</si>
  <si>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</si>
  <si>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</si>
  <si>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</si>
  <si>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</si>
  <si>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</si>
  <si>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</si>
  <si>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</si>
  <si>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</si>
  <si>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</si>
  <si>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</si>
  <si>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</si>
  <si>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</si>
  <si>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</si>
  <si>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</si>
  <si>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</si>
  <si>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</si>
  <si>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</si>
  <si>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</si>
  <si>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</si>
  <si>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</si>
  <si>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</si>
  <si>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</si>
  <si>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</si>
  <si>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</si>
  <si>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</si>
  <si>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</si>
  <si>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</si>
  <si>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</si>
  <si>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</si>
  <si>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</si>
  <si>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</si>
  <si>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</si>
  <si>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</si>
  <si>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</si>
  <si>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</si>
  <si>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</si>
  <si>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</si>
  <si>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</si>
  <si>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</si>
  <si>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</si>
  <si>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</si>
  <si>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</si>
  <si>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</si>
  <si>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</si>
  <si>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</si>
  <si>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</si>
  <si>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</si>
  <si>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</si>
  <si>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</si>
  <si>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</si>
  <si>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</si>
  <si>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</si>
  <si>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</si>
  <si>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</si>
  <si>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</si>
  <si>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</si>
  <si>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</si>
  <si>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</si>
  <si>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</si>
  <si>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</si>
  <si>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</si>
  <si>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</si>
  <si>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</si>
  <si>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</si>
  <si>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</si>
  <si>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</si>
  <si>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</si>
  <si>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</si>
  <si>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</si>
  <si>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</si>
  <si>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</si>
  <si>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</si>
  <si>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</si>
  <si>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</si>
  <si>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</si>
  <si>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</si>
  <si>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</si>
  <si>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</si>
  <si>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</si>
  <si>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</si>
  <si>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</si>
  <si>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</si>
  <si>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</si>
  <si>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</si>
  <si>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</si>
  <si>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</si>
  <si>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</si>
  <si>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</si>
  <si>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</si>
  <si>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</si>
  <si>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</si>
  <si>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</si>
  <si>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</si>
  <si>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</si>
  <si>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</si>
  <si>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</si>
  <si>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</si>
  <si>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</si>
  <si>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</si>
  <si>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</si>
  <si>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</si>
  <si>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</si>
  <si>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</si>
  <si>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</si>
  <si>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</si>
  <si>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</si>
  <si>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</si>
  <si>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</si>
  <si>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</si>
  <si>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</si>
  <si>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</si>
  <si>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</si>
  <si>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</si>
  <si>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</si>
  <si>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</si>
  <si>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</si>
  <si>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</si>
  <si>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</si>
  <si>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</si>
  <si>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</si>
  <si>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</si>
  <si>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</si>
  <si>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</si>
  <si>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</si>
  <si>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</si>
  <si>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</si>
  <si>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</si>
  <si>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</si>
  <si>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</si>
  <si>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</si>
  <si>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</si>
  <si>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</si>
  <si>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</si>
  <si>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</si>
  <si>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</si>
  <si>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</si>
  <si>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</si>
  <si>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</si>
  <si>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</si>
  <si>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</si>
  <si>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</si>
  <si>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</si>
  <si>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</si>
  <si>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</si>
  <si>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</si>
  <si>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</si>
  <si>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</si>
  <si>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</si>
  <si>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</si>
  <si>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</si>
  <si>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</si>
  <si>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</si>
  <si>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</si>
  <si>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</si>
  <si>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</si>
  <si>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</si>
  <si>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</si>
  <si>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</si>
  <si>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</si>
  <si>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</si>
  <si>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</si>
  <si>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</si>
  <si>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</si>
  <si>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</si>
  <si>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</si>
  <si>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</si>
  <si>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</si>
  <si>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</si>
  <si>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</si>
  <si>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</si>
  <si>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</si>
  <si>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</si>
  <si>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</si>
  <si>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</si>
  <si>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</si>
  <si>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</si>
  <si>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</si>
  <si>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</si>
  <si>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</si>
  <si>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</si>
  <si>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</si>
  <si>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</si>
  <si>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</si>
  <si>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</si>
  <si>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</si>
  <si>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</si>
  <si>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</si>
  <si>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</si>
  <si>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</si>
  <si>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</si>
  <si>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</si>
  <si>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</si>
  <si>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</si>
  <si>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</si>
  <si>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</si>
  <si>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</si>
  <si>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</si>
  <si>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</si>
  <si>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</si>
  <si>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</si>
  <si>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</si>
  <si>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</si>
  <si>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</si>
  <si>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</si>
  <si>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</si>
  <si>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</si>
  <si>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</si>
  <si>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</si>
  <si>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</si>
  <si>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</si>
  <si>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</si>
  <si>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</si>
  <si>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</si>
  <si>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</si>
  <si>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</si>
  <si>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</si>
  <si>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</si>
  <si>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</si>
  <si>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</si>
  <si>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</si>
  <si>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</si>
  <si>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</si>
  <si>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</si>
  <si>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</si>
  <si>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</si>
  <si>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</si>
  <si>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</si>
  <si>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</si>
  <si>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</si>
  <si>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</si>
  <si>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</si>
  <si>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</si>
  <si>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</si>
  <si>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</si>
  <si>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</si>
  <si>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</si>
  <si>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</si>
  <si>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</si>
  <si>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</si>
  <si>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</si>
  <si>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</si>
  <si>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</si>
  <si>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</si>
  <si>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</si>
  <si>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</si>
  <si>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</si>
  <si>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</si>
  <si>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</si>
  <si>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</si>
  <si>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</si>
  <si>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</si>
  <si>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</si>
  <si>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</si>
  <si>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</si>
  <si>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</si>
  <si>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</si>
  <si>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</si>
  <si>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</si>
  <si>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</si>
  <si>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</si>
  <si>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</si>
  <si>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</si>
  <si>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</si>
  <si>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</si>
  <si>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</si>
  <si>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</si>
  <si>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</si>
  <si>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</si>
  <si>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</si>
  <si>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</si>
  <si>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</si>
  <si>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</si>
  <si>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</si>
  <si>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</si>
  <si>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</si>
  <si>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</si>
  <si>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</si>
  <si>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</si>
  <si>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</si>
  <si>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</si>
  <si>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</si>
  <si>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</si>
  <si>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</si>
  <si>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</si>
  <si>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</si>
  <si>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</si>
  <si>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</si>
  <si>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</si>
  <si>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</si>
  <si>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</si>
  <si>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</si>
  <si>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</si>
  <si>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</si>
  <si>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</si>
  <si>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</si>
  <si>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</si>
  <si>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</si>
  <si>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</si>
  <si>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</si>
  <si>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</si>
  <si>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</si>
  <si>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</si>
  <si>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</si>
  <si>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</si>
  <si>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</si>
  <si>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</si>
  <si>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</si>
  <si>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</si>
  <si>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</si>
  <si>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</si>
  <si>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</si>
  <si>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</si>
  <si>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</si>
  <si>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</si>
  <si>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</si>
  <si>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</si>
  <si>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</si>
  <si>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</si>
  <si>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</si>
  <si>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</si>
  <si>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</si>
  <si>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</si>
  <si>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</si>
  <si>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</si>
  <si>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</si>
  <si>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</si>
  <si>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</si>
  <si>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</si>
  <si>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</si>
  <si>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</si>
  <si>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</si>
  <si>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</si>
  <si>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</si>
  <si>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</si>
  <si>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</si>
  <si>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</si>
  <si>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</si>
  <si>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</si>
  <si>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</si>
  <si>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</si>
  <si>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</si>
  <si>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</si>
  <si>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</si>
  <si>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</si>
  <si>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</si>
  <si>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</si>
  <si>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</si>
  <si>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</si>
  <si>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</si>
  <si>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</si>
  <si>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</si>
  <si>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</si>
  <si>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</si>
  <si>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</si>
  <si>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</si>
  <si>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</si>
  <si>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</si>
  <si>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</si>
  <si>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</si>
  <si>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</si>
  <si>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</si>
  <si>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</si>
  <si>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</si>
  <si>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</si>
  <si>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</si>
  <si>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</si>
  <si>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</si>
  <si>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</si>
  <si>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</si>
  <si>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</si>
  <si>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</si>
  <si>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</si>
  <si>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</si>
  <si>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</si>
  <si>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</si>
  <si>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</si>
  <si>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</si>
  <si>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</si>
  <si>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</si>
  <si>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</si>
  <si>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</si>
  <si>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</si>
  <si>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</si>
  <si>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</si>
  <si>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</si>
  <si>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</si>
  <si>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</si>
  <si>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</si>
  <si>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</si>
  <si>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</si>
  <si>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</si>
  <si>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</si>
  <si>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</si>
  <si>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</si>
  <si>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</si>
  <si>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</si>
  <si>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</si>
  <si>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</si>
  <si>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</si>
  <si>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</si>
  <si>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</si>
  <si>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</si>
  <si>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</si>
  <si>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</si>
  <si>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</si>
  <si>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</si>
  <si>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</si>
  <si>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</si>
  <si>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</si>
  <si>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</si>
  <si>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</si>
  <si>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</si>
  <si>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</si>
  <si>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</si>
  <si>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</si>
  <si>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</si>
  <si>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</si>
  <si>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</si>
  <si>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</si>
  <si>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</si>
  <si>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</si>
  <si>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</si>
  <si>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</si>
  <si>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</si>
  <si>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</si>
  <si>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</si>
  <si>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</si>
  <si>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</si>
  <si>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</si>
  <si>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</si>
  <si>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</si>
  <si>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</si>
  <si>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</si>
  <si>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</si>
  <si>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</si>
  <si>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</si>
  <si>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</si>
  <si>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</si>
  <si>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</si>
  <si>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</si>
  <si>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</si>
  <si>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</si>
  <si>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</si>
  <si>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</si>
  <si>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</si>
  <si>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</si>
  <si>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</si>
  <si>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</si>
  <si>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</si>
  <si>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</si>
  <si>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</si>
  <si>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</si>
  <si>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</si>
  <si>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</si>
  <si>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</si>
  <si>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</si>
  <si>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</si>
  <si>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</si>
  <si>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</si>
  <si>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</si>
  <si>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</si>
  <si>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</si>
  <si>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</si>
  <si>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</si>
  <si>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</si>
  <si>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</si>
  <si>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</si>
  <si>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</si>
  <si>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</si>
  <si>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</si>
  <si>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</si>
  <si>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</si>
  <si>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</si>
  <si>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</si>
  <si>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</si>
  <si>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</si>
  <si>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</si>
  <si>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</si>
  <si>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</si>
  <si>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</si>
  <si>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</si>
  <si>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</si>
  <si>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</si>
  <si>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</si>
  <si>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</si>
  <si>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</si>
  <si>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</si>
  <si>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</si>
  <si>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</si>
  <si>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</si>
  <si>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</si>
  <si>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</si>
  <si>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</si>
  <si>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</si>
  <si>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</si>
  <si>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</si>
  <si>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</si>
  <si>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</si>
  <si>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</si>
  <si>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</si>
  <si>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</si>
  <si>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</si>
  <si>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</si>
  <si>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</si>
  <si>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</si>
  <si>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</si>
  <si>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</si>
  <si>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</si>
  <si>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</si>
  <si>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</si>
  <si>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</si>
  <si>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</si>
  <si>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</si>
  <si>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</si>
  <si>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</si>
  <si>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</si>
  <si>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</si>
  <si>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</si>
  <si>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</si>
  <si>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</si>
  <si>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</si>
  <si>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</si>
  <si>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</si>
  <si>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</si>
  <si>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</si>
  <si>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</si>
  <si>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</si>
  <si>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</si>
  <si>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</si>
  <si>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</si>
  <si>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</si>
  <si>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</si>
  <si>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</si>
  <si>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</si>
  <si>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</si>
  <si>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</si>
  <si>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</si>
  <si>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</si>
  <si>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</si>
  <si>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</si>
  <si>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</si>
  <si>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</si>
  <si>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</si>
  <si>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</si>
  <si>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</si>
  <si>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</si>
  <si>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</si>
  <si>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</si>
  <si>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</si>
  <si>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</si>
  <si>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</si>
  <si>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</si>
  <si>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</si>
  <si>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</si>
  <si>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</si>
  <si>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</si>
  <si>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</si>
  <si>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</si>
  <si>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</si>
  <si>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</si>
  <si>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</si>
  <si>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</si>
  <si>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</si>
  <si>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</si>
  <si>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</si>
  <si>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</si>
  <si>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</si>
  <si>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</si>
  <si>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</si>
  <si>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</si>
  <si>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</si>
  <si>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</si>
  <si>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</si>
  <si>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</si>
  <si>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</si>
  <si>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</si>
  <si>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</si>
  <si>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</si>
  <si>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</si>
  <si>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</si>
  <si>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</si>
  <si>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</si>
  <si>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</si>
  <si>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</si>
  <si>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</si>
  <si>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</si>
  <si>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</si>
  <si>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</si>
  <si>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</si>
  <si>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</si>
  <si>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</si>
  <si>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</si>
  <si>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</si>
  <si>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</si>
  <si>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</si>
  <si>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</si>
  <si>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</si>
  <si>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</si>
  <si>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</si>
  <si>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</si>
  <si>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</si>
  <si>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</si>
  <si>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</si>
  <si>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</si>
  <si>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</si>
  <si>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</si>
  <si>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</si>
  <si>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</si>
  <si>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</si>
  <si>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</si>
  <si>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</si>
  <si>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</si>
  <si>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</si>
  <si>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</si>
  <si>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</si>
  <si>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</si>
  <si>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</si>
  <si>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</si>
  <si>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</si>
  <si>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</si>
  <si>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</si>
  <si>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</si>
  <si>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</si>
  <si>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</si>
  <si>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</si>
  <si>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</si>
  <si>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</si>
  <si>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</si>
  <si>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</si>
  <si>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</si>
  <si>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</si>
  <si>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</si>
  <si>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</si>
  <si>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</si>
  <si>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</si>
  <si>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</si>
  <si>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</si>
  <si>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</si>
  <si>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</si>
  <si>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</si>
  <si>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</si>
  <si>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</si>
  <si>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</si>
  <si>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</si>
  <si>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</si>
  <si>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</si>
  <si>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</si>
  <si>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</si>
  <si>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</si>
  <si>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</si>
  <si>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</si>
  <si>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</si>
  <si>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</si>
  <si>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</si>
  <si>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</si>
  <si>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</si>
  <si>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</si>
  <si>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</si>
  <si>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</si>
  <si>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</si>
  <si>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</si>
  <si>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</si>
  <si>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</si>
  <si>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</si>
  <si>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</si>
  <si>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</si>
  <si>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</si>
  <si>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</si>
  <si>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</si>
  <si>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</si>
  <si>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</si>
  <si>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</si>
  <si>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</si>
  <si>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</si>
  <si>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</si>
  <si>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</si>
  <si>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</si>
  <si>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</si>
  <si>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</si>
  <si>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</si>
  <si>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</si>
  <si>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</si>
  <si>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</si>
  <si>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</si>
  <si>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</si>
  <si>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</si>
  <si>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</si>
  <si>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</si>
  <si>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</si>
  <si>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</si>
  <si>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</si>
  <si>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</si>
  <si>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</si>
  <si>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</si>
  <si>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</si>
  <si>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</si>
  <si>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</si>
  <si>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</si>
  <si>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</si>
  <si>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</si>
  <si>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</si>
  <si>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</si>
  <si>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</si>
  <si>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</si>
  <si>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</si>
  <si>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</si>
  <si>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</si>
  <si>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</si>
  <si>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</si>
  <si>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</si>
  <si>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</si>
  <si>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</si>
  <si>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</si>
  <si>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</si>
  <si>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</si>
  <si>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</si>
  <si>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</si>
  <si>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</si>
  <si>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</si>
  <si>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</si>
  <si>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</si>
  <si>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</si>
  <si>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</si>
  <si>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</si>
  <si>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</si>
  <si>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</si>
  <si>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</si>
  <si>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</si>
  <si>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</si>
  <si>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</si>
  <si>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</si>
  <si>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</si>
  <si>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</si>
  <si>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</si>
  <si>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</si>
  <si>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</si>
  <si>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</si>
  <si>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</si>
  <si>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</si>
  <si>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</si>
  <si>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</si>
  <si>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</si>
  <si>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</si>
  <si>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</si>
  <si>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</si>
  <si>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</si>
  <si>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</si>
  <si>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</si>
  <si>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</si>
  <si>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</si>
  <si>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</si>
  <si>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</si>
  <si>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</si>
  <si>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</si>
  <si>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</si>
  <si>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</si>
  <si>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</si>
  <si>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</si>
  <si>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</si>
  <si>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</si>
  <si>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</si>
  <si>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</si>
  <si>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</si>
  <si>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</si>
  <si>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</si>
  <si>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</si>
  <si>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</si>
  <si>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</si>
  <si>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</si>
  <si>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</si>
  <si>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</si>
  <si>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</si>
  <si>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</si>
  <si>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</si>
  <si>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</si>
  <si>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</si>
  <si>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</si>
  <si>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</si>
  <si>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</si>
  <si>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</si>
  <si>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</si>
  <si>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</si>
  <si>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</si>
  <si>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</si>
  <si>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</si>
  <si>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</si>
  <si>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</si>
  <si>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</si>
  <si>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</si>
  <si>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</si>
  <si>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</si>
  <si>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</si>
  <si>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</si>
  <si>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</si>
  <si>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</si>
  <si>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</si>
  <si>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</si>
  <si>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</si>
  <si>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</si>
  <si>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</si>
  <si>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</si>
  <si>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</si>
  <si>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</si>
  <si>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</si>
  <si>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</si>
  <si>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Row Labels</t>
  </si>
  <si>
    <t>Grand Total</t>
  </si>
  <si>
    <t>Percent Funded</t>
  </si>
  <si>
    <t>Average Donation</t>
  </si>
  <si>
    <t>Parent Category</t>
  </si>
  <si>
    <t>Sub-Category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</si>
  <si>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</si>
  <si>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</si>
  <si>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</si>
  <si>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</si>
  <si>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</si>
  <si>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</si>
  <si>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</si>
  <si>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</si>
  <si>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</si>
  <si>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</si>
  <si>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</si>
  <si>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</si>
  <si>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</si>
  <si>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</si>
  <si>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</si>
  <si>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</si>
  <si>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</si>
  <si>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</si>
  <si>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</si>
  <si>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</si>
  <si>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</si>
  <si>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</si>
  <si>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</si>
  <si>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</si>
  <si>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</si>
  <si>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</si>
  <si>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</si>
  <si>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</si>
  <si>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</si>
  <si>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</si>
  <si>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</si>
  <si>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</si>
  <si>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</si>
  <si>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</si>
  <si>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</si>
  <si>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</si>
  <si>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Converstion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</si>
  <si>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</si>
  <si>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</si>
  <si>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</si>
  <si>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</si>
  <si>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</si>
  <si>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</si>
  <si>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</si>
  <si>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</si>
  <si>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</si>
  <si>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</si>
  <si>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</si>
  <si>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</si>
  <si>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</si>
  <si>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</si>
  <si>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theater </t>
  </si>
  <si>
    <t>rates of success</t>
  </si>
  <si>
    <t>Goal</t>
  </si>
  <si>
    <t>Number Successful</t>
  </si>
  <si>
    <t>Number Failed</t>
  </si>
  <si>
    <t>Number Canceled</t>
  </si>
  <si>
    <t>Total Projects</t>
  </si>
  <si>
    <t>Percent Successful</t>
  </si>
  <si>
    <t>Percent Failed</t>
  </si>
  <si>
    <t>Percentage Canceled</t>
  </si>
  <si>
    <t>Less Than 1000</t>
  </si>
  <si>
    <t>1000 to 4999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</si>
  <si>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</si>
  <si>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</si>
  <si>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</si>
  <si>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</si>
  <si>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</si>
  <si>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</si>
  <si>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</si>
  <si>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 xml:space="preserve">50000 + </t>
  </si>
  <si>
    <t>35000 to 39999</t>
  </si>
  <si>
    <t>5000 to 9999</t>
  </si>
  <si>
    <t>Outcome</t>
  </si>
  <si>
    <t>Backers Count</t>
  </si>
  <si>
    <t>Mean</t>
  </si>
  <si>
    <t>Variance</t>
  </si>
  <si>
    <t>Median</t>
  </si>
  <si>
    <t>Max</t>
  </si>
  <si>
    <t>Min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</si>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</sst>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0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0" fillId="0" borderId="10" xfId="0" applyBorder="1"/>
    <xf numFmtId="10" fontId="0" fillId="0" borderId="0" xfId="0" applyNumberFormat="1"/>
    <xf numFmtId="16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0" fontId="0" fillId="0" borderId="11" xfId="0" applyBorder="1"/>
    <xf numFmtId="9" fontId="0" fillId="0" borderId="11" xfId="0" applyNumberFormat="1" applyBorder="1"/>
    <xf numFmtId="9" fontId="0" fillId="0" borderId="10" xfId="0" applyNumberFormat="1" applyBorder="1"/>
    <xf numFmtId="9" fontId="0" fillId="0" borderId="12" xfId="0" applyNumberFormat="1" applyBorder="1"/>
    <xf numFmtId="0" fontId="0" fillId="0" borderId="14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16" fillId="0" borderId="15" xfId="0" applyFont="1" applyBorder="1"/>
    <xf numFmtId="0" fontId="16" fillId="0" borderId="14" xfId="0" applyFont="1" applyBorder="1"/>
    <xf numFmtId="0" fontId="16" fillId="0" borderId="13" xfId="0" applyFont="1" applyBorder="1"/>
    <xf numFmtId="0" fontId="0" fillId="0" borderId="12" xfId="0" applyBorder="1"/>
    <xf numFmtId="0" fontId="16" fillId="0" borderId="0" xfId="0" applyFont="1"/>
    <xf numFmtId="0" fontId="16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5050"/>
        </patternFill>
      </fill>
    </dxf>
    <dxf>
      <fill>
        <patternFill>
          <bgColor rgb="FF66FF6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5050"/>
        </patternFill>
      </fill>
    </dxf>
    <dxf>
      <fill>
        <patternFill>
          <bgColor rgb="FF66FF6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5050"/>
        </patternFill>
      </fill>
    </dxf>
    <dxf>
      <fill>
        <patternFill>
          <bgColor rgb="FF66FF6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Excel Challenge 2.xlsx]Parent Category Pivot!PivotTable5</c:name>
    <c:fmtId val="1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1-46A2-BE32-A169E283769E}"/>
            </c:ext>
          </c:extLst>
        </c:ser>
        <c:ser>
          <c:idx val="1"/>
          <c:order val="1"/>
          <c:tx>
            <c:strRef>
              <c:f>'Parent Category Pivot'!$C$3:$C$4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Pivot'!$C$5:$C$14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1-46A2-BE32-A169E283769E}"/>
            </c:ext>
          </c:extLst>
        </c:ser>
        <c:ser>
          <c:idx val="2"/>
          <c:order val="2"/>
          <c:tx>
            <c:strRef>
              <c:f>'Parent Category Pivot'!$D$3:$D$4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Pivot'!$D$5:$D$14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1-46A2-BE32-A169E283769E}"/>
            </c:ext>
          </c:extLst>
        </c:ser>
        <c:ser>
          <c:idx val="3"/>
          <c:order val="3"/>
          <c:tx>
            <c:strRef>
              <c:f>'Parent 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31-46A2-BE32-A169E2837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885984"/>
        <c:axId val="190890560"/>
      </c:barChart>
      <c:catAx>
        <c:axId val="19088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560"/>
        <c:crosses val="autoZero"/>
        <c:auto val="1"/>
        <c:lblAlgn val="ctr"/>
        <c:lblOffset val="100"/>
        <c:noMultiLvlLbl val="0"/>
      </c:catAx>
      <c:valAx>
        <c:axId val="1908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8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Excel Challenge 2.xlsx]Sub Category Pivot!PivotTable7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6-428B-ACEA-E0B3795D7407}"/>
            </c:ext>
          </c:extLst>
        </c:ser>
        <c:ser>
          <c:idx val="1"/>
          <c:order val="1"/>
          <c:tx>
            <c:strRef>
              <c:f>'Sub Category Pivot'!$C$4:$C$5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Pivot'!$C$6:$C$30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6-428B-ACEA-E0B3795D7407}"/>
            </c:ext>
          </c:extLst>
        </c:ser>
        <c:ser>
          <c:idx val="2"/>
          <c:order val="2"/>
          <c:tx>
            <c:strRef>
              <c:f>'Sub Category Pivot'!$D$4:$D$5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Pivot'!$D$6:$D$30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16-428B-ACEA-E0B3795D7407}"/>
            </c:ext>
          </c:extLst>
        </c:ser>
        <c:ser>
          <c:idx val="3"/>
          <c:order val="3"/>
          <c:tx>
            <c:strRef>
              <c:f>'Sub 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16-428B-ACEA-E0B3795D7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87952"/>
        <c:axId val="7988368"/>
      </c:barChart>
      <c:catAx>
        <c:axId val="798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368"/>
        <c:crosses val="autoZero"/>
        <c:auto val="1"/>
        <c:lblAlgn val="ctr"/>
        <c:lblOffset val="100"/>
        <c:noMultiLvlLbl val="0"/>
      </c:catAx>
      <c:valAx>
        <c:axId val="79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Excel Challenge 2.xlsx]Dates Pivot!PivotTable10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'Dates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'Dates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'Dates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7-4BFF-AC14-371838DE019B}"/>
            </c:ext>
          </c:extLst>
        </c:ser>
        <c:ser>
          <c:idx val="1"/>
          <c:order val="1"/>
          <c:tx>
            <c:strRef>
              <c:f>'Dates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'Dates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'Dates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7-4BFF-AC14-371838DE019B}"/>
            </c:ext>
          </c:extLst>
        </c:ser>
        <c:ser>
          <c:idx val="2"/>
          <c:order val="2"/>
          <c:tx>
            <c:strRef>
              <c:f>'Dates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'Dates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'Dates Pivot'!$D$6:$D$18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57-4BFF-AC14-371838DE0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918336"/>
        <c:axId val="1793918752"/>
      </c:lineChart>
      <c:catAx>
        <c:axId val="179391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18752"/>
        <c:crosses val="autoZero"/>
        <c:auto val="1"/>
        <c:lblAlgn val="ctr"/>
        <c:lblOffset val="100"/>
        <c:noMultiLvlLbl val="0"/>
      </c:catAx>
      <c:valAx>
        <c:axId val="17939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1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784375903971319E-2"/>
          <c:y val="0.10713190555965647"/>
          <c:w val="0.9358676811763138"/>
          <c:h val="0.61614659966570806"/>
        </c:manualLayout>
      </c:layout>
      <c:lineChart>
        <c:grouping val="standard"/>
        <c:varyColors val="0"/>
        <c:ser>
          <c:idx val="0"/>
          <c:order val="0"/>
          <c:tx>
            <c:strRef>
              <c:f>'Percentages Line Graph'!$F$1</c:f>
              <c:strCache>
                <c:ptCount val="1"/>
                <c:pt idx="0">
                  <c:v>Percent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'Percentages Line Graph'!$A$2:$A$13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+ </c:v>
                </c:pt>
              </c:strCache>
            </c:strRef>
          </c:cat>
          <c:val>
            <c:numRef>
              <c:f>'Percentages Line Graph'!$F$2:$F$13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A-4E4A-9C3E-45CC6CDA9D27}"/>
            </c:ext>
          </c:extLst>
        </c:ser>
        <c:ser>
          <c:idx val="1"/>
          <c:order val="1"/>
          <c:tx>
            <c:strRef>
              <c:f>'Percentages Line Graph'!$G$1</c:f>
              <c:strCache>
                <c:ptCount val="1"/>
                <c:pt idx="0">
                  <c:v>Percent Failed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'Percentages Line Graph'!$A$2:$A$13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+ </c:v>
                </c:pt>
              </c:strCache>
            </c:strRef>
          </c:cat>
          <c:val>
            <c:numRef>
              <c:f>'Percentages Line Graph'!$G$2:$G$13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A-4E4A-9C3E-45CC6CDA9D27}"/>
            </c:ext>
          </c:extLst>
        </c:ser>
        <c:ser>
          <c:idx val="2"/>
          <c:order val="2"/>
          <c:tx>
            <c:strRef>
              <c:f>'Percentages Line Graph'!$H$1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'Percentages Line Graph'!$A$2:$A$13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+ </c:v>
                </c:pt>
              </c:strCache>
            </c:strRef>
          </c:cat>
          <c:val>
            <c:numRef>
              <c:f>'Percentages Line Graph'!$H$2:$H$13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0A-4E4A-9C3E-45CC6CDA9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389088"/>
        <c:axId val="548384928"/>
      </c:lineChart>
      <c:catAx>
        <c:axId val="54838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84928"/>
        <c:crosses val="autoZero"/>
        <c:auto val="1"/>
        <c:lblAlgn val="ctr"/>
        <c:lblOffset val="100"/>
        <c:noMultiLvlLbl val="0"/>
      </c:catAx>
      <c:valAx>
        <c:axId val="5483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8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489856</xdr:colOff>
      <xdr:row>2</xdr:row>
      <xdr:rowOff>117927</xdr:rowOff>
    </xdr:from>
    <xdr:to>
      <xdr:col>22</xdr:col>
      <xdr:colOff>535213</xdr:colOff>
      <xdr:row>24</xdr:row>
      <xdr:rowOff>99786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C2FEA2-EB25-4C04-87D2-F7C44A457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88712</xdr:colOff>
      <xdr:row>2</xdr:row>
      <xdr:rowOff>79000</xdr:rowOff>
    </xdr:from>
    <xdr:to>
      <xdr:col>22</xdr:col>
      <xdr:colOff>408213</xdr:colOff>
      <xdr:row>28</xdr:row>
      <xdr:rowOff>45357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0E15F-8998-CC0E-6690-0E9870F6D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</xdr:colOff>
      <xdr:row>2</xdr:row>
      <xdr:rowOff>9524</xdr:rowOff>
    </xdr:from>
    <xdr:to>
      <xdr:col>14</xdr:col>
      <xdr:colOff>273049</xdr:colOff>
      <xdr:row>19</xdr:row>
      <xdr:rowOff>25399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81E69-F4F5-192B-790D-755B0B733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36288</xdr:rowOff>
    </xdr:from>
    <xdr:to>
      <xdr:col>10</xdr:col>
      <xdr:colOff>226786</xdr:colOff>
      <xdr:row>32</xdr:row>
      <xdr:rowOff>136074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342089-F865-9DB0-509D-B41F33C92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" refreshedDate="44952.606843518515" createdVersion="8" refreshedVersion="8" minRefreshableVersion="3" recordCount="1001" xr:uid="{29BBA76A-27D3-43A3-9132-B174508E7833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10">
      <sharedItems containsString="0" containsBlank="1" containsNumber="1" minValue="0" maxValue="23.388333333333332" count="987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164">
      <sharedItems containsBlank="1" containsMixedTypes="1" containsNumber="1" minValue="2.3738872403560829" maxValue="5527.272727272727" count="949">
        <s v="no donations"/>
        <n v="8.8607594936708853"/>
        <n v="76.070175438596493"/>
        <n v="175"/>
        <n v="143.39622641509433"/>
        <n v="43.678160919540232"/>
        <n v="288.88888888888891"/>
        <n v="19.823788546255507"/>
        <n v="155.5084745762712"/>
        <n v="140.90909090909091"/>
        <n v="23.636363636363637"/>
        <n v="233.33333333333334"/>
        <n v="114.54545454545455"/>
        <n v="42.857142857142854"/>
        <n v="141"/>
        <n v="179.64601769911505"/>
        <n v="17"/>
        <n v="67.734187349879903"/>
        <n v="67.407407407407405"/>
        <n v="92.7299703264095"/>
        <n v="94.412607449856736"/>
        <n v="168.45878136200716"/>
        <n v="66.404494382022477"/>
        <n v="31.690140845070424"/>
        <n v="34.567901234567898"/>
        <n v="33.742331288343557"/>
        <n v="72.63513513513513"/>
        <n v="133.33333333333334"/>
        <n v="58.918918918918919"/>
        <n v="28.580323785803238"/>
        <n v="69.767441860465112"/>
        <n v="15.486725663716815"/>
        <n v="43.779800606848724"/>
        <n v="9.2637017899981551"/>
        <n v="56.363636363636367"/>
        <n v="63.867684478371501"/>
        <n v="43.75"/>
        <n v="75.700934579439249"/>
        <n v="23.134328358208954"/>
        <n v="112.5"/>
        <n v="44.444444444444443"/>
        <n v="50.450450450450454"/>
        <n v="8.1081081081081088"/>
        <n v="14.520283322601417"/>
        <n v="16.326530612244898"/>
        <n v="197.91666666666666"/>
        <n v="40.217391304347828"/>
        <n v="10.067114093959731"/>
        <n v="13.698066639243109"/>
        <n v="23.762376237623762"/>
        <n v="100"/>
        <n v="107.77096114519428"/>
        <n v="96"/>
        <n v="42.10526315789474"/>
        <n v="50"/>
        <n v="50.381679389312978"/>
        <n v="48.780487804878049"/>
        <n v="14.427860696517413"/>
        <n v="12.796208530805687"/>
        <n v="10.9375"/>
        <n v="58.875"/>
        <n v="88.415446071904128"/>
        <n v="8.0321285140562253"/>
        <n v="940"/>
        <n v="73.684210526315795"/>
        <n v="25.847457627118644"/>
        <n v="241.66666666666666"/>
        <n v="17.859778597785979"/>
        <n v="23.170731707317074"/>
        <n v="464.70588235294116"/>
        <n v="51.717171717171716"/>
        <n v="78.94736842105263"/>
        <n v="11.111111111111111"/>
        <n v="15.909090909090908"/>
        <n v="45.882352941176471"/>
        <n v="57.058823529411768"/>
        <n v="72.980997624703093"/>
        <n v="169.64285714285714"/>
        <n v="13.636363636363637"/>
        <n v="68.97374701670644"/>
        <n v="8.6614173228346463"/>
        <n v="40.875912408759127"/>
        <n v="5.5555555555555554"/>
        <n v="106.4"/>
        <n v="83.957219251336895"/>
        <n v="69.014084507042256"/>
        <n v="36.453201970443352"/>
        <n v="133.94062078272606"/>
        <n v="42.477876106194692"/>
        <n v="35.416666666666664"/>
        <n v="73.584905660377359"/>
        <n v="227.2459499263623"/>
        <n v="40.160642570281126"/>
        <n v="178.36065573770492"/>
        <n v="16.111111111111111"/>
        <n v="33.333333333333336"/>
        <n v="29.901329901329902"/>
        <n v="11.504424778761061"/>
        <n v="80.163934426229503"/>
        <n v="46.341463414634148"/>
        <n v="5.4878048780487809"/>
        <n v="11.011904761904763"/>
        <n v="270.27027027027026"/>
        <n v="62.180490349504431"/>
        <n v="71.578947368421055"/>
        <n v="26.530612244897959"/>
        <n v="40.697674418604649"/>
        <n v="18.072289156626507"/>
        <n v="86.666666666666671"/>
        <n v="481.08108108108109"/>
        <n v="90.828402366863912"/>
        <n v="13.019390581717451"/>
        <n v="25.190839694656489"/>
        <n v="15.079365079365079"/>
        <n v="50.453995157384988"/>
        <n v="98.630136986301366"/>
        <n v="17.818181818181817"/>
        <n v="80.597014925373131"/>
        <n v="32.467532467532465"/>
        <n v="42.143658810325476"/>
        <n v="50.166112956810629"/>
        <n v="40.389725420726307"/>
        <n v="268.42900302114805"/>
        <n v="27.659574468085108"/>
        <n v="29.444444444444443"/>
        <n v="232.81653746770027"/>
        <n v="153.57142857142858"/>
        <n v="132.70676691729324"/>
        <n v="2700"/>
        <n v="18.011257035647279"/>
        <n v="67.417110110519857"/>
        <n v="37.078651685393261"/>
        <n v="28.30188679245283"/>
        <n v="105.85106382978724"/>
        <n v="65.811965811965806"/>
        <n v="1427.5862068965516"/>
        <n v="36"/>
        <n v="83.478260869565219"/>
        <n v="282.51533742331287"/>
        <n v="29.56989247311828"/>
        <n v="60.03734827264239"/>
        <n v="42.735042735042732"/>
        <n v="77.142857142857139"/>
        <n v="66.666666666666671"/>
        <n v="32.552083333333336"/>
        <n v="172.54901960784315"/>
        <n v="41.708542713567837"/>
        <n v="86.915887850467286"/>
        <n v="31.794871794871796"/>
        <n v="93.524199045671438"/>
        <n v="12.292654028436019"/>
        <n v="33.33920084492167"/>
        <n v="161.75637393767704"/>
        <n v="116.83417085427136"/>
        <n v="96.042216358839056"/>
        <n v="140"/>
        <n v="51.219512195121951"/>
        <n v="104.99725425590334"/>
        <n v="73.333333333333329"/>
        <n v="38.853503184713375"/>
        <n v="14.227642276422765"/>
        <n v="107.8080229226361"/>
        <n v="36.07342378292099"/>
        <n v="40.16393442622951"/>
        <n v="17.80821917808219"/>
        <n v="134.13612565445027"/>
        <n v="18.389897395422256"/>
        <n v="2807.4626865671644"/>
        <n v="980"/>
        <n v="30.76923076923077"/>
        <n v="61.947469570787959"/>
        <n v="12.5"/>
        <n v="160.35398230088495"/>
        <n v="147.05882352941177"/>
        <n v="14.165753924790069"/>
        <n v="34.285714285714285"/>
        <n v="12.581283573649985"/>
        <n v="26.578073089700997"/>
        <n v="63.235294117647058"/>
        <n v="8.1675708257986734"/>
        <n v="59.302325581395351"/>
        <n v="10.588235294117647"/>
        <n v="52.631578947368418"/>
        <n v="100.22573363431151"/>
        <n v="41.747572815533978"/>
        <n v="234.28571428571428"/>
        <n v="433.78684807256235"/>
        <n v="154.16666666666666"/>
        <n v="97.674418604651166"/>
        <n v="175.30864197530863"/>
        <n v="101.53846153846153"/>
        <n v="56.349206349206348"/>
        <n v="30.152671755725191"/>
        <n v="82"/>
        <n v="27.501256913021621"/>
        <n v="376.1904761904762"/>
        <n v="138.46153846153845"/>
        <n v="13.375796178343949"/>
        <n v="101.21951219512195"/>
        <n v="31.991996442863496"/>
        <n v="1875"/>
        <n v="16.25"/>
        <n v="157.89473684210526"/>
        <n v="23.255813953488371"/>
        <n v="95.908426692644909"/>
        <n v="240.71782178217822"/>
        <n v="41.592920353982301"/>
        <n v="64.246153846153845"/>
        <n v="48.214285714285715"/>
        <n v="20.494287712753554"/>
        <n v="8.4848484848484844"/>
        <n v="1096.5034965034965"/>
        <n v="67.052341597796143"/>
        <n v="138.5438972162741"/>
        <n v="14.357682619647354"/>
        <n v="27.095516569200779"/>
        <n v="55.759522716842589"/>
        <n v="34.782608695652172"/>
        <n v="93.770139634801282"/>
        <n v="12.882582081246522"/>
        <n v="11.530612244897959"/>
        <n v="26.785714285714285"/>
        <n v="64.581124072110285"/>
        <n v="55.875202593192867"/>
        <n v="33.55546844374755"/>
        <n v="107.46268656716418"/>
        <n v="36.956521739130437"/>
        <n v="61.29032258064516"/>
        <n v="50.335570469798661"/>
        <n v="93.478260869565219"/>
        <n v="692.98245614035091"/>
        <n v="28.267477203647417"/>
        <n v="24.742268041237114"/>
        <n v="78.048780487804876"/>
        <n v="16.479820627802692"/>
        <n v="100.05938242280286"/>
        <n v="33.6"/>
        <n v="9.6638655462184868"/>
        <n v="13.20754716981132"/>
        <n v="13.551401869158878"/>
        <n v="20.27027027027027"/>
        <n v="10.509554140127388"/>
        <n v="28.440366972477065"/>
        <n v="9.5127610208816709"/>
        <n v="70.297029702970292"/>
        <n v="16.949152542372882"/>
        <n v="91.011235955056179"/>
        <n v="52.272727272727273"/>
        <n v="47.436652916912195"/>
        <n v="273.33333333333331"/>
        <n v="61.956521739130437"/>
        <n v="26.881720430107528"/>
        <n v="13.043478260869565"/>
        <n v="24.137931034482758"/>
        <n v="185.68281938325993"/>
        <n v="15.88785046728972"/>
        <n v="14.572864321608041"/>
        <n v="8.2728592162554424"/>
        <n v="56.97674418604651"/>
        <n v="35.166561910747959"/>
        <n v="22.254335260115607"/>
        <n v="31.25"/>
        <n v="40.229885057471265"/>
        <n v="92.010582010582013"/>
        <n v="2519.6721311475408"/>
        <n v="26.979936642027454"/>
        <n v="160"/>
        <n v="33.620689655172413"/>
        <n v="41.353383458646618"/>
        <n v="8.4337349397590362"/>
        <n v="29.670329670329672"/>
        <n v="14.652014652014651"/>
        <n v="6.3613231552162848"/>
        <n v="79.776915615906887"/>
        <n v="63.157894736842103"/>
        <n v="279.31034482758622"/>
        <n v="74.242424242424249"/>
        <n v="3.5433070866141732"/>
        <n v="609.23913043478262"/>
        <n v="35.795454545454547"/>
        <n v="2.3738872403560829"/>
        <n v="16.822429906542055"/>
        <n v="730"/>
        <n v="203.125"/>
        <n v="3.278688524590164"/>
        <n v="100.99476439790575"/>
        <n v="160.52631578947367"/>
        <n v="69.230769230769226"/>
        <n v="48.611111111111114"/>
        <n v="77.551020408163268"/>
        <n v="3.0508474576271185"/>
        <n v="310.61224489795916"/>
        <n v="106.25"/>
        <n v="14.788732394366198"/>
        <n v="32.941176470588232"/>
        <n v="928.57142857142856"/>
        <n v="49.92412746585736"/>
        <n v="147.19800747198008"/>
        <n v="54.666666666666664"/>
        <n v="487.5"/>
        <n v="52.066115702479337"/>
        <n v="15.793693212185996"/>
        <n v="9.8654708520179373"/>
        <n v="10.526315789473685"/>
        <n v="306.45161290322579"/>
        <n v="88.888888888888886"/>
        <n v="220"/>
        <n v="335.29411764705884"/>
        <n v="131.25"/>
        <n v="1055"/>
        <n v="69.043760129659645"/>
        <n v="22.813467492260063"/>
        <n v="342.30769230769232"/>
        <n v="23.127035830618894"/>
        <n v="89.041095890410958"/>
        <n v="56.25"/>
        <n v="78.787878787878782"/>
        <n v="40.43424825891028"/>
        <n v="444.54976303317534"/>
        <n v="24.332129963898918"/>
        <n v="17.368421052631579"/>
        <n v="44.042553191489361"/>
        <n v="37.944664031620555"/>
        <n v="59.478885893980234"/>
        <n v="76.127901883486643"/>
        <n v="65.951492537313428"/>
        <n v="86.301369863013704"/>
        <n v="41.301775147928993"/>
        <n v="105.08866615265998"/>
        <n v="94.402035623409674"/>
        <n v="90.930787589498806"/>
        <n v="146.03658536585365"/>
        <n v="61.224489795918366"/>
        <n v="238.07228915662651"/>
        <n v="476.13293051359517"/>
        <n v="320"/>
        <n v="4.7120418848167542"/>
        <n v="57.134654033878839"/>
        <n v="195.88299024918743"/>
        <n v="36.810730253353206"/>
        <n v="84.848484848484844"/>
        <n v="19.729888432178509"/>
        <n v="76.25"/>
        <n v="44.186046511627907"/>
        <n v="232.5"/>
        <n v="56.097560975609753"/>
        <n v="421.73913043478262"/>
        <n v="21.390374331550802"/>
        <n v="20.765217391304347"/>
        <n v="62.5"/>
        <n v="19.3717277486911"/>
        <n v="37.410071942446045"/>
        <n v="4.838709677419355"/>
        <n v="14.285714285714286"/>
        <n v="17.821782178217823"/>
        <n v="132"/>
        <n v="25.242718446601941"/>
        <n v="35.064935064935064"/>
        <n v="18.823332215890044"/>
        <n v="86.94852941176471"/>
        <n v="5.3254437869822482"/>
        <n v="10.683760683760683"/>
        <n v="379.59183673469386"/>
        <n v="108"/>
        <n v="25.954198473282442"/>
        <n v="391.33858267716533"/>
        <n v="501.97183098591552"/>
        <n v="163.63636363636363"/>
        <n v="29.761904761904763"/>
        <n v="34.193548387096776"/>
        <n v="135.82089552238807"/>
        <n v="23.838299645759534"/>
        <n v="34.212840809146876"/>
        <n v="126.87265917602996"/>
        <n v="257.07547169811323"/>
        <n v="791.72413793103453"/>
        <n v="72.048611111111114"/>
        <n v="48"/>
        <n v="400"/>
        <n v="63.992537313432834"/>
        <n v="20.529584831644328"/>
        <n v="23.529411764705884"/>
        <n v="32.272727272727273"/>
        <n v="28.74064837905237"/>
        <n v="17.841409691629956"/>
        <n v="13.821138211382113"/>
        <n v="103.40063761955366"/>
        <n v="3.0100334448160537"/>
        <n v="182.5"/>
        <n v="64.941956882255383"/>
        <n v="21.859633437639697"/>
        <n v="68.045977011494259"/>
        <n v="60.930232558139537"/>
        <n v="7.0247933884297522"/>
        <n v="59.740259740259738"/>
        <n v="189.91596638655463"/>
        <n v="138.34383438343835"/>
        <n v="95.121951219512198"/>
        <n v="15.671641791044776"/>
        <n v="174.01285583103765"/>
        <n v="34.236856467163911"/>
        <n v="271.53110047846889"/>
        <n v="93.537178596247401"/>
        <n v="113.33333333333333"/>
        <n v="81.890945472736362"/>
        <n v="21.871996924851047"/>
        <n v="53.191489361702125"/>
        <n v="79.66101694915254"/>
        <n v="42.439024390243901"/>
        <n v="912.34567901234573"/>
        <n v="61.445783132530117"/>
        <n v="29.347826086956523"/>
        <n v="8.2191780821917817"/>
        <n v="69.081551860649242"/>
        <n v="135.7429718875502"/>
        <n v="89.335827876520113"/>
        <n v="96.428571428571431"/>
        <n v="54.255319148936174"/>
        <n v="84.615384615384613"/>
        <n v="153.28282828282829"/>
        <n v="540"/>
        <n v="88.96672504378283"/>
        <n v="5.2208835341365463"/>
        <n v="42.1875"/>
        <n v="33.603238866396758"/>
        <n v="12.385521151330135"/>
        <n v="32.737144682210157"/>
        <n v="218.75"/>
        <n v="37.76223776223776"/>
        <n v="103.33333333333333"/>
        <n v="20.945945945945947"/>
        <n v="12.352941176470589"/>
        <n v="36.55913978494624"/>
        <n v="353.53075170842823"/>
        <n v="148.59504132231405"/>
        <n v="10.465116279069768"/>
        <n v="23.608017817371937"/>
        <n v="154.83870967741936"/>
        <n v="154.44538526672312"/>
        <n v="102.56410256410257"/>
        <n v="31.258384759860476"/>
        <n v="91.214953271028037"/>
        <n v="108.69565217391305"/>
        <n v="15.943396226415095"/>
        <n v="60"/>
        <n v="47.5"/>
        <n v="352.89719626168227"/>
        <n v="63.800475059382421"/>
        <n v="29.228243021346469"/>
        <n v="58.75"/>
        <n v="28.571428571428573"/>
        <n v="10.071942446043165"/>
        <n v="250"/>
        <n v="35.220125786163521"/>
        <n v="9.4488188976377945"/>
        <n v="15.979381443298969"/>
        <n v="267.47826086956519"/>
        <n v="47.169811320754718"/>
        <n v="28.169014084507044"/>
        <n v="35.071090047393362"/>
        <n v="170.98214285714286"/>
        <n v="75.221238938053091"/>
        <n v="24.963715529753266"/>
        <n v="13.872832369942197"/>
        <n v="98.850574712643677"/>
        <n v="127.82834850455137"/>
        <n v="466.66666666666669"/>
        <n v="164.98194945848377"/>
        <n v="18.829516539440203"/>
        <n v="139.81481481481481"/>
        <n v="247.61904761904762"/>
        <n v="47.016197783461209"/>
        <n v="46.086956521739133"/>
        <n v="108.23529411764706"/>
        <n v="16.666666666666668"/>
        <n v="23.250102333196889"/>
        <n v="321.00840336134456"/>
        <n v="14.0625"/>
        <n v="9.3283582089552244"/>
        <n v="16.410256410256409"/>
        <n v="3403.7037037037039"/>
        <n v="81.666666666666671"/>
        <n v="334.02417962003454"/>
        <n v="79.054054054054049"/>
        <n v="85.523385300668153"/>
        <n v="6.989247311827957"/>
        <n v="55.434782608695649"/>
        <n v="120.96774193548387"/>
        <n v="259.07780979827089"/>
        <n v="7.1202531645569618"/>
        <n v="110.52631578947368"/>
        <n v="47.224500957068635"/>
        <n v="133.94276629570749"/>
        <n v="59.541984732824424"/>
        <n v="408.28729281767954"/>
        <n v="38.07531380753138"/>
        <n v="237.14285714285714"/>
        <n v="262.68939393939394"/>
        <n v="64.661654135338352"/>
        <n v="148.22695035460993"/>
        <n v="75.641025641025635"/>
        <n v="880"/>
        <n v="100.22560631697688"/>
        <n v="25"/>
        <n v="20.596205962059621"/>
        <n v="264.39790575916231"/>
        <n v="10.112359550561798"/>
        <n v="48.863062152602325"/>
        <n v="56.462585034013607"/>
        <n v="31.118421052631579"/>
        <n v="566.66666666666663"/>
        <n v="58.856502242152466"/>
        <n v="51.291208791208788"/>
        <n v="12.698412698412698"/>
        <n v="52.119026149684402"/>
        <n v="366.66666666666669"/>
        <n v="12.871287128712872"/>
        <n v="70"/>
        <n v="80.228136882129277"/>
        <n v="116.74382716049382"/>
        <n v="127.27272727272727"/>
        <n v="21.457489878542511"/>
        <n v="450.63291139240505"/>
        <n v="1571.4285714285713"/>
        <n v="471.66666666666669"/>
        <n v="68.698884758364315"/>
        <n v="47.727272727272727"/>
        <n v="8.3333333333333339"/>
        <n v="22.144053601340033"/>
        <n v="38.713910761154857"/>
        <n v="64.807484706729042"/>
        <n v="97.826086956521735"/>
        <n v="165.95330739299609"/>
        <n v="17.148014440433212"/>
        <n v="46.666666666666664"/>
        <n v="42.622950819672134"/>
        <n v="27.149321266968325"/>
        <n v="46.031746031746032"/>
        <n v="103.03326810176125"/>
        <n v="6.2952470884482219"/>
        <n v="15.151515151515152"/>
        <n v="380.76923076923077"/>
        <n v="43.529411764705884"/>
        <n v="94.245810055865917"/>
        <n v="26.390433815350388"/>
        <n v="251.35135135135135"/>
        <n v="27.868852459016395"/>
        <n v="13.976833976833976"/>
        <n v="34.125636672325975"/>
        <n v="11.44954128440367"/>
        <n v="95.744680851063833"/>
        <n v="22.333333333333332"/>
        <n v="18.75"/>
        <n v="149.28315412186379"/>
        <n v="151.5625"/>
        <n v="221.62162162162161"/>
        <n v="393.87755102040819"/>
        <n v="71.264367816091948"/>
        <n v="14.056482670089858"/>
        <n v="84.507042253521121"/>
        <n v="207.14285714285714"/>
        <n v="20.792079207920793"/>
        <n v="53.564786112833232"/>
        <n v="65.441176470588232"/>
        <n v="5.384615384615385"/>
        <n v="60.256410256410255"/>
        <n v="115.20467836257311"/>
        <n v="77.450980392156865"/>
        <n v="82.558139534883722"/>
        <n v="5.882352941176471"/>
        <n v="619.76284584980237"/>
        <n v="30.354468297553669"/>
        <n v="1001.9108280254777"/>
        <n v="43.155310006138734"/>
        <n v="43.169398907103826"/>
        <n v="33.729433272394878"/>
        <n v="45.039435450394357"/>
        <n v="1710.9756097560976"/>
        <n v="32.47422680412371"/>
        <n v="62.368421052631582"/>
        <n v="51.96078431372549"/>
        <n v="31.046552327616382"/>
        <n v="30.841121495327101"/>
        <n v="21.25"/>
        <n v="61.704035874439462"/>
        <n v="12.341772151898734"/>
        <n v="85.470085470085465"/>
        <n v="6.6812363409303774"/>
        <n v="546.66666666666663"/>
        <n v="32.291666666666664"/>
        <n v="42.307692307692307"/>
        <n v="36.652835408022128"/>
        <n v="26.890756302521009"/>
        <n v="25.454545454545453"/>
        <n v="165.7762938230384"/>
        <n v="302.31481481481484"/>
        <n v="33.59375"/>
        <n v="11.940298507462687"/>
        <n v="2953.125"/>
        <n v="35.016709988860008"/>
        <n v="11.805555555555555"/>
        <n v="33.862433862433861"/>
        <n v="10.38961038961039"/>
        <n v="19.791666666666668"/>
        <n v="114.53333333333333"/>
        <n v="109.19540229885058"/>
        <n v="19.327456741756446"/>
        <n v="259.35251798561148"/>
        <n v="63.80952380952381"/>
        <n v="71.290711700844398"/>
        <n v="61.341571050308914"/>
        <n v="75.921658986175117"/>
        <n v="130.76923076923077"/>
        <n v="868.08510638297878"/>
        <n v="191.11111111111111"/>
        <n v="466.14785992217901"/>
        <n v="48.453608247422679"/>
        <n v="71.31782945736434"/>
        <n v="39.733333333333334"/>
        <n v="57.855191256830601"/>
        <n v="40.898445816478606"/>
        <n v="33.859348198970842"/>
        <n v="136.3762102351314"/>
        <n v="202.1594684385382"/>
        <n v="50.853154084798348"/>
        <n v="24.449877750611247"/>
        <n v="2.5641025641025643"/>
        <n v="11.604774535809019"/>
        <n v="26.136363636363637"/>
        <n v="234.92063492063491"/>
        <n v="714.28571428571433"/>
        <n v="134.87179487179486"/>
        <n v="160.93333333333334"/>
        <n v="118.18181818181819"/>
        <n v="142.02127659574469"/>
        <n v="69.465648854961827"/>
        <n v="114.94252873563218"/>
        <n v="74.694261523988715"/>
        <n v="124"/>
        <n v="16.467780429594271"/>
        <n v="361.84210526315792"/>
        <n v="30.104873534855027"/>
        <n v="14.713896457765667"/>
        <n v="90.959925442684067"/>
        <n v="44.692863595302619"/>
        <n v="96.551724137931032"/>
        <n v="140.14778325123152"/>
        <n v="29.305135951661633"/>
        <n v="53.247863247863251"/>
        <n v="47.747747747747745"/>
        <n v="462.7906976744186"/>
        <n v="3.8567493112947657"/>
        <n v="49.272419627749578"/>
        <n v="111.10440555220278"/>
        <n v="52.427184466019419"/>
        <n v="15.646258503401361"/>
        <n v="12.727272727272727"/>
        <n v="151.18790496760261"/>
        <n v="55.970149253731343"/>
        <n v="5.5762081784386615"/>
        <n v="16.571428571428573"/>
        <n v="105.79710144927536"/>
        <n v="18.94736842105263"/>
        <n v="21.09704641350211"/>
        <n v="77.922077922077918"/>
        <n v="103.20366132723112"/>
        <n v="115.18987341772151"/>
        <n v="46.938775510204081"/>
        <n v="184.58942632170979"/>
        <n v="17.669636737491434"/>
        <n v="14.552367784306949"/>
        <n v="132.14285714285714"/>
        <n v="63.414634146341463"/>
        <n v="104.81927710843374"/>
        <n v="31.108930323846909"/>
        <n v="75"/>
        <n v="83.802469135802468"/>
        <n v="80.594795539033456"/>
        <n v="43.452380952380949"/>
        <n v="12.408759124087592"/>
        <n v="52.688172043010752"/>
        <n v="34.4"/>
        <n v="442.85714285714283"/>
        <n v="3.9603960396039604"/>
        <n v="66.990291262135926"/>
        <n v="21.568627450980394"/>
        <n v="179.8780487804878"/>
        <n v="12.738853503184714"/>
        <n v="10.09009009009009"/>
        <n v="27.946127946127945"/>
        <n v="228.94736842105263"/>
        <n v="2060"/>
        <n v="15.974967061923584"/>
        <n v="34.027777777777779"/>
        <n v="69.421487603305792"/>
        <n v="121.05263157894737"/>
        <n v="103.62595419847328"/>
        <n v="49.171270718232044"/>
        <n v="420"/>
        <n v="45.901639344262293"/>
        <n v="36.529680365296805"/>
        <n v="104.37109723461195"/>
        <n v="16.122448979591837"/>
        <n v="7.8358208955223878"/>
        <n v="18.633852335509793"/>
        <n v="265.51724137931035"/>
        <n v="20.555555555555557"/>
        <n v="4980"/>
        <n v="52.356020942408378"/>
        <n v="331.25"/>
        <n v="9.2307692307692299"/>
        <n v="9.8360655737704921"/>
        <n v="229.41176470588235"/>
        <n v="202.94117647058823"/>
        <n v="16.469893742621014"/>
        <n v="17.5"/>
        <n v="317.42671009771988"/>
        <n v="23.497267759562842"/>
        <n v="13.333333333333334"/>
        <n v="50.877192982456137"/>
        <n v="34.306569343065696"/>
        <n v="21.965678627145085"/>
        <n v="15.625"/>
        <n v="8.7837837837837842"/>
        <n v="12.280701754385966"/>
        <n v="19.499341238471672"/>
        <n v="131.4756671899529"/>
        <n v="230"/>
        <n v="13.253012048192771"/>
        <n v="35"/>
        <n v="23.829787234042552"/>
        <n v="7.4324324324324325"/>
        <n v="19.696969696969695"/>
        <n v="176.61290322580646"/>
        <n v="189.47368421052633"/>
        <n v="32"/>
        <n v="36.832844574780061"/>
        <n v="19.907407407407408"/>
        <n v="215.38461538461539"/>
        <n v="29.110721930336641"/>
        <n v="22.566935826604336"/>
        <n v="64.102564102564102"/>
        <n v="50.340754202635168"/>
        <n v="138.75739644970415"/>
        <n v="7.4712643678160919"/>
        <n v="130.80625752105897"/>
        <n v="31.097560975609756"/>
        <n v="155.35714285714286"/>
        <n v="31.677018633540374"/>
        <n v="53.623188405797102"/>
        <n v="26.874244256348248"/>
        <n v="52.755905511811022"/>
        <n v="7.2463768115942031"/>
        <n v="71.245634458672882"/>
        <n v="116.12903225806451"/>
        <n v="200"/>
        <n v="167.02605570530099"/>
        <n v="350"/>
        <n v="285.71428571428572"/>
        <n v="6.0773480662983426"/>
        <n v="229.03225806451613"/>
        <n v="41.081081081081081"/>
        <n v="28.099173553719009"/>
        <n v="68.979591836734699"/>
        <n v="21.69811320754717"/>
        <n v="43.661971830985912"/>
        <n v="26.180257510729614"/>
        <n v="11.926605504587156"/>
        <n v="144.77611940298507"/>
        <n v="9.2105263157894743"/>
        <n v="16.279069767441861"/>
        <n v="273.68421052631578"/>
        <n v="66.793168880455411"/>
        <n v="28.959276018099548"/>
        <n v="136.2297496318115"/>
        <n v="21.28342245989305"/>
        <n v="47.058823529411768"/>
        <n v="49.180327868852459"/>
        <n v="17.293233082706767"/>
        <n v="20.610687022900763"/>
        <n v="10.144927536231885"/>
        <n v="189.36170212765958"/>
        <n v="5.376344086021505"/>
        <n v="23.333333333333332"/>
        <n v="25.714285714285715"/>
        <n v="16.269841269841269"/>
        <n v="66.40625"/>
        <n v="22.929936305732483"/>
        <n v="14.43298969072165"/>
        <n v="28.048780487804876"/>
        <n v="101.42857142857143"/>
        <n v="62.337662337662337"/>
        <n v="5527.272727272727"/>
        <n v="22.938814079848807"/>
        <n v="33.307632999228993"/>
        <n v="41.212121212121211"/>
        <n v="61.344537815126053"/>
        <n v="49.032992036405005"/>
        <n v="86.170212765957444"/>
        <n v="9.8497495826377293"/>
        <n v="24.521072796934867"/>
        <n v="49.044585987261144"/>
        <n v="32.918199830172661"/>
        <n v="58.70967741935484"/>
        <n v="11.363636363636363"/>
        <n v="266.66666666666669"/>
        <n v="93.61702127659575"/>
        <n v="51.624815361890697"/>
        <n v="20.833333333333332"/>
        <n v="42.727272727272727"/>
        <n v="18.604651162790699"/>
        <n v="21.824104234527688"/>
        <n v="37.5"/>
        <n v="158.06451612903226"/>
        <n v="11.656441717791411"/>
        <n v="64.237415477084895"/>
        <n v="51.769911504424776"/>
        <n v="15.189873417721518"/>
        <n v="23.555555555555557"/>
        <n v="114.28571428571429"/>
        <n v="115.87301587301587"/>
        <n v="53.987730061349694"/>
        <n v="41.176470588235297"/>
        <n v="6.4516129032258061"/>
        <n v="28"/>
        <n v="24.755501222493887"/>
        <n v="203.56347438752783"/>
        <n v="16"/>
        <n v="55.555555555555557"/>
        <n v="307.79467680608366"/>
        <n v="63.636363636363633"/>
        <n v="30.818965517241381"/>
        <n v="58.02469135802469"/>
        <n v="22.310545839957605"/>
        <n v="9.2244148692060577"/>
        <n v="117.91044776119404"/>
        <n v="145.61403508771929"/>
        <n v="133.11635475996746"/>
        <n v="225"/>
        <n v="18.867924528301888"/>
        <n v="35.004142502071254"/>
        <n v="179.86725663716814"/>
        <n v="10"/>
        <n v="17.616580310880828"/>
        <n v="90.562036055143153"/>
        <n v="34.615384615384613"/>
        <n v="82.520547945205479"/>
        <n v="251.61290322580646"/>
        <n v="20"/>
        <n v="91.428571428571431"/>
        <n v="18.181818181818183"/>
        <n v="32.967032967032964"/>
        <n v="42.211055276381913"/>
        <n v="30.357142857142858"/>
        <n v="1493.4579439252336"/>
        <n v="13.561643835616438"/>
        <n v="325.92592592592592"/>
        <n v="146.68304668304668"/>
        <n v="25.203252032520325"/>
        <n v="2928.5714285714284"/>
        <n v="406.25"/>
        <n v="33.474576271186443"/>
        <n v="28.795811518324609"/>
        <n v="221.95121951219511"/>
        <n v="9.7102186070157597"/>
        <n v="22.5"/>
        <n v="521.95945945945948"/>
        <n v="12.554112554112555"/>
        <n v="10.05586592178771"/>
        <n v="134.22562141491395"/>
        <n v="45.390070921985817"/>
        <n v="67.470525187566992"/>
        <n v="71.15384615384616"/>
        <n v="24.358974358974358"/>
        <n v="158.22222222222223"/>
        <n v="20.784313725490197"/>
        <n v="4221.0526315789475"/>
        <n v="22.733303847854931"/>
        <n v="42.5"/>
        <n v="17.212756662297945"/>
        <n v="46.153846153846153"/>
        <n v="580"/>
        <n v="194.59459459459458"/>
        <n v="44.320889594916601"/>
        <n v="29.891304347826086"/>
        <n v="70.535714285714292"/>
        <n v="15.972222222222221"/>
        <n v="38.380651945320714"/>
        <n v="59.047619047619051"/>
        <n v="46.212121212121211"/>
        <n v="4914.2857142857147"/>
        <n v="175.20491803278688"/>
        <n v="95.833333333333329"/>
        <n v="116.41791044776119"/>
        <n v="150"/>
        <n v="551.28205128205127"/>
        <n v="143.28358208955223"/>
        <n v="65.78947368421052"/>
        <n v="38.022813688212928"/>
        <n v="101.71496156120638"/>
        <n v="849.17127071823199"/>
        <n v="276.92307692307691"/>
        <n v="29.064039408866996"/>
        <n v="9.3008338678640161"/>
        <n v="64.210061782877318"/>
        <n v="157.14285714285714"/>
        <n v="27.519379844961239"/>
        <n v="8.75"/>
        <n v="226.02409638554218"/>
        <n v="74.809160305343511"/>
        <n v="9.8214285714285712"/>
        <n v="1115.3846153846155"/>
        <n v="36.774193548387096"/>
        <n v="13.533834586466165"/>
        <n v="51.754385964912281"/>
        <n v="23.870967741935484"/>
        <n v="10.628019323671497"/>
        <n v="6.9387755102040813"/>
        <n v="56.198347107438018"/>
        <n v="21.05263157894737"/>
        <n v="84.946236559139791"/>
        <n v="159.76430976430976"/>
        <n v="212.5"/>
        <n v="25.401546698393812"/>
        <n v="480.55555555555554"/>
        <n v="40"/>
        <n v="104.4776119402985"/>
        <n v="10.869565217391305"/>
        <n v="59.310344827586206"/>
        <n v="263.07277628032347"/>
        <n v="20.743034055727556"/>
        <n v="55.503009458297505"/>
        <n v="17.060367454068242"/>
        <n v="38.728717366628828"/>
        <n v="84.782608695652172"/>
        <n v="12.916666666666666"/>
        <n v="146.875"/>
        <n v="10.619469026548673"/>
        <n v="121.875"/>
        <n v="40.663900414937757"/>
        <n v="23.484848484848484"/>
        <n v="130.66666666666666"/>
        <n v="167.57719714964369"/>
        <n v="47.626040137053351"/>
        <n v="58.928571428571431"/>
        <n v="54.676258992805757"/>
        <n v="178.07486631016042"/>
        <n v="99.019607843137251"/>
        <m/>
      </sharedItems>
    </cacheField>
    <cacheField name="currenc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" refreshedDate="44952.64494027778" createdVersion="8" refreshedVersion="8" minRefreshableVersion="3" recordCount="1000" xr:uid="{9E580FE9-C735-4C59-BAEC-F75576EEA016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country" numFmtId="0">
      <sharedItems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10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MixedTypes="1" containsNumber="1" minValue="2.3738872403560829" maxValue="5527.272727272727"/>
    </cacheField>
    <cacheField name="currenc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Created Converst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5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6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Quarters" numFmtId="0" databaseField="0">
      <fieldGroup base="15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5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6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6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x v="0"/>
    <n v="0"/>
    <x v="0"/>
    <x v="0"/>
    <x v="0"/>
    <x v="0"/>
    <x v="0"/>
    <s v="CAD"/>
    <x v="0"/>
    <x v="0"/>
    <n v="1448690400"/>
    <n v="1450159200"/>
    <b v="0"/>
    <b v="0"/>
    <s v="food/food trucks"/>
  </r>
  <r>
    <n v="1"/>
    <s v="Odom Inc"/>
    <s v="Managed bottom-line architecture"/>
    <x v="1"/>
    <n v="14560"/>
    <x v="1"/>
    <x v="1"/>
    <x v="1"/>
    <x v="1"/>
    <x v="1"/>
    <s v="USD"/>
    <x v="1"/>
    <x v="1"/>
    <n v="1408424400"/>
    <n v="1408597200"/>
    <b v="0"/>
    <b v="1"/>
    <s v="music/rock"/>
  </r>
  <r>
    <n v="2"/>
    <s v="Melton, Robinson and Fritz"/>
    <s v="Function-based leadingedge pricing structure"/>
    <x v="2"/>
    <n v="142523"/>
    <x v="2"/>
    <x v="1"/>
    <x v="2"/>
    <x v="2"/>
    <x v="2"/>
    <s v="AUD"/>
    <x v="2"/>
    <x v="2"/>
    <n v="1384668000"/>
    <n v="1384840800"/>
    <b v="0"/>
    <b v="0"/>
    <s v="technology/web"/>
  </r>
  <r>
    <n v="3"/>
    <s v="Mcdonald, Gonzalez and Ross"/>
    <s v="Vision-oriented fresh-thinking conglomeration"/>
    <x v="3"/>
    <n v="2477"/>
    <x v="1"/>
    <x v="0"/>
    <x v="3"/>
    <x v="3"/>
    <x v="3"/>
    <s v="USD"/>
    <x v="1"/>
    <x v="1"/>
    <n v="1565499600"/>
    <n v="1568955600"/>
    <b v="0"/>
    <b v="0"/>
    <s v="music/rock"/>
  </r>
  <r>
    <n v="4"/>
    <s v="Larson-Little"/>
    <s v="Proactive foreground core"/>
    <x v="4"/>
    <n v="5265"/>
    <x v="1"/>
    <x v="0"/>
    <x v="4"/>
    <x v="4"/>
    <x v="4"/>
    <s v="USD"/>
    <x v="3"/>
    <x v="3"/>
    <n v="1547964000"/>
    <n v="1548309600"/>
    <b v="0"/>
    <b v="0"/>
    <s v="theater/plays"/>
  </r>
  <r>
    <n v="5"/>
    <s v="Harris Group"/>
    <s v="Open-source optimizing database"/>
    <x v="4"/>
    <n v="13195"/>
    <x v="3"/>
    <x v="1"/>
    <x v="5"/>
    <x v="5"/>
    <x v="5"/>
    <s v="DKK"/>
    <x v="3"/>
    <x v="3"/>
    <n v="1346130000"/>
    <n v="1347080400"/>
    <b v="0"/>
    <b v="0"/>
    <s v="theater/plays"/>
  </r>
  <r>
    <n v="6"/>
    <s v="Ortiz, Coleman and Mitchell"/>
    <s v="Operative upward-trending algorithm"/>
    <x v="5"/>
    <n v="1090"/>
    <x v="4"/>
    <x v="0"/>
    <x v="6"/>
    <x v="6"/>
    <x v="6"/>
    <s v="GBP"/>
    <x v="4"/>
    <x v="4"/>
    <n v="1505278800"/>
    <n v="1505365200"/>
    <b v="0"/>
    <b v="0"/>
    <s v="film &amp; video/documentary"/>
  </r>
  <r>
    <n v="7"/>
    <s v="Carter-Guzman"/>
    <s v="Centralized cohesive challenge"/>
    <x v="6"/>
    <n v="14741"/>
    <x v="3"/>
    <x v="1"/>
    <x v="7"/>
    <x v="7"/>
    <x v="7"/>
    <s v="DKK"/>
    <x v="3"/>
    <x v="3"/>
    <n v="1439442000"/>
    <n v="1439614800"/>
    <b v="0"/>
    <b v="0"/>
    <s v="theater/plays"/>
  </r>
  <r>
    <n v="8"/>
    <s v="Nunez-Richards"/>
    <s v="Exclusive attitude-oriented intranet"/>
    <x v="7"/>
    <n v="21946"/>
    <x v="3"/>
    <x v="2"/>
    <x v="8"/>
    <x v="8"/>
    <x v="8"/>
    <s v="DKK"/>
    <x v="3"/>
    <x v="3"/>
    <n v="1281330000"/>
    <n v="1281502800"/>
    <b v="0"/>
    <b v="0"/>
    <s v="theater/plays"/>
  </r>
  <r>
    <n v="9"/>
    <s v="Rangel, Holt and Jones"/>
    <s v="Open-source fresh-thinking model"/>
    <x v="8"/>
    <n v="3208"/>
    <x v="1"/>
    <x v="0"/>
    <x v="9"/>
    <x v="9"/>
    <x v="9"/>
    <s v="USD"/>
    <x v="1"/>
    <x v="5"/>
    <n v="1379566800"/>
    <n v="1383804000"/>
    <b v="0"/>
    <b v="0"/>
    <s v="music/electric music"/>
  </r>
  <r>
    <n v="10"/>
    <s v="Green Ltd"/>
    <s v="Monitored empowering installation"/>
    <x v="5"/>
    <n v="13838"/>
    <x v="1"/>
    <x v="1"/>
    <x v="10"/>
    <x v="10"/>
    <x v="10"/>
    <s v="USD"/>
    <x v="4"/>
    <x v="6"/>
    <n v="1281762000"/>
    <n v="1285909200"/>
    <b v="0"/>
    <b v="0"/>
    <s v="film &amp; video/drama"/>
  </r>
  <r>
    <n v="11"/>
    <s v="Perez, Johnson and Gardner"/>
    <s v="Grass-roots zero administration system engine"/>
    <x v="9"/>
    <n v="3030"/>
    <x v="1"/>
    <x v="0"/>
    <x v="11"/>
    <x v="11"/>
    <x v="11"/>
    <s v="USD"/>
    <x v="3"/>
    <x v="3"/>
    <n v="1285045200"/>
    <n v="1285563600"/>
    <b v="0"/>
    <b v="1"/>
    <s v="theater/plays"/>
  </r>
  <r>
    <n v="12"/>
    <s v="Kim Ltd"/>
    <s v="Assimilated hybrid intranet"/>
    <x v="9"/>
    <n v="5629"/>
    <x v="1"/>
    <x v="0"/>
    <x v="12"/>
    <x v="12"/>
    <x v="12"/>
    <s v="USD"/>
    <x v="4"/>
    <x v="6"/>
    <n v="1571720400"/>
    <n v="1572411600"/>
    <b v="0"/>
    <b v="0"/>
    <s v="film &amp; video/drama"/>
  </r>
  <r>
    <n v="13"/>
    <s v="Walker, Taylor and Coleman"/>
    <s v="Multi-tiered directional open architecture"/>
    <x v="3"/>
    <n v="10295"/>
    <x v="1"/>
    <x v="1"/>
    <x v="13"/>
    <x v="13"/>
    <x v="13"/>
    <s v="USD"/>
    <x v="1"/>
    <x v="7"/>
    <n v="1465621200"/>
    <n v="1466658000"/>
    <b v="0"/>
    <b v="0"/>
    <s v="music/indie rock"/>
  </r>
  <r>
    <n v="14"/>
    <s v="Rodriguez, Rose and Stewart"/>
    <s v="Cloned directional synergy"/>
    <x v="10"/>
    <n v="18829"/>
    <x v="1"/>
    <x v="0"/>
    <x v="14"/>
    <x v="14"/>
    <x v="14"/>
    <s v="USD"/>
    <x v="1"/>
    <x v="7"/>
    <n v="1331013600"/>
    <n v="1333342800"/>
    <b v="0"/>
    <b v="0"/>
    <s v="music/indie rock"/>
  </r>
  <r>
    <n v="15"/>
    <s v="Wright, Hunt and Rowe"/>
    <s v="Extended eco-centric pricing structure"/>
    <x v="11"/>
    <n v="38414"/>
    <x v="1"/>
    <x v="0"/>
    <x v="15"/>
    <x v="15"/>
    <x v="15"/>
    <s v="USD"/>
    <x v="2"/>
    <x v="8"/>
    <n v="1575957600"/>
    <n v="1576303200"/>
    <b v="0"/>
    <b v="0"/>
    <s v="technology/wearables"/>
  </r>
  <r>
    <n v="16"/>
    <s v="Hines Inc"/>
    <s v="Cross-platform systemic adapter"/>
    <x v="12"/>
    <n v="11041"/>
    <x v="1"/>
    <x v="1"/>
    <x v="16"/>
    <x v="16"/>
    <x v="16"/>
    <s v="USD"/>
    <x v="5"/>
    <x v="9"/>
    <n v="1390370400"/>
    <n v="1392271200"/>
    <b v="0"/>
    <b v="0"/>
    <s v="publishing/nonfiction"/>
  </r>
  <r>
    <n v="17"/>
    <s v="Cochran-Nguyen"/>
    <s v="Seamless 4thgeneration methodology"/>
    <x v="13"/>
    <n v="134845"/>
    <x v="1"/>
    <x v="1"/>
    <x v="17"/>
    <x v="17"/>
    <x v="17"/>
    <s v="USD"/>
    <x v="4"/>
    <x v="10"/>
    <n v="1294812000"/>
    <n v="1294898400"/>
    <b v="0"/>
    <b v="0"/>
    <s v="film &amp; video/animation"/>
  </r>
  <r>
    <n v="18"/>
    <s v="Johnson-Gould"/>
    <s v="Exclusive needs-based adapter"/>
    <x v="14"/>
    <n v="6089"/>
    <x v="1"/>
    <x v="3"/>
    <x v="18"/>
    <x v="18"/>
    <x v="18"/>
    <s v="USD"/>
    <x v="3"/>
    <x v="3"/>
    <n v="1536382800"/>
    <n v="1537074000"/>
    <b v="0"/>
    <b v="0"/>
    <s v="theater/plays"/>
  </r>
  <r>
    <n v="19"/>
    <s v="Perez-Hess"/>
    <s v="Down-sized cohesive archive"/>
    <x v="15"/>
    <n v="30331"/>
    <x v="1"/>
    <x v="0"/>
    <x v="19"/>
    <x v="19"/>
    <x v="19"/>
    <s v="USD"/>
    <x v="3"/>
    <x v="3"/>
    <n v="1551679200"/>
    <n v="1553490000"/>
    <b v="0"/>
    <b v="1"/>
    <s v="theater/plays"/>
  </r>
  <r>
    <n v="20"/>
    <s v="Reeves, Thompson and Richardson"/>
    <s v="Proactive composite alliance"/>
    <x v="16"/>
    <n v="147936"/>
    <x v="1"/>
    <x v="1"/>
    <x v="20"/>
    <x v="20"/>
    <x v="20"/>
    <s v="USD"/>
    <x v="4"/>
    <x v="6"/>
    <n v="1406523600"/>
    <n v="1406523600"/>
    <b v="0"/>
    <b v="0"/>
    <s v="film &amp; video/drama"/>
  </r>
  <r>
    <n v="21"/>
    <s v="Simmons-Reynolds"/>
    <s v="Re-engineered intangible definition"/>
    <x v="17"/>
    <n v="38533"/>
    <x v="1"/>
    <x v="0"/>
    <x v="21"/>
    <x v="21"/>
    <x v="21"/>
    <s v="USD"/>
    <x v="3"/>
    <x v="3"/>
    <n v="1313384400"/>
    <n v="1316322000"/>
    <b v="0"/>
    <b v="0"/>
    <s v="theater/plays"/>
  </r>
  <r>
    <n v="22"/>
    <s v="Collier Inc"/>
    <s v="Enhanced dynamic definition"/>
    <x v="18"/>
    <n v="75690"/>
    <x v="1"/>
    <x v="1"/>
    <x v="22"/>
    <x v="22"/>
    <x v="22"/>
    <s v="USD"/>
    <x v="3"/>
    <x v="3"/>
    <n v="1522731600"/>
    <n v="1524027600"/>
    <b v="0"/>
    <b v="0"/>
    <s v="theater/plays"/>
  </r>
  <r>
    <n v="23"/>
    <s v="Gray-Jenkins"/>
    <s v="Devolved next generation adapter"/>
    <x v="6"/>
    <n v="14942"/>
    <x v="4"/>
    <x v="1"/>
    <x v="23"/>
    <x v="23"/>
    <x v="23"/>
    <s v="GBP"/>
    <x v="4"/>
    <x v="4"/>
    <n v="1550124000"/>
    <n v="1554699600"/>
    <b v="0"/>
    <b v="0"/>
    <s v="film &amp; video/documentary"/>
  </r>
  <r>
    <n v="24"/>
    <s v="Scott, Wilson and Martin"/>
    <s v="Cross-platform intermediate frame"/>
    <x v="19"/>
    <n v="104257"/>
    <x v="1"/>
    <x v="1"/>
    <x v="24"/>
    <x v="24"/>
    <x v="24"/>
    <s v="USD"/>
    <x v="2"/>
    <x v="8"/>
    <n v="1403326800"/>
    <n v="1403499600"/>
    <b v="0"/>
    <b v="0"/>
    <s v="technology/wearables"/>
  </r>
  <r>
    <n v="25"/>
    <s v="Caldwell, Velazquez and Wilson"/>
    <s v="Monitored impactful analyzer"/>
    <x v="20"/>
    <n v="11904"/>
    <x v="1"/>
    <x v="1"/>
    <x v="25"/>
    <x v="25"/>
    <x v="25"/>
    <s v="USD"/>
    <x v="6"/>
    <x v="11"/>
    <n v="1305694800"/>
    <n v="1307422800"/>
    <b v="0"/>
    <b v="1"/>
    <s v="games/video games"/>
  </r>
  <r>
    <n v="26"/>
    <s v="Spencer-Bates"/>
    <s v="Optional responsive customer loyalty"/>
    <x v="21"/>
    <n v="51814"/>
    <x v="1"/>
    <x v="3"/>
    <x v="26"/>
    <x v="26"/>
    <x v="26"/>
    <s v="USD"/>
    <x v="3"/>
    <x v="3"/>
    <n v="1533013200"/>
    <n v="1535346000"/>
    <b v="0"/>
    <b v="0"/>
    <s v="theater/plays"/>
  </r>
  <r>
    <n v="27"/>
    <s v="Best, Carr and Williams"/>
    <s v="Diverse transitional migration"/>
    <x v="22"/>
    <n v="1599"/>
    <x v="1"/>
    <x v="0"/>
    <x v="27"/>
    <x v="27"/>
    <x v="27"/>
    <s v="USD"/>
    <x v="1"/>
    <x v="1"/>
    <n v="1443848400"/>
    <n v="1444539600"/>
    <b v="0"/>
    <b v="0"/>
    <s v="music/rock"/>
  </r>
  <r>
    <n v="28"/>
    <s v="Campbell, Brown and Powell"/>
    <s v="Synchronized global task-force"/>
    <x v="23"/>
    <n v="137635"/>
    <x v="1"/>
    <x v="1"/>
    <x v="28"/>
    <x v="28"/>
    <x v="28"/>
    <s v="USD"/>
    <x v="3"/>
    <x v="3"/>
    <n v="1265695200"/>
    <n v="1267682400"/>
    <b v="0"/>
    <b v="1"/>
    <s v="theater/plays"/>
  </r>
  <r>
    <n v="29"/>
    <s v="Johnson, Parker and Haynes"/>
    <s v="Focused 6thgeneration forecast"/>
    <x v="24"/>
    <n v="150965"/>
    <x v="5"/>
    <x v="1"/>
    <x v="29"/>
    <x v="29"/>
    <x v="29"/>
    <s v="CHF"/>
    <x v="4"/>
    <x v="12"/>
    <n v="1532062800"/>
    <n v="1535518800"/>
    <b v="0"/>
    <b v="0"/>
    <s v="film &amp; video/shorts"/>
  </r>
  <r>
    <n v="30"/>
    <s v="Clark-Cooke"/>
    <s v="Down-sized analyzing challenge"/>
    <x v="25"/>
    <n v="14455"/>
    <x v="1"/>
    <x v="1"/>
    <x v="30"/>
    <x v="30"/>
    <x v="30"/>
    <s v="USD"/>
    <x v="4"/>
    <x v="10"/>
    <n v="1558674000"/>
    <n v="1559106000"/>
    <b v="0"/>
    <b v="0"/>
    <s v="film &amp; video/animation"/>
  </r>
  <r>
    <n v="31"/>
    <s v="Schroeder Ltd"/>
    <s v="Progressive needs-based focus group"/>
    <x v="26"/>
    <n v="10850"/>
    <x v="4"/>
    <x v="1"/>
    <x v="31"/>
    <x v="31"/>
    <x v="31"/>
    <s v="GBP"/>
    <x v="6"/>
    <x v="11"/>
    <n v="1451973600"/>
    <n v="1454392800"/>
    <b v="0"/>
    <b v="0"/>
    <s v="games/video games"/>
  </r>
  <r>
    <n v="32"/>
    <s v="Jackson PLC"/>
    <s v="Ergonomic 6thgeneration success"/>
    <x v="27"/>
    <n v="87676"/>
    <x v="6"/>
    <x v="0"/>
    <x v="32"/>
    <x v="32"/>
    <x v="32"/>
    <s v="EUR"/>
    <x v="4"/>
    <x v="4"/>
    <n v="1515564000"/>
    <n v="1517896800"/>
    <b v="0"/>
    <b v="0"/>
    <s v="film &amp; video/documentary"/>
  </r>
  <r>
    <n v="33"/>
    <s v="Blair, Collins and Carter"/>
    <s v="Exclusive interactive approach"/>
    <x v="28"/>
    <n v="189666"/>
    <x v="1"/>
    <x v="1"/>
    <x v="33"/>
    <x v="33"/>
    <x v="33"/>
    <s v="USD"/>
    <x v="3"/>
    <x v="3"/>
    <n v="1412485200"/>
    <n v="1415685600"/>
    <b v="0"/>
    <b v="0"/>
    <s v="theater/plays"/>
  </r>
  <r>
    <n v="34"/>
    <s v="Maldonado and Sons"/>
    <s v="Reverse-engineered asynchronous archive"/>
    <x v="29"/>
    <n v="14025"/>
    <x v="1"/>
    <x v="1"/>
    <x v="34"/>
    <x v="34"/>
    <x v="34"/>
    <s v="USD"/>
    <x v="4"/>
    <x v="4"/>
    <n v="1490245200"/>
    <n v="1490677200"/>
    <b v="0"/>
    <b v="0"/>
    <s v="film &amp; video/documentary"/>
  </r>
  <r>
    <n v="35"/>
    <s v="Mitchell and Sons"/>
    <s v="Synergized intangible challenge"/>
    <x v="30"/>
    <n v="188628"/>
    <x v="3"/>
    <x v="1"/>
    <x v="35"/>
    <x v="35"/>
    <x v="35"/>
    <s v="DKK"/>
    <x v="4"/>
    <x v="6"/>
    <n v="1547877600"/>
    <n v="1551506400"/>
    <b v="0"/>
    <b v="1"/>
    <s v="film &amp; video/drama"/>
  </r>
  <r>
    <n v="36"/>
    <s v="Jackson-Lewis"/>
    <s v="Monitored multi-state encryption"/>
    <x v="31"/>
    <n v="1101"/>
    <x v="1"/>
    <x v="1"/>
    <x v="36"/>
    <x v="36"/>
    <x v="36"/>
    <s v="USD"/>
    <x v="3"/>
    <x v="3"/>
    <n v="1298700000"/>
    <n v="1300856400"/>
    <b v="0"/>
    <b v="0"/>
    <s v="theater/plays"/>
  </r>
  <r>
    <n v="37"/>
    <s v="Black, Armstrong and Anderson"/>
    <s v="Profound attitude-oriented functionalities"/>
    <x v="32"/>
    <n v="11339"/>
    <x v="1"/>
    <x v="1"/>
    <x v="37"/>
    <x v="37"/>
    <x v="37"/>
    <s v="USD"/>
    <x v="5"/>
    <x v="13"/>
    <n v="1570338000"/>
    <n v="1573192800"/>
    <b v="0"/>
    <b v="1"/>
    <s v="publishing/fiction"/>
  </r>
  <r>
    <n v="38"/>
    <s v="Maldonado-Gonzalez"/>
    <s v="Digitized client-driven database"/>
    <x v="33"/>
    <n v="10085"/>
    <x v="1"/>
    <x v="1"/>
    <x v="38"/>
    <x v="38"/>
    <x v="38"/>
    <s v="USD"/>
    <x v="7"/>
    <x v="14"/>
    <n v="1287378000"/>
    <n v="1287810000"/>
    <b v="0"/>
    <b v="0"/>
    <s v="photography/photography books"/>
  </r>
  <r>
    <n v="39"/>
    <s v="Kim-Rice"/>
    <s v="Organized bi-directional function"/>
    <x v="34"/>
    <n v="5027"/>
    <x v="3"/>
    <x v="0"/>
    <x v="39"/>
    <x v="39"/>
    <x v="39"/>
    <s v="DKK"/>
    <x v="3"/>
    <x v="3"/>
    <n v="1361772000"/>
    <n v="1362978000"/>
    <b v="0"/>
    <b v="0"/>
    <s v="theater/plays"/>
  </r>
  <r>
    <n v="40"/>
    <s v="Garcia, Garcia and Lopez"/>
    <s v="Reduced stable middleware"/>
    <x v="35"/>
    <n v="14878"/>
    <x v="1"/>
    <x v="1"/>
    <x v="40"/>
    <x v="40"/>
    <x v="40"/>
    <s v="USD"/>
    <x v="2"/>
    <x v="8"/>
    <n v="1275714000"/>
    <n v="1277355600"/>
    <b v="0"/>
    <b v="1"/>
    <s v="technology/wearables"/>
  </r>
  <r>
    <n v="41"/>
    <s v="Watts Group"/>
    <s v="Universal 5thgeneration neural-net"/>
    <x v="36"/>
    <n v="11924"/>
    <x v="6"/>
    <x v="1"/>
    <x v="41"/>
    <x v="41"/>
    <x v="41"/>
    <s v="EUR"/>
    <x v="1"/>
    <x v="1"/>
    <n v="1346734800"/>
    <n v="1348981200"/>
    <b v="0"/>
    <b v="1"/>
    <s v="music/rock"/>
  </r>
  <r>
    <n v="42"/>
    <s v="Werner-Bryant"/>
    <s v="Virtual uniform frame"/>
    <x v="37"/>
    <n v="7991"/>
    <x v="1"/>
    <x v="1"/>
    <x v="42"/>
    <x v="42"/>
    <x v="42"/>
    <s v="USD"/>
    <x v="0"/>
    <x v="0"/>
    <n v="1309755600"/>
    <n v="1310533200"/>
    <b v="0"/>
    <b v="0"/>
    <s v="food/food trucks"/>
  </r>
  <r>
    <n v="43"/>
    <s v="Schmitt-Mendoza"/>
    <s v="Profound explicit paradigm"/>
    <x v="38"/>
    <n v="167717"/>
    <x v="1"/>
    <x v="1"/>
    <x v="43"/>
    <x v="43"/>
    <x v="43"/>
    <s v="USD"/>
    <x v="5"/>
    <x v="15"/>
    <n v="1406178000"/>
    <n v="1407560400"/>
    <b v="0"/>
    <b v="0"/>
    <s v="publishing/radio &amp; podcasts"/>
  </r>
  <r>
    <n v="44"/>
    <s v="Reid-Mccullough"/>
    <s v="Visionary real-time groupware"/>
    <x v="39"/>
    <n v="10541"/>
    <x v="3"/>
    <x v="1"/>
    <x v="44"/>
    <x v="13"/>
    <x v="44"/>
    <s v="DKK"/>
    <x v="5"/>
    <x v="13"/>
    <n v="1552798800"/>
    <n v="1552885200"/>
    <b v="0"/>
    <b v="0"/>
    <s v="publishing/fiction"/>
  </r>
  <r>
    <n v="45"/>
    <s v="Woods-Clark"/>
    <s v="Networked tertiary Graphical User Interface"/>
    <x v="40"/>
    <n v="4530"/>
    <x v="1"/>
    <x v="0"/>
    <x v="45"/>
    <x v="44"/>
    <x v="45"/>
    <s v="USD"/>
    <x v="3"/>
    <x v="3"/>
    <n v="1478062800"/>
    <n v="1479362400"/>
    <b v="0"/>
    <b v="1"/>
    <s v="theater/plays"/>
  </r>
  <r>
    <n v="46"/>
    <s v="Vaughn, Hunt and Caldwell"/>
    <s v="Virtual grid-enabled task-force"/>
    <x v="41"/>
    <n v="4247"/>
    <x v="1"/>
    <x v="1"/>
    <x v="46"/>
    <x v="45"/>
    <x v="46"/>
    <s v="USD"/>
    <x v="1"/>
    <x v="1"/>
    <n v="1278565200"/>
    <n v="1280552400"/>
    <b v="0"/>
    <b v="0"/>
    <s v="music/rock"/>
  </r>
  <r>
    <n v="47"/>
    <s v="Bennett and Sons"/>
    <s v="Function-based multi-state software"/>
    <x v="42"/>
    <n v="7129"/>
    <x v="1"/>
    <x v="1"/>
    <x v="47"/>
    <x v="46"/>
    <x v="47"/>
    <s v="USD"/>
    <x v="3"/>
    <x v="3"/>
    <n v="1396069200"/>
    <n v="1398661200"/>
    <b v="0"/>
    <b v="0"/>
    <s v="theater/plays"/>
  </r>
  <r>
    <n v="48"/>
    <s v="Lamb Inc"/>
    <s v="Optimized leadingedge concept"/>
    <x v="43"/>
    <n v="128862"/>
    <x v="1"/>
    <x v="1"/>
    <x v="48"/>
    <x v="47"/>
    <x v="48"/>
    <s v="USD"/>
    <x v="3"/>
    <x v="3"/>
    <n v="1435208400"/>
    <n v="1436245200"/>
    <b v="0"/>
    <b v="0"/>
    <s v="theater/plays"/>
  </r>
  <r>
    <n v="49"/>
    <s v="Casey-Kelly"/>
    <s v="Sharable holistic interface"/>
    <x v="44"/>
    <n v="13653"/>
    <x v="1"/>
    <x v="1"/>
    <x v="49"/>
    <x v="48"/>
    <x v="49"/>
    <s v="USD"/>
    <x v="1"/>
    <x v="1"/>
    <n v="1571547600"/>
    <n v="1575439200"/>
    <b v="0"/>
    <b v="0"/>
    <s v="music/rock"/>
  </r>
  <r>
    <n v="50"/>
    <s v="Jones, Taylor and Moore"/>
    <s v="Down-sized system-worthy secured line"/>
    <x v="0"/>
    <n v="2"/>
    <x v="6"/>
    <x v="0"/>
    <x v="50"/>
    <x v="49"/>
    <x v="50"/>
    <s v="EUR"/>
    <x v="1"/>
    <x v="16"/>
    <n v="1375333200"/>
    <n v="1377752400"/>
    <b v="0"/>
    <b v="0"/>
    <s v="music/metal"/>
  </r>
  <r>
    <n v="51"/>
    <s v="Bradshaw, Gill and Donovan"/>
    <s v="Inverse secondary infrastructure"/>
    <x v="45"/>
    <n v="145243"/>
    <x v="4"/>
    <x v="0"/>
    <x v="51"/>
    <x v="50"/>
    <x v="51"/>
    <s v="GBP"/>
    <x v="2"/>
    <x v="8"/>
    <n v="1332824400"/>
    <n v="1334206800"/>
    <b v="0"/>
    <b v="1"/>
    <s v="technology/wearables"/>
  </r>
  <r>
    <n v="52"/>
    <s v="Hernandez, Rodriguez and Clark"/>
    <s v="Organic foreground leverage"/>
    <x v="44"/>
    <n v="2459"/>
    <x v="1"/>
    <x v="0"/>
    <x v="52"/>
    <x v="51"/>
    <x v="52"/>
    <s v="USD"/>
    <x v="3"/>
    <x v="3"/>
    <n v="1284526800"/>
    <n v="1284872400"/>
    <b v="0"/>
    <b v="0"/>
    <s v="theater/plays"/>
  </r>
  <r>
    <n v="53"/>
    <s v="Smith-Jones"/>
    <s v="Reverse-engineered static concept"/>
    <x v="35"/>
    <n v="12356"/>
    <x v="1"/>
    <x v="1"/>
    <x v="53"/>
    <x v="52"/>
    <x v="53"/>
    <s v="USD"/>
    <x v="4"/>
    <x v="6"/>
    <n v="1400562000"/>
    <n v="1403931600"/>
    <b v="0"/>
    <b v="0"/>
    <s v="film &amp; video/drama"/>
  </r>
  <r>
    <n v="54"/>
    <s v="Roy PLC"/>
    <s v="Multi-channeled neutral customer loyalty"/>
    <x v="46"/>
    <n v="5392"/>
    <x v="1"/>
    <x v="0"/>
    <x v="54"/>
    <x v="53"/>
    <x v="54"/>
    <s v="USD"/>
    <x v="2"/>
    <x v="8"/>
    <n v="1520748000"/>
    <n v="1521262800"/>
    <b v="0"/>
    <b v="0"/>
    <s v="technology/wearables"/>
  </r>
  <r>
    <n v="55"/>
    <s v="Wright, Brooks and Villarreal"/>
    <s v="Reverse-engineered bifurcated strategy"/>
    <x v="47"/>
    <n v="11746"/>
    <x v="1"/>
    <x v="1"/>
    <x v="55"/>
    <x v="54"/>
    <x v="55"/>
    <s v="USD"/>
    <x v="1"/>
    <x v="17"/>
    <n v="1532926800"/>
    <n v="1533358800"/>
    <b v="0"/>
    <b v="0"/>
    <s v="music/jazz"/>
  </r>
  <r>
    <n v="56"/>
    <s v="Flores, Miller and Johnson"/>
    <s v="Horizontal context-sensitive knowledge user"/>
    <x v="48"/>
    <n v="11493"/>
    <x v="1"/>
    <x v="1"/>
    <x v="56"/>
    <x v="55"/>
    <x v="56"/>
    <s v="USD"/>
    <x v="2"/>
    <x v="8"/>
    <n v="1420869600"/>
    <n v="1421474400"/>
    <b v="0"/>
    <b v="0"/>
    <s v="technology/wearables"/>
  </r>
  <r>
    <n v="57"/>
    <s v="Bridges, Freeman and Kim"/>
    <s v="Cross-group multi-state task-force"/>
    <x v="49"/>
    <n v="6243"/>
    <x v="1"/>
    <x v="1"/>
    <x v="57"/>
    <x v="56"/>
    <x v="57"/>
    <s v="USD"/>
    <x v="6"/>
    <x v="11"/>
    <n v="1504242000"/>
    <n v="1505278800"/>
    <b v="0"/>
    <b v="0"/>
    <s v="games/video games"/>
  </r>
  <r>
    <n v="58"/>
    <s v="Anderson-Perez"/>
    <s v="Expanded 3rdgeneration strategy"/>
    <x v="50"/>
    <n v="6132"/>
    <x v="1"/>
    <x v="1"/>
    <x v="58"/>
    <x v="57"/>
    <x v="58"/>
    <s v="USD"/>
    <x v="3"/>
    <x v="3"/>
    <n v="1442811600"/>
    <n v="1443934800"/>
    <b v="0"/>
    <b v="0"/>
    <s v="theater/plays"/>
  </r>
  <r>
    <n v="59"/>
    <s v="Wright, Fox and Marks"/>
    <s v="Assimilated real-time support"/>
    <x v="1"/>
    <n v="3851"/>
    <x v="1"/>
    <x v="1"/>
    <x v="59"/>
    <x v="58"/>
    <x v="59"/>
    <s v="USD"/>
    <x v="3"/>
    <x v="3"/>
    <n v="1497243600"/>
    <n v="1498539600"/>
    <b v="0"/>
    <b v="1"/>
    <s v="theater/plays"/>
  </r>
  <r>
    <n v="60"/>
    <s v="Crawford-Peters"/>
    <s v="User-centric regional database"/>
    <x v="51"/>
    <n v="135997"/>
    <x v="0"/>
    <x v="1"/>
    <x v="60"/>
    <x v="59"/>
    <x v="60"/>
    <s v="CAD"/>
    <x v="3"/>
    <x v="3"/>
    <n v="1342501200"/>
    <n v="1342760400"/>
    <b v="0"/>
    <b v="0"/>
    <s v="theater/plays"/>
  </r>
  <r>
    <n v="61"/>
    <s v="Romero-Hoffman"/>
    <s v="Open-source zero administration complexity"/>
    <x v="52"/>
    <n v="184750"/>
    <x v="0"/>
    <x v="0"/>
    <x v="61"/>
    <x v="60"/>
    <x v="61"/>
    <s v="CAD"/>
    <x v="3"/>
    <x v="3"/>
    <n v="1298268000"/>
    <n v="1301720400"/>
    <b v="0"/>
    <b v="0"/>
    <s v="theater/plays"/>
  </r>
  <r>
    <n v="62"/>
    <s v="Sparks-West"/>
    <s v="Organized incremental standardization"/>
    <x v="22"/>
    <n v="14452"/>
    <x v="1"/>
    <x v="1"/>
    <x v="62"/>
    <x v="61"/>
    <x v="62"/>
    <s v="USD"/>
    <x v="2"/>
    <x v="2"/>
    <n v="1433480400"/>
    <n v="1433566800"/>
    <b v="0"/>
    <b v="0"/>
    <s v="technology/web"/>
  </r>
  <r>
    <n v="63"/>
    <s v="Baker, Morgan and Brown"/>
    <s v="Assimilated didactic open system"/>
    <x v="53"/>
    <n v="557"/>
    <x v="1"/>
    <x v="0"/>
    <x v="63"/>
    <x v="62"/>
    <x v="63"/>
    <s v="USD"/>
    <x v="3"/>
    <x v="3"/>
    <n v="1493355600"/>
    <n v="1493874000"/>
    <b v="0"/>
    <b v="0"/>
    <s v="theater/plays"/>
  </r>
  <r>
    <n v="64"/>
    <s v="Mosley-Gilbert"/>
    <s v="Vision-oriented logistical intranet"/>
    <x v="54"/>
    <n v="2734"/>
    <x v="1"/>
    <x v="0"/>
    <x v="64"/>
    <x v="63"/>
    <x v="64"/>
    <s v="USD"/>
    <x v="2"/>
    <x v="2"/>
    <n v="1530507600"/>
    <n v="1531803600"/>
    <b v="0"/>
    <b v="1"/>
    <s v="technology/web"/>
  </r>
  <r>
    <n v="65"/>
    <s v="Berry-Boyer"/>
    <s v="Mandatory incremental projection"/>
    <x v="55"/>
    <n v="14405"/>
    <x v="1"/>
    <x v="1"/>
    <x v="65"/>
    <x v="64"/>
    <x v="65"/>
    <s v="USD"/>
    <x v="3"/>
    <x v="3"/>
    <n v="1296108000"/>
    <n v="1296712800"/>
    <b v="0"/>
    <b v="0"/>
    <s v="theater/plays"/>
  </r>
  <r>
    <n v="66"/>
    <s v="Sanders-Allen"/>
    <s v="Grass-roots needs-based encryption"/>
    <x v="49"/>
    <n v="1307"/>
    <x v="1"/>
    <x v="0"/>
    <x v="66"/>
    <x v="65"/>
    <x v="66"/>
    <s v="USD"/>
    <x v="3"/>
    <x v="3"/>
    <n v="1428469200"/>
    <n v="1428901200"/>
    <b v="0"/>
    <b v="1"/>
    <s v="theater/plays"/>
  </r>
  <r>
    <n v="67"/>
    <s v="Lopez Inc"/>
    <s v="Team-oriented 6thgeneration middleware"/>
    <x v="56"/>
    <n v="117892"/>
    <x v="4"/>
    <x v="1"/>
    <x v="67"/>
    <x v="66"/>
    <x v="67"/>
    <s v="GBP"/>
    <x v="2"/>
    <x v="8"/>
    <n v="1264399200"/>
    <n v="1264831200"/>
    <b v="0"/>
    <b v="1"/>
    <s v="technology/wearables"/>
  </r>
  <r>
    <n v="68"/>
    <s v="Moreno-Turner"/>
    <s v="Inverse multi-tasking installation"/>
    <x v="57"/>
    <n v="14508"/>
    <x v="6"/>
    <x v="1"/>
    <x v="68"/>
    <x v="67"/>
    <x v="68"/>
    <s v="EUR"/>
    <x v="3"/>
    <x v="3"/>
    <n v="1501131600"/>
    <n v="1505192400"/>
    <b v="0"/>
    <b v="1"/>
    <s v="theater/plays"/>
  </r>
  <r>
    <n v="69"/>
    <s v="Jones-Watson"/>
    <s v="Switchable disintermediate moderator"/>
    <x v="58"/>
    <n v="1901"/>
    <x v="1"/>
    <x v="3"/>
    <x v="69"/>
    <x v="68"/>
    <x v="69"/>
    <s v="USD"/>
    <x v="3"/>
    <x v="3"/>
    <n v="1292738400"/>
    <n v="1295676000"/>
    <b v="0"/>
    <b v="0"/>
    <s v="theater/plays"/>
  </r>
  <r>
    <n v="70"/>
    <s v="Barker Inc"/>
    <s v="Re-engineered 24/7 task-force"/>
    <x v="59"/>
    <n v="158389"/>
    <x v="6"/>
    <x v="1"/>
    <x v="70"/>
    <x v="69"/>
    <x v="70"/>
    <s v="EUR"/>
    <x v="3"/>
    <x v="3"/>
    <n v="1288674000"/>
    <n v="1292911200"/>
    <b v="0"/>
    <b v="1"/>
    <s v="theater/plays"/>
  </r>
  <r>
    <n v="71"/>
    <s v="Tate, Bass and House"/>
    <s v="Organic object-oriented budgetary management"/>
    <x v="46"/>
    <n v="6484"/>
    <x v="1"/>
    <x v="1"/>
    <x v="71"/>
    <x v="70"/>
    <x v="71"/>
    <s v="USD"/>
    <x v="3"/>
    <x v="3"/>
    <n v="1575093600"/>
    <n v="1575439200"/>
    <b v="0"/>
    <b v="0"/>
    <s v="theater/plays"/>
  </r>
  <r>
    <n v="72"/>
    <s v="Hampton, Lewis and Ray"/>
    <s v="Seamless coherent parallelism"/>
    <x v="60"/>
    <n v="4022"/>
    <x v="1"/>
    <x v="1"/>
    <x v="72"/>
    <x v="71"/>
    <x v="72"/>
    <s v="USD"/>
    <x v="4"/>
    <x v="10"/>
    <n v="1435726800"/>
    <n v="1438837200"/>
    <b v="0"/>
    <b v="0"/>
    <s v="film &amp; video/animation"/>
  </r>
  <r>
    <n v="73"/>
    <s v="Collins-Goodman"/>
    <s v="Cross-platform even-keeled initiative"/>
    <x v="1"/>
    <n v="9253"/>
    <x v="1"/>
    <x v="1"/>
    <x v="73"/>
    <x v="39"/>
    <x v="73"/>
    <s v="USD"/>
    <x v="1"/>
    <x v="17"/>
    <n v="1480226400"/>
    <n v="1480485600"/>
    <b v="0"/>
    <b v="0"/>
    <s v="music/jazz"/>
  </r>
  <r>
    <n v="74"/>
    <s v="Davis-Michael"/>
    <s v="Progressive tertiary framework"/>
    <x v="61"/>
    <n v="4776"/>
    <x v="4"/>
    <x v="1"/>
    <x v="74"/>
    <x v="72"/>
    <x v="74"/>
    <s v="GBP"/>
    <x v="1"/>
    <x v="16"/>
    <n v="1459054800"/>
    <n v="1459141200"/>
    <b v="0"/>
    <b v="0"/>
    <s v="music/metal"/>
  </r>
  <r>
    <n v="75"/>
    <s v="White, Torres and Bishop"/>
    <s v="Multi-layered dynamic protocol"/>
    <x v="62"/>
    <n v="14606"/>
    <x v="1"/>
    <x v="1"/>
    <x v="75"/>
    <x v="73"/>
    <x v="75"/>
    <s v="USD"/>
    <x v="7"/>
    <x v="14"/>
    <n v="1531630800"/>
    <n v="1532322000"/>
    <b v="0"/>
    <b v="0"/>
    <s v="photography/photography books"/>
  </r>
  <r>
    <n v="76"/>
    <s v="Martin, Conway and Larsen"/>
    <s v="Horizontal next generation function"/>
    <x v="63"/>
    <n v="95993"/>
    <x v="1"/>
    <x v="0"/>
    <x v="76"/>
    <x v="74"/>
    <x v="76"/>
    <s v="USD"/>
    <x v="3"/>
    <x v="3"/>
    <n v="1421992800"/>
    <n v="1426222800"/>
    <b v="1"/>
    <b v="1"/>
    <s v="theater/plays"/>
  </r>
  <r>
    <n v="77"/>
    <s v="Acevedo-Huffman"/>
    <s v="Pre-emptive impactful model"/>
    <x v="40"/>
    <n v="4460"/>
    <x v="1"/>
    <x v="0"/>
    <x v="77"/>
    <x v="75"/>
    <x v="77"/>
    <s v="USD"/>
    <x v="4"/>
    <x v="10"/>
    <n v="1285563600"/>
    <n v="1286773200"/>
    <b v="0"/>
    <b v="1"/>
    <s v="film &amp; video/animation"/>
  </r>
  <r>
    <n v="78"/>
    <s v="Montgomery, Larson and Spencer"/>
    <s v="User-centric bifurcated knowledge user"/>
    <x v="6"/>
    <n v="13536"/>
    <x v="1"/>
    <x v="1"/>
    <x v="78"/>
    <x v="76"/>
    <x v="78"/>
    <s v="USD"/>
    <x v="5"/>
    <x v="18"/>
    <n v="1523854800"/>
    <n v="1523941200"/>
    <b v="0"/>
    <b v="0"/>
    <s v="publishing/translations"/>
  </r>
  <r>
    <n v="79"/>
    <s v="Soto LLC"/>
    <s v="Triple-buffered reciprocal project"/>
    <x v="64"/>
    <n v="40228"/>
    <x v="1"/>
    <x v="0"/>
    <x v="79"/>
    <x v="77"/>
    <x v="79"/>
    <s v="USD"/>
    <x v="3"/>
    <x v="3"/>
    <n v="1529125200"/>
    <n v="1529557200"/>
    <b v="0"/>
    <b v="0"/>
    <s v="theater/plays"/>
  </r>
  <r>
    <n v="80"/>
    <s v="Sutton, Barrett and Tucker"/>
    <s v="Cross-platform needs-based approach"/>
    <x v="65"/>
    <n v="7012"/>
    <x v="1"/>
    <x v="1"/>
    <x v="80"/>
    <x v="78"/>
    <x v="80"/>
    <s v="USD"/>
    <x v="6"/>
    <x v="11"/>
    <n v="1503982800"/>
    <n v="1506574800"/>
    <b v="0"/>
    <b v="0"/>
    <s v="games/video games"/>
  </r>
  <r>
    <n v="81"/>
    <s v="Gomez, Bailey and Flores"/>
    <s v="User-friendly static contingency"/>
    <x v="66"/>
    <n v="37857"/>
    <x v="1"/>
    <x v="1"/>
    <x v="81"/>
    <x v="79"/>
    <x v="81"/>
    <s v="USD"/>
    <x v="1"/>
    <x v="1"/>
    <n v="1511416800"/>
    <n v="1513576800"/>
    <b v="0"/>
    <b v="0"/>
    <s v="music/rock"/>
  </r>
  <r>
    <n v="82"/>
    <s v="Porter-George"/>
    <s v="Reactive content-based framework"/>
    <x v="67"/>
    <n v="14973"/>
    <x v="4"/>
    <x v="1"/>
    <x v="82"/>
    <x v="80"/>
    <x v="82"/>
    <s v="GBP"/>
    <x v="6"/>
    <x v="11"/>
    <n v="1547704800"/>
    <n v="1548309600"/>
    <b v="0"/>
    <b v="1"/>
    <s v="games/video games"/>
  </r>
  <r>
    <n v="83"/>
    <s v="Fitzgerald PLC"/>
    <s v="Realigned user-facing concept"/>
    <x v="68"/>
    <n v="39996"/>
    <x v="1"/>
    <x v="0"/>
    <x v="83"/>
    <x v="81"/>
    <x v="83"/>
    <s v="USD"/>
    <x v="1"/>
    <x v="5"/>
    <n v="1469682000"/>
    <n v="1471582800"/>
    <b v="0"/>
    <b v="0"/>
    <s v="music/electric music"/>
  </r>
  <r>
    <n v="84"/>
    <s v="Cisneros-Burton"/>
    <s v="Public-key zero tolerance orchestration"/>
    <x v="69"/>
    <n v="41564"/>
    <x v="1"/>
    <x v="1"/>
    <x v="84"/>
    <x v="82"/>
    <x v="84"/>
    <s v="USD"/>
    <x v="2"/>
    <x v="8"/>
    <n v="1343451600"/>
    <n v="1344315600"/>
    <b v="0"/>
    <b v="0"/>
    <s v="technology/wearables"/>
  </r>
  <r>
    <n v="85"/>
    <s v="Hill, Lawson and Wilkinson"/>
    <s v="Multi-tiered eco-centric architecture"/>
    <x v="70"/>
    <n v="6430"/>
    <x v="2"/>
    <x v="1"/>
    <x v="85"/>
    <x v="83"/>
    <x v="85"/>
    <s v="AUD"/>
    <x v="1"/>
    <x v="7"/>
    <n v="1315717200"/>
    <n v="1316408400"/>
    <b v="0"/>
    <b v="0"/>
    <s v="music/indie rock"/>
  </r>
  <r>
    <n v="86"/>
    <s v="Davis-Smith"/>
    <s v="Organic motivating firmware"/>
    <x v="71"/>
    <n v="12405"/>
    <x v="1"/>
    <x v="1"/>
    <x v="86"/>
    <x v="84"/>
    <x v="86"/>
    <s v="USD"/>
    <x v="3"/>
    <x v="3"/>
    <n v="1430715600"/>
    <n v="1431838800"/>
    <b v="1"/>
    <b v="0"/>
    <s v="theater/plays"/>
  </r>
  <r>
    <n v="87"/>
    <s v="Farrell and Sons"/>
    <s v="Synergized 4thgeneration conglomeration"/>
    <x v="72"/>
    <n v="123040"/>
    <x v="2"/>
    <x v="0"/>
    <x v="87"/>
    <x v="85"/>
    <x v="87"/>
    <s v="AUD"/>
    <x v="1"/>
    <x v="1"/>
    <n v="1299564000"/>
    <n v="1300510800"/>
    <b v="0"/>
    <b v="1"/>
    <s v="music/rock"/>
  </r>
  <r>
    <n v="88"/>
    <s v="Clark Group"/>
    <s v="Grass-roots fault-tolerant policy"/>
    <x v="73"/>
    <n v="12516"/>
    <x v="1"/>
    <x v="1"/>
    <x v="88"/>
    <x v="86"/>
    <x v="88"/>
    <s v="USD"/>
    <x v="5"/>
    <x v="18"/>
    <n v="1429160400"/>
    <n v="1431061200"/>
    <b v="0"/>
    <b v="0"/>
    <s v="publishing/translations"/>
  </r>
  <r>
    <n v="89"/>
    <s v="White, Singleton and Zimmerman"/>
    <s v="Monitored scalable knowledgebase"/>
    <x v="74"/>
    <n v="8588"/>
    <x v="1"/>
    <x v="1"/>
    <x v="89"/>
    <x v="87"/>
    <x v="89"/>
    <s v="USD"/>
    <x v="3"/>
    <x v="3"/>
    <n v="1271307600"/>
    <n v="1271480400"/>
    <b v="0"/>
    <b v="0"/>
    <s v="theater/plays"/>
  </r>
  <r>
    <n v="90"/>
    <s v="Kramer Group"/>
    <s v="Synergistic explicit parallelism"/>
    <x v="75"/>
    <n v="6132"/>
    <x v="1"/>
    <x v="0"/>
    <x v="90"/>
    <x v="88"/>
    <x v="90"/>
    <s v="USD"/>
    <x v="3"/>
    <x v="3"/>
    <n v="1456380000"/>
    <n v="1456380000"/>
    <b v="0"/>
    <b v="1"/>
    <s v="theater/plays"/>
  </r>
  <r>
    <n v="91"/>
    <s v="Frazier, Patrick and Smith"/>
    <s v="Enhanced systemic analyzer"/>
    <x v="76"/>
    <n v="74688"/>
    <x v="6"/>
    <x v="0"/>
    <x v="91"/>
    <x v="89"/>
    <x v="91"/>
    <s v="EUR"/>
    <x v="5"/>
    <x v="18"/>
    <n v="1470459600"/>
    <n v="1472878800"/>
    <b v="0"/>
    <b v="0"/>
    <s v="publishing/translations"/>
  </r>
  <r>
    <n v="92"/>
    <s v="Santos, Bell and Lloyd"/>
    <s v="Object-based analyzing knowledge user"/>
    <x v="77"/>
    <n v="51775"/>
    <x v="5"/>
    <x v="1"/>
    <x v="92"/>
    <x v="90"/>
    <x v="92"/>
    <s v="CHF"/>
    <x v="6"/>
    <x v="11"/>
    <n v="1277269200"/>
    <n v="1277355600"/>
    <b v="0"/>
    <b v="1"/>
    <s v="games/video games"/>
  </r>
  <r>
    <n v="93"/>
    <s v="Hall and Sons"/>
    <s v="Pre-emptive radical architecture"/>
    <x v="78"/>
    <n v="65877"/>
    <x v="1"/>
    <x v="3"/>
    <x v="93"/>
    <x v="91"/>
    <x v="93"/>
    <s v="USD"/>
    <x v="3"/>
    <x v="3"/>
    <n v="1350709200"/>
    <n v="1351054800"/>
    <b v="0"/>
    <b v="1"/>
    <s v="theater/plays"/>
  </r>
  <r>
    <n v="94"/>
    <s v="Hanson Inc"/>
    <s v="Grass-roots web-enabled contingency"/>
    <x v="49"/>
    <n v="8807"/>
    <x v="4"/>
    <x v="1"/>
    <x v="94"/>
    <x v="80"/>
    <x v="94"/>
    <s v="GBP"/>
    <x v="2"/>
    <x v="2"/>
    <n v="1554613200"/>
    <n v="1555563600"/>
    <b v="0"/>
    <b v="0"/>
    <s v="technology/web"/>
  </r>
  <r>
    <n v="95"/>
    <s v="Sanchez LLC"/>
    <s v="Stand-alone system-worthy standardization"/>
    <x v="79"/>
    <n v="1017"/>
    <x v="1"/>
    <x v="1"/>
    <x v="95"/>
    <x v="11"/>
    <x v="95"/>
    <s v="USD"/>
    <x v="4"/>
    <x v="4"/>
    <n v="1571029200"/>
    <n v="1571634000"/>
    <b v="0"/>
    <b v="0"/>
    <s v="film &amp; video/documentary"/>
  </r>
  <r>
    <n v="96"/>
    <s v="Howard Ltd"/>
    <s v="Down-sized systematic policy"/>
    <x v="80"/>
    <n v="151513"/>
    <x v="1"/>
    <x v="1"/>
    <x v="96"/>
    <x v="92"/>
    <x v="96"/>
    <s v="USD"/>
    <x v="3"/>
    <x v="3"/>
    <n v="1299736800"/>
    <n v="1300856400"/>
    <b v="0"/>
    <b v="0"/>
    <s v="theater/plays"/>
  </r>
  <r>
    <n v="97"/>
    <s v="Stewart LLC"/>
    <s v="Cloned bi-directional architecture"/>
    <x v="81"/>
    <n v="12047"/>
    <x v="1"/>
    <x v="1"/>
    <x v="97"/>
    <x v="86"/>
    <x v="97"/>
    <s v="USD"/>
    <x v="0"/>
    <x v="0"/>
    <n v="1435208400"/>
    <n v="1439874000"/>
    <b v="0"/>
    <b v="0"/>
    <s v="food/food trucks"/>
  </r>
  <r>
    <n v="98"/>
    <s v="Arias, Allen and Miller"/>
    <s v="Seamless transitional portal"/>
    <x v="82"/>
    <n v="32951"/>
    <x v="2"/>
    <x v="0"/>
    <x v="98"/>
    <x v="93"/>
    <x v="98"/>
    <s v="AUD"/>
    <x v="6"/>
    <x v="11"/>
    <n v="1437973200"/>
    <n v="1438318800"/>
    <b v="0"/>
    <b v="0"/>
    <s v="games/video games"/>
  </r>
  <r>
    <n v="99"/>
    <s v="Baker-Morris"/>
    <s v="Fully-configurable motivating approach"/>
    <x v="4"/>
    <n v="14951"/>
    <x v="1"/>
    <x v="1"/>
    <x v="99"/>
    <x v="55"/>
    <x v="99"/>
    <s v="USD"/>
    <x v="3"/>
    <x v="3"/>
    <n v="1416895200"/>
    <n v="1419400800"/>
    <b v="0"/>
    <b v="0"/>
    <s v="theater/plays"/>
  </r>
  <r>
    <n v="100"/>
    <s v="Tucker, Fox and Green"/>
    <s v="Upgradable fault-tolerant approach"/>
    <x v="0"/>
    <n v="1"/>
    <x v="1"/>
    <x v="0"/>
    <x v="100"/>
    <x v="49"/>
    <x v="50"/>
    <s v="USD"/>
    <x v="3"/>
    <x v="3"/>
    <n v="1319000400"/>
    <n v="1320555600"/>
    <b v="0"/>
    <b v="0"/>
    <s v="theater/plays"/>
  </r>
  <r>
    <n v="101"/>
    <s v="Douglas LLC"/>
    <s v="Reduced heuristic moratorium"/>
    <x v="79"/>
    <n v="9193"/>
    <x v="1"/>
    <x v="1"/>
    <x v="101"/>
    <x v="55"/>
    <x v="100"/>
    <s v="USD"/>
    <x v="1"/>
    <x v="5"/>
    <n v="1424498400"/>
    <n v="1425103200"/>
    <b v="0"/>
    <b v="1"/>
    <s v="music/electric music"/>
  </r>
  <r>
    <n v="102"/>
    <s v="Garcia Inc"/>
    <s v="Front-line web-enabled model"/>
    <x v="41"/>
    <n v="10422"/>
    <x v="1"/>
    <x v="1"/>
    <x v="102"/>
    <x v="94"/>
    <x v="101"/>
    <s v="USD"/>
    <x v="2"/>
    <x v="8"/>
    <n v="1526274000"/>
    <n v="1526878800"/>
    <b v="0"/>
    <b v="1"/>
    <s v="technology/wearables"/>
  </r>
  <r>
    <n v="103"/>
    <s v="Frye, Hunt and Powell"/>
    <s v="Polarized incremental emulation"/>
    <x v="83"/>
    <n v="2461"/>
    <x v="6"/>
    <x v="0"/>
    <x v="103"/>
    <x v="95"/>
    <x v="102"/>
    <s v="EUR"/>
    <x v="1"/>
    <x v="5"/>
    <n v="1287896400"/>
    <n v="1288674000"/>
    <b v="0"/>
    <b v="0"/>
    <s v="music/electric music"/>
  </r>
  <r>
    <n v="104"/>
    <s v="Smith, Wells and Nguyen"/>
    <s v="Self-enabling grid-enabled initiative"/>
    <x v="84"/>
    <n v="170623"/>
    <x v="1"/>
    <x v="1"/>
    <x v="104"/>
    <x v="96"/>
    <x v="103"/>
    <s v="USD"/>
    <x v="1"/>
    <x v="7"/>
    <n v="1495515600"/>
    <n v="1495602000"/>
    <b v="0"/>
    <b v="0"/>
    <s v="music/indie rock"/>
  </r>
  <r>
    <n v="105"/>
    <s v="Charles-Johnson"/>
    <s v="Total fresh-thinking system engine"/>
    <x v="85"/>
    <n v="9829"/>
    <x v="1"/>
    <x v="1"/>
    <x v="105"/>
    <x v="97"/>
    <x v="104"/>
    <s v="USD"/>
    <x v="2"/>
    <x v="2"/>
    <n v="1364878800"/>
    <n v="1366434000"/>
    <b v="0"/>
    <b v="0"/>
    <s v="technology/web"/>
  </r>
  <r>
    <n v="106"/>
    <s v="Brandt, Carter and Wood"/>
    <s v="Ameliorated clear-thinking circuit"/>
    <x v="61"/>
    <n v="14006"/>
    <x v="1"/>
    <x v="1"/>
    <x v="106"/>
    <x v="98"/>
    <x v="105"/>
    <s v="USD"/>
    <x v="3"/>
    <x v="3"/>
    <n v="1567918800"/>
    <n v="1568350800"/>
    <b v="0"/>
    <b v="0"/>
    <s v="theater/plays"/>
  </r>
  <r>
    <n v="107"/>
    <s v="Tucker, Schmidt and Reid"/>
    <s v="Multi-layered encompassing installation"/>
    <x v="26"/>
    <n v="6527"/>
    <x v="1"/>
    <x v="1"/>
    <x v="107"/>
    <x v="99"/>
    <x v="106"/>
    <s v="USD"/>
    <x v="3"/>
    <x v="3"/>
    <n v="1524459600"/>
    <n v="1525928400"/>
    <b v="0"/>
    <b v="1"/>
    <s v="theater/plays"/>
  </r>
  <r>
    <n v="108"/>
    <s v="Decker Inc"/>
    <s v="Universal encompassing implementation"/>
    <x v="42"/>
    <n v="8929"/>
    <x v="1"/>
    <x v="1"/>
    <x v="108"/>
    <x v="100"/>
    <x v="107"/>
    <s v="USD"/>
    <x v="4"/>
    <x v="4"/>
    <n v="1333688400"/>
    <n v="1336885200"/>
    <b v="0"/>
    <b v="0"/>
    <s v="film &amp; video/documentary"/>
  </r>
  <r>
    <n v="109"/>
    <s v="Romero and Sons"/>
    <s v="Object-based client-server application"/>
    <x v="5"/>
    <n v="3079"/>
    <x v="1"/>
    <x v="0"/>
    <x v="109"/>
    <x v="101"/>
    <x v="108"/>
    <s v="USD"/>
    <x v="4"/>
    <x v="19"/>
    <n v="1389506400"/>
    <n v="1389679200"/>
    <b v="0"/>
    <b v="0"/>
    <s v="film &amp; video/television"/>
  </r>
  <r>
    <n v="110"/>
    <s v="Castillo-Carey"/>
    <s v="Cross-platform solution-oriented process improvement"/>
    <x v="86"/>
    <n v="21307"/>
    <x v="1"/>
    <x v="0"/>
    <x v="110"/>
    <x v="102"/>
    <x v="109"/>
    <s v="USD"/>
    <x v="0"/>
    <x v="0"/>
    <n v="1536642000"/>
    <n v="1538283600"/>
    <b v="0"/>
    <b v="0"/>
    <s v="food/food trucks"/>
  </r>
  <r>
    <n v="111"/>
    <s v="Hart-Briggs"/>
    <s v="Re-engineered user-facing approach"/>
    <x v="87"/>
    <n v="73653"/>
    <x v="1"/>
    <x v="1"/>
    <x v="111"/>
    <x v="103"/>
    <x v="110"/>
    <s v="USD"/>
    <x v="5"/>
    <x v="15"/>
    <n v="1348290000"/>
    <n v="1348808400"/>
    <b v="0"/>
    <b v="0"/>
    <s v="publishing/radio &amp; podcasts"/>
  </r>
  <r>
    <n v="112"/>
    <s v="Jones-Meyer"/>
    <s v="Re-engineered client-driven hub"/>
    <x v="53"/>
    <n v="12635"/>
    <x v="2"/>
    <x v="1"/>
    <x v="112"/>
    <x v="104"/>
    <x v="111"/>
    <s v="AUD"/>
    <x v="2"/>
    <x v="2"/>
    <n v="1408856400"/>
    <n v="1410152400"/>
    <b v="0"/>
    <b v="0"/>
    <s v="technology/web"/>
  </r>
  <r>
    <n v="113"/>
    <s v="Wright, Hartman and Yu"/>
    <s v="User-friendly tertiary array"/>
    <x v="88"/>
    <n v="12437"/>
    <x v="1"/>
    <x v="1"/>
    <x v="113"/>
    <x v="54"/>
    <x v="112"/>
    <s v="USD"/>
    <x v="0"/>
    <x v="0"/>
    <n v="1505192400"/>
    <n v="1505797200"/>
    <b v="0"/>
    <b v="0"/>
    <s v="food/food trucks"/>
  </r>
  <r>
    <n v="114"/>
    <s v="Harper-Davis"/>
    <s v="Robust heuristic encoding"/>
    <x v="89"/>
    <n v="13816"/>
    <x v="1"/>
    <x v="1"/>
    <x v="114"/>
    <x v="105"/>
    <x v="113"/>
    <s v="USD"/>
    <x v="2"/>
    <x v="8"/>
    <n v="1554786000"/>
    <n v="1554872400"/>
    <b v="0"/>
    <b v="1"/>
    <s v="technology/wearables"/>
  </r>
  <r>
    <n v="115"/>
    <s v="Barrett PLC"/>
    <s v="Team-oriented clear-thinking capacity"/>
    <x v="90"/>
    <n v="145382"/>
    <x v="6"/>
    <x v="0"/>
    <x v="115"/>
    <x v="106"/>
    <x v="114"/>
    <s v="EUR"/>
    <x v="5"/>
    <x v="13"/>
    <n v="1510898400"/>
    <n v="1513922400"/>
    <b v="0"/>
    <b v="0"/>
    <s v="publishing/fiction"/>
  </r>
  <r>
    <n v="116"/>
    <s v="David-Clark"/>
    <s v="De-engineered motivating standardization"/>
    <x v="44"/>
    <n v="6336"/>
    <x v="1"/>
    <x v="0"/>
    <x v="116"/>
    <x v="107"/>
    <x v="115"/>
    <s v="USD"/>
    <x v="3"/>
    <x v="3"/>
    <n v="1442552400"/>
    <n v="1442638800"/>
    <b v="0"/>
    <b v="0"/>
    <s v="theater/plays"/>
  </r>
  <r>
    <n v="117"/>
    <s v="Chaney-Dennis"/>
    <s v="Business-focused 24hour groupware"/>
    <x v="70"/>
    <n v="8523"/>
    <x v="1"/>
    <x v="1"/>
    <x v="117"/>
    <x v="108"/>
    <x v="116"/>
    <s v="USD"/>
    <x v="4"/>
    <x v="19"/>
    <n v="1316667600"/>
    <n v="1317186000"/>
    <b v="0"/>
    <b v="0"/>
    <s v="film &amp; video/television"/>
  </r>
  <r>
    <n v="118"/>
    <s v="Robinson, Lopez and Christensen"/>
    <s v="Organic next generation protocol"/>
    <x v="91"/>
    <n v="6351"/>
    <x v="1"/>
    <x v="1"/>
    <x v="118"/>
    <x v="109"/>
    <x v="117"/>
    <s v="USD"/>
    <x v="7"/>
    <x v="14"/>
    <n v="1390716000"/>
    <n v="1391234400"/>
    <b v="0"/>
    <b v="0"/>
    <s v="photography/photography books"/>
  </r>
  <r>
    <n v="119"/>
    <s v="Clark and Sons"/>
    <s v="Reverse-engineered full-range Internet solution"/>
    <x v="92"/>
    <n v="10748"/>
    <x v="1"/>
    <x v="1"/>
    <x v="119"/>
    <x v="110"/>
    <x v="118"/>
    <s v="USD"/>
    <x v="4"/>
    <x v="4"/>
    <n v="1402894800"/>
    <n v="1404363600"/>
    <b v="0"/>
    <b v="1"/>
    <s v="film &amp; video/documentary"/>
  </r>
  <r>
    <n v="120"/>
    <s v="Vega Group"/>
    <s v="Synchronized regional synergy"/>
    <x v="93"/>
    <n v="112272"/>
    <x v="1"/>
    <x v="1"/>
    <x v="120"/>
    <x v="111"/>
    <x v="119"/>
    <s v="USD"/>
    <x v="6"/>
    <x v="20"/>
    <n v="1429246800"/>
    <n v="1429592400"/>
    <b v="0"/>
    <b v="1"/>
    <s v="games/mobile games"/>
  </r>
  <r>
    <n v="121"/>
    <s v="Brown-Brown"/>
    <s v="Multi-lateral homogeneous success"/>
    <x v="94"/>
    <n v="99361"/>
    <x v="1"/>
    <x v="1"/>
    <x v="121"/>
    <x v="112"/>
    <x v="120"/>
    <s v="USD"/>
    <x v="6"/>
    <x v="11"/>
    <n v="1412485200"/>
    <n v="1413608400"/>
    <b v="0"/>
    <b v="0"/>
    <s v="games/video games"/>
  </r>
  <r>
    <n v="122"/>
    <s v="Taylor PLC"/>
    <s v="Seamless zero-defect solution"/>
    <x v="95"/>
    <n v="88055"/>
    <x v="1"/>
    <x v="0"/>
    <x v="122"/>
    <x v="113"/>
    <x v="121"/>
    <s v="USD"/>
    <x v="5"/>
    <x v="13"/>
    <n v="1417068000"/>
    <n v="1419400800"/>
    <b v="0"/>
    <b v="0"/>
    <s v="publishing/fiction"/>
  </r>
  <r>
    <n v="123"/>
    <s v="Edwards-Lewis"/>
    <s v="Enhanced scalable concept"/>
    <x v="96"/>
    <n v="33092"/>
    <x v="0"/>
    <x v="0"/>
    <x v="123"/>
    <x v="114"/>
    <x v="122"/>
    <s v="CAD"/>
    <x v="3"/>
    <x v="3"/>
    <n v="1448344800"/>
    <n v="1448604000"/>
    <b v="1"/>
    <b v="0"/>
    <s v="theater/plays"/>
  </r>
  <r>
    <n v="124"/>
    <s v="Stanton, Neal and Rodriguez"/>
    <s v="Polarized uniform software"/>
    <x v="97"/>
    <n v="9562"/>
    <x v="6"/>
    <x v="1"/>
    <x v="124"/>
    <x v="115"/>
    <x v="123"/>
    <s v="EUR"/>
    <x v="7"/>
    <x v="14"/>
    <n v="1557723600"/>
    <n v="1562302800"/>
    <b v="0"/>
    <b v="0"/>
    <s v="photography/photography books"/>
  </r>
  <r>
    <n v="125"/>
    <s v="Pratt LLC"/>
    <s v="Stand-alone web-enabled moderator"/>
    <x v="98"/>
    <n v="8475"/>
    <x v="1"/>
    <x v="1"/>
    <x v="125"/>
    <x v="80"/>
    <x v="124"/>
    <s v="USD"/>
    <x v="3"/>
    <x v="3"/>
    <n v="1537333200"/>
    <n v="1537678800"/>
    <b v="0"/>
    <b v="0"/>
    <s v="theater/plays"/>
  </r>
  <r>
    <n v="126"/>
    <s v="Gross PLC"/>
    <s v="Proactive methodical benchmark"/>
    <x v="99"/>
    <n v="69617"/>
    <x v="1"/>
    <x v="0"/>
    <x v="126"/>
    <x v="116"/>
    <x v="125"/>
    <s v="USD"/>
    <x v="3"/>
    <x v="3"/>
    <n v="1471150800"/>
    <n v="1473570000"/>
    <b v="0"/>
    <b v="1"/>
    <s v="theater/plays"/>
  </r>
  <r>
    <n v="127"/>
    <s v="Martinez, Gomez and Dalton"/>
    <s v="Team-oriented 6thgeneration matrix"/>
    <x v="100"/>
    <n v="53067"/>
    <x v="0"/>
    <x v="0"/>
    <x v="127"/>
    <x v="117"/>
    <x v="126"/>
    <s v="CAD"/>
    <x v="3"/>
    <x v="3"/>
    <n v="1273640400"/>
    <n v="1273899600"/>
    <b v="0"/>
    <b v="0"/>
    <s v="theater/plays"/>
  </r>
  <r>
    <n v="128"/>
    <s v="Allen-Curtis"/>
    <s v="Phased human-resource core"/>
    <x v="101"/>
    <n v="42596"/>
    <x v="1"/>
    <x v="3"/>
    <x v="128"/>
    <x v="118"/>
    <x v="127"/>
    <s v="USD"/>
    <x v="1"/>
    <x v="1"/>
    <n v="1282885200"/>
    <n v="1284008400"/>
    <b v="0"/>
    <b v="0"/>
    <s v="music/rock"/>
  </r>
  <r>
    <n v="129"/>
    <s v="Morgan-Martinez"/>
    <s v="Mandatory tertiary implementation"/>
    <x v="102"/>
    <n v="4756"/>
    <x v="2"/>
    <x v="3"/>
    <x v="129"/>
    <x v="12"/>
    <x v="128"/>
    <s v="AUD"/>
    <x v="0"/>
    <x v="0"/>
    <n v="1422943200"/>
    <n v="1425103200"/>
    <b v="0"/>
    <b v="0"/>
    <s v="food/food trucks"/>
  </r>
  <r>
    <n v="130"/>
    <s v="Luna, Anderson and Fox"/>
    <s v="Secured directional encryption"/>
    <x v="103"/>
    <n v="14925"/>
    <x v="3"/>
    <x v="1"/>
    <x v="130"/>
    <x v="119"/>
    <x v="129"/>
    <s v="DKK"/>
    <x v="4"/>
    <x v="6"/>
    <n v="1319605200"/>
    <n v="1320991200"/>
    <b v="0"/>
    <b v="0"/>
    <s v="film &amp; video/drama"/>
  </r>
  <r>
    <n v="131"/>
    <s v="Fleming, Zhang and Henderson"/>
    <s v="Distributed 5thgeneration implementation"/>
    <x v="104"/>
    <n v="166116"/>
    <x v="4"/>
    <x v="1"/>
    <x v="131"/>
    <x v="120"/>
    <x v="130"/>
    <s v="GBP"/>
    <x v="2"/>
    <x v="2"/>
    <n v="1385704800"/>
    <n v="1386828000"/>
    <b v="0"/>
    <b v="0"/>
    <s v="technology/web"/>
  </r>
  <r>
    <n v="132"/>
    <s v="Flowers and Sons"/>
    <s v="Virtual static core"/>
    <x v="88"/>
    <n v="3834"/>
    <x v="1"/>
    <x v="1"/>
    <x v="132"/>
    <x v="121"/>
    <x v="131"/>
    <s v="USD"/>
    <x v="3"/>
    <x v="3"/>
    <n v="1515736800"/>
    <n v="1517119200"/>
    <b v="0"/>
    <b v="1"/>
    <s v="theater/plays"/>
  </r>
  <r>
    <n v="133"/>
    <s v="Gates PLC"/>
    <s v="Secured content-based product"/>
    <x v="6"/>
    <n v="13985"/>
    <x v="1"/>
    <x v="1"/>
    <x v="133"/>
    <x v="122"/>
    <x v="132"/>
    <s v="USD"/>
    <x v="1"/>
    <x v="21"/>
    <n v="1313125200"/>
    <n v="1315026000"/>
    <b v="0"/>
    <b v="0"/>
    <s v="music/world music"/>
  </r>
  <r>
    <n v="134"/>
    <s v="Caldwell LLC"/>
    <s v="Secured executive concept"/>
    <x v="105"/>
    <n v="89288"/>
    <x v="5"/>
    <x v="0"/>
    <x v="134"/>
    <x v="123"/>
    <x v="133"/>
    <s v="CHF"/>
    <x v="4"/>
    <x v="4"/>
    <n v="1308459600"/>
    <n v="1312693200"/>
    <b v="0"/>
    <b v="1"/>
    <s v="film &amp; video/documentary"/>
  </r>
  <r>
    <n v="135"/>
    <s v="Le, Burton and Evans"/>
    <s v="Balanced zero-defect software"/>
    <x v="106"/>
    <n v="5488"/>
    <x v="1"/>
    <x v="0"/>
    <x v="135"/>
    <x v="124"/>
    <x v="134"/>
    <s v="USD"/>
    <x v="3"/>
    <x v="3"/>
    <n v="1362636000"/>
    <n v="1363064400"/>
    <b v="0"/>
    <b v="1"/>
    <s v="theater/plays"/>
  </r>
  <r>
    <n v="136"/>
    <s v="Briggs PLC"/>
    <s v="Distributed context-sensitive flexibility"/>
    <x v="107"/>
    <n v="2721"/>
    <x v="1"/>
    <x v="3"/>
    <x v="136"/>
    <x v="125"/>
    <x v="135"/>
    <s v="USD"/>
    <x v="4"/>
    <x v="6"/>
    <n v="1402117200"/>
    <n v="1403154000"/>
    <b v="0"/>
    <b v="1"/>
    <s v="film &amp; video/drama"/>
  </r>
  <r>
    <n v="137"/>
    <s v="Hudson-Nguyen"/>
    <s v="Down-sized disintermediate support"/>
    <x v="37"/>
    <n v="4712"/>
    <x v="1"/>
    <x v="1"/>
    <x v="137"/>
    <x v="126"/>
    <x v="136"/>
    <s v="USD"/>
    <x v="5"/>
    <x v="9"/>
    <n v="1286341200"/>
    <n v="1286859600"/>
    <b v="0"/>
    <b v="0"/>
    <s v="publishing/nonfiction"/>
  </r>
  <r>
    <n v="138"/>
    <s v="Hogan Ltd"/>
    <s v="Stand-alone mission-critical moratorium"/>
    <x v="103"/>
    <n v="9216"/>
    <x v="1"/>
    <x v="0"/>
    <x v="138"/>
    <x v="127"/>
    <x v="137"/>
    <s v="USD"/>
    <x v="6"/>
    <x v="20"/>
    <n v="1348808400"/>
    <n v="1349326800"/>
    <b v="0"/>
    <b v="0"/>
    <s v="games/mobile games"/>
  </r>
  <r>
    <n v="139"/>
    <s v="Hamilton, Wright and Chavez"/>
    <s v="Down-sized empowering protocol"/>
    <x v="108"/>
    <n v="19246"/>
    <x v="1"/>
    <x v="0"/>
    <x v="139"/>
    <x v="128"/>
    <x v="138"/>
    <s v="USD"/>
    <x v="2"/>
    <x v="8"/>
    <n v="1429592400"/>
    <n v="1430974800"/>
    <b v="0"/>
    <b v="1"/>
    <s v="technology/wearables"/>
  </r>
  <r>
    <n v="140"/>
    <s v="Bautista-Cross"/>
    <s v="Fully-configurable coherent Internet solution"/>
    <x v="20"/>
    <n v="12274"/>
    <x v="1"/>
    <x v="1"/>
    <x v="140"/>
    <x v="129"/>
    <x v="139"/>
    <s v="USD"/>
    <x v="4"/>
    <x v="4"/>
    <n v="1519538400"/>
    <n v="1519970400"/>
    <b v="0"/>
    <b v="0"/>
    <s v="film &amp; video/documentary"/>
  </r>
  <r>
    <n v="141"/>
    <s v="Jackson LLC"/>
    <s v="Distributed motivating algorithm"/>
    <x v="109"/>
    <n v="65323"/>
    <x v="1"/>
    <x v="1"/>
    <x v="141"/>
    <x v="130"/>
    <x v="140"/>
    <s v="USD"/>
    <x v="2"/>
    <x v="2"/>
    <n v="1434085200"/>
    <n v="1434603600"/>
    <b v="0"/>
    <b v="0"/>
    <s v="technology/web"/>
  </r>
  <r>
    <n v="142"/>
    <s v="Figueroa Ltd"/>
    <s v="Expanded solution-oriented benchmark"/>
    <x v="92"/>
    <n v="11502"/>
    <x v="1"/>
    <x v="1"/>
    <x v="142"/>
    <x v="124"/>
    <x v="141"/>
    <s v="USD"/>
    <x v="2"/>
    <x v="2"/>
    <n v="1333688400"/>
    <n v="1337230800"/>
    <b v="0"/>
    <b v="0"/>
    <s v="technology/web"/>
  </r>
  <r>
    <n v="143"/>
    <s v="Avila-Jones"/>
    <s v="Implemented discrete secured line"/>
    <x v="91"/>
    <n v="7322"/>
    <x v="1"/>
    <x v="1"/>
    <x v="143"/>
    <x v="131"/>
    <x v="142"/>
    <s v="USD"/>
    <x v="1"/>
    <x v="7"/>
    <n v="1277701200"/>
    <n v="1279429200"/>
    <b v="0"/>
    <b v="0"/>
    <s v="music/indie rock"/>
  </r>
  <r>
    <n v="144"/>
    <s v="Martin, Lopez and Hunter"/>
    <s v="Multi-lateral actuating installation"/>
    <x v="25"/>
    <n v="11619"/>
    <x v="1"/>
    <x v="1"/>
    <x v="144"/>
    <x v="18"/>
    <x v="143"/>
    <s v="USD"/>
    <x v="3"/>
    <x v="3"/>
    <n v="1560747600"/>
    <n v="1561438800"/>
    <b v="0"/>
    <b v="0"/>
    <s v="theater/plays"/>
  </r>
  <r>
    <n v="145"/>
    <s v="Fields-Moore"/>
    <s v="Secured reciprocal array"/>
    <x v="110"/>
    <n v="59128"/>
    <x v="5"/>
    <x v="1"/>
    <x v="145"/>
    <x v="132"/>
    <x v="144"/>
    <s v="CHF"/>
    <x v="2"/>
    <x v="8"/>
    <n v="1410066000"/>
    <n v="1410498000"/>
    <b v="0"/>
    <b v="0"/>
    <s v="technology/wearables"/>
  </r>
  <r>
    <n v="146"/>
    <s v="Harris-Golden"/>
    <s v="Optional bandwidth-monitored middleware"/>
    <x v="35"/>
    <n v="1518"/>
    <x v="1"/>
    <x v="3"/>
    <x v="146"/>
    <x v="133"/>
    <x v="145"/>
    <s v="USD"/>
    <x v="3"/>
    <x v="3"/>
    <n v="1320732000"/>
    <n v="1322460000"/>
    <b v="0"/>
    <b v="0"/>
    <s v="theater/plays"/>
  </r>
  <r>
    <n v="147"/>
    <s v="Moss, Norman and Dunlap"/>
    <s v="Upgradable upward-trending workforce"/>
    <x v="111"/>
    <n v="9337"/>
    <x v="1"/>
    <x v="1"/>
    <x v="147"/>
    <x v="134"/>
    <x v="146"/>
    <s v="USD"/>
    <x v="3"/>
    <x v="3"/>
    <n v="1465794000"/>
    <n v="1466312400"/>
    <b v="0"/>
    <b v="1"/>
    <s v="theater/plays"/>
  </r>
  <r>
    <n v="148"/>
    <s v="White, Larson and Wright"/>
    <s v="Upgradable hybrid capability"/>
    <x v="29"/>
    <n v="11255"/>
    <x v="1"/>
    <x v="1"/>
    <x v="148"/>
    <x v="37"/>
    <x v="147"/>
    <s v="USD"/>
    <x v="2"/>
    <x v="8"/>
    <n v="1500958800"/>
    <n v="1501736400"/>
    <b v="0"/>
    <b v="0"/>
    <s v="technology/wearables"/>
  </r>
  <r>
    <n v="149"/>
    <s v="Payne, Oliver and Burch"/>
    <s v="Managed fresh-thinking flexibility"/>
    <x v="8"/>
    <n v="13632"/>
    <x v="1"/>
    <x v="1"/>
    <x v="149"/>
    <x v="135"/>
    <x v="148"/>
    <s v="USD"/>
    <x v="1"/>
    <x v="7"/>
    <n v="1357020000"/>
    <n v="1361512800"/>
    <b v="0"/>
    <b v="0"/>
    <s v="music/indie rock"/>
  </r>
  <r>
    <n v="150"/>
    <s v="Brown, Palmer and Pace"/>
    <s v="Networked stable workforce"/>
    <x v="0"/>
    <n v="1"/>
    <x v="1"/>
    <x v="0"/>
    <x v="100"/>
    <x v="49"/>
    <x v="50"/>
    <s v="USD"/>
    <x v="1"/>
    <x v="1"/>
    <n v="1544940000"/>
    <n v="1545026400"/>
    <b v="0"/>
    <b v="0"/>
    <s v="music/rock"/>
  </r>
  <r>
    <n v="151"/>
    <s v="Parker LLC"/>
    <s v="Customizable intermediate extranet"/>
    <x v="112"/>
    <n v="88037"/>
    <x v="1"/>
    <x v="0"/>
    <x v="150"/>
    <x v="50"/>
    <x v="149"/>
    <s v="USD"/>
    <x v="1"/>
    <x v="5"/>
    <n v="1402290000"/>
    <n v="1406696400"/>
    <b v="0"/>
    <b v="0"/>
    <s v="music/electric music"/>
  </r>
  <r>
    <n v="152"/>
    <s v="Bowen, Mcdonald and Hall"/>
    <s v="User-centric fault-tolerant task-force"/>
    <x v="113"/>
    <n v="175573"/>
    <x v="1"/>
    <x v="1"/>
    <x v="151"/>
    <x v="136"/>
    <x v="150"/>
    <s v="USD"/>
    <x v="1"/>
    <x v="7"/>
    <n v="1487311200"/>
    <n v="1487916000"/>
    <b v="0"/>
    <b v="0"/>
    <s v="music/indie rock"/>
  </r>
  <r>
    <n v="153"/>
    <s v="Whitehead, Bell and Hughes"/>
    <s v="Multi-tiered radical definition"/>
    <x v="114"/>
    <n v="176112"/>
    <x v="1"/>
    <x v="0"/>
    <x v="152"/>
    <x v="137"/>
    <x v="151"/>
    <s v="USD"/>
    <x v="3"/>
    <x v="3"/>
    <n v="1350622800"/>
    <n v="1351141200"/>
    <b v="0"/>
    <b v="0"/>
    <s v="theater/plays"/>
  </r>
  <r>
    <n v="154"/>
    <s v="Rodriguez-Brown"/>
    <s v="Devolved foreground benchmark"/>
    <x v="115"/>
    <n v="100650"/>
    <x v="1"/>
    <x v="0"/>
    <x v="153"/>
    <x v="138"/>
    <x v="152"/>
    <s v="USD"/>
    <x v="1"/>
    <x v="7"/>
    <n v="1463029200"/>
    <n v="1465016400"/>
    <b v="0"/>
    <b v="1"/>
    <s v="music/indie rock"/>
  </r>
  <r>
    <n v="155"/>
    <s v="Hall-Schaefer"/>
    <s v="Distributed eco-centric methodology"/>
    <x v="116"/>
    <n v="90706"/>
    <x v="1"/>
    <x v="0"/>
    <x v="154"/>
    <x v="139"/>
    <x v="153"/>
    <s v="USD"/>
    <x v="3"/>
    <x v="3"/>
    <n v="1269493200"/>
    <n v="1270789200"/>
    <b v="0"/>
    <b v="0"/>
    <s v="theater/plays"/>
  </r>
  <r>
    <n v="156"/>
    <s v="Meza-Rogers"/>
    <s v="Streamlined encompassing encryption"/>
    <x v="117"/>
    <n v="26914"/>
    <x v="2"/>
    <x v="3"/>
    <x v="155"/>
    <x v="140"/>
    <x v="154"/>
    <s v="AUD"/>
    <x v="1"/>
    <x v="1"/>
    <n v="1570251600"/>
    <n v="1572325200"/>
    <b v="0"/>
    <b v="0"/>
    <s v="music/rock"/>
  </r>
  <r>
    <n v="157"/>
    <s v="Curtis-Curtis"/>
    <s v="User-friendly reciprocal initiative"/>
    <x v="3"/>
    <n v="2212"/>
    <x v="2"/>
    <x v="0"/>
    <x v="156"/>
    <x v="141"/>
    <x v="155"/>
    <s v="AUD"/>
    <x v="7"/>
    <x v="14"/>
    <n v="1388383200"/>
    <n v="1389420000"/>
    <b v="0"/>
    <b v="0"/>
    <s v="photography/photography books"/>
  </r>
  <r>
    <n v="158"/>
    <s v="Carlson Inc"/>
    <s v="Ergonomic fresh-thinking installation"/>
    <x v="118"/>
    <n v="4640"/>
    <x v="1"/>
    <x v="1"/>
    <x v="157"/>
    <x v="142"/>
    <x v="156"/>
    <s v="USD"/>
    <x v="1"/>
    <x v="1"/>
    <n v="1449554400"/>
    <n v="1449640800"/>
    <b v="0"/>
    <b v="0"/>
    <s v="music/rock"/>
  </r>
  <r>
    <n v="159"/>
    <s v="Clarke, Anderson and Lee"/>
    <s v="Robust explicit hardware"/>
    <x v="119"/>
    <n v="191222"/>
    <x v="1"/>
    <x v="1"/>
    <x v="158"/>
    <x v="143"/>
    <x v="157"/>
    <s v="USD"/>
    <x v="3"/>
    <x v="3"/>
    <n v="1553662800"/>
    <n v="1555218000"/>
    <b v="0"/>
    <b v="1"/>
    <s v="theater/plays"/>
  </r>
  <r>
    <n v="160"/>
    <s v="Evans Group"/>
    <s v="Stand-alone actuating support"/>
    <x v="48"/>
    <n v="12985"/>
    <x v="1"/>
    <x v="1"/>
    <x v="159"/>
    <x v="55"/>
    <x v="56"/>
    <s v="USD"/>
    <x v="2"/>
    <x v="8"/>
    <n v="1556341200"/>
    <n v="1557723600"/>
    <b v="0"/>
    <b v="0"/>
    <s v="technology/wearables"/>
  </r>
  <r>
    <n v="161"/>
    <s v="Bruce Group"/>
    <s v="Cross-platform methodical process improvement"/>
    <x v="20"/>
    <n v="4300"/>
    <x v="1"/>
    <x v="0"/>
    <x v="160"/>
    <x v="51"/>
    <x v="158"/>
    <s v="USD"/>
    <x v="2"/>
    <x v="2"/>
    <n v="1442984400"/>
    <n v="1443502800"/>
    <b v="0"/>
    <b v="1"/>
    <s v="technology/web"/>
  </r>
  <r>
    <n v="162"/>
    <s v="Keith, Alvarez and Potter"/>
    <s v="Extended bottom-line open architecture"/>
    <x v="55"/>
    <n v="9134"/>
    <x v="5"/>
    <x v="1"/>
    <x v="161"/>
    <x v="144"/>
    <x v="159"/>
    <s v="CHF"/>
    <x v="1"/>
    <x v="1"/>
    <n v="1544248800"/>
    <n v="1546840800"/>
    <b v="0"/>
    <b v="0"/>
    <s v="music/rock"/>
  </r>
  <r>
    <n v="163"/>
    <s v="Burton-Watkins"/>
    <s v="Extended reciprocal circuit"/>
    <x v="26"/>
    <n v="8864"/>
    <x v="1"/>
    <x v="1"/>
    <x v="162"/>
    <x v="67"/>
    <x v="160"/>
    <s v="USD"/>
    <x v="7"/>
    <x v="14"/>
    <n v="1508475600"/>
    <n v="1512712800"/>
    <b v="0"/>
    <b v="1"/>
    <s v="photography/photography books"/>
  </r>
  <r>
    <n v="164"/>
    <s v="Lopez and Sons"/>
    <s v="Polarized human-resource protocol"/>
    <x v="120"/>
    <n v="150755"/>
    <x v="1"/>
    <x v="1"/>
    <x v="163"/>
    <x v="20"/>
    <x v="161"/>
    <s v="USD"/>
    <x v="3"/>
    <x v="3"/>
    <n v="1507438800"/>
    <n v="1507525200"/>
    <b v="0"/>
    <b v="0"/>
    <s v="theater/plays"/>
  </r>
  <r>
    <n v="165"/>
    <s v="Cordova Ltd"/>
    <s v="Synergized radical product"/>
    <x v="121"/>
    <n v="110279"/>
    <x v="1"/>
    <x v="1"/>
    <x v="164"/>
    <x v="145"/>
    <x v="162"/>
    <s v="USD"/>
    <x v="2"/>
    <x v="2"/>
    <n v="1501563600"/>
    <n v="1504328400"/>
    <b v="0"/>
    <b v="0"/>
    <s v="technology/web"/>
  </r>
  <r>
    <n v="166"/>
    <s v="Brown-Vang"/>
    <s v="Robust heuristic artificial intelligence"/>
    <x v="122"/>
    <n v="13439"/>
    <x v="1"/>
    <x v="1"/>
    <x v="165"/>
    <x v="146"/>
    <x v="163"/>
    <s v="USD"/>
    <x v="7"/>
    <x v="14"/>
    <n v="1292997600"/>
    <n v="1293343200"/>
    <b v="0"/>
    <b v="0"/>
    <s v="photography/photography books"/>
  </r>
  <r>
    <n v="167"/>
    <s v="Cruz-Ward"/>
    <s v="Robust content-based emulation"/>
    <x v="97"/>
    <n v="10804"/>
    <x v="2"/>
    <x v="1"/>
    <x v="166"/>
    <x v="147"/>
    <x v="164"/>
    <s v="AUD"/>
    <x v="3"/>
    <x v="3"/>
    <n v="1370840400"/>
    <n v="1371704400"/>
    <b v="0"/>
    <b v="0"/>
    <s v="theater/plays"/>
  </r>
  <r>
    <n v="168"/>
    <s v="Hernandez Group"/>
    <s v="Ergonomic uniform open system"/>
    <x v="123"/>
    <n v="40107"/>
    <x v="3"/>
    <x v="0"/>
    <x v="167"/>
    <x v="148"/>
    <x v="165"/>
    <s v="DKK"/>
    <x v="1"/>
    <x v="7"/>
    <n v="1550815200"/>
    <n v="1552798800"/>
    <b v="0"/>
    <b v="1"/>
    <s v="music/indie rock"/>
  </r>
  <r>
    <n v="169"/>
    <s v="Tran, Steele and Wilson"/>
    <s v="Profit-focused modular product"/>
    <x v="124"/>
    <n v="98811"/>
    <x v="1"/>
    <x v="1"/>
    <x v="168"/>
    <x v="149"/>
    <x v="166"/>
    <s v="USD"/>
    <x v="4"/>
    <x v="12"/>
    <n v="1339909200"/>
    <n v="1342328400"/>
    <b v="0"/>
    <b v="1"/>
    <s v="film &amp; video/shorts"/>
  </r>
  <r>
    <n v="170"/>
    <s v="Summers, Gallegos and Stein"/>
    <s v="Mandatory mobile product"/>
    <x v="125"/>
    <n v="5528"/>
    <x v="1"/>
    <x v="0"/>
    <x v="169"/>
    <x v="109"/>
    <x v="167"/>
    <s v="USD"/>
    <x v="1"/>
    <x v="7"/>
    <n v="1501736400"/>
    <n v="1502341200"/>
    <b v="0"/>
    <b v="0"/>
    <s v="music/indie rock"/>
  </r>
  <r>
    <n v="171"/>
    <s v="Blair Group"/>
    <s v="Public-key 3rdgeneration budgetary management"/>
    <x v="70"/>
    <n v="521"/>
    <x v="1"/>
    <x v="0"/>
    <x v="170"/>
    <x v="62"/>
    <x v="168"/>
    <s v="USD"/>
    <x v="5"/>
    <x v="18"/>
    <n v="1395291600"/>
    <n v="1397192400"/>
    <b v="0"/>
    <b v="0"/>
    <s v="publishing/translations"/>
  </r>
  <r>
    <n v="172"/>
    <s v="Nixon Inc"/>
    <s v="Centralized national firmware"/>
    <x v="126"/>
    <n v="663"/>
    <x v="1"/>
    <x v="0"/>
    <x v="171"/>
    <x v="150"/>
    <x v="169"/>
    <s v="USD"/>
    <x v="4"/>
    <x v="4"/>
    <n v="1405746000"/>
    <n v="1407042000"/>
    <b v="0"/>
    <b v="1"/>
    <s v="film &amp; video/documentary"/>
  </r>
  <r>
    <n v="173"/>
    <s v="White LLC"/>
    <s v="Cross-group 4thgeneration middleware"/>
    <x v="127"/>
    <n v="157635"/>
    <x v="1"/>
    <x v="1"/>
    <x v="172"/>
    <x v="151"/>
    <x v="170"/>
    <s v="USD"/>
    <x v="3"/>
    <x v="3"/>
    <n v="1368853200"/>
    <n v="1369371600"/>
    <b v="0"/>
    <b v="0"/>
    <s v="theater/plays"/>
  </r>
  <r>
    <n v="174"/>
    <s v="Santos, Black and Donovan"/>
    <s v="Pre-emptive scalable access"/>
    <x v="60"/>
    <n v="5368"/>
    <x v="1"/>
    <x v="1"/>
    <x v="173"/>
    <x v="44"/>
    <x v="171"/>
    <s v="USD"/>
    <x v="2"/>
    <x v="8"/>
    <n v="1444021200"/>
    <n v="1444107600"/>
    <b v="0"/>
    <b v="1"/>
    <s v="technology/wearables"/>
  </r>
  <r>
    <n v="175"/>
    <s v="Jones, Contreras and Burnett"/>
    <s v="Sharable intangible migration"/>
    <x v="128"/>
    <n v="47459"/>
    <x v="1"/>
    <x v="0"/>
    <x v="174"/>
    <x v="152"/>
    <x v="172"/>
    <s v="USD"/>
    <x v="3"/>
    <x v="3"/>
    <n v="1472619600"/>
    <n v="1474261200"/>
    <b v="0"/>
    <b v="0"/>
    <s v="theater/plays"/>
  </r>
  <r>
    <n v="176"/>
    <s v="Stone-Orozco"/>
    <s v="Proactive scalable Graphical User Interface"/>
    <x v="129"/>
    <n v="86060"/>
    <x v="1"/>
    <x v="0"/>
    <x v="175"/>
    <x v="153"/>
    <x v="173"/>
    <s v="USD"/>
    <x v="3"/>
    <x v="3"/>
    <n v="1472878800"/>
    <n v="1473656400"/>
    <b v="0"/>
    <b v="0"/>
    <s v="theater/plays"/>
  </r>
  <r>
    <n v="177"/>
    <s v="Lee, Gibson and Morgan"/>
    <s v="Digitized solution-oriented product"/>
    <x v="130"/>
    <n v="161593"/>
    <x v="1"/>
    <x v="1"/>
    <x v="176"/>
    <x v="154"/>
    <x v="174"/>
    <s v="USD"/>
    <x v="3"/>
    <x v="3"/>
    <n v="1289800800"/>
    <n v="1291960800"/>
    <b v="0"/>
    <b v="0"/>
    <s v="theater/plays"/>
  </r>
  <r>
    <n v="178"/>
    <s v="Alexander-Williams"/>
    <s v="Triple-buffered cohesive structure"/>
    <x v="44"/>
    <n v="6927"/>
    <x v="1"/>
    <x v="0"/>
    <x v="177"/>
    <x v="155"/>
    <x v="175"/>
    <s v="USD"/>
    <x v="0"/>
    <x v="0"/>
    <n v="1505970000"/>
    <n v="1506747600"/>
    <b v="0"/>
    <b v="0"/>
    <s v="food/food trucks"/>
  </r>
  <r>
    <n v="179"/>
    <s v="Marks Ltd"/>
    <s v="Realigned human-resource orchestration"/>
    <x v="131"/>
    <n v="159185"/>
    <x v="0"/>
    <x v="1"/>
    <x v="178"/>
    <x v="156"/>
    <x v="176"/>
    <s v="CAD"/>
    <x v="3"/>
    <x v="3"/>
    <n v="1363496400"/>
    <n v="1363582800"/>
    <b v="0"/>
    <b v="1"/>
    <s v="theater/plays"/>
  </r>
  <r>
    <n v="180"/>
    <s v="Olsen, Edwards and Reid"/>
    <s v="Optional clear-thinking software"/>
    <x v="132"/>
    <n v="172736"/>
    <x v="2"/>
    <x v="1"/>
    <x v="179"/>
    <x v="157"/>
    <x v="177"/>
    <s v="AUD"/>
    <x v="2"/>
    <x v="8"/>
    <n v="1269234000"/>
    <n v="1269666000"/>
    <b v="0"/>
    <b v="0"/>
    <s v="technology/wearables"/>
  </r>
  <r>
    <n v="181"/>
    <s v="Daniels, Rose and Tyler"/>
    <s v="Centralized global approach"/>
    <x v="133"/>
    <n v="5315"/>
    <x v="1"/>
    <x v="0"/>
    <x v="180"/>
    <x v="158"/>
    <x v="178"/>
    <s v="USD"/>
    <x v="2"/>
    <x v="2"/>
    <n v="1507093200"/>
    <n v="1508648400"/>
    <b v="0"/>
    <b v="0"/>
    <s v="technology/web"/>
  </r>
  <r>
    <n v="182"/>
    <s v="Adams Group"/>
    <s v="Reverse-engineered bandwidth-monitored contingency"/>
    <x v="134"/>
    <n v="195750"/>
    <x v="3"/>
    <x v="1"/>
    <x v="181"/>
    <x v="159"/>
    <x v="179"/>
    <s v="DKK"/>
    <x v="3"/>
    <x v="3"/>
    <n v="1560574800"/>
    <n v="1561957200"/>
    <b v="0"/>
    <b v="0"/>
    <s v="theater/plays"/>
  </r>
  <r>
    <n v="183"/>
    <s v="Rogers, Huerta and Medina"/>
    <s v="Pre-emptive bandwidth-monitored instruction set"/>
    <x v="135"/>
    <n v="3525"/>
    <x v="0"/>
    <x v="0"/>
    <x v="182"/>
    <x v="99"/>
    <x v="180"/>
    <s v="CAD"/>
    <x v="1"/>
    <x v="1"/>
    <n v="1284008400"/>
    <n v="1285131600"/>
    <b v="0"/>
    <b v="0"/>
    <s v="music/rock"/>
  </r>
  <r>
    <n v="184"/>
    <s v="Howard, Carter and Griffith"/>
    <s v="Adaptive asynchronous emulation"/>
    <x v="136"/>
    <n v="10550"/>
    <x v="1"/>
    <x v="1"/>
    <x v="183"/>
    <x v="160"/>
    <x v="181"/>
    <s v="USD"/>
    <x v="3"/>
    <x v="3"/>
    <n v="1556859600"/>
    <n v="1556946000"/>
    <b v="0"/>
    <b v="0"/>
    <s v="theater/plays"/>
  </r>
  <r>
    <n v="185"/>
    <s v="Bailey PLC"/>
    <s v="Innovative actuating conglomeration"/>
    <x v="67"/>
    <n v="718"/>
    <x v="1"/>
    <x v="0"/>
    <x v="184"/>
    <x v="161"/>
    <x v="182"/>
    <s v="USD"/>
    <x v="4"/>
    <x v="19"/>
    <n v="1526187600"/>
    <n v="1527138000"/>
    <b v="0"/>
    <b v="0"/>
    <s v="film &amp; video/television"/>
  </r>
  <r>
    <n v="186"/>
    <s v="Parker Group"/>
    <s v="Grass-roots foreground policy"/>
    <x v="137"/>
    <n v="28358"/>
    <x v="1"/>
    <x v="0"/>
    <x v="185"/>
    <x v="162"/>
    <x v="183"/>
    <s v="USD"/>
    <x v="3"/>
    <x v="3"/>
    <n v="1400821200"/>
    <n v="1402117200"/>
    <b v="0"/>
    <b v="0"/>
    <s v="theater/plays"/>
  </r>
  <r>
    <n v="187"/>
    <s v="Fox Group"/>
    <s v="Horizontal transitional paradigm"/>
    <x v="138"/>
    <n v="138384"/>
    <x v="0"/>
    <x v="1"/>
    <x v="186"/>
    <x v="163"/>
    <x v="184"/>
    <s v="CAD"/>
    <x v="4"/>
    <x v="12"/>
    <n v="1361599200"/>
    <n v="1364014800"/>
    <b v="0"/>
    <b v="1"/>
    <s v="film &amp; video/shorts"/>
  </r>
  <r>
    <n v="188"/>
    <s v="Walker, Jones and Rodriguez"/>
    <s v="Networked didactic info-mediaries"/>
    <x v="139"/>
    <n v="2625"/>
    <x v="6"/>
    <x v="0"/>
    <x v="187"/>
    <x v="164"/>
    <x v="185"/>
    <s v="EUR"/>
    <x v="3"/>
    <x v="3"/>
    <n v="1417500000"/>
    <n v="1417586400"/>
    <b v="0"/>
    <b v="0"/>
    <s v="theater/plays"/>
  </r>
  <r>
    <n v="189"/>
    <s v="Anthony-Shaw"/>
    <s v="Switchable contextually-based access"/>
    <x v="140"/>
    <n v="45004"/>
    <x v="1"/>
    <x v="3"/>
    <x v="188"/>
    <x v="165"/>
    <x v="186"/>
    <s v="USD"/>
    <x v="3"/>
    <x v="3"/>
    <n v="1457071200"/>
    <n v="1457071200"/>
    <b v="0"/>
    <b v="0"/>
    <s v="theater/plays"/>
  </r>
  <r>
    <n v="190"/>
    <s v="Cook LLC"/>
    <s v="Up-sized dynamic throughput"/>
    <x v="41"/>
    <n v="2538"/>
    <x v="1"/>
    <x v="0"/>
    <x v="189"/>
    <x v="3"/>
    <x v="187"/>
    <s v="USD"/>
    <x v="3"/>
    <x v="3"/>
    <n v="1370322000"/>
    <n v="1370408400"/>
    <b v="0"/>
    <b v="1"/>
    <s v="theater/plays"/>
  </r>
  <r>
    <n v="191"/>
    <s v="Sutton PLC"/>
    <s v="Mandatory reciprocal superstructure"/>
    <x v="141"/>
    <n v="3188"/>
    <x v="6"/>
    <x v="0"/>
    <x v="190"/>
    <x v="99"/>
    <x v="188"/>
    <s v="EUR"/>
    <x v="3"/>
    <x v="3"/>
    <n v="1552366800"/>
    <n v="1552626000"/>
    <b v="0"/>
    <b v="0"/>
    <s v="theater/plays"/>
  </r>
  <r>
    <n v="192"/>
    <s v="Long, Morgan and Mitchell"/>
    <s v="Upgradable 4thgeneration productivity"/>
    <x v="142"/>
    <n v="8517"/>
    <x v="1"/>
    <x v="0"/>
    <x v="191"/>
    <x v="166"/>
    <x v="189"/>
    <s v="USD"/>
    <x v="1"/>
    <x v="1"/>
    <n v="1403845200"/>
    <n v="1404190800"/>
    <b v="0"/>
    <b v="0"/>
    <s v="music/rock"/>
  </r>
  <r>
    <n v="193"/>
    <s v="Calhoun, Rogers and Long"/>
    <s v="Progressive discrete hub"/>
    <x v="47"/>
    <n v="3012"/>
    <x v="1"/>
    <x v="0"/>
    <x v="192"/>
    <x v="167"/>
    <x v="190"/>
    <s v="USD"/>
    <x v="1"/>
    <x v="7"/>
    <n v="1523163600"/>
    <n v="1523509200"/>
    <b v="1"/>
    <b v="0"/>
    <s v="music/indie rock"/>
  </r>
  <r>
    <n v="194"/>
    <s v="Sandoval Group"/>
    <s v="Assimilated multi-tasking archive"/>
    <x v="143"/>
    <n v="8716"/>
    <x v="1"/>
    <x v="1"/>
    <x v="193"/>
    <x v="105"/>
    <x v="191"/>
    <s v="USD"/>
    <x v="1"/>
    <x v="16"/>
    <n v="1442206800"/>
    <n v="1443589200"/>
    <b v="0"/>
    <b v="0"/>
    <s v="music/metal"/>
  </r>
  <r>
    <n v="195"/>
    <s v="Smith and Sons"/>
    <s v="Upgradable high-level solution"/>
    <x v="144"/>
    <n v="57157"/>
    <x v="1"/>
    <x v="1"/>
    <x v="194"/>
    <x v="168"/>
    <x v="192"/>
    <s v="USD"/>
    <x v="1"/>
    <x v="5"/>
    <n v="1532840400"/>
    <n v="1533445200"/>
    <b v="0"/>
    <b v="0"/>
    <s v="music/electric music"/>
  </r>
  <r>
    <n v="196"/>
    <s v="King Inc"/>
    <s v="Organic bandwidth-monitored frame"/>
    <x v="139"/>
    <n v="5178"/>
    <x v="3"/>
    <x v="0"/>
    <x v="195"/>
    <x v="16"/>
    <x v="193"/>
    <s v="DKK"/>
    <x v="2"/>
    <x v="8"/>
    <n v="1472878800"/>
    <n v="1474520400"/>
    <b v="0"/>
    <b v="0"/>
    <s v="technology/wearables"/>
  </r>
  <r>
    <n v="197"/>
    <s v="Perry and Sons"/>
    <s v="Business-focused logistical framework"/>
    <x v="145"/>
    <n v="163118"/>
    <x v="1"/>
    <x v="1"/>
    <x v="196"/>
    <x v="169"/>
    <x v="194"/>
    <s v="USD"/>
    <x v="4"/>
    <x v="6"/>
    <n v="1498194000"/>
    <n v="1499403600"/>
    <b v="0"/>
    <b v="0"/>
    <s v="film &amp; video/drama"/>
  </r>
  <r>
    <n v="198"/>
    <s v="Palmer Inc"/>
    <s v="Universal multi-state capability"/>
    <x v="146"/>
    <n v="6041"/>
    <x v="1"/>
    <x v="0"/>
    <x v="197"/>
    <x v="170"/>
    <x v="195"/>
    <s v="USD"/>
    <x v="1"/>
    <x v="5"/>
    <n v="1281070800"/>
    <n v="1283576400"/>
    <b v="0"/>
    <b v="0"/>
    <s v="music/electric music"/>
  </r>
  <r>
    <n v="199"/>
    <s v="Hull, Baker and Martinez"/>
    <s v="Digitized reciprocal infrastructure"/>
    <x v="37"/>
    <n v="968"/>
    <x v="1"/>
    <x v="0"/>
    <x v="198"/>
    <x v="171"/>
    <x v="196"/>
    <s v="USD"/>
    <x v="1"/>
    <x v="1"/>
    <n v="1436245200"/>
    <n v="1436590800"/>
    <b v="0"/>
    <b v="0"/>
    <s v="music/rock"/>
  </r>
  <r>
    <n v="200"/>
    <s v="Becker, Rice and White"/>
    <s v="Reduced dedicated capability"/>
    <x v="0"/>
    <n v="2"/>
    <x v="0"/>
    <x v="0"/>
    <x v="50"/>
    <x v="49"/>
    <x v="50"/>
    <s v="CAD"/>
    <x v="3"/>
    <x v="3"/>
    <n v="1269493200"/>
    <n v="1270443600"/>
    <b v="0"/>
    <b v="0"/>
    <s v="theater/plays"/>
  </r>
  <r>
    <n v="201"/>
    <s v="Osborne, Perkins and Knox"/>
    <s v="Cross-platform bi-directional workforce"/>
    <x v="118"/>
    <n v="14305"/>
    <x v="1"/>
    <x v="1"/>
    <x v="199"/>
    <x v="144"/>
    <x v="197"/>
    <s v="USD"/>
    <x v="2"/>
    <x v="2"/>
    <n v="1406264400"/>
    <n v="1407819600"/>
    <b v="0"/>
    <b v="0"/>
    <s v="technology/web"/>
  </r>
  <r>
    <n v="202"/>
    <s v="Mcknight-Freeman"/>
    <s v="Upgradable scalable methodology"/>
    <x v="111"/>
    <n v="6543"/>
    <x v="1"/>
    <x v="3"/>
    <x v="200"/>
    <x v="172"/>
    <x v="198"/>
    <s v="USD"/>
    <x v="0"/>
    <x v="0"/>
    <n v="1317531600"/>
    <n v="1317877200"/>
    <b v="0"/>
    <b v="0"/>
    <s v="food/food trucks"/>
  </r>
  <r>
    <n v="203"/>
    <s v="Hayden, Shannon and Stein"/>
    <s v="Customer-focused client-server service-desk"/>
    <x v="147"/>
    <n v="193413"/>
    <x v="2"/>
    <x v="1"/>
    <x v="201"/>
    <x v="173"/>
    <x v="199"/>
    <s v="AUD"/>
    <x v="3"/>
    <x v="3"/>
    <n v="1484632800"/>
    <n v="1484805600"/>
    <b v="0"/>
    <b v="0"/>
    <s v="theater/plays"/>
  </r>
  <r>
    <n v="204"/>
    <s v="Daniel-Luna"/>
    <s v="Mandatory multimedia leverage"/>
    <x v="148"/>
    <n v="2529"/>
    <x v="1"/>
    <x v="0"/>
    <x v="202"/>
    <x v="174"/>
    <x v="200"/>
    <s v="USD"/>
    <x v="1"/>
    <x v="17"/>
    <n v="1301806800"/>
    <n v="1302670800"/>
    <b v="0"/>
    <b v="0"/>
    <s v="music/jazz"/>
  </r>
  <r>
    <n v="205"/>
    <s v="Weaver-Marquez"/>
    <s v="Focused analyzing circuit"/>
    <x v="81"/>
    <n v="5614"/>
    <x v="1"/>
    <x v="1"/>
    <x v="203"/>
    <x v="175"/>
    <x v="201"/>
    <s v="USD"/>
    <x v="3"/>
    <x v="3"/>
    <n v="1539752400"/>
    <n v="1540789200"/>
    <b v="1"/>
    <b v="0"/>
    <s v="theater/plays"/>
  </r>
  <r>
    <n v="206"/>
    <s v="Austin, Baker and Kelley"/>
    <s v="Fundamental grid-enabled strategy"/>
    <x v="25"/>
    <n v="3496"/>
    <x v="1"/>
    <x v="3"/>
    <x v="204"/>
    <x v="176"/>
    <x v="202"/>
    <s v="USD"/>
    <x v="5"/>
    <x v="13"/>
    <n v="1267250400"/>
    <n v="1268028000"/>
    <b v="0"/>
    <b v="0"/>
    <s v="publishing/fiction"/>
  </r>
  <r>
    <n v="207"/>
    <s v="Carney-Anderson"/>
    <s v="Digitized 5thgeneration knowledgebase"/>
    <x v="67"/>
    <n v="4257"/>
    <x v="1"/>
    <x v="1"/>
    <x v="205"/>
    <x v="177"/>
    <x v="203"/>
    <s v="USD"/>
    <x v="1"/>
    <x v="1"/>
    <n v="1535432400"/>
    <n v="1537160400"/>
    <b v="0"/>
    <b v="1"/>
    <s v="music/rock"/>
  </r>
  <r>
    <n v="208"/>
    <s v="Jackson Inc"/>
    <s v="Mandatory multi-tasking encryption"/>
    <x v="149"/>
    <n v="199110"/>
    <x v="1"/>
    <x v="1"/>
    <x v="206"/>
    <x v="178"/>
    <x v="204"/>
    <s v="USD"/>
    <x v="4"/>
    <x v="4"/>
    <n v="1510207200"/>
    <n v="1512280800"/>
    <b v="0"/>
    <b v="0"/>
    <s v="film &amp; video/documentary"/>
  </r>
  <r>
    <n v="209"/>
    <s v="Warren Ltd"/>
    <s v="Distributed system-worthy application"/>
    <x v="150"/>
    <n v="41212"/>
    <x v="2"/>
    <x v="2"/>
    <x v="207"/>
    <x v="179"/>
    <x v="205"/>
    <s v="AUD"/>
    <x v="4"/>
    <x v="4"/>
    <n v="1462510800"/>
    <n v="1463115600"/>
    <b v="0"/>
    <b v="0"/>
    <s v="film &amp; video/documentary"/>
  </r>
  <r>
    <n v="210"/>
    <s v="Schultz Inc"/>
    <s v="Synergistic tertiary time-frame"/>
    <x v="151"/>
    <n v="6338"/>
    <x v="3"/>
    <x v="0"/>
    <x v="208"/>
    <x v="31"/>
    <x v="206"/>
    <s v="DKK"/>
    <x v="4"/>
    <x v="22"/>
    <n v="1488520800"/>
    <n v="1490850000"/>
    <b v="0"/>
    <b v="0"/>
    <s v="film &amp; video/science fiction"/>
  </r>
  <r>
    <n v="211"/>
    <s v="Thompson LLC"/>
    <s v="Customer-focused impactful benchmark"/>
    <x v="152"/>
    <n v="99100"/>
    <x v="1"/>
    <x v="0"/>
    <x v="209"/>
    <x v="180"/>
    <x v="207"/>
    <s v="USD"/>
    <x v="3"/>
    <x v="3"/>
    <n v="1377579600"/>
    <n v="1379653200"/>
    <b v="0"/>
    <b v="0"/>
    <s v="theater/plays"/>
  </r>
  <r>
    <n v="212"/>
    <s v="Johnson Inc"/>
    <s v="Profound next generation infrastructure"/>
    <x v="32"/>
    <n v="12300"/>
    <x v="1"/>
    <x v="1"/>
    <x v="210"/>
    <x v="170"/>
    <x v="208"/>
    <s v="USD"/>
    <x v="3"/>
    <x v="3"/>
    <n v="1576389600"/>
    <n v="1580364000"/>
    <b v="0"/>
    <b v="0"/>
    <s v="theater/plays"/>
  </r>
  <r>
    <n v="213"/>
    <s v="Morgan-Warren"/>
    <s v="Face-to-face encompassing info-mediaries"/>
    <x v="153"/>
    <n v="171549"/>
    <x v="1"/>
    <x v="1"/>
    <x v="211"/>
    <x v="181"/>
    <x v="209"/>
    <s v="USD"/>
    <x v="1"/>
    <x v="7"/>
    <n v="1289019600"/>
    <n v="1289714400"/>
    <b v="0"/>
    <b v="1"/>
    <s v="music/indie rock"/>
  </r>
  <r>
    <n v="214"/>
    <s v="Sullivan Group"/>
    <s v="Open-source fresh-thinking policy"/>
    <x v="1"/>
    <n v="14324"/>
    <x v="1"/>
    <x v="1"/>
    <x v="212"/>
    <x v="34"/>
    <x v="210"/>
    <s v="USD"/>
    <x v="1"/>
    <x v="1"/>
    <n v="1282194000"/>
    <n v="1282712400"/>
    <b v="0"/>
    <b v="0"/>
    <s v="music/rock"/>
  </r>
  <r>
    <n v="215"/>
    <s v="Vargas, Banks and Palmer"/>
    <s v="Extended 24/7 implementation"/>
    <x v="154"/>
    <n v="6024"/>
    <x v="1"/>
    <x v="0"/>
    <x v="213"/>
    <x v="182"/>
    <x v="211"/>
    <s v="USD"/>
    <x v="3"/>
    <x v="3"/>
    <n v="1550037600"/>
    <n v="1550210400"/>
    <b v="0"/>
    <b v="0"/>
    <s v="theater/plays"/>
  </r>
  <r>
    <n v="216"/>
    <s v="Johnson, Dixon and Zimmerman"/>
    <s v="Organic dynamic algorithm"/>
    <x v="155"/>
    <n v="188721"/>
    <x v="1"/>
    <x v="1"/>
    <x v="214"/>
    <x v="183"/>
    <x v="212"/>
    <s v="USD"/>
    <x v="3"/>
    <x v="3"/>
    <n v="1321941600"/>
    <n v="1322114400"/>
    <b v="0"/>
    <b v="0"/>
    <s v="theater/plays"/>
  </r>
  <r>
    <n v="217"/>
    <s v="Moore, Dudley and Navarro"/>
    <s v="Organic multi-tasking focus group"/>
    <x v="156"/>
    <n v="57911"/>
    <x v="1"/>
    <x v="0"/>
    <x v="215"/>
    <x v="184"/>
    <x v="213"/>
    <s v="USD"/>
    <x v="4"/>
    <x v="22"/>
    <n v="1556427600"/>
    <n v="1557205200"/>
    <b v="0"/>
    <b v="0"/>
    <s v="film &amp; video/science fiction"/>
  </r>
  <r>
    <n v="218"/>
    <s v="Price-Rodriguez"/>
    <s v="Adaptive logistical initiative"/>
    <x v="57"/>
    <n v="12309"/>
    <x v="4"/>
    <x v="1"/>
    <x v="216"/>
    <x v="185"/>
    <x v="214"/>
    <s v="GBP"/>
    <x v="4"/>
    <x v="12"/>
    <n v="1320991200"/>
    <n v="1323928800"/>
    <b v="0"/>
    <b v="1"/>
    <s v="film &amp; video/shorts"/>
  </r>
  <r>
    <n v="219"/>
    <s v="Huang-Henderson"/>
    <s v="Stand-alone mobile customer loyalty"/>
    <x v="157"/>
    <n v="138497"/>
    <x v="1"/>
    <x v="1"/>
    <x v="217"/>
    <x v="186"/>
    <x v="215"/>
    <s v="USD"/>
    <x v="4"/>
    <x v="10"/>
    <n v="1345093200"/>
    <n v="1346130000"/>
    <b v="0"/>
    <b v="0"/>
    <s v="film &amp; video/animation"/>
  </r>
  <r>
    <n v="220"/>
    <s v="Owens-Le"/>
    <s v="Focused composite approach"/>
    <x v="58"/>
    <n v="667"/>
    <x v="1"/>
    <x v="0"/>
    <x v="218"/>
    <x v="68"/>
    <x v="69"/>
    <s v="USD"/>
    <x v="3"/>
    <x v="3"/>
    <n v="1309496400"/>
    <n v="1311051600"/>
    <b v="1"/>
    <b v="0"/>
    <s v="theater/plays"/>
  </r>
  <r>
    <n v="221"/>
    <s v="Huff LLC"/>
    <s v="Face-to-face clear-thinking Local Area Network"/>
    <x v="158"/>
    <n v="119830"/>
    <x v="1"/>
    <x v="0"/>
    <x v="219"/>
    <x v="187"/>
    <x v="216"/>
    <s v="USD"/>
    <x v="0"/>
    <x v="0"/>
    <n v="1340254800"/>
    <n v="1340427600"/>
    <b v="1"/>
    <b v="0"/>
    <s v="food/food trucks"/>
  </r>
  <r>
    <n v="222"/>
    <s v="Johnson LLC"/>
    <s v="Cross-group cohesive circuit"/>
    <x v="73"/>
    <n v="6623"/>
    <x v="1"/>
    <x v="1"/>
    <x v="220"/>
    <x v="188"/>
    <x v="217"/>
    <s v="USD"/>
    <x v="7"/>
    <x v="14"/>
    <n v="1412226000"/>
    <n v="1412312400"/>
    <b v="0"/>
    <b v="0"/>
    <s v="photography/photography books"/>
  </r>
  <r>
    <n v="223"/>
    <s v="Chavez, Garcia and Cantu"/>
    <s v="Synergistic explicit capability"/>
    <x v="159"/>
    <n v="81897"/>
    <x v="1"/>
    <x v="0"/>
    <x v="221"/>
    <x v="189"/>
    <x v="218"/>
    <s v="USD"/>
    <x v="3"/>
    <x v="3"/>
    <n v="1458104400"/>
    <n v="1459314000"/>
    <b v="0"/>
    <b v="0"/>
    <s v="theater/plays"/>
  </r>
  <r>
    <n v="224"/>
    <s v="Lester-Moore"/>
    <s v="Diverse analyzing definition"/>
    <x v="160"/>
    <n v="186885"/>
    <x v="1"/>
    <x v="1"/>
    <x v="222"/>
    <x v="190"/>
    <x v="219"/>
    <s v="USD"/>
    <x v="4"/>
    <x v="22"/>
    <n v="1411534800"/>
    <n v="1415426400"/>
    <b v="0"/>
    <b v="0"/>
    <s v="film &amp; video/science fiction"/>
  </r>
  <r>
    <n v="225"/>
    <s v="Fox-Quinn"/>
    <s v="Enterprise-wide reciprocal success"/>
    <x v="161"/>
    <n v="176398"/>
    <x v="1"/>
    <x v="1"/>
    <x v="223"/>
    <x v="191"/>
    <x v="220"/>
    <s v="USD"/>
    <x v="1"/>
    <x v="1"/>
    <n v="1399093200"/>
    <n v="1399093200"/>
    <b v="1"/>
    <b v="0"/>
    <s v="music/rock"/>
  </r>
  <r>
    <n v="226"/>
    <s v="Garcia Inc"/>
    <s v="Progressive neutral middleware"/>
    <x v="162"/>
    <n v="10999"/>
    <x v="1"/>
    <x v="1"/>
    <x v="224"/>
    <x v="192"/>
    <x v="221"/>
    <s v="USD"/>
    <x v="7"/>
    <x v="14"/>
    <n v="1270702800"/>
    <n v="1273899600"/>
    <b v="0"/>
    <b v="0"/>
    <s v="photography/photography books"/>
  </r>
  <r>
    <n v="227"/>
    <s v="Johnson-Lee"/>
    <s v="Intuitive exuding process improvement"/>
    <x v="163"/>
    <n v="102751"/>
    <x v="1"/>
    <x v="1"/>
    <x v="225"/>
    <x v="193"/>
    <x v="222"/>
    <s v="USD"/>
    <x v="6"/>
    <x v="20"/>
    <n v="1431666000"/>
    <n v="1432184400"/>
    <b v="0"/>
    <b v="0"/>
    <s v="games/mobile games"/>
  </r>
  <r>
    <n v="228"/>
    <s v="Pineda Group"/>
    <s v="Exclusive real-time protocol"/>
    <x v="164"/>
    <n v="165352"/>
    <x v="1"/>
    <x v="1"/>
    <x v="226"/>
    <x v="194"/>
    <x v="223"/>
    <s v="USD"/>
    <x v="4"/>
    <x v="10"/>
    <n v="1472619600"/>
    <n v="1474779600"/>
    <b v="0"/>
    <b v="0"/>
    <s v="film &amp; video/animation"/>
  </r>
  <r>
    <n v="229"/>
    <s v="Hoffman-Howard"/>
    <s v="Extended encompassing application"/>
    <x v="165"/>
    <n v="165798"/>
    <x v="1"/>
    <x v="1"/>
    <x v="227"/>
    <x v="195"/>
    <x v="224"/>
    <s v="USD"/>
    <x v="6"/>
    <x v="20"/>
    <n v="1496293200"/>
    <n v="1500440400"/>
    <b v="0"/>
    <b v="1"/>
    <s v="games/mobile games"/>
  </r>
  <r>
    <n v="230"/>
    <s v="Miranda, Hall and Mcgrath"/>
    <s v="Progressive value-added ability"/>
    <x v="166"/>
    <n v="10084"/>
    <x v="1"/>
    <x v="1"/>
    <x v="228"/>
    <x v="196"/>
    <x v="49"/>
    <s v="USD"/>
    <x v="6"/>
    <x v="11"/>
    <n v="1575612000"/>
    <n v="1575612000"/>
    <b v="0"/>
    <b v="0"/>
    <s v="games/video games"/>
  </r>
  <r>
    <n v="231"/>
    <s v="Williams, Carter and Gonzalez"/>
    <s v="Cross-platform uniform hardware"/>
    <x v="44"/>
    <n v="5523"/>
    <x v="1"/>
    <x v="3"/>
    <x v="229"/>
    <x v="109"/>
    <x v="225"/>
    <s v="USD"/>
    <x v="3"/>
    <x v="3"/>
    <n v="1369112400"/>
    <n v="1374123600"/>
    <b v="0"/>
    <b v="0"/>
    <s v="theater/plays"/>
  </r>
  <r>
    <n v="232"/>
    <s v="Davis-Rodriguez"/>
    <s v="Progressive secondary portal"/>
    <x v="74"/>
    <n v="5823"/>
    <x v="1"/>
    <x v="1"/>
    <x v="230"/>
    <x v="45"/>
    <x v="226"/>
    <s v="USD"/>
    <x v="3"/>
    <x v="3"/>
    <n v="1469422800"/>
    <n v="1469509200"/>
    <b v="0"/>
    <b v="0"/>
    <s v="theater/plays"/>
  </r>
  <r>
    <n v="233"/>
    <s v="Reid, Rivera and Perry"/>
    <s v="Multi-lateral national adapter"/>
    <x v="167"/>
    <n v="6000"/>
    <x v="1"/>
    <x v="1"/>
    <x v="231"/>
    <x v="197"/>
    <x v="227"/>
    <s v="USD"/>
    <x v="4"/>
    <x v="10"/>
    <n v="1307854800"/>
    <n v="1309237200"/>
    <b v="0"/>
    <b v="0"/>
    <s v="film &amp; video/animation"/>
  </r>
  <r>
    <n v="234"/>
    <s v="Mendoza-Parker"/>
    <s v="Enterprise-wide motivating matrices"/>
    <x v="168"/>
    <n v="8181"/>
    <x v="6"/>
    <x v="1"/>
    <x v="232"/>
    <x v="46"/>
    <x v="228"/>
    <s v="EUR"/>
    <x v="6"/>
    <x v="11"/>
    <n v="1503378000"/>
    <n v="1503982800"/>
    <b v="0"/>
    <b v="1"/>
    <s v="games/video games"/>
  </r>
  <r>
    <n v="235"/>
    <s v="Lee, Ali and Guzman"/>
    <s v="Polarized upward-trending Local Area Network"/>
    <x v="133"/>
    <n v="3589"/>
    <x v="1"/>
    <x v="0"/>
    <x v="233"/>
    <x v="45"/>
    <x v="229"/>
    <s v="USD"/>
    <x v="4"/>
    <x v="10"/>
    <n v="1486965600"/>
    <n v="1487397600"/>
    <b v="0"/>
    <b v="0"/>
    <s v="film &amp; video/animation"/>
  </r>
  <r>
    <n v="236"/>
    <s v="Gallegos-Cobb"/>
    <s v="Object-based directional function"/>
    <x v="169"/>
    <n v="4323"/>
    <x v="2"/>
    <x v="0"/>
    <x v="234"/>
    <x v="176"/>
    <x v="230"/>
    <s v="AUD"/>
    <x v="1"/>
    <x v="1"/>
    <n v="1561438800"/>
    <n v="1562043600"/>
    <b v="0"/>
    <b v="1"/>
    <s v="music/rock"/>
  </r>
  <r>
    <n v="237"/>
    <s v="Ellison PLC"/>
    <s v="Re-contextualized tangible open architecture"/>
    <x v="29"/>
    <n v="14822"/>
    <x v="1"/>
    <x v="1"/>
    <x v="235"/>
    <x v="198"/>
    <x v="231"/>
    <s v="USD"/>
    <x v="4"/>
    <x v="10"/>
    <n v="1398402000"/>
    <n v="1398574800"/>
    <b v="0"/>
    <b v="0"/>
    <s v="film &amp; video/animation"/>
  </r>
  <r>
    <n v="238"/>
    <s v="Bolton, Sanchez and Carrillo"/>
    <s v="Distributed systemic adapter"/>
    <x v="166"/>
    <n v="10138"/>
    <x v="3"/>
    <x v="1"/>
    <x v="236"/>
    <x v="199"/>
    <x v="232"/>
    <s v="DKK"/>
    <x v="3"/>
    <x v="3"/>
    <n v="1513231200"/>
    <n v="1515391200"/>
    <b v="0"/>
    <b v="1"/>
    <s v="theater/plays"/>
  </r>
  <r>
    <n v="239"/>
    <s v="Mason-Sanders"/>
    <s v="Networked web-enabled instruction set"/>
    <x v="170"/>
    <n v="3127"/>
    <x v="1"/>
    <x v="0"/>
    <x v="237"/>
    <x v="142"/>
    <x v="233"/>
    <s v="USD"/>
    <x v="2"/>
    <x v="8"/>
    <n v="1440824400"/>
    <n v="1441170000"/>
    <b v="0"/>
    <b v="0"/>
    <s v="technology/wearables"/>
  </r>
  <r>
    <n v="240"/>
    <s v="Pitts-Reed"/>
    <s v="Vision-oriented dynamic service-desk"/>
    <x v="171"/>
    <n v="123124"/>
    <x v="1"/>
    <x v="1"/>
    <x v="238"/>
    <x v="200"/>
    <x v="234"/>
    <s v="USD"/>
    <x v="3"/>
    <x v="3"/>
    <n v="1281070800"/>
    <n v="1281157200"/>
    <b v="0"/>
    <b v="0"/>
    <s v="theater/plays"/>
  </r>
  <r>
    <n v="241"/>
    <s v="Gonzalez-Martinez"/>
    <s v="Vision-oriented actuating open system"/>
    <x v="172"/>
    <n v="171729"/>
    <x v="2"/>
    <x v="1"/>
    <x v="239"/>
    <x v="74"/>
    <x v="235"/>
    <s v="AUD"/>
    <x v="5"/>
    <x v="9"/>
    <n v="1397365200"/>
    <n v="1398229200"/>
    <b v="0"/>
    <b v="1"/>
    <s v="publishing/nonfiction"/>
  </r>
  <r>
    <n v="242"/>
    <s v="Hill, Martin and Garcia"/>
    <s v="Sharable scalable core"/>
    <x v="141"/>
    <n v="10729"/>
    <x v="1"/>
    <x v="1"/>
    <x v="240"/>
    <x v="201"/>
    <x v="236"/>
    <s v="USD"/>
    <x v="1"/>
    <x v="1"/>
    <n v="1494392400"/>
    <n v="1495256400"/>
    <b v="0"/>
    <b v="1"/>
    <s v="music/rock"/>
  </r>
  <r>
    <n v="243"/>
    <s v="Garcia PLC"/>
    <s v="Customer-focused attitude-oriented function"/>
    <x v="173"/>
    <n v="10240"/>
    <x v="1"/>
    <x v="1"/>
    <x v="241"/>
    <x v="202"/>
    <x v="237"/>
    <s v="USD"/>
    <x v="3"/>
    <x v="3"/>
    <n v="1520143200"/>
    <n v="1520402400"/>
    <b v="0"/>
    <b v="0"/>
    <s v="theater/plays"/>
  </r>
  <r>
    <n v="244"/>
    <s v="Herring-Bailey"/>
    <s v="Reverse-engineered system-worthy extranet"/>
    <x v="31"/>
    <n v="3988"/>
    <x v="1"/>
    <x v="1"/>
    <x v="242"/>
    <x v="4"/>
    <x v="238"/>
    <s v="USD"/>
    <x v="3"/>
    <x v="3"/>
    <n v="1405314000"/>
    <n v="1409806800"/>
    <b v="0"/>
    <b v="0"/>
    <s v="theater/plays"/>
  </r>
  <r>
    <n v="245"/>
    <s v="Russell-Gardner"/>
    <s v="Re-engineered systematic monitoring"/>
    <x v="49"/>
    <n v="14771"/>
    <x v="1"/>
    <x v="1"/>
    <x v="243"/>
    <x v="203"/>
    <x v="239"/>
    <s v="USD"/>
    <x v="3"/>
    <x v="3"/>
    <n v="1396846800"/>
    <n v="1396933200"/>
    <b v="0"/>
    <b v="0"/>
    <s v="theater/plays"/>
  </r>
  <r>
    <n v="246"/>
    <s v="Walters-Carter"/>
    <s v="Seamless value-added standardization"/>
    <x v="6"/>
    <n v="14649"/>
    <x v="1"/>
    <x v="1"/>
    <x v="244"/>
    <x v="42"/>
    <x v="240"/>
    <s v="USD"/>
    <x v="2"/>
    <x v="2"/>
    <n v="1375678800"/>
    <n v="1376024400"/>
    <b v="0"/>
    <b v="0"/>
    <s v="technology/web"/>
  </r>
  <r>
    <n v="247"/>
    <s v="Johnson, Patterson and Montoya"/>
    <s v="Triple-buffered fresh-thinking frame"/>
    <x v="174"/>
    <n v="184658"/>
    <x v="1"/>
    <x v="1"/>
    <x v="245"/>
    <x v="204"/>
    <x v="241"/>
    <s v="USD"/>
    <x v="5"/>
    <x v="13"/>
    <n v="1482386400"/>
    <n v="1483682400"/>
    <b v="0"/>
    <b v="1"/>
    <s v="publishing/fiction"/>
  </r>
  <r>
    <n v="248"/>
    <s v="Roberts and Sons"/>
    <s v="Streamlined holistic knowledgebase"/>
    <x v="8"/>
    <n v="13103"/>
    <x v="2"/>
    <x v="1"/>
    <x v="246"/>
    <x v="205"/>
    <x v="242"/>
    <s v="AUD"/>
    <x v="6"/>
    <x v="20"/>
    <n v="1420005600"/>
    <n v="1420437600"/>
    <b v="0"/>
    <b v="0"/>
    <s v="games/mobile games"/>
  </r>
  <r>
    <n v="249"/>
    <s v="Avila-Nelson"/>
    <s v="Up-sized intermediate website"/>
    <x v="175"/>
    <n v="168095"/>
    <x v="1"/>
    <x v="1"/>
    <x v="247"/>
    <x v="206"/>
    <x v="243"/>
    <s v="USD"/>
    <x v="5"/>
    <x v="18"/>
    <n v="1420178400"/>
    <n v="1420783200"/>
    <b v="0"/>
    <b v="0"/>
    <s v="publishing/translations"/>
  </r>
  <r>
    <n v="250"/>
    <s v="Robbins and Sons"/>
    <s v="Future-proofed directional synergy"/>
    <x v="0"/>
    <n v="3"/>
    <x v="1"/>
    <x v="0"/>
    <x v="248"/>
    <x v="49"/>
    <x v="50"/>
    <s v="USD"/>
    <x v="1"/>
    <x v="1"/>
    <n v="1264399200"/>
    <n v="1267423200"/>
    <b v="0"/>
    <b v="0"/>
    <s v="music/rock"/>
  </r>
  <r>
    <n v="251"/>
    <s v="Singleton Ltd"/>
    <s v="Enhanced user-facing function"/>
    <x v="143"/>
    <n v="3840"/>
    <x v="1"/>
    <x v="0"/>
    <x v="249"/>
    <x v="196"/>
    <x v="244"/>
    <s v="USD"/>
    <x v="3"/>
    <x v="3"/>
    <n v="1355032800"/>
    <n v="1355205600"/>
    <b v="0"/>
    <b v="0"/>
    <s v="theater/plays"/>
  </r>
  <r>
    <n v="252"/>
    <s v="Perez PLC"/>
    <s v="Operative bandwidth-monitored interface"/>
    <x v="67"/>
    <n v="6263"/>
    <x v="1"/>
    <x v="1"/>
    <x v="250"/>
    <x v="207"/>
    <x v="245"/>
    <s v="USD"/>
    <x v="3"/>
    <x v="3"/>
    <n v="1382677200"/>
    <n v="1383109200"/>
    <b v="0"/>
    <b v="0"/>
    <s v="theater/plays"/>
  </r>
  <r>
    <n v="253"/>
    <s v="Rogers, Jacobs and Jackson"/>
    <s v="Upgradable multi-state instruction set"/>
    <x v="158"/>
    <n v="108161"/>
    <x v="0"/>
    <x v="0"/>
    <x v="251"/>
    <x v="208"/>
    <x v="246"/>
    <s v="CAD"/>
    <x v="4"/>
    <x v="6"/>
    <n v="1302238800"/>
    <n v="1303275600"/>
    <b v="0"/>
    <b v="0"/>
    <s v="film &amp; video/drama"/>
  </r>
  <r>
    <n v="254"/>
    <s v="Barry Group"/>
    <s v="De-engineered static Local Area Network"/>
    <x v="176"/>
    <n v="8505"/>
    <x v="1"/>
    <x v="1"/>
    <x v="252"/>
    <x v="39"/>
    <x v="247"/>
    <s v="USD"/>
    <x v="5"/>
    <x v="9"/>
    <n v="1487656800"/>
    <n v="1487829600"/>
    <b v="0"/>
    <b v="0"/>
    <s v="publishing/nonfiction"/>
  </r>
  <r>
    <n v="255"/>
    <s v="Rosales, Branch and Harmon"/>
    <s v="Upgradable grid-enabled superstructure"/>
    <x v="177"/>
    <n v="96735"/>
    <x v="1"/>
    <x v="1"/>
    <x v="253"/>
    <x v="209"/>
    <x v="248"/>
    <s v="USD"/>
    <x v="1"/>
    <x v="1"/>
    <n v="1297836000"/>
    <n v="1298268000"/>
    <b v="0"/>
    <b v="1"/>
    <s v="music/rock"/>
  </r>
  <r>
    <n v="256"/>
    <s v="Smith-Reid"/>
    <s v="Optimized actuating toolset"/>
    <x v="178"/>
    <n v="959"/>
    <x v="4"/>
    <x v="0"/>
    <x v="254"/>
    <x v="27"/>
    <x v="249"/>
    <s v="GBP"/>
    <x v="1"/>
    <x v="1"/>
    <n v="1453615200"/>
    <n v="1456812000"/>
    <b v="0"/>
    <b v="0"/>
    <s v="music/rock"/>
  </r>
  <r>
    <n v="257"/>
    <s v="Williams Inc"/>
    <s v="Decentralized exuding strategy"/>
    <x v="57"/>
    <n v="8322"/>
    <x v="1"/>
    <x v="1"/>
    <x v="255"/>
    <x v="45"/>
    <x v="250"/>
    <s v="USD"/>
    <x v="3"/>
    <x v="3"/>
    <n v="1362463200"/>
    <n v="1363669200"/>
    <b v="0"/>
    <b v="0"/>
    <s v="theater/plays"/>
  </r>
  <r>
    <n v="258"/>
    <s v="Duncan, Mcdonald and Miller"/>
    <s v="Assimilated coherent hardware"/>
    <x v="92"/>
    <n v="13424"/>
    <x v="1"/>
    <x v="1"/>
    <x v="256"/>
    <x v="129"/>
    <x v="251"/>
    <s v="USD"/>
    <x v="3"/>
    <x v="3"/>
    <n v="1481176800"/>
    <n v="1482904800"/>
    <b v="0"/>
    <b v="1"/>
    <s v="theater/plays"/>
  </r>
  <r>
    <n v="259"/>
    <s v="Watkins Ltd"/>
    <s v="Multi-channeled responsive implementation"/>
    <x v="37"/>
    <n v="10755"/>
    <x v="1"/>
    <x v="1"/>
    <x v="257"/>
    <x v="188"/>
    <x v="252"/>
    <s v="USD"/>
    <x v="7"/>
    <x v="14"/>
    <n v="1354946400"/>
    <n v="1356588000"/>
    <b v="1"/>
    <b v="0"/>
    <s v="photography/photography books"/>
  </r>
  <r>
    <n v="260"/>
    <s v="Allen-Jones"/>
    <s v="Centralized modular initiative"/>
    <x v="9"/>
    <n v="9935"/>
    <x v="1"/>
    <x v="1"/>
    <x v="258"/>
    <x v="210"/>
    <x v="253"/>
    <s v="USD"/>
    <x v="1"/>
    <x v="1"/>
    <n v="1348808400"/>
    <n v="1349845200"/>
    <b v="0"/>
    <b v="0"/>
    <s v="music/rock"/>
  </r>
  <r>
    <n v="261"/>
    <s v="Mason-Smith"/>
    <s v="Reverse-engineered cohesive migration"/>
    <x v="179"/>
    <n v="26303"/>
    <x v="1"/>
    <x v="0"/>
    <x v="259"/>
    <x v="211"/>
    <x v="254"/>
    <s v="USD"/>
    <x v="1"/>
    <x v="1"/>
    <n v="1282712400"/>
    <n v="1283058000"/>
    <b v="0"/>
    <b v="1"/>
    <s v="music/rock"/>
  </r>
  <r>
    <n v="262"/>
    <s v="Lloyd, Kennedy and Davis"/>
    <s v="Compatible multimedia hub"/>
    <x v="12"/>
    <n v="5328"/>
    <x v="1"/>
    <x v="1"/>
    <x v="260"/>
    <x v="37"/>
    <x v="255"/>
    <s v="USD"/>
    <x v="1"/>
    <x v="7"/>
    <n v="1301979600"/>
    <n v="1304226000"/>
    <b v="0"/>
    <b v="1"/>
    <s v="music/indie rock"/>
  </r>
  <r>
    <n v="263"/>
    <s v="Walker Ltd"/>
    <s v="Organic eco-centric success"/>
    <x v="49"/>
    <n v="10756"/>
    <x v="1"/>
    <x v="1"/>
    <x v="261"/>
    <x v="134"/>
    <x v="256"/>
    <s v="USD"/>
    <x v="7"/>
    <x v="14"/>
    <n v="1263016800"/>
    <n v="1263016800"/>
    <b v="0"/>
    <b v="0"/>
    <s v="photography/photography books"/>
  </r>
  <r>
    <n v="264"/>
    <s v="Gordon PLC"/>
    <s v="Virtual reciprocal policy"/>
    <x v="180"/>
    <n v="165375"/>
    <x v="1"/>
    <x v="1"/>
    <x v="262"/>
    <x v="212"/>
    <x v="257"/>
    <s v="USD"/>
    <x v="3"/>
    <x v="3"/>
    <n v="1360648800"/>
    <n v="1362031200"/>
    <b v="0"/>
    <b v="0"/>
    <s v="theater/plays"/>
  </r>
  <r>
    <n v="265"/>
    <s v="Lee and Sons"/>
    <s v="Persevering interactive emulation"/>
    <x v="70"/>
    <n v="6031"/>
    <x v="1"/>
    <x v="1"/>
    <x v="263"/>
    <x v="99"/>
    <x v="258"/>
    <s v="USD"/>
    <x v="3"/>
    <x v="3"/>
    <n v="1451800800"/>
    <n v="1455602400"/>
    <b v="0"/>
    <b v="0"/>
    <s v="theater/plays"/>
  </r>
  <r>
    <n v="266"/>
    <s v="Cole LLC"/>
    <s v="Proactive responsive emulation"/>
    <x v="181"/>
    <n v="85902"/>
    <x v="6"/>
    <x v="0"/>
    <x v="264"/>
    <x v="213"/>
    <x v="259"/>
    <s v="EUR"/>
    <x v="1"/>
    <x v="17"/>
    <n v="1415340000"/>
    <n v="1418191200"/>
    <b v="0"/>
    <b v="1"/>
    <s v="music/jazz"/>
  </r>
  <r>
    <n v="267"/>
    <s v="Acosta PLC"/>
    <s v="Extended eco-centric function"/>
    <x v="182"/>
    <n v="143910"/>
    <x v="2"/>
    <x v="1"/>
    <x v="265"/>
    <x v="214"/>
    <x v="260"/>
    <s v="AUD"/>
    <x v="3"/>
    <x v="3"/>
    <n v="1351054800"/>
    <n v="1352440800"/>
    <b v="0"/>
    <b v="0"/>
    <s v="theater/plays"/>
  </r>
  <r>
    <n v="268"/>
    <s v="Brown-Mckee"/>
    <s v="Networked optimal productivity"/>
    <x v="42"/>
    <n v="2708"/>
    <x v="1"/>
    <x v="1"/>
    <x v="266"/>
    <x v="44"/>
    <x v="261"/>
    <s v="USD"/>
    <x v="4"/>
    <x v="4"/>
    <n v="1349326800"/>
    <n v="1353304800"/>
    <b v="0"/>
    <b v="0"/>
    <s v="film &amp; video/documentary"/>
  </r>
  <r>
    <n v="269"/>
    <s v="Miles and Sons"/>
    <s v="Persistent attitude-oriented approach"/>
    <x v="26"/>
    <n v="8842"/>
    <x v="1"/>
    <x v="1"/>
    <x v="267"/>
    <x v="215"/>
    <x v="262"/>
    <s v="USD"/>
    <x v="4"/>
    <x v="19"/>
    <n v="1548914400"/>
    <n v="1550728800"/>
    <b v="0"/>
    <b v="0"/>
    <s v="film &amp; video/television"/>
  </r>
  <r>
    <n v="270"/>
    <s v="Sawyer, Horton and Williams"/>
    <s v="Triple-buffered 4thgeneration toolset"/>
    <x v="183"/>
    <n v="47260"/>
    <x v="1"/>
    <x v="3"/>
    <x v="268"/>
    <x v="216"/>
    <x v="263"/>
    <s v="USD"/>
    <x v="6"/>
    <x v="11"/>
    <n v="1291269600"/>
    <n v="1291442400"/>
    <b v="0"/>
    <b v="0"/>
    <s v="games/video games"/>
  </r>
  <r>
    <n v="271"/>
    <s v="Foley-Cox"/>
    <s v="Progressive zero administration leverage"/>
    <x v="184"/>
    <n v="1953"/>
    <x v="1"/>
    <x v="2"/>
    <x v="269"/>
    <x v="217"/>
    <x v="264"/>
    <s v="USD"/>
    <x v="7"/>
    <x v="14"/>
    <n v="1449468000"/>
    <n v="1452146400"/>
    <b v="0"/>
    <b v="0"/>
    <s v="photography/photography books"/>
  </r>
  <r>
    <n v="272"/>
    <s v="Horton, Morrison and Clark"/>
    <s v="Networked radical neural-net"/>
    <x v="185"/>
    <n v="155349"/>
    <x v="1"/>
    <x v="1"/>
    <x v="270"/>
    <x v="218"/>
    <x v="265"/>
    <s v="USD"/>
    <x v="3"/>
    <x v="3"/>
    <n v="1562734800"/>
    <n v="1564894800"/>
    <b v="0"/>
    <b v="1"/>
    <s v="theater/plays"/>
  </r>
  <r>
    <n v="273"/>
    <s v="Thomas and Sons"/>
    <s v="Re-engineered heuristic forecast"/>
    <x v="75"/>
    <n v="10704"/>
    <x v="0"/>
    <x v="1"/>
    <x v="271"/>
    <x v="219"/>
    <x v="123"/>
    <s v="CAD"/>
    <x v="3"/>
    <x v="3"/>
    <n v="1505624400"/>
    <n v="1505883600"/>
    <b v="0"/>
    <b v="0"/>
    <s v="theater/plays"/>
  </r>
  <r>
    <n v="274"/>
    <s v="Morgan-Jenkins"/>
    <s v="Fully-configurable background algorithm"/>
    <x v="166"/>
    <n v="773"/>
    <x v="1"/>
    <x v="0"/>
    <x v="272"/>
    <x v="27"/>
    <x v="266"/>
    <s v="USD"/>
    <x v="3"/>
    <x v="3"/>
    <n v="1509948000"/>
    <n v="1510380000"/>
    <b v="0"/>
    <b v="0"/>
    <s v="theater/plays"/>
  </r>
  <r>
    <n v="275"/>
    <s v="Ward, Sanchez and Kemp"/>
    <s v="Stand-alone discrete Graphical User Interface"/>
    <x v="61"/>
    <n v="9419"/>
    <x v="1"/>
    <x v="1"/>
    <x v="273"/>
    <x v="220"/>
    <x v="267"/>
    <s v="USD"/>
    <x v="5"/>
    <x v="18"/>
    <n v="1554526800"/>
    <n v="1555218000"/>
    <b v="0"/>
    <b v="0"/>
    <s v="publishing/translations"/>
  </r>
  <r>
    <n v="276"/>
    <s v="Fields Ltd"/>
    <s v="Front-line foreground project"/>
    <x v="20"/>
    <n v="5324"/>
    <x v="1"/>
    <x v="0"/>
    <x v="274"/>
    <x v="221"/>
    <x v="268"/>
    <s v="USD"/>
    <x v="6"/>
    <x v="11"/>
    <n v="1334811600"/>
    <n v="1335243600"/>
    <b v="0"/>
    <b v="1"/>
    <s v="games/video games"/>
  </r>
  <r>
    <n v="277"/>
    <s v="Ramos-Mitchell"/>
    <s v="Persevering system-worthy info-mediaries"/>
    <x v="31"/>
    <n v="7465"/>
    <x v="1"/>
    <x v="1"/>
    <x v="275"/>
    <x v="100"/>
    <x v="269"/>
    <s v="USD"/>
    <x v="3"/>
    <x v="3"/>
    <n v="1279515600"/>
    <n v="1279688400"/>
    <b v="0"/>
    <b v="0"/>
    <s v="theater/plays"/>
  </r>
  <r>
    <n v="278"/>
    <s v="Higgins, Davis and Salazar"/>
    <s v="Distributed multi-tasking strategy"/>
    <x v="50"/>
    <n v="8799"/>
    <x v="1"/>
    <x v="1"/>
    <x v="276"/>
    <x v="222"/>
    <x v="270"/>
    <s v="USD"/>
    <x v="2"/>
    <x v="2"/>
    <n v="1353909600"/>
    <n v="1356069600"/>
    <b v="0"/>
    <b v="0"/>
    <s v="technology/web"/>
  </r>
  <r>
    <n v="279"/>
    <s v="Smith-Jenkins"/>
    <s v="Vision-oriented methodical application"/>
    <x v="48"/>
    <n v="13656"/>
    <x v="1"/>
    <x v="1"/>
    <x v="277"/>
    <x v="223"/>
    <x v="271"/>
    <s v="USD"/>
    <x v="3"/>
    <x v="3"/>
    <n v="1535950800"/>
    <n v="1536210000"/>
    <b v="0"/>
    <b v="0"/>
    <s v="theater/plays"/>
  </r>
  <r>
    <n v="280"/>
    <s v="Braun PLC"/>
    <s v="Function-based high-level infrastructure"/>
    <x v="186"/>
    <n v="14536"/>
    <x v="1"/>
    <x v="1"/>
    <x v="278"/>
    <x v="224"/>
    <x v="272"/>
    <s v="USD"/>
    <x v="4"/>
    <x v="10"/>
    <n v="1511244000"/>
    <n v="1511762400"/>
    <b v="0"/>
    <b v="0"/>
    <s v="film &amp; video/animation"/>
  </r>
  <r>
    <n v="281"/>
    <s v="Drake PLC"/>
    <s v="Profound object-oriented paradigm"/>
    <x v="187"/>
    <n v="150552"/>
    <x v="1"/>
    <x v="0"/>
    <x v="279"/>
    <x v="225"/>
    <x v="273"/>
    <s v="USD"/>
    <x v="3"/>
    <x v="3"/>
    <n v="1331445600"/>
    <n v="1333256400"/>
    <b v="0"/>
    <b v="1"/>
    <s v="theater/plays"/>
  </r>
  <r>
    <n v="282"/>
    <s v="Ross, Kelly and Brown"/>
    <s v="Virtual contextually-based circuit"/>
    <x v="141"/>
    <n v="9076"/>
    <x v="1"/>
    <x v="1"/>
    <x v="280"/>
    <x v="221"/>
    <x v="274"/>
    <s v="USD"/>
    <x v="4"/>
    <x v="19"/>
    <n v="1480226400"/>
    <n v="1480744800"/>
    <b v="0"/>
    <b v="1"/>
    <s v="film &amp; video/television"/>
  </r>
  <r>
    <n v="283"/>
    <s v="Lucas-Mullins"/>
    <s v="Business-focused dynamic instruction set"/>
    <x v="32"/>
    <n v="1517"/>
    <x v="3"/>
    <x v="0"/>
    <x v="281"/>
    <x v="226"/>
    <x v="275"/>
    <s v="DKK"/>
    <x v="1"/>
    <x v="1"/>
    <n v="1464584400"/>
    <n v="1465016400"/>
    <b v="0"/>
    <b v="0"/>
    <s v="music/rock"/>
  </r>
  <r>
    <n v="284"/>
    <s v="Tran LLC"/>
    <s v="Ameliorated fresh-thinking protocol"/>
    <x v="122"/>
    <n v="8153"/>
    <x v="1"/>
    <x v="0"/>
    <x v="282"/>
    <x v="227"/>
    <x v="276"/>
    <s v="USD"/>
    <x v="2"/>
    <x v="2"/>
    <n v="1335848400"/>
    <n v="1336280400"/>
    <b v="0"/>
    <b v="0"/>
    <s v="technology/web"/>
  </r>
  <r>
    <n v="285"/>
    <s v="Dawson, Brady and Gilbert"/>
    <s v="Front-line optimizing emulation"/>
    <x v="79"/>
    <n v="6357"/>
    <x v="1"/>
    <x v="1"/>
    <x v="283"/>
    <x v="228"/>
    <x v="277"/>
    <s v="USD"/>
    <x v="3"/>
    <x v="3"/>
    <n v="1473483600"/>
    <n v="1476766800"/>
    <b v="0"/>
    <b v="0"/>
    <s v="theater/plays"/>
  </r>
  <r>
    <n v="286"/>
    <s v="Obrien-Aguirre"/>
    <s v="Devolved uniform complexity"/>
    <x v="188"/>
    <n v="19557"/>
    <x v="1"/>
    <x v="3"/>
    <x v="284"/>
    <x v="229"/>
    <x v="278"/>
    <s v="USD"/>
    <x v="3"/>
    <x v="3"/>
    <n v="1479880800"/>
    <n v="1480485600"/>
    <b v="0"/>
    <b v="0"/>
    <s v="theater/plays"/>
  </r>
  <r>
    <n v="287"/>
    <s v="Ferguson PLC"/>
    <s v="Public-key intangible superstructure"/>
    <x v="9"/>
    <n v="13213"/>
    <x v="1"/>
    <x v="1"/>
    <x v="285"/>
    <x v="230"/>
    <x v="279"/>
    <s v="USD"/>
    <x v="1"/>
    <x v="5"/>
    <n v="1430197200"/>
    <n v="1430197200"/>
    <b v="0"/>
    <b v="0"/>
    <s v="music/electric music"/>
  </r>
  <r>
    <n v="288"/>
    <s v="Garcia Ltd"/>
    <s v="Secured global success"/>
    <x v="36"/>
    <n v="5476"/>
    <x v="3"/>
    <x v="0"/>
    <x v="286"/>
    <x v="231"/>
    <x v="81"/>
    <s v="DKK"/>
    <x v="1"/>
    <x v="16"/>
    <n v="1331701200"/>
    <n v="1331787600"/>
    <b v="0"/>
    <b v="1"/>
    <s v="music/metal"/>
  </r>
  <r>
    <n v="289"/>
    <s v="Smith, Love and Smith"/>
    <s v="Grass-roots mission-critical capability"/>
    <x v="126"/>
    <n v="13474"/>
    <x v="0"/>
    <x v="1"/>
    <x v="287"/>
    <x v="232"/>
    <x v="280"/>
    <s v="CAD"/>
    <x v="3"/>
    <x v="3"/>
    <n v="1438578000"/>
    <n v="1438837200"/>
    <b v="0"/>
    <b v="0"/>
    <s v="theater/plays"/>
  </r>
  <r>
    <n v="290"/>
    <s v="Wilson, Hall and Osborne"/>
    <s v="Advanced global data-warehouse"/>
    <x v="189"/>
    <n v="91722"/>
    <x v="1"/>
    <x v="0"/>
    <x v="288"/>
    <x v="233"/>
    <x v="254"/>
    <s v="USD"/>
    <x v="4"/>
    <x v="4"/>
    <n v="1368162000"/>
    <n v="1370926800"/>
    <b v="0"/>
    <b v="1"/>
    <s v="film &amp; video/documentary"/>
  </r>
  <r>
    <n v="291"/>
    <s v="Bell, Grimes and Kerr"/>
    <s v="Self-enabling uniform complexity"/>
    <x v="37"/>
    <n v="8219"/>
    <x v="1"/>
    <x v="1"/>
    <x v="289"/>
    <x v="37"/>
    <x v="281"/>
    <s v="USD"/>
    <x v="2"/>
    <x v="2"/>
    <n v="1318654800"/>
    <n v="1319000400"/>
    <b v="1"/>
    <b v="0"/>
    <s v="technology/web"/>
  </r>
  <r>
    <n v="292"/>
    <s v="Ho-Harris"/>
    <s v="Versatile cohesive encoding"/>
    <x v="190"/>
    <n v="717"/>
    <x v="1"/>
    <x v="0"/>
    <x v="290"/>
    <x v="234"/>
    <x v="282"/>
    <s v="USD"/>
    <x v="0"/>
    <x v="0"/>
    <n v="1331874000"/>
    <n v="1333429200"/>
    <b v="0"/>
    <b v="0"/>
    <s v="food/food trucks"/>
  </r>
  <r>
    <n v="293"/>
    <s v="Ross Group"/>
    <s v="Organized executive solution"/>
    <x v="191"/>
    <n v="1065"/>
    <x v="6"/>
    <x v="3"/>
    <x v="291"/>
    <x v="235"/>
    <x v="283"/>
    <s v="EUR"/>
    <x v="3"/>
    <x v="3"/>
    <n v="1286254800"/>
    <n v="1287032400"/>
    <b v="0"/>
    <b v="0"/>
    <s v="theater/plays"/>
  </r>
  <r>
    <n v="294"/>
    <s v="Turner-Davis"/>
    <s v="Automated local emulation"/>
    <x v="60"/>
    <n v="8038"/>
    <x v="1"/>
    <x v="1"/>
    <x v="292"/>
    <x v="236"/>
    <x v="284"/>
    <s v="USD"/>
    <x v="3"/>
    <x v="3"/>
    <n v="1540530000"/>
    <n v="1541570400"/>
    <b v="0"/>
    <b v="0"/>
    <s v="theater/plays"/>
  </r>
  <r>
    <n v="295"/>
    <s v="Smith, Jackson and Herrera"/>
    <s v="Enterprise-wide intermediate middleware"/>
    <x v="192"/>
    <n v="68769"/>
    <x v="5"/>
    <x v="0"/>
    <x v="293"/>
    <x v="237"/>
    <x v="285"/>
    <s v="CHF"/>
    <x v="3"/>
    <x v="3"/>
    <n v="1381813200"/>
    <n v="1383976800"/>
    <b v="0"/>
    <b v="0"/>
    <s v="theater/plays"/>
  </r>
  <r>
    <n v="296"/>
    <s v="Smith-Hess"/>
    <s v="Grass-roots real-time Local Area Network"/>
    <x v="55"/>
    <n v="3352"/>
    <x v="2"/>
    <x v="0"/>
    <x v="294"/>
    <x v="63"/>
    <x v="286"/>
    <s v="AUD"/>
    <x v="3"/>
    <x v="3"/>
    <n v="1548655200"/>
    <n v="1550556000"/>
    <b v="0"/>
    <b v="0"/>
    <s v="theater/plays"/>
  </r>
  <r>
    <n v="297"/>
    <s v="Brown, Herring and Bass"/>
    <s v="Organized client-driven capacity"/>
    <x v="44"/>
    <n v="6785"/>
    <x v="2"/>
    <x v="0"/>
    <x v="295"/>
    <x v="238"/>
    <x v="287"/>
    <s v="AUD"/>
    <x v="3"/>
    <x v="3"/>
    <n v="1389679200"/>
    <n v="1390456800"/>
    <b v="0"/>
    <b v="1"/>
    <s v="theater/plays"/>
  </r>
  <r>
    <n v="298"/>
    <s v="Chase, Garcia and Johnson"/>
    <s v="Adaptive intangible database"/>
    <x v="26"/>
    <n v="5037"/>
    <x v="1"/>
    <x v="1"/>
    <x v="296"/>
    <x v="239"/>
    <x v="288"/>
    <s v="USD"/>
    <x v="1"/>
    <x v="1"/>
    <n v="1456466400"/>
    <n v="1458018000"/>
    <b v="0"/>
    <b v="1"/>
    <s v="music/rock"/>
  </r>
  <r>
    <n v="299"/>
    <s v="Ramsey and Sons"/>
    <s v="Grass-roots contextually-based algorithm"/>
    <x v="167"/>
    <n v="1954"/>
    <x v="1"/>
    <x v="0"/>
    <x v="297"/>
    <x v="240"/>
    <x v="289"/>
    <s v="USD"/>
    <x v="0"/>
    <x v="0"/>
    <n v="1456984800"/>
    <n v="1461819600"/>
    <b v="0"/>
    <b v="0"/>
    <s v="food/food trucks"/>
  </r>
  <r>
    <n v="300"/>
    <s v="Cooke PLC"/>
    <s v="Focused executive core"/>
    <x v="0"/>
    <n v="5"/>
    <x v="3"/>
    <x v="0"/>
    <x v="298"/>
    <x v="49"/>
    <x v="50"/>
    <s v="DKK"/>
    <x v="5"/>
    <x v="9"/>
    <n v="1504069200"/>
    <n v="1504155600"/>
    <b v="0"/>
    <b v="1"/>
    <s v="publishing/nonfiction"/>
  </r>
  <r>
    <n v="301"/>
    <s v="Wong-Walker"/>
    <s v="Multi-channeled disintermediate policy"/>
    <x v="79"/>
    <n v="12102"/>
    <x v="1"/>
    <x v="1"/>
    <x v="299"/>
    <x v="241"/>
    <x v="290"/>
    <s v="USD"/>
    <x v="4"/>
    <x v="4"/>
    <n v="1424930400"/>
    <n v="1426395600"/>
    <b v="0"/>
    <b v="0"/>
    <s v="film &amp; video/documentary"/>
  </r>
  <r>
    <n v="302"/>
    <s v="Ferguson, Collins and Mata"/>
    <s v="Customizable bi-directional hardware"/>
    <x v="193"/>
    <n v="24234"/>
    <x v="1"/>
    <x v="0"/>
    <x v="300"/>
    <x v="242"/>
    <x v="291"/>
    <s v="USD"/>
    <x v="3"/>
    <x v="3"/>
    <n v="1535864400"/>
    <n v="1537074000"/>
    <b v="0"/>
    <b v="0"/>
    <s v="theater/plays"/>
  </r>
  <r>
    <n v="303"/>
    <s v="Guerrero, Flores and Jenkins"/>
    <s v="Networked optimal architecture"/>
    <x v="74"/>
    <n v="2809"/>
    <x v="1"/>
    <x v="0"/>
    <x v="301"/>
    <x v="235"/>
    <x v="292"/>
    <s v="USD"/>
    <x v="1"/>
    <x v="7"/>
    <n v="1452146400"/>
    <n v="1452578400"/>
    <b v="0"/>
    <b v="0"/>
    <s v="music/indie rock"/>
  </r>
  <r>
    <n v="304"/>
    <s v="Peterson PLC"/>
    <s v="User-friendly discrete benchmark"/>
    <x v="118"/>
    <n v="11469"/>
    <x v="1"/>
    <x v="1"/>
    <x v="302"/>
    <x v="23"/>
    <x v="293"/>
    <s v="USD"/>
    <x v="4"/>
    <x v="4"/>
    <n v="1470546000"/>
    <n v="1474088400"/>
    <b v="0"/>
    <b v="0"/>
    <s v="film &amp; video/documentary"/>
  </r>
  <r>
    <n v="305"/>
    <s v="Townsend Ltd"/>
    <s v="Grass-roots actuating policy"/>
    <x v="54"/>
    <n v="8014"/>
    <x v="1"/>
    <x v="1"/>
    <x v="303"/>
    <x v="72"/>
    <x v="294"/>
    <s v="USD"/>
    <x v="3"/>
    <x v="3"/>
    <n v="1458363600"/>
    <n v="1461906000"/>
    <b v="0"/>
    <b v="0"/>
    <s v="theater/plays"/>
  </r>
  <r>
    <n v="306"/>
    <s v="Rush, Reed and Hall"/>
    <s v="Enterprise-wide 3rdgeneration knowledge user"/>
    <x v="191"/>
    <n v="514"/>
    <x v="1"/>
    <x v="0"/>
    <x v="304"/>
    <x v="243"/>
    <x v="295"/>
    <s v="USD"/>
    <x v="3"/>
    <x v="3"/>
    <n v="1500008400"/>
    <n v="1500267600"/>
    <b v="0"/>
    <b v="1"/>
    <s v="theater/plays"/>
  </r>
  <r>
    <n v="307"/>
    <s v="Salazar-Dodson"/>
    <s v="Face-to-face zero tolerance moderator"/>
    <x v="194"/>
    <n v="43473"/>
    <x v="3"/>
    <x v="1"/>
    <x v="305"/>
    <x v="244"/>
    <x v="296"/>
    <s v="DKK"/>
    <x v="5"/>
    <x v="13"/>
    <n v="1338958800"/>
    <n v="1340686800"/>
    <b v="0"/>
    <b v="1"/>
    <s v="publishing/fiction"/>
  </r>
  <r>
    <n v="308"/>
    <s v="Davis Ltd"/>
    <s v="Grass-roots optimizing projection"/>
    <x v="195"/>
    <n v="87560"/>
    <x v="1"/>
    <x v="0"/>
    <x v="306"/>
    <x v="245"/>
    <x v="297"/>
    <s v="USD"/>
    <x v="3"/>
    <x v="3"/>
    <n v="1303102800"/>
    <n v="1303189200"/>
    <b v="0"/>
    <b v="0"/>
    <s v="theater/plays"/>
  </r>
  <r>
    <n v="309"/>
    <s v="Harris-Perry"/>
    <s v="User-centric 6thgeneration attitude"/>
    <x v="178"/>
    <n v="3087"/>
    <x v="1"/>
    <x v="3"/>
    <x v="307"/>
    <x v="51"/>
    <x v="298"/>
    <s v="USD"/>
    <x v="1"/>
    <x v="7"/>
    <n v="1316581200"/>
    <n v="1318309200"/>
    <b v="0"/>
    <b v="1"/>
    <s v="music/indie rock"/>
  </r>
  <r>
    <n v="310"/>
    <s v="Velazquez, Hunt and Ortiz"/>
    <s v="Switchable zero tolerance website"/>
    <x v="75"/>
    <n v="1586"/>
    <x v="1"/>
    <x v="0"/>
    <x v="308"/>
    <x v="36"/>
    <x v="299"/>
    <s v="USD"/>
    <x v="6"/>
    <x v="11"/>
    <n v="1270789200"/>
    <n v="1272171600"/>
    <b v="0"/>
    <b v="0"/>
    <s v="games/video games"/>
  </r>
  <r>
    <n v="311"/>
    <s v="Flores PLC"/>
    <s v="Focused real-time help-desk"/>
    <x v="9"/>
    <n v="12812"/>
    <x v="1"/>
    <x v="1"/>
    <x v="309"/>
    <x v="246"/>
    <x v="300"/>
    <s v="USD"/>
    <x v="3"/>
    <x v="3"/>
    <n v="1297836000"/>
    <n v="1298872800"/>
    <b v="0"/>
    <b v="0"/>
    <s v="theater/plays"/>
  </r>
  <r>
    <n v="312"/>
    <s v="Martinez LLC"/>
    <s v="Robust impactful approach"/>
    <x v="18"/>
    <n v="183345"/>
    <x v="1"/>
    <x v="1"/>
    <x v="310"/>
    <x v="247"/>
    <x v="301"/>
    <s v="USD"/>
    <x v="3"/>
    <x v="3"/>
    <n v="1382677200"/>
    <n v="1383282000"/>
    <b v="0"/>
    <b v="0"/>
    <s v="theater/plays"/>
  </r>
  <r>
    <n v="313"/>
    <s v="Miller-Irwin"/>
    <s v="Secured maximized policy"/>
    <x v="196"/>
    <n v="8697"/>
    <x v="1"/>
    <x v="1"/>
    <x v="311"/>
    <x v="248"/>
    <x v="302"/>
    <s v="USD"/>
    <x v="1"/>
    <x v="1"/>
    <n v="1330322400"/>
    <n v="1330495200"/>
    <b v="0"/>
    <b v="0"/>
    <s v="music/rock"/>
  </r>
  <r>
    <n v="314"/>
    <s v="Sanchez-Morgan"/>
    <s v="Realigned upward-trending strategy"/>
    <x v="1"/>
    <n v="4126"/>
    <x v="1"/>
    <x v="1"/>
    <x v="312"/>
    <x v="221"/>
    <x v="303"/>
    <s v="USD"/>
    <x v="4"/>
    <x v="4"/>
    <n v="1552366800"/>
    <n v="1552798800"/>
    <b v="0"/>
    <b v="1"/>
    <s v="film &amp; video/documentary"/>
  </r>
  <r>
    <n v="315"/>
    <s v="Lopez, Adams and Johnson"/>
    <s v="Open-source interactive knowledge user"/>
    <x v="40"/>
    <n v="3220"/>
    <x v="1"/>
    <x v="0"/>
    <x v="313"/>
    <x v="249"/>
    <x v="304"/>
    <s v="USD"/>
    <x v="3"/>
    <x v="3"/>
    <n v="1400907600"/>
    <n v="1403413200"/>
    <b v="0"/>
    <b v="0"/>
    <s v="theater/plays"/>
  </r>
  <r>
    <n v="316"/>
    <s v="Martin-Marshall"/>
    <s v="Configurable demand-driven matrix"/>
    <x v="103"/>
    <n v="6401"/>
    <x v="6"/>
    <x v="0"/>
    <x v="314"/>
    <x v="250"/>
    <x v="305"/>
    <s v="EUR"/>
    <x v="0"/>
    <x v="0"/>
    <n v="1574143200"/>
    <n v="1574229600"/>
    <b v="0"/>
    <b v="1"/>
    <s v="food/food trucks"/>
  </r>
  <r>
    <n v="317"/>
    <s v="Summers PLC"/>
    <s v="Cross-group coherent hierarchy"/>
    <x v="47"/>
    <n v="1269"/>
    <x v="1"/>
    <x v="0"/>
    <x v="315"/>
    <x v="141"/>
    <x v="306"/>
    <s v="USD"/>
    <x v="3"/>
    <x v="3"/>
    <n v="1494738000"/>
    <n v="1495861200"/>
    <b v="0"/>
    <b v="0"/>
    <s v="theater/plays"/>
  </r>
  <r>
    <n v="318"/>
    <s v="Young, Hart and Ryan"/>
    <s v="Decentralized demand-driven open system"/>
    <x v="57"/>
    <n v="903"/>
    <x v="1"/>
    <x v="0"/>
    <x v="316"/>
    <x v="68"/>
    <x v="307"/>
    <s v="USD"/>
    <x v="1"/>
    <x v="1"/>
    <n v="1392357600"/>
    <n v="1392530400"/>
    <b v="0"/>
    <b v="0"/>
    <s v="music/rock"/>
  </r>
  <r>
    <n v="319"/>
    <s v="Mills Group"/>
    <s v="Advanced empowering matrix"/>
    <x v="141"/>
    <n v="3251"/>
    <x v="1"/>
    <x v="3"/>
    <x v="317"/>
    <x v="251"/>
    <x v="308"/>
    <s v="USD"/>
    <x v="2"/>
    <x v="2"/>
    <n v="1281589200"/>
    <n v="1283662800"/>
    <b v="0"/>
    <b v="0"/>
    <s v="technology/web"/>
  </r>
  <r>
    <n v="320"/>
    <s v="Sandoval-Powell"/>
    <s v="Phased holistic implementation"/>
    <x v="197"/>
    <n v="8092"/>
    <x v="1"/>
    <x v="0"/>
    <x v="318"/>
    <x v="175"/>
    <x v="309"/>
    <s v="USD"/>
    <x v="5"/>
    <x v="13"/>
    <n v="1305003600"/>
    <n v="1305781200"/>
    <b v="0"/>
    <b v="0"/>
    <s v="publishing/fiction"/>
  </r>
  <r>
    <n v="321"/>
    <s v="Mills, Frazier and Perez"/>
    <s v="Proactive attitude-oriented knowledge user"/>
    <x v="198"/>
    <n v="160422"/>
    <x v="1"/>
    <x v="0"/>
    <x v="319"/>
    <x v="194"/>
    <x v="310"/>
    <s v="USD"/>
    <x v="4"/>
    <x v="12"/>
    <n v="1301634000"/>
    <n v="1302325200"/>
    <b v="0"/>
    <b v="0"/>
    <s v="film &amp; video/shorts"/>
  </r>
  <r>
    <n v="322"/>
    <s v="Hebert Group"/>
    <s v="Visionary asymmetric Graphical User Interface"/>
    <x v="199"/>
    <n v="196377"/>
    <x v="1"/>
    <x v="1"/>
    <x v="320"/>
    <x v="252"/>
    <x v="311"/>
    <s v="USD"/>
    <x v="3"/>
    <x v="3"/>
    <n v="1290664800"/>
    <n v="1291788000"/>
    <b v="0"/>
    <b v="0"/>
    <s v="theater/plays"/>
  </r>
  <r>
    <n v="323"/>
    <s v="Cole, Smith and Wood"/>
    <s v="Integrated zero-defect help-desk"/>
    <x v="200"/>
    <n v="2148"/>
    <x v="4"/>
    <x v="0"/>
    <x v="321"/>
    <x v="150"/>
    <x v="312"/>
    <s v="GBP"/>
    <x v="4"/>
    <x v="4"/>
    <n v="1395896400"/>
    <n v="1396069200"/>
    <b v="0"/>
    <b v="0"/>
    <s v="film &amp; video/documentary"/>
  </r>
  <r>
    <n v="324"/>
    <s v="Harris, Hall and Harris"/>
    <s v="Inverse analyzing matrices"/>
    <x v="143"/>
    <n v="11648"/>
    <x v="1"/>
    <x v="1"/>
    <x v="322"/>
    <x v="253"/>
    <x v="313"/>
    <s v="USD"/>
    <x v="3"/>
    <x v="3"/>
    <n v="1434862800"/>
    <n v="1435899600"/>
    <b v="0"/>
    <b v="1"/>
    <s v="theater/plays"/>
  </r>
  <r>
    <n v="325"/>
    <s v="Saunders Group"/>
    <s v="Programmable systemic implementation"/>
    <x v="191"/>
    <n v="5897"/>
    <x v="1"/>
    <x v="0"/>
    <x v="323"/>
    <x v="107"/>
    <x v="314"/>
    <s v="USD"/>
    <x v="3"/>
    <x v="3"/>
    <n v="1529125200"/>
    <n v="1531112400"/>
    <b v="0"/>
    <b v="1"/>
    <s v="theater/plays"/>
  </r>
  <r>
    <n v="326"/>
    <s v="Pham, Avila and Nash"/>
    <s v="Multi-channeled next generation architecture"/>
    <x v="44"/>
    <n v="3326"/>
    <x v="1"/>
    <x v="0"/>
    <x v="324"/>
    <x v="58"/>
    <x v="315"/>
    <s v="USD"/>
    <x v="4"/>
    <x v="10"/>
    <n v="1451109600"/>
    <n v="1451628000"/>
    <b v="0"/>
    <b v="0"/>
    <s v="film &amp; video/animation"/>
  </r>
  <r>
    <n v="327"/>
    <s v="Patterson, Salinas and Lucas"/>
    <s v="Digitized 3rdgeneration encoding"/>
    <x v="97"/>
    <n v="1002"/>
    <x v="1"/>
    <x v="0"/>
    <x v="325"/>
    <x v="254"/>
    <x v="316"/>
    <s v="USD"/>
    <x v="3"/>
    <x v="3"/>
    <n v="1566968400"/>
    <n v="1567314000"/>
    <b v="0"/>
    <b v="1"/>
    <s v="theater/plays"/>
  </r>
  <r>
    <n v="328"/>
    <s v="Young PLC"/>
    <s v="Innovative well-modulated functionalities"/>
    <x v="201"/>
    <n v="131826"/>
    <x v="1"/>
    <x v="1"/>
    <x v="326"/>
    <x v="255"/>
    <x v="317"/>
    <s v="USD"/>
    <x v="1"/>
    <x v="1"/>
    <n v="1543557600"/>
    <n v="1544508000"/>
    <b v="0"/>
    <b v="0"/>
    <s v="music/rock"/>
  </r>
  <r>
    <n v="329"/>
    <s v="Willis and Sons"/>
    <s v="Fundamental incremental database"/>
    <x v="202"/>
    <n v="21477"/>
    <x v="1"/>
    <x v="2"/>
    <x v="327"/>
    <x v="57"/>
    <x v="318"/>
    <s v="USD"/>
    <x v="6"/>
    <x v="11"/>
    <n v="1481522400"/>
    <n v="1482472800"/>
    <b v="0"/>
    <b v="0"/>
    <s v="games/video games"/>
  </r>
  <r>
    <n v="330"/>
    <s v="Thompson-Bates"/>
    <s v="Expanded encompassing open architecture"/>
    <x v="203"/>
    <n v="62330"/>
    <x v="4"/>
    <x v="1"/>
    <x v="328"/>
    <x v="256"/>
    <x v="319"/>
    <s v="GBP"/>
    <x v="4"/>
    <x v="4"/>
    <n v="1512712800"/>
    <n v="1512799200"/>
    <b v="0"/>
    <b v="0"/>
    <s v="film &amp; video/documentary"/>
  </r>
  <r>
    <n v="331"/>
    <s v="Rose-Silva"/>
    <s v="Intuitive static portal"/>
    <x v="88"/>
    <n v="14643"/>
    <x v="1"/>
    <x v="1"/>
    <x v="329"/>
    <x v="257"/>
    <x v="320"/>
    <s v="USD"/>
    <x v="0"/>
    <x v="0"/>
    <n v="1324274400"/>
    <n v="1324360800"/>
    <b v="0"/>
    <b v="0"/>
    <s v="food/food trucks"/>
  </r>
  <r>
    <n v="332"/>
    <s v="Pacheco, Johnson and Torres"/>
    <s v="Optional bandwidth-monitored definition"/>
    <x v="204"/>
    <n v="41396"/>
    <x v="1"/>
    <x v="1"/>
    <x v="330"/>
    <x v="258"/>
    <x v="321"/>
    <s v="USD"/>
    <x v="2"/>
    <x v="8"/>
    <n v="1364446800"/>
    <n v="1364533200"/>
    <b v="0"/>
    <b v="0"/>
    <s v="technology/wearables"/>
  </r>
  <r>
    <n v="333"/>
    <s v="Carlson, Dixon and Jones"/>
    <s v="Persistent well-modulated synergy"/>
    <x v="103"/>
    <n v="11900"/>
    <x v="1"/>
    <x v="1"/>
    <x v="331"/>
    <x v="259"/>
    <x v="322"/>
    <s v="USD"/>
    <x v="3"/>
    <x v="3"/>
    <n v="1542693600"/>
    <n v="1545112800"/>
    <b v="0"/>
    <b v="0"/>
    <s v="theater/plays"/>
  </r>
  <r>
    <n v="334"/>
    <s v="Mcgee Group"/>
    <s v="Assimilated discrete algorithm"/>
    <x v="205"/>
    <n v="123538"/>
    <x v="1"/>
    <x v="1"/>
    <x v="332"/>
    <x v="260"/>
    <x v="323"/>
    <s v="USD"/>
    <x v="1"/>
    <x v="1"/>
    <n v="1515564000"/>
    <n v="1516168800"/>
    <b v="0"/>
    <b v="0"/>
    <s v="music/rock"/>
  </r>
  <r>
    <n v="335"/>
    <s v="Jordan-Acosta"/>
    <s v="Operative uniform hub"/>
    <x v="206"/>
    <n v="198628"/>
    <x v="1"/>
    <x v="1"/>
    <x v="333"/>
    <x v="261"/>
    <x v="324"/>
    <s v="USD"/>
    <x v="1"/>
    <x v="1"/>
    <n v="1573797600"/>
    <n v="1574920800"/>
    <b v="0"/>
    <b v="0"/>
    <s v="music/rock"/>
  </r>
  <r>
    <n v="336"/>
    <s v="Nunez Inc"/>
    <s v="Customizable intangible capability"/>
    <x v="207"/>
    <n v="68602"/>
    <x v="1"/>
    <x v="0"/>
    <x v="334"/>
    <x v="262"/>
    <x v="325"/>
    <s v="USD"/>
    <x v="1"/>
    <x v="1"/>
    <n v="1292392800"/>
    <n v="1292479200"/>
    <b v="0"/>
    <b v="1"/>
    <s v="music/rock"/>
  </r>
  <r>
    <n v="337"/>
    <s v="Hayden Ltd"/>
    <s v="Innovative didactic analyzer"/>
    <x v="208"/>
    <n v="116064"/>
    <x v="1"/>
    <x v="1"/>
    <x v="335"/>
    <x v="263"/>
    <x v="326"/>
    <s v="USD"/>
    <x v="3"/>
    <x v="3"/>
    <n v="1573452000"/>
    <n v="1573538400"/>
    <b v="0"/>
    <b v="0"/>
    <s v="theater/plays"/>
  </r>
  <r>
    <n v="338"/>
    <s v="Gonzalez-Burton"/>
    <s v="Decentralized intangible encoding"/>
    <x v="209"/>
    <n v="125042"/>
    <x v="1"/>
    <x v="1"/>
    <x v="336"/>
    <x v="264"/>
    <x v="327"/>
    <s v="USD"/>
    <x v="3"/>
    <x v="3"/>
    <n v="1317790800"/>
    <n v="1320382800"/>
    <b v="0"/>
    <b v="0"/>
    <s v="theater/plays"/>
  </r>
  <r>
    <n v="339"/>
    <s v="Lewis, Taylor and Rivers"/>
    <s v="Front-line transitional algorithm"/>
    <x v="210"/>
    <n v="108974"/>
    <x v="0"/>
    <x v="3"/>
    <x v="337"/>
    <x v="265"/>
    <x v="328"/>
    <s v="CAD"/>
    <x v="3"/>
    <x v="3"/>
    <n v="1501650000"/>
    <n v="1502859600"/>
    <b v="0"/>
    <b v="0"/>
    <s v="theater/plays"/>
  </r>
  <r>
    <n v="340"/>
    <s v="Butler, Henry and Espinoza"/>
    <s v="Switchable didactic matrices"/>
    <x v="211"/>
    <n v="34964"/>
    <x v="1"/>
    <x v="0"/>
    <x v="338"/>
    <x v="224"/>
    <x v="329"/>
    <s v="USD"/>
    <x v="7"/>
    <x v="14"/>
    <n v="1323669600"/>
    <n v="1323756000"/>
    <b v="0"/>
    <b v="0"/>
    <s v="photography/photography books"/>
  </r>
  <r>
    <n v="341"/>
    <s v="Guzman Group"/>
    <s v="Ameliorated disintermediate utilization"/>
    <x v="212"/>
    <n v="96777"/>
    <x v="1"/>
    <x v="0"/>
    <x v="339"/>
    <x v="266"/>
    <x v="330"/>
    <s v="USD"/>
    <x v="1"/>
    <x v="7"/>
    <n v="1440738000"/>
    <n v="1441342800"/>
    <b v="0"/>
    <b v="0"/>
    <s v="music/indie rock"/>
  </r>
  <r>
    <n v="342"/>
    <s v="Gibson-Hernandez"/>
    <s v="Visionary foreground middleware"/>
    <x v="213"/>
    <n v="31864"/>
    <x v="1"/>
    <x v="0"/>
    <x v="340"/>
    <x v="267"/>
    <x v="331"/>
    <s v="USD"/>
    <x v="3"/>
    <x v="3"/>
    <n v="1374296400"/>
    <n v="1375333200"/>
    <b v="0"/>
    <b v="0"/>
    <s v="theater/plays"/>
  </r>
  <r>
    <n v="343"/>
    <s v="Spencer-Weber"/>
    <s v="Optional zero-defect task-force"/>
    <x v="25"/>
    <n v="4853"/>
    <x v="1"/>
    <x v="0"/>
    <x v="341"/>
    <x v="98"/>
    <x v="332"/>
    <s v="USD"/>
    <x v="3"/>
    <x v="3"/>
    <n v="1384840800"/>
    <n v="1389420000"/>
    <b v="0"/>
    <b v="0"/>
    <s v="theater/plays"/>
  </r>
  <r>
    <n v="344"/>
    <s v="Berger, Johnson and Marshall"/>
    <s v="Devolved exuding emulation"/>
    <x v="214"/>
    <n v="82959"/>
    <x v="1"/>
    <x v="0"/>
    <x v="342"/>
    <x v="268"/>
    <x v="333"/>
    <s v="USD"/>
    <x v="6"/>
    <x v="11"/>
    <n v="1516600800"/>
    <n v="1520056800"/>
    <b v="0"/>
    <b v="0"/>
    <s v="games/video games"/>
  </r>
  <r>
    <n v="345"/>
    <s v="Taylor, Cisneros and Romero"/>
    <s v="Open-source neutral task-force"/>
    <x v="215"/>
    <n v="23159"/>
    <x v="4"/>
    <x v="0"/>
    <x v="343"/>
    <x v="269"/>
    <x v="334"/>
    <s v="GBP"/>
    <x v="4"/>
    <x v="6"/>
    <n v="1436418000"/>
    <n v="1436504400"/>
    <b v="0"/>
    <b v="0"/>
    <s v="film &amp; video/drama"/>
  </r>
  <r>
    <n v="346"/>
    <s v="Little-Marsh"/>
    <s v="Virtual attitude-oriented migration"/>
    <x v="48"/>
    <n v="2758"/>
    <x v="1"/>
    <x v="0"/>
    <x v="344"/>
    <x v="270"/>
    <x v="335"/>
    <s v="USD"/>
    <x v="1"/>
    <x v="7"/>
    <n v="1503550800"/>
    <n v="1508302800"/>
    <b v="0"/>
    <b v="1"/>
    <s v="music/indie rock"/>
  </r>
  <r>
    <n v="347"/>
    <s v="Petersen and Sons"/>
    <s v="Open-source full-range portal"/>
    <x v="79"/>
    <n v="12607"/>
    <x v="1"/>
    <x v="1"/>
    <x v="345"/>
    <x v="271"/>
    <x v="336"/>
    <s v="USD"/>
    <x v="2"/>
    <x v="2"/>
    <n v="1423634400"/>
    <n v="1425708000"/>
    <b v="0"/>
    <b v="0"/>
    <s v="technology/web"/>
  </r>
  <r>
    <n v="348"/>
    <s v="Hensley Ltd"/>
    <s v="Versatile cohesive open system"/>
    <x v="216"/>
    <n v="142823"/>
    <x v="1"/>
    <x v="0"/>
    <x v="346"/>
    <x v="272"/>
    <x v="337"/>
    <s v="USD"/>
    <x v="0"/>
    <x v="0"/>
    <n v="1487224800"/>
    <n v="1488348000"/>
    <b v="0"/>
    <b v="0"/>
    <s v="food/food trucks"/>
  </r>
  <r>
    <n v="349"/>
    <s v="Navarro and Sons"/>
    <s v="Multi-layered bottom-line frame"/>
    <x v="217"/>
    <n v="95958"/>
    <x v="1"/>
    <x v="0"/>
    <x v="347"/>
    <x v="273"/>
    <x v="338"/>
    <s v="USD"/>
    <x v="3"/>
    <x v="3"/>
    <n v="1500008400"/>
    <n v="1502600400"/>
    <b v="0"/>
    <b v="0"/>
    <s v="theater/plays"/>
  </r>
  <r>
    <n v="350"/>
    <s v="Shannon Ltd"/>
    <s v="Pre-emptive neutral capacity"/>
    <x v="0"/>
    <n v="5"/>
    <x v="1"/>
    <x v="0"/>
    <x v="298"/>
    <x v="49"/>
    <x v="50"/>
    <s v="USD"/>
    <x v="1"/>
    <x v="17"/>
    <n v="1432098000"/>
    <n v="1433653200"/>
    <b v="0"/>
    <b v="1"/>
    <s v="music/jazz"/>
  </r>
  <r>
    <n v="351"/>
    <s v="Young LLC"/>
    <s v="Universal maximized methodology"/>
    <x v="218"/>
    <n v="94631"/>
    <x v="1"/>
    <x v="1"/>
    <x v="348"/>
    <x v="274"/>
    <x v="339"/>
    <s v="USD"/>
    <x v="1"/>
    <x v="1"/>
    <n v="1440392400"/>
    <n v="1441602000"/>
    <b v="0"/>
    <b v="0"/>
    <s v="music/rock"/>
  </r>
  <r>
    <n v="352"/>
    <s v="Adams, Willis and Sanchez"/>
    <s v="Expanded hybrid hardware"/>
    <x v="54"/>
    <n v="977"/>
    <x v="0"/>
    <x v="0"/>
    <x v="349"/>
    <x v="254"/>
    <x v="340"/>
    <s v="CAD"/>
    <x v="3"/>
    <x v="3"/>
    <n v="1446876000"/>
    <n v="1447567200"/>
    <b v="0"/>
    <b v="0"/>
    <s v="theater/plays"/>
  </r>
  <r>
    <n v="353"/>
    <s v="Mills-Roy"/>
    <s v="Profit-focused multi-tasking access"/>
    <x v="219"/>
    <n v="137961"/>
    <x v="1"/>
    <x v="1"/>
    <x v="350"/>
    <x v="275"/>
    <x v="341"/>
    <s v="USD"/>
    <x v="3"/>
    <x v="3"/>
    <n v="1562302800"/>
    <n v="1562389200"/>
    <b v="0"/>
    <b v="0"/>
    <s v="theater/plays"/>
  </r>
  <r>
    <n v="354"/>
    <s v="Brown Group"/>
    <s v="Profit-focused transitional capability"/>
    <x v="55"/>
    <n v="7548"/>
    <x v="3"/>
    <x v="1"/>
    <x v="351"/>
    <x v="175"/>
    <x v="342"/>
    <s v="DKK"/>
    <x v="4"/>
    <x v="4"/>
    <n v="1378184400"/>
    <n v="1378789200"/>
    <b v="0"/>
    <b v="0"/>
    <s v="film &amp; video/documentary"/>
  </r>
  <r>
    <n v="355"/>
    <s v="Burns-Burnett"/>
    <s v="Front-line scalable definition"/>
    <x v="167"/>
    <n v="2241"/>
    <x v="1"/>
    <x v="2"/>
    <x v="352"/>
    <x v="99"/>
    <x v="343"/>
    <s v="USD"/>
    <x v="2"/>
    <x v="8"/>
    <n v="1485064800"/>
    <n v="1488520800"/>
    <b v="0"/>
    <b v="0"/>
    <s v="technology/wearables"/>
  </r>
  <r>
    <n v="356"/>
    <s v="Glass, Nunez and Mcdonald"/>
    <s v="Open-source systematic protocol"/>
    <x v="29"/>
    <n v="3431"/>
    <x v="6"/>
    <x v="0"/>
    <x v="353"/>
    <x v="174"/>
    <x v="344"/>
    <s v="EUR"/>
    <x v="3"/>
    <x v="3"/>
    <n v="1326520800"/>
    <n v="1327298400"/>
    <b v="0"/>
    <b v="0"/>
    <s v="theater/plays"/>
  </r>
  <r>
    <n v="357"/>
    <s v="Perez, Davis and Wilson"/>
    <s v="Implemented tangible algorithm"/>
    <x v="173"/>
    <n v="4253"/>
    <x v="1"/>
    <x v="1"/>
    <x v="354"/>
    <x v="142"/>
    <x v="345"/>
    <s v="USD"/>
    <x v="6"/>
    <x v="11"/>
    <n v="1441256400"/>
    <n v="1443416400"/>
    <b v="0"/>
    <b v="0"/>
    <s v="games/video games"/>
  </r>
  <r>
    <n v="358"/>
    <s v="Diaz-Garcia"/>
    <s v="Profit-focused 3rdgeneration circuit"/>
    <x v="62"/>
    <n v="1146"/>
    <x v="0"/>
    <x v="0"/>
    <x v="355"/>
    <x v="276"/>
    <x v="346"/>
    <s v="CAD"/>
    <x v="7"/>
    <x v="14"/>
    <n v="1533877200"/>
    <n v="1534136400"/>
    <b v="1"/>
    <b v="0"/>
    <s v="photography/photography books"/>
  </r>
  <r>
    <n v="359"/>
    <s v="Salazar-Moon"/>
    <s v="Compatible needs-based architecture"/>
    <x v="220"/>
    <n v="11948"/>
    <x v="1"/>
    <x v="1"/>
    <x v="356"/>
    <x v="277"/>
    <x v="347"/>
    <s v="USD"/>
    <x v="4"/>
    <x v="10"/>
    <n v="1314421200"/>
    <n v="1315026000"/>
    <b v="0"/>
    <b v="0"/>
    <s v="film &amp; video/animation"/>
  </r>
  <r>
    <n v="360"/>
    <s v="Larsen-Chung"/>
    <s v="Right-sized zero tolerance migration"/>
    <x v="221"/>
    <n v="135132"/>
    <x v="4"/>
    <x v="1"/>
    <x v="357"/>
    <x v="278"/>
    <x v="348"/>
    <s v="GBP"/>
    <x v="3"/>
    <x v="3"/>
    <n v="1293861600"/>
    <n v="1295071200"/>
    <b v="0"/>
    <b v="1"/>
    <s v="theater/plays"/>
  </r>
  <r>
    <n v="361"/>
    <s v="Anderson and Sons"/>
    <s v="Quality-focused reciprocal structure"/>
    <x v="20"/>
    <n v="9546"/>
    <x v="1"/>
    <x v="1"/>
    <x v="358"/>
    <x v="39"/>
    <x v="349"/>
    <s v="USD"/>
    <x v="3"/>
    <x v="3"/>
    <n v="1507352400"/>
    <n v="1509426000"/>
    <b v="0"/>
    <b v="0"/>
    <s v="theater/plays"/>
  </r>
  <r>
    <n v="362"/>
    <s v="Lawrence Group"/>
    <s v="Automated actuating conglomeration"/>
    <x v="41"/>
    <n v="13755"/>
    <x v="1"/>
    <x v="1"/>
    <x v="359"/>
    <x v="271"/>
    <x v="350"/>
    <s v="USD"/>
    <x v="1"/>
    <x v="1"/>
    <n v="1296108000"/>
    <n v="1299391200"/>
    <b v="0"/>
    <b v="0"/>
    <s v="music/rock"/>
  </r>
  <r>
    <n v="363"/>
    <s v="Gray-Davis"/>
    <s v="Re-contextualized local initiative"/>
    <x v="5"/>
    <n v="8330"/>
    <x v="1"/>
    <x v="1"/>
    <x v="360"/>
    <x v="279"/>
    <x v="351"/>
    <s v="USD"/>
    <x v="1"/>
    <x v="1"/>
    <n v="1324965600"/>
    <n v="1325052000"/>
    <b v="0"/>
    <b v="0"/>
    <s v="music/rock"/>
  </r>
  <r>
    <n v="364"/>
    <s v="Ramirez-Myers"/>
    <s v="Switchable intangible definition"/>
    <x v="79"/>
    <n v="14547"/>
    <x v="1"/>
    <x v="1"/>
    <x v="361"/>
    <x v="129"/>
    <x v="352"/>
    <s v="USD"/>
    <x v="1"/>
    <x v="7"/>
    <n v="1520229600"/>
    <n v="1522818000"/>
    <b v="0"/>
    <b v="0"/>
    <s v="music/indie rock"/>
  </r>
  <r>
    <n v="365"/>
    <s v="Lucas, Hall and Bonilla"/>
    <s v="Networked bottom-line initiative"/>
    <x v="39"/>
    <n v="11735"/>
    <x v="2"/>
    <x v="1"/>
    <x v="362"/>
    <x v="192"/>
    <x v="353"/>
    <s v="AUD"/>
    <x v="3"/>
    <x v="3"/>
    <n v="1482991200"/>
    <n v="1485324000"/>
    <b v="0"/>
    <b v="0"/>
    <s v="theater/plays"/>
  </r>
  <r>
    <n v="366"/>
    <s v="Williams, Perez and Villegas"/>
    <s v="Robust directional system engine"/>
    <x v="37"/>
    <n v="10658"/>
    <x v="1"/>
    <x v="1"/>
    <x v="363"/>
    <x v="196"/>
    <x v="354"/>
    <s v="USD"/>
    <x v="3"/>
    <x v="3"/>
    <n v="1294034400"/>
    <n v="1294120800"/>
    <b v="0"/>
    <b v="1"/>
    <s v="theater/plays"/>
  </r>
  <r>
    <n v="367"/>
    <s v="Brooks, Jones and Ingram"/>
    <s v="Triple-buffered explicit methodology"/>
    <x v="34"/>
    <n v="1870"/>
    <x v="1"/>
    <x v="0"/>
    <x v="364"/>
    <x v="51"/>
    <x v="355"/>
    <s v="USD"/>
    <x v="3"/>
    <x v="3"/>
    <n v="1413608400"/>
    <n v="1415685600"/>
    <b v="0"/>
    <b v="1"/>
    <s v="theater/plays"/>
  </r>
  <r>
    <n v="368"/>
    <s v="Whitaker, Wallace and Daniels"/>
    <s v="Reactive directional capacity"/>
    <x v="5"/>
    <n v="14394"/>
    <x v="4"/>
    <x v="1"/>
    <x v="365"/>
    <x v="280"/>
    <x v="356"/>
    <s v="GBP"/>
    <x v="4"/>
    <x v="4"/>
    <n v="1286946000"/>
    <n v="1288933200"/>
    <b v="0"/>
    <b v="1"/>
    <s v="film &amp; video/documentary"/>
  </r>
  <r>
    <n v="369"/>
    <s v="Smith-Gonzalez"/>
    <s v="Polarized needs-based approach"/>
    <x v="91"/>
    <n v="14743"/>
    <x v="1"/>
    <x v="1"/>
    <x v="366"/>
    <x v="110"/>
    <x v="357"/>
    <s v="USD"/>
    <x v="4"/>
    <x v="19"/>
    <n v="1359871200"/>
    <n v="1363237200"/>
    <b v="0"/>
    <b v="1"/>
    <s v="film &amp; video/television"/>
  </r>
  <r>
    <n v="370"/>
    <s v="Skinner PLC"/>
    <s v="Intuitive well-modulated middleware"/>
    <x v="222"/>
    <n v="178965"/>
    <x v="1"/>
    <x v="1"/>
    <x v="367"/>
    <x v="281"/>
    <x v="358"/>
    <s v="USD"/>
    <x v="3"/>
    <x v="3"/>
    <n v="1555304400"/>
    <n v="1555822800"/>
    <b v="0"/>
    <b v="0"/>
    <s v="theater/plays"/>
  </r>
  <r>
    <n v="371"/>
    <s v="Nolan, Smith and Sanchez"/>
    <s v="Multi-channeled logistical matrices"/>
    <x v="223"/>
    <n v="128410"/>
    <x v="1"/>
    <x v="0"/>
    <x v="368"/>
    <x v="282"/>
    <x v="359"/>
    <s v="USD"/>
    <x v="3"/>
    <x v="3"/>
    <n v="1423375200"/>
    <n v="1427778000"/>
    <b v="0"/>
    <b v="0"/>
    <s v="theater/plays"/>
  </r>
  <r>
    <n v="372"/>
    <s v="Green-Carr"/>
    <s v="Pre-emptive bifurcated artificial intelligence"/>
    <x v="79"/>
    <n v="14324"/>
    <x v="1"/>
    <x v="1"/>
    <x v="369"/>
    <x v="283"/>
    <x v="360"/>
    <s v="USD"/>
    <x v="4"/>
    <x v="4"/>
    <n v="1420696800"/>
    <n v="1422424800"/>
    <b v="0"/>
    <b v="1"/>
    <s v="film &amp; video/documentary"/>
  </r>
  <r>
    <n v="373"/>
    <s v="Brown-Parker"/>
    <s v="Down-sized coherent toolset"/>
    <x v="224"/>
    <n v="164291"/>
    <x v="1"/>
    <x v="1"/>
    <x v="370"/>
    <x v="284"/>
    <x v="361"/>
    <s v="USD"/>
    <x v="3"/>
    <x v="3"/>
    <n v="1502946000"/>
    <n v="1503637200"/>
    <b v="0"/>
    <b v="0"/>
    <s v="theater/plays"/>
  </r>
  <r>
    <n v="374"/>
    <s v="Marshall Inc"/>
    <s v="Open-source multi-tasking data-warehouse"/>
    <x v="225"/>
    <n v="22073"/>
    <x v="1"/>
    <x v="0"/>
    <x v="371"/>
    <x v="165"/>
    <x v="362"/>
    <s v="USD"/>
    <x v="4"/>
    <x v="4"/>
    <n v="1547186400"/>
    <n v="1547618400"/>
    <b v="0"/>
    <b v="1"/>
    <s v="film &amp; video/documentary"/>
  </r>
  <r>
    <n v="375"/>
    <s v="Leblanc-Pineda"/>
    <s v="Future-proofed upward-trending contingency"/>
    <x v="50"/>
    <n v="1479"/>
    <x v="1"/>
    <x v="0"/>
    <x v="372"/>
    <x v="270"/>
    <x v="363"/>
    <s v="USD"/>
    <x v="1"/>
    <x v="7"/>
    <n v="1444971600"/>
    <n v="1449900000"/>
    <b v="0"/>
    <b v="0"/>
    <s v="music/indie rock"/>
  </r>
  <r>
    <n v="376"/>
    <s v="Perry PLC"/>
    <s v="Mandatory uniform matrix"/>
    <x v="74"/>
    <n v="12275"/>
    <x v="1"/>
    <x v="1"/>
    <x v="373"/>
    <x v="54"/>
    <x v="364"/>
    <s v="USD"/>
    <x v="1"/>
    <x v="1"/>
    <n v="1404622800"/>
    <n v="1405141200"/>
    <b v="0"/>
    <b v="0"/>
    <s v="music/rock"/>
  </r>
  <r>
    <n v="377"/>
    <s v="Klein, Stark and Livingston"/>
    <s v="Phased methodical initiative"/>
    <x v="226"/>
    <n v="5098"/>
    <x v="1"/>
    <x v="0"/>
    <x v="374"/>
    <x v="78"/>
    <x v="365"/>
    <s v="USD"/>
    <x v="3"/>
    <x v="3"/>
    <n v="1571720400"/>
    <n v="1572933600"/>
    <b v="0"/>
    <b v="0"/>
    <s v="theater/plays"/>
  </r>
  <r>
    <n v="378"/>
    <s v="Fleming-Oliver"/>
    <s v="Managed stable function"/>
    <x v="227"/>
    <n v="24882"/>
    <x v="1"/>
    <x v="0"/>
    <x v="375"/>
    <x v="285"/>
    <x v="366"/>
    <s v="USD"/>
    <x v="4"/>
    <x v="4"/>
    <n v="1526878800"/>
    <n v="1530162000"/>
    <b v="0"/>
    <b v="0"/>
    <s v="film &amp; video/documentary"/>
  </r>
  <r>
    <n v="379"/>
    <s v="Reilly, Aguirre and Johnson"/>
    <s v="Realigned clear-thinking migration"/>
    <x v="44"/>
    <n v="2912"/>
    <x v="4"/>
    <x v="0"/>
    <x v="376"/>
    <x v="9"/>
    <x v="367"/>
    <s v="GBP"/>
    <x v="3"/>
    <x v="3"/>
    <n v="1319691600"/>
    <n v="1320904800"/>
    <b v="0"/>
    <b v="0"/>
    <s v="theater/plays"/>
  </r>
  <r>
    <n v="380"/>
    <s v="Davidson, Wilcox and Lewis"/>
    <s v="Optional clear-thinking process improvement"/>
    <x v="186"/>
    <n v="4008"/>
    <x v="1"/>
    <x v="1"/>
    <x v="377"/>
    <x v="286"/>
    <x v="368"/>
    <s v="USD"/>
    <x v="3"/>
    <x v="3"/>
    <n v="1371963600"/>
    <n v="1372395600"/>
    <b v="0"/>
    <b v="0"/>
    <s v="theater/plays"/>
  </r>
  <r>
    <n v="381"/>
    <s v="Michael, Anderson and Vincent"/>
    <s v="Cross-group global moratorium"/>
    <x v="98"/>
    <n v="9749"/>
    <x v="1"/>
    <x v="1"/>
    <x v="378"/>
    <x v="287"/>
    <x v="369"/>
    <s v="USD"/>
    <x v="3"/>
    <x v="3"/>
    <n v="1433739600"/>
    <n v="1437714000"/>
    <b v="0"/>
    <b v="0"/>
    <s v="theater/plays"/>
  </r>
  <r>
    <n v="382"/>
    <s v="King Ltd"/>
    <s v="Visionary systemic process improvement"/>
    <x v="14"/>
    <n v="5803"/>
    <x v="1"/>
    <x v="0"/>
    <x v="379"/>
    <x v="109"/>
    <x v="370"/>
    <s v="USD"/>
    <x v="7"/>
    <x v="14"/>
    <n v="1508130000"/>
    <n v="1509771600"/>
    <b v="0"/>
    <b v="0"/>
    <s v="photography/photography books"/>
  </r>
  <r>
    <n v="383"/>
    <s v="Baker Ltd"/>
    <s v="Progressive intangible flexibility"/>
    <x v="9"/>
    <n v="14199"/>
    <x v="1"/>
    <x v="1"/>
    <x v="380"/>
    <x v="288"/>
    <x v="95"/>
    <s v="USD"/>
    <x v="0"/>
    <x v="0"/>
    <n v="1550037600"/>
    <n v="1550556000"/>
    <b v="0"/>
    <b v="1"/>
    <s v="food/food trucks"/>
  </r>
  <r>
    <n v="384"/>
    <s v="Baker, Collins and Smith"/>
    <s v="Reactive real-time software"/>
    <x v="228"/>
    <n v="196779"/>
    <x v="1"/>
    <x v="1"/>
    <x v="381"/>
    <x v="289"/>
    <x v="371"/>
    <s v="USD"/>
    <x v="4"/>
    <x v="4"/>
    <n v="1486706400"/>
    <n v="1489039200"/>
    <b v="1"/>
    <b v="1"/>
    <s v="film &amp; video/documentary"/>
  </r>
  <r>
    <n v="385"/>
    <s v="Warren-Harrison"/>
    <s v="Programmable incremental knowledge user"/>
    <x v="229"/>
    <n v="56859"/>
    <x v="1"/>
    <x v="1"/>
    <x v="382"/>
    <x v="290"/>
    <x v="372"/>
    <s v="USD"/>
    <x v="5"/>
    <x v="9"/>
    <n v="1553835600"/>
    <n v="1556600400"/>
    <b v="0"/>
    <b v="0"/>
    <s v="publishing/nonfiction"/>
  </r>
  <r>
    <n v="386"/>
    <s v="Gardner Group"/>
    <s v="Progressive 5thgeneration customer loyalty"/>
    <x v="230"/>
    <n v="103554"/>
    <x v="1"/>
    <x v="0"/>
    <x v="383"/>
    <x v="291"/>
    <x v="373"/>
    <s v="USD"/>
    <x v="3"/>
    <x v="3"/>
    <n v="1277528400"/>
    <n v="1278565200"/>
    <b v="0"/>
    <b v="0"/>
    <s v="theater/plays"/>
  </r>
  <r>
    <n v="387"/>
    <s v="Flores-Lambert"/>
    <s v="Triple-buffered logistical frame"/>
    <x v="231"/>
    <n v="42795"/>
    <x v="1"/>
    <x v="0"/>
    <x v="384"/>
    <x v="292"/>
    <x v="374"/>
    <s v="USD"/>
    <x v="2"/>
    <x v="8"/>
    <n v="1339477200"/>
    <n v="1339909200"/>
    <b v="0"/>
    <b v="0"/>
    <s v="technology/wearables"/>
  </r>
  <r>
    <n v="388"/>
    <s v="Cruz Ltd"/>
    <s v="Exclusive dynamic adapter"/>
    <x v="232"/>
    <n v="12938"/>
    <x v="5"/>
    <x v="3"/>
    <x v="385"/>
    <x v="293"/>
    <x v="375"/>
    <s v="CHF"/>
    <x v="1"/>
    <x v="7"/>
    <n v="1325656800"/>
    <n v="1325829600"/>
    <b v="0"/>
    <b v="0"/>
    <s v="music/indie rock"/>
  </r>
  <r>
    <n v="389"/>
    <s v="Knox-Garner"/>
    <s v="Automated systemic hierarchy"/>
    <x v="233"/>
    <n v="101352"/>
    <x v="1"/>
    <x v="1"/>
    <x v="386"/>
    <x v="294"/>
    <x v="376"/>
    <s v="USD"/>
    <x v="3"/>
    <x v="3"/>
    <n v="1288242000"/>
    <n v="1290578400"/>
    <b v="0"/>
    <b v="0"/>
    <s v="theater/plays"/>
  </r>
  <r>
    <n v="390"/>
    <s v="Davis-Allen"/>
    <s v="Digitized eco-centric core"/>
    <x v="166"/>
    <n v="4477"/>
    <x v="1"/>
    <x v="1"/>
    <x v="387"/>
    <x v="126"/>
    <x v="377"/>
    <s v="USD"/>
    <x v="7"/>
    <x v="14"/>
    <n v="1379048400"/>
    <n v="1380344400"/>
    <b v="0"/>
    <b v="0"/>
    <s v="photography/photography books"/>
  </r>
  <r>
    <n v="391"/>
    <s v="Miller-Patel"/>
    <s v="Mandatory uniform strategy"/>
    <x v="234"/>
    <n v="4393"/>
    <x v="1"/>
    <x v="0"/>
    <x v="388"/>
    <x v="295"/>
    <x v="378"/>
    <s v="USD"/>
    <x v="5"/>
    <x v="9"/>
    <n v="1389679200"/>
    <n v="1389852000"/>
    <b v="0"/>
    <b v="0"/>
    <s v="publishing/nonfiction"/>
  </r>
  <r>
    <n v="392"/>
    <s v="Hernandez-Grimes"/>
    <s v="Profit-focused zero administration forecast"/>
    <x v="235"/>
    <n v="67546"/>
    <x v="1"/>
    <x v="0"/>
    <x v="389"/>
    <x v="296"/>
    <x v="379"/>
    <s v="USD"/>
    <x v="2"/>
    <x v="8"/>
    <n v="1294293600"/>
    <n v="1294466400"/>
    <b v="0"/>
    <b v="0"/>
    <s v="technology/wearables"/>
  </r>
  <r>
    <n v="393"/>
    <s v="Owens, Hall and Gonzalez"/>
    <s v="De-engineered static orchestration"/>
    <x v="236"/>
    <n v="143788"/>
    <x v="0"/>
    <x v="1"/>
    <x v="390"/>
    <x v="297"/>
    <x v="380"/>
    <s v="CAD"/>
    <x v="1"/>
    <x v="17"/>
    <n v="1500267600"/>
    <n v="1500354000"/>
    <b v="0"/>
    <b v="0"/>
    <s v="music/jazz"/>
  </r>
  <r>
    <n v="394"/>
    <s v="Noble-Bailey"/>
    <s v="Customizable dynamic info-mediaries"/>
    <x v="126"/>
    <n v="3755"/>
    <x v="1"/>
    <x v="1"/>
    <x v="391"/>
    <x v="298"/>
    <x v="381"/>
    <s v="USD"/>
    <x v="4"/>
    <x v="4"/>
    <n v="1375074000"/>
    <n v="1375938000"/>
    <b v="0"/>
    <b v="1"/>
    <s v="film &amp; video/documentary"/>
  </r>
  <r>
    <n v="395"/>
    <s v="Taylor PLC"/>
    <s v="Enhanced incremental budgetary management"/>
    <x v="143"/>
    <n v="9238"/>
    <x v="1"/>
    <x v="1"/>
    <x v="392"/>
    <x v="10"/>
    <x v="382"/>
    <s v="USD"/>
    <x v="3"/>
    <x v="3"/>
    <n v="1323324000"/>
    <n v="1323410400"/>
    <b v="1"/>
    <b v="0"/>
    <s v="theater/plays"/>
  </r>
  <r>
    <n v="396"/>
    <s v="Holmes PLC"/>
    <s v="Digitized local info-mediaries"/>
    <x v="237"/>
    <n v="77012"/>
    <x v="2"/>
    <x v="1"/>
    <x v="393"/>
    <x v="299"/>
    <x v="383"/>
    <s v="AUD"/>
    <x v="4"/>
    <x v="6"/>
    <n v="1538715600"/>
    <n v="1539406800"/>
    <b v="0"/>
    <b v="0"/>
    <s v="film &amp; video/drama"/>
  </r>
  <r>
    <n v="397"/>
    <s v="Jones-Martin"/>
    <s v="Virtual systematic monitoring"/>
    <x v="32"/>
    <n v="14083"/>
    <x v="1"/>
    <x v="1"/>
    <x v="394"/>
    <x v="211"/>
    <x v="384"/>
    <s v="USD"/>
    <x v="1"/>
    <x v="1"/>
    <n v="1369285200"/>
    <n v="1369803600"/>
    <b v="0"/>
    <b v="0"/>
    <s v="music/rock"/>
  </r>
  <r>
    <n v="398"/>
    <s v="Myers LLC"/>
    <s v="Reactive bottom-line open architecture"/>
    <x v="12"/>
    <n v="12202"/>
    <x v="6"/>
    <x v="1"/>
    <x v="395"/>
    <x v="300"/>
    <x v="385"/>
    <s v="EUR"/>
    <x v="4"/>
    <x v="10"/>
    <n v="1525755600"/>
    <n v="1525928400"/>
    <b v="0"/>
    <b v="1"/>
    <s v="film &amp; video/animation"/>
  </r>
  <r>
    <n v="399"/>
    <s v="Acosta, Mullins and Morris"/>
    <s v="Pre-emptive interactive model"/>
    <x v="238"/>
    <n v="62127"/>
    <x v="1"/>
    <x v="0"/>
    <x v="396"/>
    <x v="301"/>
    <x v="386"/>
    <s v="USD"/>
    <x v="1"/>
    <x v="7"/>
    <n v="1296626400"/>
    <n v="1297231200"/>
    <b v="0"/>
    <b v="0"/>
    <s v="music/indie rock"/>
  </r>
  <r>
    <n v="400"/>
    <s v="Bell PLC"/>
    <s v="Ergonomic eco-centric open architecture"/>
    <x v="0"/>
    <n v="2"/>
    <x v="1"/>
    <x v="0"/>
    <x v="50"/>
    <x v="49"/>
    <x v="50"/>
    <s v="USD"/>
    <x v="7"/>
    <x v="14"/>
    <n v="1376629200"/>
    <n v="1378530000"/>
    <b v="0"/>
    <b v="1"/>
    <s v="photography/photography books"/>
  </r>
  <r>
    <n v="401"/>
    <s v="Smith-Schmidt"/>
    <s v="Inverse radical hierarchy"/>
    <x v="79"/>
    <n v="13772"/>
    <x v="1"/>
    <x v="1"/>
    <x v="397"/>
    <x v="302"/>
    <x v="387"/>
    <s v="USD"/>
    <x v="3"/>
    <x v="3"/>
    <n v="1572152400"/>
    <n v="1572152400"/>
    <b v="0"/>
    <b v="0"/>
    <s v="theater/plays"/>
  </r>
  <r>
    <n v="402"/>
    <s v="Ruiz, Richardson and Cole"/>
    <s v="Team-oriented static interface"/>
    <x v="190"/>
    <n v="2946"/>
    <x v="1"/>
    <x v="0"/>
    <x v="398"/>
    <x v="174"/>
    <x v="388"/>
    <s v="USD"/>
    <x v="4"/>
    <x v="12"/>
    <n v="1325829600"/>
    <n v="1329890400"/>
    <b v="0"/>
    <b v="1"/>
    <s v="film &amp; video/shorts"/>
  </r>
  <r>
    <n v="403"/>
    <s v="Leonard-Mcclain"/>
    <s v="Virtual foreground throughput"/>
    <x v="239"/>
    <n v="168820"/>
    <x v="0"/>
    <x v="0"/>
    <x v="399"/>
    <x v="303"/>
    <x v="389"/>
    <s v="CAD"/>
    <x v="3"/>
    <x v="3"/>
    <n v="1273640400"/>
    <n v="1276750800"/>
    <b v="0"/>
    <b v="1"/>
    <s v="theater/plays"/>
  </r>
  <r>
    <n v="404"/>
    <s v="Bailey-Boyer"/>
    <s v="Visionary exuding Internet solution"/>
    <x v="240"/>
    <n v="154321"/>
    <x v="1"/>
    <x v="1"/>
    <x v="400"/>
    <x v="304"/>
    <x v="390"/>
    <s v="USD"/>
    <x v="3"/>
    <x v="3"/>
    <n v="1510639200"/>
    <n v="1510898400"/>
    <b v="0"/>
    <b v="0"/>
    <s v="theater/plays"/>
  </r>
  <r>
    <n v="405"/>
    <s v="Lee LLC"/>
    <s v="Synchronized secondary analyzer"/>
    <x v="241"/>
    <n v="26527"/>
    <x v="1"/>
    <x v="0"/>
    <x v="401"/>
    <x v="305"/>
    <x v="391"/>
    <s v="USD"/>
    <x v="3"/>
    <x v="3"/>
    <n v="1528088400"/>
    <n v="1532408400"/>
    <b v="0"/>
    <b v="0"/>
    <s v="theater/plays"/>
  </r>
  <r>
    <n v="406"/>
    <s v="Lyons Inc"/>
    <s v="Balanced attitude-oriented parallelism"/>
    <x v="242"/>
    <n v="71583"/>
    <x v="1"/>
    <x v="1"/>
    <x v="402"/>
    <x v="306"/>
    <x v="392"/>
    <s v="USD"/>
    <x v="4"/>
    <x v="4"/>
    <n v="1359525600"/>
    <n v="1360562400"/>
    <b v="1"/>
    <b v="0"/>
    <s v="film &amp; video/documentary"/>
  </r>
  <r>
    <n v="407"/>
    <s v="Herrera-Wilson"/>
    <s v="Organized bandwidth-monitored core"/>
    <x v="74"/>
    <n v="12100"/>
    <x v="3"/>
    <x v="1"/>
    <x v="403"/>
    <x v="307"/>
    <x v="393"/>
    <s v="DKK"/>
    <x v="3"/>
    <x v="3"/>
    <n v="1570942800"/>
    <n v="1571547600"/>
    <b v="0"/>
    <b v="0"/>
    <s v="theater/plays"/>
  </r>
  <r>
    <n v="408"/>
    <s v="Mahoney, Adams and Lucas"/>
    <s v="Cloned leadingedge utilization"/>
    <x v="243"/>
    <n v="12129"/>
    <x v="0"/>
    <x v="1"/>
    <x v="404"/>
    <x v="110"/>
    <x v="394"/>
    <s v="CAD"/>
    <x v="4"/>
    <x v="4"/>
    <n v="1466398800"/>
    <n v="1468126800"/>
    <b v="0"/>
    <b v="0"/>
    <s v="film &amp; video/documentary"/>
  </r>
  <r>
    <n v="409"/>
    <s v="Stewart LLC"/>
    <s v="Secured asymmetric projection"/>
    <x v="244"/>
    <n v="62804"/>
    <x v="1"/>
    <x v="0"/>
    <x v="405"/>
    <x v="308"/>
    <x v="395"/>
    <s v="USD"/>
    <x v="1"/>
    <x v="1"/>
    <n v="1492491600"/>
    <n v="1492837200"/>
    <b v="0"/>
    <b v="0"/>
    <s v="music/rock"/>
  </r>
  <r>
    <n v="410"/>
    <s v="Mcmillan Group"/>
    <s v="Advanced cohesive Graphic Interface"/>
    <x v="184"/>
    <n v="55536"/>
    <x v="1"/>
    <x v="2"/>
    <x v="406"/>
    <x v="309"/>
    <x v="396"/>
    <s v="USD"/>
    <x v="6"/>
    <x v="20"/>
    <n v="1430197200"/>
    <n v="1430197200"/>
    <b v="0"/>
    <b v="0"/>
    <s v="games/mobile games"/>
  </r>
  <r>
    <n v="411"/>
    <s v="Beck, Thompson and Martinez"/>
    <s v="Down-sized maximized function"/>
    <x v="75"/>
    <n v="8161"/>
    <x v="1"/>
    <x v="1"/>
    <x v="407"/>
    <x v="172"/>
    <x v="397"/>
    <s v="USD"/>
    <x v="3"/>
    <x v="3"/>
    <n v="1496034000"/>
    <n v="1496206800"/>
    <b v="0"/>
    <b v="0"/>
    <s v="theater/plays"/>
  </r>
  <r>
    <n v="412"/>
    <s v="Rodriguez-Scott"/>
    <s v="Realigned zero tolerance software"/>
    <x v="118"/>
    <n v="14046"/>
    <x v="1"/>
    <x v="1"/>
    <x v="408"/>
    <x v="38"/>
    <x v="398"/>
    <s v="USD"/>
    <x v="5"/>
    <x v="13"/>
    <n v="1388728800"/>
    <n v="1389592800"/>
    <b v="0"/>
    <b v="0"/>
    <s v="publishing/fiction"/>
  </r>
  <r>
    <n v="413"/>
    <s v="Rush-Bowers"/>
    <s v="Persevering analyzing extranet"/>
    <x v="245"/>
    <n v="117628"/>
    <x v="1"/>
    <x v="2"/>
    <x v="409"/>
    <x v="310"/>
    <x v="399"/>
    <s v="USD"/>
    <x v="4"/>
    <x v="10"/>
    <n v="1543298400"/>
    <n v="1545631200"/>
    <b v="0"/>
    <b v="0"/>
    <s v="film &amp; video/animation"/>
  </r>
  <r>
    <n v="414"/>
    <s v="Davis and Sons"/>
    <s v="Innovative human-resource migration"/>
    <x v="246"/>
    <n v="159405"/>
    <x v="1"/>
    <x v="0"/>
    <x v="410"/>
    <x v="311"/>
    <x v="400"/>
    <s v="USD"/>
    <x v="0"/>
    <x v="0"/>
    <n v="1271739600"/>
    <n v="1272430800"/>
    <b v="0"/>
    <b v="1"/>
    <s v="food/food trucks"/>
  </r>
  <r>
    <n v="415"/>
    <s v="Anderson-Pham"/>
    <s v="Intuitive needs-based monitoring"/>
    <x v="247"/>
    <n v="12552"/>
    <x v="1"/>
    <x v="0"/>
    <x v="411"/>
    <x v="312"/>
    <x v="401"/>
    <s v="USD"/>
    <x v="3"/>
    <x v="3"/>
    <n v="1326434400"/>
    <n v="1327903200"/>
    <b v="0"/>
    <b v="0"/>
    <s v="theater/plays"/>
  </r>
  <r>
    <n v="416"/>
    <s v="Stewart-Coleman"/>
    <s v="Customer-focused disintermediate toolset"/>
    <x v="248"/>
    <n v="59007"/>
    <x v="1"/>
    <x v="0"/>
    <x v="412"/>
    <x v="313"/>
    <x v="402"/>
    <s v="USD"/>
    <x v="4"/>
    <x v="4"/>
    <n v="1295244000"/>
    <n v="1296021600"/>
    <b v="0"/>
    <b v="1"/>
    <s v="film &amp; video/documentary"/>
  </r>
  <r>
    <n v="417"/>
    <s v="Bradshaw, Smith and Ryan"/>
    <s v="Upgradable 24/7 emulation"/>
    <x v="12"/>
    <n v="943"/>
    <x v="1"/>
    <x v="0"/>
    <x v="413"/>
    <x v="27"/>
    <x v="403"/>
    <s v="USD"/>
    <x v="3"/>
    <x v="3"/>
    <n v="1541221200"/>
    <n v="1543298400"/>
    <b v="0"/>
    <b v="0"/>
    <s v="theater/plays"/>
  </r>
  <r>
    <n v="418"/>
    <s v="Jackson PLC"/>
    <s v="Quality-focused client-server core"/>
    <x v="249"/>
    <n v="93963"/>
    <x v="0"/>
    <x v="0"/>
    <x v="414"/>
    <x v="314"/>
    <x v="404"/>
    <s v="CAD"/>
    <x v="4"/>
    <x v="4"/>
    <n v="1336280400"/>
    <n v="1336366800"/>
    <b v="0"/>
    <b v="0"/>
    <s v="film &amp; video/documentary"/>
  </r>
  <r>
    <n v="419"/>
    <s v="Ware-Arias"/>
    <s v="Upgradable maximized protocol"/>
    <x v="250"/>
    <n v="140469"/>
    <x v="1"/>
    <x v="1"/>
    <x v="415"/>
    <x v="315"/>
    <x v="405"/>
    <s v="USD"/>
    <x v="2"/>
    <x v="2"/>
    <n v="1324533600"/>
    <n v="1325052000"/>
    <b v="0"/>
    <b v="0"/>
    <s v="technology/web"/>
  </r>
  <r>
    <n v="420"/>
    <s v="Blair, Reyes and Woods"/>
    <s v="Cross-platform interactive synergy"/>
    <x v="92"/>
    <n v="6423"/>
    <x v="1"/>
    <x v="1"/>
    <x v="416"/>
    <x v="115"/>
    <x v="406"/>
    <s v="USD"/>
    <x v="3"/>
    <x v="3"/>
    <n v="1498366800"/>
    <n v="1499576400"/>
    <b v="0"/>
    <b v="0"/>
    <s v="theater/plays"/>
  </r>
  <r>
    <n v="421"/>
    <s v="Thomas-Lopez"/>
    <s v="User-centric fault-tolerant archive"/>
    <x v="151"/>
    <n v="6015"/>
    <x v="1"/>
    <x v="0"/>
    <x v="417"/>
    <x v="316"/>
    <x v="407"/>
    <s v="USD"/>
    <x v="2"/>
    <x v="8"/>
    <n v="1498712400"/>
    <n v="1501304400"/>
    <b v="0"/>
    <b v="1"/>
    <s v="technology/wearables"/>
  </r>
  <r>
    <n v="422"/>
    <s v="Brown, Davies and Pacheco"/>
    <s v="Reverse-engineered regional knowledge user"/>
    <x v="251"/>
    <n v="11075"/>
    <x v="1"/>
    <x v="1"/>
    <x v="418"/>
    <x v="317"/>
    <x v="408"/>
    <s v="USD"/>
    <x v="3"/>
    <x v="3"/>
    <n v="1271480400"/>
    <n v="1273208400"/>
    <b v="0"/>
    <b v="1"/>
    <s v="theater/plays"/>
  </r>
  <r>
    <n v="423"/>
    <s v="Jones-Riddle"/>
    <s v="Self-enabling real-time definition"/>
    <x v="252"/>
    <n v="15723"/>
    <x v="1"/>
    <x v="0"/>
    <x v="419"/>
    <x v="318"/>
    <x v="409"/>
    <s v="USD"/>
    <x v="0"/>
    <x v="0"/>
    <n v="1316667600"/>
    <n v="1316840400"/>
    <b v="0"/>
    <b v="1"/>
    <s v="food/food trucks"/>
  </r>
  <r>
    <n v="424"/>
    <s v="Schmidt-Gomez"/>
    <s v="User-centric impactful projection"/>
    <x v="135"/>
    <n v="2064"/>
    <x v="1"/>
    <x v="0"/>
    <x v="420"/>
    <x v="100"/>
    <x v="410"/>
    <s v="USD"/>
    <x v="1"/>
    <x v="7"/>
    <n v="1524027600"/>
    <n v="1524546000"/>
    <b v="0"/>
    <b v="0"/>
    <s v="music/indie rock"/>
  </r>
  <r>
    <n v="425"/>
    <s v="Sullivan, Davis and Booth"/>
    <s v="Vision-oriented actuating hardware"/>
    <x v="50"/>
    <n v="7767"/>
    <x v="1"/>
    <x v="1"/>
    <x v="421"/>
    <x v="45"/>
    <x v="411"/>
    <s v="USD"/>
    <x v="7"/>
    <x v="14"/>
    <n v="1438059600"/>
    <n v="1438578000"/>
    <b v="0"/>
    <b v="0"/>
    <s v="photography/photography books"/>
  </r>
  <r>
    <n v="426"/>
    <s v="Edwards-Kane"/>
    <s v="Virtual leadingedge framework"/>
    <x v="37"/>
    <n v="10313"/>
    <x v="1"/>
    <x v="1"/>
    <x v="422"/>
    <x v="319"/>
    <x v="412"/>
    <s v="USD"/>
    <x v="3"/>
    <x v="3"/>
    <n v="1361944800"/>
    <n v="1362549600"/>
    <b v="0"/>
    <b v="0"/>
    <s v="theater/plays"/>
  </r>
  <r>
    <n v="427"/>
    <s v="Hicks, Wall and Webb"/>
    <s v="Managed discrete framework"/>
    <x v="253"/>
    <n v="197018"/>
    <x v="1"/>
    <x v="1"/>
    <x v="423"/>
    <x v="320"/>
    <x v="413"/>
    <s v="USD"/>
    <x v="3"/>
    <x v="3"/>
    <n v="1410584400"/>
    <n v="1413349200"/>
    <b v="0"/>
    <b v="1"/>
    <s v="theater/plays"/>
  </r>
  <r>
    <n v="428"/>
    <s v="Mayer-Richmond"/>
    <s v="Progressive zero-defect capability"/>
    <x v="254"/>
    <n v="47037"/>
    <x v="1"/>
    <x v="0"/>
    <x v="424"/>
    <x v="321"/>
    <x v="414"/>
    <s v="USD"/>
    <x v="4"/>
    <x v="10"/>
    <n v="1297404000"/>
    <n v="1298008800"/>
    <b v="0"/>
    <b v="0"/>
    <s v="film &amp; video/animation"/>
  </r>
  <r>
    <n v="429"/>
    <s v="Robles Ltd"/>
    <s v="Right-sized demand-driven adapter"/>
    <x v="255"/>
    <n v="173191"/>
    <x v="1"/>
    <x v="3"/>
    <x v="425"/>
    <x v="322"/>
    <x v="415"/>
    <s v="USD"/>
    <x v="7"/>
    <x v="14"/>
    <n v="1392012000"/>
    <n v="1394427600"/>
    <b v="0"/>
    <b v="1"/>
    <s v="photography/photography books"/>
  </r>
  <r>
    <n v="430"/>
    <s v="Cochran Ltd"/>
    <s v="Re-engineered attitude-oriented frame"/>
    <x v="32"/>
    <n v="5487"/>
    <x v="1"/>
    <x v="0"/>
    <x v="426"/>
    <x v="286"/>
    <x v="416"/>
    <s v="USD"/>
    <x v="3"/>
    <x v="3"/>
    <n v="1569733200"/>
    <n v="1572670800"/>
    <b v="0"/>
    <b v="0"/>
    <s v="theater/plays"/>
  </r>
  <r>
    <n v="431"/>
    <s v="Rosales LLC"/>
    <s v="Compatible multimedia utilization"/>
    <x v="135"/>
    <n v="9817"/>
    <x v="1"/>
    <x v="1"/>
    <x v="427"/>
    <x v="115"/>
    <x v="417"/>
    <s v="USD"/>
    <x v="3"/>
    <x v="3"/>
    <n v="1529643600"/>
    <n v="1531112400"/>
    <b v="1"/>
    <b v="0"/>
    <s v="theater/plays"/>
  </r>
  <r>
    <n v="432"/>
    <s v="Harper-Bryan"/>
    <s v="Re-contextualized dedicated hardware"/>
    <x v="106"/>
    <n v="6369"/>
    <x v="1"/>
    <x v="0"/>
    <x v="428"/>
    <x v="222"/>
    <x v="418"/>
    <s v="USD"/>
    <x v="3"/>
    <x v="3"/>
    <n v="1399006800"/>
    <n v="1400734800"/>
    <b v="0"/>
    <b v="0"/>
    <s v="theater/plays"/>
  </r>
  <r>
    <n v="433"/>
    <s v="Potter, Harper and Everett"/>
    <s v="Decentralized composite paradigm"/>
    <x v="256"/>
    <n v="65755"/>
    <x v="1"/>
    <x v="0"/>
    <x v="429"/>
    <x v="323"/>
    <x v="419"/>
    <s v="USD"/>
    <x v="4"/>
    <x v="4"/>
    <n v="1385359200"/>
    <n v="1386741600"/>
    <b v="0"/>
    <b v="1"/>
    <s v="film &amp; video/documentary"/>
  </r>
  <r>
    <n v="434"/>
    <s v="Floyd-Sims"/>
    <s v="Cloned transitional hierarchy"/>
    <x v="91"/>
    <n v="903"/>
    <x v="0"/>
    <x v="3"/>
    <x v="430"/>
    <x v="234"/>
    <x v="420"/>
    <s v="CAD"/>
    <x v="3"/>
    <x v="3"/>
    <n v="1480572000"/>
    <n v="1481781600"/>
    <b v="1"/>
    <b v="0"/>
    <s v="theater/plays"/>
  </r>
  <r>
    <n v="435"/>
    <s v="Spence, Jackson and Kelly"/>
    <s v="Advanced discrete leverage"/>
    <x v="257"/>
    <n v="178120"/>
    <x v="6"/>
    <x v="1"/>
    <x v="431"/>
    <x v="324"/>
    <x v="421"/>
    <s v="EUR"/>
    <x v="3"/>
    <x v="3"/>
    <n v="1418623200"/>
    <n v="1419660000"/>
    <b v="0"/>
    <b v="1"/>
    <s v="theater/plays"/>
  </r>
  <r>
    <n v="436"/>
    <s v="King-Nguyen"/>
    <s v="Open-source incremental throughput"/>
    <x v="81"/>
    <n v="13678"/>
    <x v="1"/>
    <x v="1"/>
    <x v="432"/>
    <x v="61"/>
    <x v="422"/>
    <s v="USD"/>
    <x v="1"/>
    <x v="17"/>
    <n v="1555736400"/>
    <n v="1555822800"/>
    <b v="0"/>
    <b v="0"/>
    <s v="music/jazz"/>
  </r>
  <r>
    <n v="437"/>
    <s v="Hansen Group"/>
    <s v="Centralized regional interface"/>
    <x v="32"/>
    <n v="9969"/>
    <x v="1"/>
    <x v="1"/>
    <x v="433"/>
    <x v="325"/>
    <x v="423"/>
    <s v="USD"/>
    <x v="4"/>
    <x v="10"/>
    <n v="1442120400"/>
    <n v="1442379600"/>
    <b v="0"/>
    <b v="1"/>
    <s v="film &amp; video/animation"/>
  </r>
  <r>
    <n v="438"/>
    <s v="Mathis, Hall and Hansen"/>
    <s v="Streamlined web-enabled knowledgebase"/>
    <x v="111"/>
    <n v="14827"/>
    <x v="1"/>
    <x v="1"/>
    <x v="434"/>
    <x v="326"/>
    <x v="424"/>
    <s v="USD"/>
    <x v="3"/>
    <x v="3"/>
    <n v="1362376800"/>
    <n v="1364965200"/>
    <b v="0"/>
    <b v="0"/>
    <s v="theater/plays"/>
  </r>
  <r>
    <n v="439"/>
    <s v="Cummings Inc"/>
    <s v="Digitized transitional monitoring"/>
    <x v="258"/>
    <n v="100900"/>
    <x v="1"/>
    <x v="1"/>
    <x v="435"/>
    <x v="327"/>
    <x v="425"/>
    <s v="USD"/>
    <x v="4"/>
    <x v="22"/>
    <n v="1478408400"/>
    <n v="1479016800"/>
    <b v="0"/>
    <b v="0"/>
    <s v="film &amp; video/science fiction"/>
  </r>
  <r>
    <n v="440"/>
    <s v="Miller-Poole"/>
    <s v="Networked optimal adapter"/>
    <x v="259"/>
    <n v="165954"/>
    <x v="1"/>
    <x v="1"/>
    <x v="436"/>
    <x v="328"/>
    <x v="426"/>
    <s v="USD"/>
    <x v="4"/>
    <x v="19"/>
    <n v="1498798800"/>
    <n v="1499662800"/>
    <b v="0"/>
    <b v="0"/>
    <s v="film &amp; video/television"/>
  </r>
  <r>
    <n v="441"/>
    <s v="Rodriguez-West"/>
    <s v="Automated optimal function"/>
    <x v="260"/>
    <n v="1744"/>
    <x v="1"/>
    <x v="0"/>
    <x v="437"/>
    <x v="235"/>
    <x v="427"/>
    <s v="USD"/>
    <x v="2"/>
    <x v="8"/>
    <n v="1335416400"/>
    <n v="1337835600"/>
    <b v="0"/>
    <b v="0"/>
    <s v="technology/wearables"/>
  </r>
  <r>
    <n v="442"/>
    <s v="Calderon, Bradford and Dean"/>
    <s v="Devolved system-worthy framework"/>
    <x v="91"/>
    <n v="10731"/>
    <x v="6"/>
    <x v="1"/>
    <x v="438"/>
    <x v="182"/>
    <x v="428"/>
    <s v="EUR"/>
    <x v="3"/>
    <x v="3"/>
    <n v="1504328400"/>
    <n v="1505710800"/>
    <b v="0"/>
    <b v="0"/>
    <s v="theater/plays"/>
  </r>
  <r>
    <n v="443"/>
    <s v="Clark-Bowman"/>
    <s v="Stand-alone user-facing service-desk"/>
    <x v="29"/>
    <n v="3232"/>
    <x v="1"/>
    <x v="3"/>
    <x v="439"/>
    <x v="329"/>
    <x v="429"/>
    <s v="USD"/>
    <x v="3"/>
    <x v="3"/>
    <n v="1285822800"/>
    <n v="1287464400"/>
    <b v="0"/>
    <b v="0"/>
    <s v="theater/plays"/>
  </r>
  <r>
    <n v="444"/>
    <s v="Hensley Ltd"/>
    <s v="Versatile global attitude"/>
    <x v="8"/>
    <n v="10938"/>
    <x v="1"/>
    <x v="1"/>
    <x v="440"/>
    <x v="102"/>
    <x v="430"/>
    <s v="USD"/>
    <x v="1"/>
    <x v="7"/>
    <n v="1311483600"/>
    <n v="1311656400"/>
    <b v="0"/>
    <b v="1"/>
    <s v="music/indie rock"/>
  </r>
  <r>
    <n v="445"/>
    <s v="Anderson-Pearson"/>
    <s v="Intuitive demand-driven Local Area Network"/>
    <x v="118"/>
    <n v="10739"/>
    <x v="1"/>
    <x v="1"/>
    <x v="441"/>
    <x v="73"/>
    <x v="431"/>
    <s v="USD"/>
    <x v="3"/>
    <x v="3"/>
    <n v="1291356000"/>
    <n v="1293170400"/>
    <b v="0"/>
    <b v="1"/>
    <s v="theater/plays"/>
  </r>
  <r>
    <n v="446"/>
    <s v="Martin, Martin and Solis"/>
    <s v="Assimilated uniform methodology"/>
    <x v="85"/>
    <n v="5579"/>
    <x v="1"/>
    <x v="0"/>
    <x v="442"/>
    <x v="129"/>
    <x v="432"/>
    <s v="USD"/>
    <x v="2"/>
    <x v="8"/>
    <n v="1355810400"/>
    <n v="1355983200"/>
    <b v="0"/>
    <b v="0"/>
    <s v="technology/wearables"/>
  </r>
  <r>
    <n v="447"/>
    <s v="Harrington-Harper"/>
    <s v="Self-enabling next generation algorithm"/>
    <x v="261"/>
    <n v="37754"/>
    <x v="4"/>
    <x v="3"/>
    <x v="443"/>
    <x v="330"/>
    <x v="433"/>
    <s v="GBP"/>
    <x v="4"/>
    <x v="19"/>
    <n v="1513663200"/>
    <n v="1515045600"/>
    <b v="0"/>
    <b v="0"/>
    <s v="film &amp; video/television"/>
  </r>
  <r>
    <n v="448"/>
    <s v="Price and Sons"/>
    <s v="Object-based demand-driven strategy"/>
    <x v="262"/>
    <n v="45384"/>
    <x v="1"/>
    <x v="0"/>
    <x v="444"/>
    <x v="331"/>
    <x v="434"/>
    <s v="USD"/>
    <x v="6"/>
    <x v="11"/>
    <n v="1365915600"/>
    <n v="1366088400"/>
    <b v="0"/>
    <b v="1"/>
    <s v="games/video games"/>
  </r>
  <r>
    <n v="449"/>
    <s v="Cuevas-Morales"/>
    <s v="Public-key coherent ability"/>
    <x v="79"/>
    <n v="8703"/>
    <x v="3"/>
    <x v="1"/>
    <x v="445"/>
    <x v="99"/>
    <x v="435"/>
    <s v="DKK"/>
    <x v="6"/>
    <x v="11"/>
    <n v="1551852000"/>
    <n v="1553317200"/>
    <b v="0"/>
    <b v="0"/>
    <s v="games/video games"/>
  </r>
  <r>
    <n v="450"/>
    <s v="Delgado-Hatfield"/>
    <s v="Up-sized composite success"/>
    <x v="0"/>
    <n v="4"/>
    <x v="0"/>
    <x v="0"/>
    <x v="446"/>
    <x v="49"/>
    <x v="50"/>
    <s v="CAD"/>
    <x v="4"/>
    <x v="10"/>
    <n v="1540098000"/>
    <n v="1542088800"/>
    <b v="0"/>
    <b v="0"/>
    <s v="film &amp; video/animation"/>
  </r>
  <r>
    <n v="451"/>
    <s v="Padilla-Porter"/>
    <s v="Innovative exuding matrix"/>
    <x v="263"/>
    <n v="182302"/>
    <x v="1"/>
    <x v="1"/>
    <x v="447"/>
    <x v="332"/>
    <x v="436"/>
    <s v="USD"/>
    <x v="1"/>
    <x v="1"/>
    <n v="1500440400"/>
    <n v="1503118800"/>
    <b v="0"/>
    <b v="0"/>
    <s v="music/rock"/>
  </r>
  <r>
    <n v="452"/>
    <s v="Morris Group"/>
    <s v="Realigned impactful artificial intelligence"/>
    <x v="73"/>
    <n v="3045"/>
    <x v="1"/>
    <x v="0"/>
    <x v="448"/>
    <x v="249"/>
    <x v="437"/>
    <s v="USD"/>
    <x v="4"/>
    <x v="6"/>
    <n v="1278392400"/>
    <n v="1278478800"/>
    <b v="0"/>
    <b v="0"/>
    <s v="film &amp; video/drama"/>
  </r>
  <r>
    <n v="453"/>
    <s v="Saunders Ltd"/>
    <s v="Multi-layered multi-tasking secured line"/>
    <x v="264"/>
    <n v="102749"/>
    <x v="1"/>
    <x v="0"/>
    <x v="449"/>
    <x v="333"/>
    <x v="438"/>
    <s v="USD"/>
    <x v="4"/>
    <x v="22"/>
    <n v="1480572000"/>
    <n v="1484114400"/>
    <b v="0"/>
    <b v="0"/>
    <s v="film &amp; video/science fiction"/>
  </r>
  <r>
    <n v="454"/>
    <s v="Woods Inc"/>
    <s v="Upgradable upward-trending portal"/>
    <x v="220"/>
    <n v="1763"/>
    <x v="1"/>
    <x v="0"/>
    <x v="450"/>
    <x v="334"/>
    <x v="439"/>
    <s v="USD"/>
    <x v="4"/>
    <x v="6"/>
    <n v="1382331600"/>
    <n v="1385445600"/>
    <b v="0"/>
    <b v="1"/>
    <s v="film &amp; video/drama"/>
  </r>
  <r>
    <n v="455"/>
    <s v="Villanueva, Wright and Richardson"/>
    <s v="Profit-focused global product"/>
    <x v="265"/>
    <n v="137904"/>
    <x v="1"/>
    <x v="1"/>
    <x v="451"/>
    <x v="335"/>
    <x v="440"/>
    <s v="USD"/>
    <x v="3"/>
    <x v="3"/>
    <n v="1316754000"/>
    <n v="1318741200"/>
    <b v="0"/>
    <b v="0"/>
    <s v="theater/plays"/>
  </r>
  <r>
    <n v="456"/>
    <s v="Wilson, Brooks and Clark"/>
    <s v="Operative well-modulated data-warehouse"/>
    <x v="266"/>
    <n v="152438"/>
    <x v="1"/>
    <x v="1"/>
    <x v="452"/>
    <x v="336"/>
    <x v="441"/>
    <s v="USD"/>
    <x v="1"/>
    <x v="7"/>
    <n v="1518242400"/>
    <n v="1518242400"/>
    <b v="0"/>
    <b v="1"/>
    <s v="music/indie rock"/>
  </r>
  <r>
    <n v="457"/>
    <s v="Sheppard, Smith and Spence"/>
    <s v="Cloned asymmetric functionalities"/>
    <x v="92"/>
    <n v="1332"/>
    <x v="1"/>
    <x v="0"/>
    <x v="453"/>
    <x v="337"/>
    <x v="442"/>
    <s v="USD"/>
    <x v="3"/>
    <x v="3"/>
    <n v="1476421200"/>
    <n v="1476594000"/>
    <b v="0"/>
    <b v="0"/>
    <s v="theater/plays"/>
  </r>
  <r>
    <n v="458"/>
    <s v="Wise, Thompson and Allen"/>
    <s v="Pre-emptive neutral portal"/>
    <x v="267"/>
    <n v="118706"/>
    <x v="1"/>
    <x v="1"/>
    <x v="454"/>
    <x v="338"/>
    <x v="443"/>
    <s v="USD"/>
    <x v="3"/>
    <x v="3"/>
    <n v="1269752400"/>
    <n v="1273554000"/>
    <b v="0"/>
    <b v="0"/>
    <s v="theater/plays"/>
  </r>
  <r>
    <n v="459"/>
    <s v="Lane, Ryan and Chapman"/>
    <s v="Switchable demand-driven help-desk"/>
    <x v="9"/>
    <n v="5674"/>
    <x v="1"/>
    <x v="0"/>
    <x v="455"/>
    <x v="339"/>
    <x v="444"/>
    <s v="USD"/>
    <x v="4"/>
    <x v="4"/>
    <n v="1419746400"/>
    <n v="1421906400"/>
    <b v="0"/>
    <b v="0"/>
    <s v="film &amp; video/documentary"/>
  </r>
  <r>
    <n v="460"/>
    <s v="Rich, Alvarez and King"/>
    <s v="Business-focused static ability"/>
    <x v="166"/>
    <n v="4119"/>
    <x v="1"/>
    <x v="1"/>
    <x v="456"/>
    <x v="126"/>
    <x v="377"/>
    <s v="USD"/>
    <x v="3"/>
    <x v="3"/>
    <n v="1281330000"/>
    <n v="1281589200"/>
    <b v="0"/>
    <b v="0"/>
    <s v="theater/plays"/>
  </r>
  <r>
    <n v="461"/>
    <s v="Terry-Salinas"/>
    <s v="Networked secondary structure"/>
    <x v="268"/>
    <n v="139354"/>
    <x v="1"/>
    <x v="1"/>
    <x v="457"/>
    <x v="340"/>
    <x v="445"/>
    <s v="USD"/>
    <x v="4"/>
    <x v="6"/>
    <n v="1398661200"/>
    <n v="1400389200"/>
    <b v="0"/>
    <b v="0"/>
    <s v="film &amp; video/drama"/>
  </r>
  <r>
    <n v="462"/>
    <s v="Wang-Rodriguez"/>
    <s v="Total multimedia website"/>
    <x v="269"/>
    <n v="57734"/>
    <x v="1"/>
    <x v="0"/>
    <x v="458"/>
    <x v="341"/>
    <x v="446"/>
    <s v="USD"/>
    <x v="6"/>
    <x v="20"/>
    <n v="1359525600"/>
    <n v="1362808800"/>
    <b v="0"/>
    <b v="0"/>
    <s v="games/mobile games"/>
  </r>
  <r>
    <n v="463"/>
    <s v="Mckee-Hill"/>
    <s v="Cross-platform upward-trending parallelism"/>
    <x v="270"/>
    <n v="145265"/>
    <x v="1"/>
    <x v="1"/>
    <x v="459"/>
    <x v="342"/>
    <x v="447"/>
    <s v="USD"/>
    <x v="4"/>
    <x v="10"/>
    <n v="1388469600"/>
    <n v="1388815200"/>
    <b v="0"/>
    <b v="0"/>
    <s v="film &amp; video/animation"/>
  </r>
  <r>
    <n v="464"/>
    <s v="Gomez LLC"/>
    <s v="Pre-emptive mission-critical hardware"/>
    <x v="271"/>
    <n v="95020"/>
    <x v="1"/>
    <x v="1"/>
    <x v="460"/>
    <x v="343"/>
    <x v="448"/>
    <s v="USD"/>
    <x v="3"/>
    <x v="3"/>
    <n v="1518328800"/>
    <n v="1519538400"/>
    <b v="0"/>
    <b v="0"/>
    <s v="theater/plays"/>
  </r>
  <r>
    <n v="465"/>
    <s v="Gonzalez-Robbins"/>
    <s v="Up-sized responsive protocol"/>
    <x v="53"/>
    <n v="8829"/>
    <x v="1"/>
    <x v="1"/>
    <x v="461"/>
    <x v="175"/>
    <x v="449"/>
    <s v="USD"/>
    <x v="5"/>
    <x v="18"/>
    <n v="1517032800"/>
    <n v="1517810400"/>
    <b v="0"/>
    <b v="0"/>
    <s v="publishing/translations"/>
  </r>
  <r>
    <n v="466"/>
    <s v="Obrien and Sons"/>
    <s v="Pre-emptive transitional frame"/>
    <x v="272"/>
    <n v="3984"/>
    <x v="1"/>
    <x v="1"/>
    <x v="462"/>
    <x v="344"/>
    <x v="450"/>
    <s v="USD"/>
    <x v="2"/>
    <x v="8"/>
    <n v="1368594000"/>
    <n v="1370581200"/>
    <b v="0"/>
    <b v="1"/>
    <s v="technology/wearables"/>
  </r>
  <r>
    <n v="467"/>
    <s v="Shaw Ltd"/>
    <s v="Profit-focused content-based application"/>
    <x v="1"/>
    <n v="8053"/>
    <x v="0"/>
    <x v="1"/>
    <x v="463"/>
    <x v="279"/>
    <x v="451"/>
    <s v="CAD"/>
    <x v="2"/>
    <x v="2"/>
    <n v="1448258400"/>
    <n v="1448863200"/>
    <b v="0"/>
    <b v="1"/>
    <s v="technology/web"/>
  </r>
  <r>
    <n v="468"/>
    <s v="Hughes Inc"/>
    <s v="Streamlined neutral analyzer"/>
    <x v="220"/>
    <n v="1620"/>
    <x v="1"/>
    <x v="0"/>
    <x v="464"/>
    <x v="36"/>
    <x v="452"/>
    <s v="USD"/>
    <x v="3"/>
    <x v="3"/>
    <n v="1555218000"/>
    <n v="1556600400"/>
    <b v="0"/>
    <b v="0"/>
    <s v="theater/plays"/>
  </r>
  <r>
    <n v="469"/>
    <s v="Olsen-Ryan"/>
    <s v="Assimilated neutral utilization"/>
    <x v="36"/>
    <n v="10328"/>
    <x v="1"/>
    <x v="1"/>
    <x v="465"/>
    <x v="122"/>
    <x v="453"/>
    <s v="USD"/>
    <x v="4"/>
    <x v="6"/>
    <n v="1431925200"/>
    <n v="1432098000"/>
    <b v="0"/>
    <b v="0"/>
    <s v="film &amp; video/drama"/>
  </r>
  <r>
    <n v="470"/>
    <s v="Grimes, Holland and Sloan"/>
    <s v="Extended dedicated archive"/>
    <x v="136"/>
    <n v="10289"/>
    <x v="1"/>
    <x v="1"/>
    <x v="466"/>
    <x v="345"/>
    <x v="454"/>
    <s v="USD"/>
    <x v="2"/>
    <x v="8"/>
    <n v="1481522400"/>
    <n v="1482127200"/>
    <b v="0"/>
    <b v="0"/>
    <s v="technology/wearables"/>
  </r>
  <r>
    <n v="471"/>
    <s v="Perry and Sons"/>
    <s v="Configurable static help-desk"/>
    <x v="33"/>
    <n v="9889"/>
    <x v="4"/>
    <x v="1"/>
    <x v="467"/>
    <x v="346"/>
    <x v="455"/>
    <s v="GBP"/>
    <x v="0"/>
    <x v="0"/>
    <n v="1335934800"/>
    <n v="1335934800"/>
    <b v="0"/>
    <b v="1"/>
    <s v="food/food trucks"/>
  </r>
  <r>
    <n v="472"/>
    <s v="Turner, Young and Collins"/>
    <s v="Self-enabling clear-thinking framework"/>
    <x v="273"/>
    <n v="60342"/>
    <x v="1"/>
    <x v="0"/>
    <x v="468"/>
    <x v="347"/>
    <x v="456"/>
    <s v="USD"/>
    <x v="1"/>
    <x v="1"/>
    <n v="1552280400"/>
    <n v="1556946000"/>
    <b v="0"/>
    <b v="0"/>
    <s v="music/rock"/>
  </r>
  <r>
    <n v="473"/>
    <s v="Richardson Inc"/>
    <s v="Assimilated fault-tolerant capacity"/>
    <x v="92"/>
    <n v="8907"/>
    <x v="1"/>
    <x v="1"/>
    <x v="469"/>
    <x v="88"/>
    <x v="457"/>
    <s v="USD"/>
    <x v="1"/>
    <x v="5"/>
    <n v="1529989200"/>
    <n v="1530075600"/>
    <b v="0"/>
    <b v="0"/>
    <s v="music/electric music"/>
  </r>
  <r>
    <n v="474"/>
    <s v="Santos-Young"/>
    <s v="Enhanced neutral ability"/>
    <x v="220"/>
    <n v="14606"/>
    <x v="1"/>
    <x v="1"/>
    <x v="470"/>
    <x v="23"/>
    <x v="458"/>
    <s v="USD"/>
    <x v="4"/>
    <x v="19"/>
    <n v="1418709600"/>
    <n v="1418796000"/>
    <b v="0"/>
    <b v="0"/>
    <s v="film &amp; video/television"/>
  </r>
  <r>
    <n v="475"/>
    <s v="Nichols Ltd"/>
    <s v="Function-based attitude-oriented groupware"/>
    <x v="71"/>
    <n v="8432"/>
    <x v="1"/>
    <x v="1"/>
    <x v="471"/>
    <x v="57"/>
    <x v="459"/>
    <s v="USD"/>
    <x v="5"/>
    <x v="18"/>
    <n v="1372136400"/>
    <n v="1372482000"/>
    <b v="0"/>
    <b v="1"/>
    <s v="publishing/translations"/>
  </r>
  <r>
    <n v="476"/>
    <s v="Murphy PLC"/>
    <s v="Optional solution-oriented instruction set"/>
    <x v="274"/>
    <n v="57122"/>
    <x v="1"/>
    <x v="0"/>
    <x v="472"/>
    <x v="348"/>
    <x v="460"/>
    <s v="USD"/>
    <x v="5"/>
    <x v="13"/>
    <n v="1533877200"/>
    <n v="1534395600"/>
    <b v="0"/>
    <b v="0"/>
    <s v="publishing/fiction"/>
  </r>
  <r>
    <n v="477"/>
    <s v="Hogan, Porter and Rivera"/>
    <s v="Organic object-oriented core"/>
    <x v="275"/>
    <n v="4613"/>
    <x v="1"/>
    <x v="0"/>
    <x v="473"/>
    <x v="86"/>
    <x v="461"/>
    <s v="USD"/>
    <x v="4"/>
    <x v="22"/>
    <n v="1309064400"/>
    <n v="1311397200"/>
    <b v="0"/>
    <b v="0"/>
    <s v="film &amp; video/science fiction"/>
  </r>
  <r>
    <n v="478"/>
    <s v="Lyons LLC"/>
    <s v="Balanced impactful circuit"/>
    <x v="276"/>
    <n v="162603"/>
    <x v="1"/>
    <x v="1"/>
    <x v="474"/>
    <x v="349"/>
    <x v="462"/>
    <s v="USD"/>
    <x v="2"/>
    <x v="8"/>
    <n v="1425877200"/>
    <n v="1426914000"/>
    <b v="0"/>
    <b v="0"/>
    <s v="technology/wearables"/>
  </r>
  <r>
    <n v="479"/>
    <s v="Long-Greene"/>
    <s v="Future-proofed heuristic encryption"/>
    <x v="166"/>
    <n v="12310"/>
    <x v="4"/>
    <x v="1"/>
    <x v="475"/>
    <x v="350"/>
    <x v="463"/>
    <s v="GBP"/>
    <x v="0"/>
    <x v="0"/>
    <n v="1501304400"/>
    <n v="1501477200"/>
    <b v="0"/>
    <b v="0"/>
    <s v="food/food trucks"/>
  </r>
  <r>
    <n v="480"/>
    <s v="Robles-Hudson"/>
    <s v="Balanced bifurcated leverage"/>
    <x v="133"/>
    <n v="8656"/>
    <x v="1"/>
    <x v="1"/>
    <x v="476"/>
    <x v="215"/>
    <x v="464"/>
    <s v="USD"/>
    <x v="7"/>
    <x v="14"/>
    <n v="1268287200"/>
    <n v="1269061200"/>
    <b v="0"/>
    <b v="1"/>
    <s v="photography/photography books"/>
  </r>
  <r>
    <n v="481"/>
    <s v="Mcclure LLC"/>
    <s v="Sharable discrete budgetary management"/>
    <x v="277"/>
    <n v="159931"/>
    <x v="1"/>
    <x v="0"/>
    <x v="477"/>
    <x v="351"/>
    <x v="465"/>
    <s v="USD"/>
    <x v="3"/>
    <x v="3"/>
    <n v="1412139600"/>
    <n v="1415772000"/>
    <b v="0"/>
    <b v="1"/>
    <s v="theater/plays"/>
  </r>
  <r>
    <n v="482"/>
    <s v="Martin, Russell and Baker"/>
    <s v="Focused solution-oriented instruction set"/>
    <x v="3"/>
    <n v="689"/>
    <x v="1"/>
    <x v="0"/>
    <x v="478"/>
    <x v="352"/>
    <x v="466"/>
    <s v="USD"/>
    <x v="5"/>
    <x v="13"/>
    <n v="1330063200"/>
    <n v="1331013600"/>
    <b v="0"/>
    <b v="1"/>
    <s v="publishing/fiction"/>
  </r>
  <r>
    <n v="483"/>
    <s v="Rice-Parker"/>
    <s v="Down-sized actuating infrastructure"/>
    <x v="278"/>
    <n v="48236"/>
    <x v="1"/>
    <x v="0"/>
    <x v="479"/>
    <x v="353"/>
    <x v="467"/>
    <s v="USD"/>
    <x v="3"/>
    <x v="3"/>
    <n v="1576130400"/>
    <n v="1576735200"/>
    <b v="0"/>
    <b v="0"/>
    <s v="theater/plays"/>
  </r>
  <r>
    <n v="484"/>
    <s v="Landry Inc"/>
    <s v="Synergistic cohesive adapter"/>
    <x v="241"/>
    <n v="77021"/>
    <x v="4"/>
    <x v="1"/>
    <x v="480"/>
    <x v="354"/>
    <x v="468"/>
    <s v="GBP"/>
    <x v="0"/>
    <x v="0"/>
    <n v="1407128400"/>
    <n v="1411362000"/>
    <b v="0"/>
    <b v="1"/>
    <s v="food/food trucks"/>
  </r>
  <r>
    <n v="485"/>
    <s v="Richards-Davis"/>
    <s v="Quality-focused mission-critical structure"/>
    <x v="279"/>
    <n v="27844"/>
    <x v="4"/>
    <x v="0"/>
    <x v="481"/>
    <x v="355"/>
    <x v="469"/>
    <s v="GBP"/>
    <x v="3"/>
    <x v="3"/>
    <n v="1560142800"/>
    <n v="1563685200"/>
    <b v="0"/>
    <b v="0"/>
    <s v="theater/plays"/>
  </r>
  <r>
    <n v="486"/>
    <s v="Davis, Cox and Fox"/>
    <s v="Compatible exuding Graphical User Interface"/>
    <x v="5"/>
    <n v="702"/>
    <x v="4"/>
    <x v="0"/>
    <x v="482"/>
    <x v="356"/>
    <x v="470"/>
    <s v="GBP"/>
    <x v="5"/>
    <x v="18"/>
    <n v="1520575200"/>
    <n v="1521867600"/>
    <b v="0"/>
    <b v="1"/>
    <s v="publishing/translations"/>
  </r>
  <r>
    <n v="487"/>
    <s v="Smith-Wallace"/>
    <s v="Monitored 24/7 time-frame"/>
    <x v="280"/>
    <n v="197024"/>
    <x v="1"/>
    <x v="1"/>
    <x v="483"/>
    <x v="357"/>
    <x v="471"/>
    <s v="USD"/>
    <x v="3"/>
    <x v="3"/>
    <n v="1492664400"/>
    <n v="1495515600"/>
    <b v="0"/>
    <b v="0"/>
    <s v="theater/plays"/>
  </r>
  <r>
    <n v="488"/>
    <s v="Cordova, Shaw and Wang"/>
    <s v="Virtual secondary open architecture"/>
    <x v="98"/>
    <n v="11663"/>
    <x v="1"/>
    <x v="1"/>
    <x v="484"/>
    <x v="127"/>
    <x v="472"/>
    <s v="USD"/>
    <x v="3"/>
    <x v="3"/>
    <n v="1454479200"/>
    <n v="1455948000"/>
    <b v="0"/>
    <b v="0"/>
    <s v="theater/plays"/>
  </r>
  <r>
    <n v="489"/>
    <s v="Clark Inc"/>
    <s v="Down-sized mobile time-frame"/>
    <x v="243"/>
    <n v="9339"/>
    <x v="6"/>
    <x v="1"/>
    <x v="485"/>
    <x v="72"/>
    <x v="473"/>
    <s v="EUR"/>
    <x v="2"/>
    <x v="8"/>
    <n v="1281934800"/>
    <n v="1282366800"/>
    <b v="0"/>
    <b v="0"/>
    <s v="technology/wearables"/>
  </r>
  <r>
    <n v="490"/>
    <s v="Young and Sons"/>
    <s v="Innovative disintermediate encryption"/>
    <x v="166"/>
    <n v="4596"/>
    <x v="1"/>
    <x v="1"/>
    <x v="486"/>
    <x v="358"/>
    <x v="474"/>
    <s v="USD"/>
    <x v="8"/>
    <x v="23"/>
    <n v="1573970400"/>
    <n v="1574575200"/>
    <b v="0"/>
    <b v="0"/>
    <s v="journalism/audio"/>
  </r>
  <r>
    <n v="491"/>
    <s v="Henson PLC"/>
    <s v="Universal contextually-based knowledgebase"/>
    <x v="281"/>
    <n v="173437"/>
    <x v="1"/>
    <x v="1"/>
    <x v="487"/>
    <x v="120"/>
    <x v="475"/>
    <s v="USD"/>
    <x v="0"/>
    <x v="0"/>
    <n v="1372654800"/>
    <n v="1374901200"/>
    <b v="0"/>
    <b v="1"/>
    <s v="food/food trucks"/>
  </r>
  <r>
    <n v="492"/>
    <s v="Garcia Group"/>
    <s v="Persevering interactive matrix"/>
    <x v="255"/>
    <n v="45831"/>
    <x v="1"/>
    <x v="3"/>
    <x v="488"/>
    <x v="359"/>
    <x v="476"/>
    <s v="USD"/>
    <x v="4"/>
    <x v="12"/>
    <n v="1275886800"/>
    <n v="1278910800"/>
    <b v="1"/>
    <b v="1"/>
    <s v="film &amp; video/shorts"/>
  </r>
  <r>
    <n v="493"/>
    <s v="Adams, Walker and Wong"/>
    <s v="Seamless background framework"/>
    <x v="79"/>
    <n v="6514"/>
    <x v="1"/>
    <x v="1"/>
    <x v="489"/>
    <x v="251"/>
    <x v="477"/>
    <s v="USD"/>
    <x v="7"/>
    <x v="14"/>
    <n v="1561784400"/>
    <n v="1562907600"/>
    <b v="0"/>
    <b v="0"/>
    <s v="photography/photography books"/>
  </r>
  <r>
    <n v="494"/>
    <s v="Hopkins-Browning"/>
    <s v="Balanced upward-trending productivity"/>
    <x v="186"/>
    <n v="13684"/>
    <x v="1"/>
    <x v="1"/>
    <x v="490"/>
    <x v="360"/>
    <x v="478"/>
    <s v="USD"/>
    <x v="2"/>
    <x v="8"/>
    <n v="1332392400"/>
    <n v="1332478800"/>
    <b v="0"/>
    <b v="0"/>
    <s v="technology/wearables"/>
  </r>
  <r>
    <n v="495"/>
    <s v="Bell, Edwards and Andersen"/>
    <s v="Centralized clear-thinking solution"/>
    <x v="170"/>
    <n v="13264"/>
    <x v="3"/>
    <x v="1"/>
    <x v="491"/>
    <x v="135"/>
    <x v="479"/>
    <s v="DKK"/>
    <x v="3"/>
    <x v="3"/>
    <n v="1402376400"/>
    <n v="1402722000"/>
    <b v="0"/>
    <b v="0"/>
    <s v="theater/plays"/>
  </r>
  <r>
    <n v="496"/>
    <s v="Morales Group"/>
    <s v="Optimized bi-directional extranet"/>
    <x v="282"/>
    <n v="1667"/>
    <x v="1"/>
    <x v="0"/>
    <x v="492"/>
    <x v="71"/>
    <x v="480"/>
    <s v="USD"/>
    <x v="4"/>
    <x v="10"/>
    <n v="1495342800"/>
    <n v="1496811600"/>
    <b v="0"/>
    <b v="0"/>
    <s v="film &amp; video/animation"/>
  </r>
  <r>
    <n v="497"/>
    <s v="Lucero Group"/>
    <s v="Intuitive actuating benchmark"/>
    <x v="122"/>
    <n v="3349"/>
    <x v="1"/>
    <x v="0"/>
    <x v="493"/>
    <x v="53"/>
    <x v="481"/>
    <s v="USD"/>
    <x v="2"/>
    <x v="8"/>
    <n v="1482213600"/>
    <n v="1482213600"/>
    <b v="0"/>
    <b v="1"/>
    <s v="technology/wearables"/>
  </r>
  <r>
    <n v="498"/>
    <s v="Smith, Brown and Davis"/>
    <s v="Devolved background project"/>
    <x v="283"/>
    <n v="46317"/>
    <x v="3"/>
    <x v="0"/>
    <x v="494"/>
    <x v="361"/>
    <x v="482"/>
    <s v="DKK"/>
    <x v="2"/>
    <x v="2"/>
    <n v="1420092000"/>
    <n v="1420264800"/>
    <b v="0"/>
    <b v="0"/>
    <s v="technology/web"/>
  </r>
  <r>
    <n v="499"/>
    <s v="Hunt Group"/>
    <s v="Reverse-engineered executive emulation"/>
    <x v="284"/>
    <n v="78743"/>
    <x v="1"/>
    <x v="0"/>
    <x v="495"/>
    <x v="362"/>
    <x v="483"/>
    <s v="USD"/>
    <x v="4"/>
    <x v="4"/>
    <n v="1458018000"/>
    <n v="1458450000"/>
    <b v="0"/>
    <b v="1"/>
    <s v="film &amp; video/documentary"/>
  </r>
  <r>
    <n v="500"/>
    <s v="Valdez Ltd"/>
    <s v="Team-oriented clear-thinking matrix"/>
    <x v="0"/>
    <n v="0"/>
    <x v="1"/>
    <x v="0"/>
    <x v="0"/>
    <x v="0"/>
    <x v="0"/>
    <s v="USD"/>
    <x v="3"/>
    <x v="3"/>
    <n v="1367384400"/>
    <n v="1369803600"/>
    <b v="0"/>
    <b v="1"/>
    <s v="theater/plays"/>
  </r>
  <r>
    <n v="501"/>
    <s v="Mccann-Le"/>
    <s v="Focused coherent methodology"/>
    <x v="285"/>
    <n v="107743"/>
    <x v="1"/>
    <x v="0"/>
    <x v="496"/>
    <x v="363"/>
    <x v="484"/>
    <s v="USD"/>
    <x v="4"/>
    <x v="4"/>
    <n v="1363064400"/>
    <n v="1363237200"/>
    <b v="0"/>
    <b v="0"/>
    <s v="film &amp; video/documentary"/>
  </r>
  <r>
    <n v="502"/>
    <s v="Johnson Inc"/>
    <s v="Reduced context-sensitive complexity"/>
    <x v="81"/>
    <n v="6889"/>
    <x v="2"/>
    <x v="1"/>
    <x v="497"/>
    <x v="129"/>
    <x v="485"/>
    <s v="AUD"/>
    <x v="6"/>
    <x v="11"/>
    <n v="1343365200"/>
    <n v="1345870800"/>
    <b v="0"/>
    <b v="1"/>
    <s v="games/video games"/>
  </r>
  <r>
    <n v="503"/>
    <s v="Collins LLC"/>
    <s v="Decentralized 4thgeneration time-frame"/>
    <x v="286"/>
    <n v="45983"/>
    <x v="1"/>
    <x v="1"/>
    <x v="498"/>
    <x v="364"/>
    <x v="486"/>
    <s v="USD"/>
    <x v="4"/>
    <x v="6"/>
    <n v="1435726800"/>
    <n v="1437454800"/>
    <b v="0"/>
    <b v="0"/>
    <s v="film &amp; video/drama"/>
  </r>
  <r>
    <n v="504"/>
    <s v="Smith-Miller"/>
    <s v="De-engineered cohesive moderator"/>
    <x v="168"/>
    <n v="6924"/>
    <x v="6"/>
    <x v="0"/>
    <x v="499"/>
    <x v="197"/>
    <x v="487"/>
    <s v="EUR"/>
    <x v="1"/>
    <x v="1"/>
    <n v="1431925200"/>
    <n v="1432011600"/>
    <b v="0"/>
    <b v="0"/>
    <s v="music/rock"/>
  </r>
  <r>
    <n v="505"/>
    <s v="Jensen-Vargas"/>
    <s v="Ameliorated explicit parallelism"/>
    <x v="262"/>
    <n v="12497"/>
    <x v="1"/>
    <x v="0"/>
    <x v="500"/>
    <x v="365"/>
    <x v="488"/>
    <s v="USD"/>
    <x v="5"/>
    <x v="15"/>
    <n v="1362722400"/>
    <n v="1366347600"/>
    <b v="0"/>
    <b v="1"/>
    <s v="publishing/radio &amp; podcasts"/>
  </r>
  <r>
    <n v="506"/>
    <s v="Robles, Bell and Gonzalez"/>
    <s v="Customizable background monitoring"/>
    <x v="287"/>
    <n v="166874"/>
    <x v="1"/>
    <x v="1"/>
    <x v="501"/>
    <x v="366"/>
    <x v="489"/>
    <s v="USD"/>
    <x v="3"/>
    <x v="3"/>
    <n v="1511416800"/>
    <n v="1512885600"/>
    <b v="0"/>
    <b v="1"/>
    <s v="theater/plays"/>
  </r>
  <r>
    <n v="507"/>
    <s v="Turner, Miller and Francis"/>
    <s v="Compatible well-modulated budgetary management"/>
    <x v="118"/>
    <n v="837"/>
    <x v="1"/>
    <x v="0"/>
    <x v="502"/>
    <x v="161"/>
    <x v="490"/>
    <s v="USD"/>
    <x v="2"/>
    <x v="2"/>
    <n v="1365483600"/>
    <n v="1369717200"/>
    <b v="0"/>
    <b v="1"/>
    <s v="technology/web"/>
  </r>
  <r>
    <n v="508"/>
    <s v="Roberts Group"/>
    <s v="Up-sized radical pricing structure"/>
    <x v="288"/>
    <n v="193820"/>
    <x v="1"/>
    <x v="1"/>
    <x v="503"/>
    <x v="367"/>
    <x v="491"/>
    <s v="USD"/>
    <x v="3"/>
    <x v="3"/>
    <n v="1532840400"/>
    <n v="1534654800"/>
    <b v="0"/>
    <b v="0"/>
    <s v="theater/plays"/>
  </r>
  <r>
    <n v="509"/>
    <s v="White LLC"/>
    <s v="Robust zero-defect project"/>
    <x v="172"/>
    <n v="119510"/>
    <x v="1"/>
    <x v="0"/>
    <x v="504"/>
    <x v="368"/>
    <x v="492"/>
    <s v="USD"/>
    <x v="3"/>
    <x v="3"/>
    <n v="1336194000"/>
    <n v="1337058000"/>
    <b v="0"/>
    <b v="0"/>
    <s v="theater/plays"/>
  </r>
  <r>
    <n v="510"/>
    <s v="Best, Miller and Thomas"/>
    <s v="Re-engineered mobile task-force"/>
    <x v="75"/>
    <n v="9289"/>
    <x v="2"/>
    <x v="1"/>
    <x v="505"/>
    <x v="54"/>
    <x v="493"/>
    <s v="AUD"/>
    <x v="4"/>
    <x v="6"/>
    <n v="1527742800"/>
    <n v="1529816400"/>
    <b v="0"/>
    <b v="0"/>
    <s v="film &amp; video/drama"/>
  </r>
  <r>
    <n v="511"/>
    <s v="Smith-Mullins"/>
    <s v="User-centric intangible neural-net"/>
    <x v="252"/>
    <n v="35498"/>
    <x v="1"/>
    <x v="0"/>
    <x v="506"/>
    <x v="369"/>
    <x v="494"/>
    <s v="USD"/>
    <x v="3"/>
    <x v="3"/>
    <n v="1564030800"/>
    <n v="1564894800"/>
    <b v="0"/>
    <b v="0"/>
    <s v="theater/plays"/>
  </r>
  <r>
    <n v="512"/>
    <s v="Williams-Walsh"/>
    <s v="Organized explicit core"/>
    <x v="14"/>
    <n v="12678"/>
    <x v="1"/>
    <x v="1"/>
    <x v="507"/>
    <x v="370"/>
    <x v="495"/>
    <s v="USD"/>
    <x v="6"/>
    <x v="11"/>
    <n v="1404536400"/>
    <n v="1404622800"/>
    <b v="0"/>
    <b v="1"/>
    <s v="games/video games"/>
  </r>
  <r>
    <n v="513"/>
    <s v="Harrison, Blackwell and Mendez"/>
    <s v="Synchronized 6thgeneration adapter"/>
    <x v="111"/>
    <n v="3260"/>
    <x v="1"/>
    <x v="3"/>
    <x v="508"/>
    <x v="164"/>
    <x v="496"/>
    <s v="USD"/>
    <x v="4"/>
    <x v="19"/>
    <n v="1284008400"/>
    <n v="1284181200"/>
    <b v="0"/>
    <b v="0"/>
    <s v="film &amp; video/television"/>
  </r>
  <r>
    <n v="514"/>
    <s v="Sanchez, Bradley and Flores"/>
    <s v="Centralized motivating capacity"/>
    <x v="289"/>
    <n v="31123"/>
    <x v="5"/>
    <x v="3"/>
    <x v="509"/>
    <x v="371"/>
    <x v="497"/>
    <s v="CHF"/>
    <x v="1"/>
    <x v="1"/>
    <n v="1386309600"/>
    <n v="1386741600"/>
    <b v="0"/>
    <b v="1"/>
    <s v="music/rock"/>
  </r>
  <r>
    <n v="515"/>
    <s v="Cox LLC"/>
    <s v="Phased 24hour flexibility"/>
    <x v="133"/>
    <n v="4797"/>
    <x v="0"/>
    <x v="0"/>
    <x v="510"/>
    <x v="221"/>
    <x v="498"/>
    <s v="CAD"/>
    <x v="3"/>
    <x v="3"/>
    <n v="1324620000"/>
    <n v="1324792800"/>
    <b v="0"/>
    <b v="1"/>
    <s v="theater/plays"/>
  </r>
  <r>
    <n v="516"/>
    <s v="Morales-Odonnell"/>
    <s v="Exclusive 5thgeneration structure"/>
    <x v="290"/>
    <n v="53324"/>
    <x v="1"/>
    <x v="0"/>
    <x v="511"/>
    <x v="372"/>
    <x v="499"/>
    <s v="USD"/>
    <x v="5"/>
    <x v="9"/>
    <n v="1281070800"/>
    <n v="1284354000"/>
    <b v="0"/>
    <b v="0"/>
    <s v="publishing/nonfiction"/>
  </r>
  <r>
    <n v="517"/>
    <s v="Ramirez LLC"/>
    <s v="Multi-tiered maximized orchestration"/>
    <x v="291"/>
    <n v="6608"/>
    <x v="1"/>
    <x v="1"/>
    <x v="512"/>
    <x v="373"/>
    <x v="500"/>
    <s v="USD"/>
    <x v="0"/>
    <x v="0"/>
    <n v="1493960400"/>
    <n v="1494392400"/>
    <b v="0"/>
    <b v="0"/>
    <s v="food/food trucks"/>
  </r>
  <r>
    <n v="518"/>
    <s v="Ramirez Group"/>
    <s v="Open-architected uniform instruction set"/>
    <x v="35"/>
    <n v="622"/>
    <x v="1"/>
    <x v="0"/>
    <x v="513"/>
    <x v="234"/>
    <x v="501"/>
    <s v="USD"/>
    <x v="4"/>
    <x v="10"/>
    <n v="1519365600"/>
    <n v="1519538400"/>
    <b v="0"/>
    <b v="1"/>
    <s v="film &amp; video/animation"/>
  </r>
  <r>
    <n v="519"/>
    <s v="Marsh-Coleman"/>
    <s v="Exclusive asymmetric analyzer"/>
    <x v="96"/>
    <n v="180802"/>
    <x v="1"/>
    <x v="1"/>
    <x v="514"/>
    <x v="374"/>
    <x v="502"/>
    <s v="USD"/>
    <x v="1"/>
    <x v="1"/>
    <n v="1420696800"/>
    <n v="1421906400"/>
    <b v="0"/>
    <b v="1"/>
    <s v="music/rock"/>
  </r>
  <r>
    <n v="520"/>
    <s v="Frederick, Jenkins and Collins"/>
    <s v="Organic radical collaboration"/>
    <x v="126"/>
    <n v="3406"/>
    <x v="1"/>
    <x v="1"/>
    <x v="515"/>
    <x v="235"/>
    <x v="503"/>
    <s v="USD"/>
    <x v="3"/>
    <x v="3"/>
    <n v="1555650000"/>
    <n v="1555909200"/>
    <b v="0"/>
    <b v="0"/>
    <s v="theater/plays"/>
  </r>
  <r>
    <n v="521"/>
    <s v="Wilson Ltd"/>
    <s v="Function-based multi-state software"/>
    <x v="4"/>
    <n v="11061"/>
    <x v="1"/>
    <x v="1"/>
    <x v="516"/>
    <x v="375"/>
    <x v="504"/>
    <s v="USD"/>
    <x v="4"/>
    <x v="6"/>
    <n v="1471928400"/>
    <n v="1472446800"/>
    <b v="0"/>
    <b v="1"/>
    <s v="film &amp; video/drama"/>
  </r>
  <r>
    <n v="522"/>
    <s v="Cline, Peterson and Lowery"/>
    <s v="Innovative static budgetary management"/>
    <x v="292"/>
    <n v="16389"/>
    <x v="1"/>
    <x v="0"/>
    <x v="517"/>
    <x v="271"/>
    <x v="505"/>
    <s v="USD"/>
    <x v="4"/>
    <x v="12"/>
    <n v="1341291600"/>
    <n v="1342328400"/>
    <b v="0"/>
    <b v="0"/>
    <s v="film &amp; video/shorts"/>
  </r>
  <r>
    <n v="523"/>
    <s v="Underwood, James and Jones"/>
    <s v="Triple-buffered holistic ability"/>
    <x v="79"/>
    <n v="6303"/>
    <x v="1"/>
    <x v="1"/>
    <x v="518"/>
    <x v="121"/>
    <x v="506"/>
    <s v="USD"/>
    <x v="4"/>
    <x v="12"/>
    <n v="1267682400"/>
    <n v="1268114400"/>
    <b v="0"/>
    <b v="0"/>
    <s v="film &amp; video/shorts"/>
  </r>
  <r>
    <n v="524"/>
    <s v="Johnson-Contreras"/>
    <s v="Diverse scalable superstructure"/>
    <x v="127"/>
    <n v="81136"/>
    <x v="1"/>
    <x v="0"/>
    <x v="519"/>
    <x v="376"/>
    <x v="507"/>
    <s v="USD"/>
    <x v="3"/>
    <x v="3"/>
    <n v="1272258000"/>
    <n v="1273381200"/>
    <b v="0"/>
    <b v="0"/>
    <s v="theater/plays"/>
  </r>
  <r>
    <n v="525"/>
    <s v="Greene, Lloyd and Sims"/>
    <s v="Balanced leadingedge data-warehouse"/>
    <x v="118"/>
    <n v="1768"/>
    <x v="1"/>
    <x v="0"/>
    <x v="520"/>
    <x v="377"/>
    <x v="95"/>
    <s v="USD"/>
    <x v="2"/>
    <x v="8"/>
    <n v="1290492000"/>
    <n v="1290837600"/>
    <b v="0"/>
    <b v="0"/>
    <s v="technology/wearables"/>
  </r>
  <r>
    <n v="526"/>
    <s v="Smith-Sparks"/>
    <s v="Digitized bandwidth-monitored open architecture"/>
    <x v="111"/>
    <n v="12944"/>
    <x v="1"/>
    <x v="1"/>
    <x v="521"/>
    <x v="98"/>
    <x v="508"/>
    <s v="USD"/>
    <x v="3"/>
    <x v="3"/>
    <n v="1451109600"/>
    <n v="1454306400"/>
    <b v="0"/>
    <b v="1"/>
    <s v="theater/plays"/>
  </r>
  <r>
    <n v="527"/>
    <s v="Rosario-Smith"/>
    <s v="Enterprise-wide intermediate portal"/>
    <x v="223"/>
    <n v="188480"/>
    <x v="0"/>
    <x v="0"/>
    <x v="522"/>
    <x v="378"/>
    <x v="509"/>
    <s v="CAD"/>
    <x v="4"/>
    <x v="10"/>
    <n v="1454652000"/>
    <n v="1457762400"/>
    <b v="0"/>
    <b v="0"/>
    <s v="film &amp; video/animation"/>
  </r>
  <r>
    <n v="528"/>
    <s v="Avila, Ford and Welch"/>
    <s v="Focused leadingedge matrix"/>
    <x v="25"/>
    <n v="7227"/>
    <x v="4"/>
    <x v="0"/>
    <x v="523"/>
    <x v="175"/>
    <x v="39"/>
    <s v="GBP"/>
    <x v="1"/>
    <x v="7"/>
    <n v="1385186400"/>
    <n v="1389074400"/>
    <b v="0"/>
    <b v="0"/>
    <s v="music/indie rock"/>
  </r>
  <r>
    <n v="529"/>
    <s v="Gallegos Inc"/>
    <s v="Seamless logistical encryption"/>
    <x v="135"/>
    <n v="574"/>
    <x v="1"/>
    <x v="0"/>
    <x v="524"/>
    <x v="352"/>
    <x v="510"/>
    <s v="USD"/>
    <x v="6"/>
    <x v="11"/>
    <n v="1399698000"/>
    <n v="1402117200"/>
    <b v="0"/>
    <b v="0"/>
    <s v="games/video games"/>
  </r>
  <r>
    <n v="530"/>
    <s v="Morrow, Santiago and Soto"/>
    <s v="Stand-alone human-resource workforce"/>
    <x v="293"/>
    <n v="96328"/>
    <x v="1"/>
    <x v="0"/>
    <x v="525"/>
    <x v="200"/>
    <x v="511"/>
    <s v="USD"/>
    <x v="5"/>
    <x v="13"/>
    <n v="1283230800"/>
    <n v="1284440400"/>
    <b v="0"/>
    <b v="1"/>
    <s v="publishing/fiction"/>
  </r>
  <r>
    <n v="531"/>
    <s v="Berry-Richardson"/>
    <s v="Automated zero tolerance implementation"/>
    <x v="294"/>
    <n v="178338"/>
    <x v="5"/>
    <x v="2"/>
    <x v="526"/>
    <x v="379"/>
    <x v="512"/>
    <s v="CHF"/>
    <x v="6"/>
    <x v="11"/>
    <n v="1384149600"/>
    <n v="1388988000"/>
    <b v="0"/>
    <b v="0"/>
    <s v="games/video games"/>
  </r>
  <r>
    <n v="532"/>
    <s v="Cordova-Torres"/>
    <s v="Pre-emptive grid-enabled contingency"/>
    <x v="39"/>
    <n v="8046"/>
    <x v="0"/>
    <x v="1"/>
    <x v="527"/>
    <x v="105"/>
    <x v="513"/>
    <s v="CAD"/>
    <x v="3"/>
    <x v="3"/>
    <n v="1516860000"/>
    <n v="1516946400"/>
    <b v="0"/>
    <b v="0"/>
    <s v="theater/plays"/>
  </r>
  <r>
    <n v="533"/>
    <s v="Holt, Bernard and Johnson"/>
    <s v="Multi-lateral didactic encoding"/>
    <x v="295"/>
    <n v="184086"/>
    <x v="4"/>
    <x v="1"/>
    <x v="528"/>
    <x v="380"/>
    <x v="514"/>
    <s v="GBP"/>
    <x v="1"/>
    <x v="7"/>
    <n v="1374642000"/>
    <n v="1377752400"/>
    <b v="0"/>
    <b v="0"/>
    <s v="music/indie rock"/>
  </r>
  <r>
    <n v="534"/>
    <s v="Clark, Mccormick and Mendoza"/>
    <s v="Self-enabling didactic orchestration"/>
    <x v="296"/>
    <n v="13385"/>
    <x v="1"/>
    <x v="0"/>
    <x v="529"/>
    <x v="166"/>
    <x v="515"/>
    <s v="USD"/>
    <x v="4"/>
    <x v="6"/>
    <n v="1534482000"/>
    <n v="1534568400"/>
    <b v="0"/>
    <b v="1"/>
    <s v="film &amp; video/drama"/>
  </r>
  <r>
    <n v="535"/>
    <s v="Garrison LLC"/>
    <s v="Profit-focused 24/7 data-warehouse"/>
    <x v="97"/>
    <n v="12533"/>
    <x v="6"/>
    <x v="1"/>
    <x v="530"/>
    <x v="381"/>
    <x v="516"/>
    <s v="EUR"/>
    <x v="3"/>
    <x v="3"/>
    <n v="1528434000"/>
    <n v="1528606800"/>
    <b v="0"/>
    <b v="1"/>
    <s v="theater/plays"/>
  </r>
  <r>
    <n v="536"/>
    <s v="Shannon-Olson"/>
    <s v="Enhanced methodical middleware"/>
    <x v="122"/>
    <n v="14697"/>
    <x v="6"/>
    <x v="1"/>
    <x v="531"/>
    <x v="382"/>
    <x v="517"/>
    <s v="EUR"/>
    <x v="5"/>
    <x v="13"/>
    <n v="1282626000"/>
    <n v="1284872400"/>
    <b v="0"/>
    <b v="0"/>
    <s v="publishing/fiction"/>
  </r>
  <r>
    <n v="537"/>
    <s v="Murillo-Mcfarland"/>
    <s v="Synchronized client-driven projection"/>
    <x v="197"/>
    <n v="98935"/>
    <x v="3"/>
    <x v="1"/>
    <x v="532"/>
    <x v="383"/>
    <x v="518"/>
    <s v="DKK"/>
    <x v="4"/>
    <x v="4"/>
    <n v="1535605200"/>
    <n v="1537592400"/>
    <b v="1"/>
    <b v="1"/>
    <s v="film &amp; video/documentary"/>
  </r>
  <r>
    <n v="538"/>
    <s v="Young, Gilbert and Escobar"/>
    <s v="Networked didactic time-frame"/>
    <x v="297"/>
    <n v="57034"/>
    <x v="1"/>
    <x v="0"/>
    <x v="533"/>
    <x v="384"/>
    <x v="519"/>
    <s v="USD"/>
    <x v="6"/>
    <x v="20"/>
    <n v="1379826000"/>
    <n v="1381208400"/>
    <b v="0"/>
    <b v="0"/>
    <s v="games/mobile games"/>
  </r>
  <r>
    <n v="539"/>
    <s v="Thomas, Welch and Santana"/>
    <s v="Assimilated exuding toolset"/>
    <x v="122"/>
    <n v="7120"/>
    <x v="1"/>
    <x v="0"/>
    <x v="534"/>
    <x v="385"/>
    <x v="520"/>
    <s v="USD"/>
    <x v="0"/>
    <x v="0"/>
    <n v="1561957200"/>
    <n v="1562475600"/>
    <b v="0"/>
    <b v="1"/>
    <s v="food/food trucks"/>
  </r>
  <r>
    <n v="540"/>
    <s v="Brown-Pena"/>
    <s v="Front-line client-server secured line"/>
    <x v="98"/>
    <n v="14097"/>
    <x v="1"/>
    <x v="1"/>
    <x v="535"/>
    <x v="326"/>
    <x v="521"/>
    <s v="USD"/>
    <x v="7"/>
    <x v="14"/>
    <n v="1525496400"/>
    <n v="1527397200"/>
    <b v="0"/>
    <b v="0"/>
    <s v="photography/photography books"/>
  </r>
  <r>
    <n v="541"/>
    <s v="Holder, Caldwell and Vance"/>
    <s v="Polarized systemic Internet solution"/>
    <x v="298"/>
    <n v="43086"/>
    <x v="6"/>
    <x v="0"/>
    <x v="536"/>
    <x v="386"/>
    <x v="522"/>
    <s v="EUR"/>
    <x v="6"/>
    <x v="20"/>
    <n v="1433912400"/>
    <n v="1436158800"/>
    <b v="0"/>
    <b v="0"/>
    <s v="games/mobile games"/>
  </r>
  <r>
    <n v="542"/>
    <s v="Harrison-Bridges"/>
    <s v="Profit-focused exuding moderator"/>
    <x v="299"/>
    <n v="1930"/>
    <x v="4"/>
    <x v="0"/>
    <x v="537"/>
    <x v="240"/>
    <x v="523"/>
    <s v="GBP"/>
    <x v="1"/>
    <x v="7"/>
    <n v="1453442400"/>
    <n v="1456034400"/>
    <b v="0"/>
    <b v="0"/>
    <s v="music/indie rock"/>
  </r>
  <r>
    <n v="543"/>
    <s v="Johnson, Murphy and Peterson"/>
    <s v="Cross-group high-level moderator"/>
    <x v="300"/>
    <n v="13864"/>
    <x v="1"/>
    <x v="0"/>
    <x v="538"/>
    <x v="80"/>
    <x v="524"/>
    <s v="USD"/>
    <x v="6"/>
    <x v="11"/>
    <n v="1378875600"/>
    <n v="1380171600"/>
    <b v="0"/>
    <b v="0"/>
    <s v="games/video games"/>
  </r>
  <r>
    <n v="544"/>
    <s v="Taylor Inc"/>
    <s v="Public-key 3rdgeneration system engine"/>
    <x v="54"/>
    <n v="7742"/>
    <x v="1"/>
    <x v="1"/>
    <x v="539"/>
    <x v="286"/>
    <x v="95"/>
    <s v="USD"/>
    <x v="1"/>
    <x v="1"/>
    <n v="1452232800"/>
    <n v="1453356000"/>
    <b v="0"/>
    <b v="0"/>
    <s v="music/rock"/>
  </r>
  <r>
    <n v="545"/>
    <s v="Deleon and Sons"/>
    <s v="Organized value-added access"/>
    <x v="301"/>
    <n v="164109"/>
    <x v="1"/>
    <x v="0"/>
    <x v="540"/>
    <x v="387"/>
    <x v="525"/>
    <s v="USD"/>
    <x v="3"/>
    <x v="3"/>
    <n v="1577253600"/>
    <n v="1578981600"/>
    <b v="0"/>
    <b v="0"/>
    <s v="theater/plays"/>
  </r>
  <r>
    <n v="546"/>
    <s v="Benjamin, Paul and Ferguson"/>
    <s v="Cloned global Graphical User Interface"/>
    <x v="3"/>
    <n v="6870"/>
    <x v="1"/>
    <x v="1"/>
    <x v="541"/>
    <x v="39"/>
    <x v="526"/>
    <s v="USD"/>
    <x v="3"/>
    <x v="3"/>
    <n v="1537160400"/>
    <n v="1537419600"/>
    <b v="0"/>
    <b v="1"/>
    <s v="theater/plays"/>
  </r>
  <r>
    <n v="547"/>
    <s v="Hardin-Dixon"/>
    <s v="Focused solution-oriented matrix"/>
    <x v="81"/>
    <n v="12597"/>
    <x v="1"/>
    <x v="1"/>
    <x v="542"/>
    <x v="388"/>
    <x v="527"/>
    <s v="USD"/>
    <x v="4"/>
    <x v="6"/>
    <n v="1422165600"/>
    <n v="1423202400"/>
    <b v="0"/>
    <b v="0"/>
    <s v="film &amp; video/drama"/>
  </r>
  <r>
    <n v="548"/>
    <s v="York-Pitts"/>
    <s v="Monitored discrete toolset"/>
    <x v="302"/>
    <n v="179074"/>
    <x v="1"/>
    <x v="1"/>
    <x v="543"/>
    <x v="389"/>
    <x v="528"/>
    <s v="USD"/>
    <x v="3"/>
    <x v="3"/>
    <n v="1459486800"/>
    <n v="1460610000"/>
    <b v="0"/>
    <b v="0"/>
    <s v="theater/plays"/>
  </r>
  <r>
    <n v="549"/>
    <s v="Jarvis and Sons"/>
    <s v="Business-focused intermediate system engine"/>
    <x v="303"/>
    <n v="83843"/>
    <x v="1"/>
    <x v="1"/>
    <x v="544"/>
    <x v="390"/>
    <x v="529"/>
    <s v="USD"/>
    <x v="2"/>
    <x v="8"/>
    <n v="1369717200"/>
    <n v="1370494800"/>
    <b v="0"/>
    <b v="0"/>
    <s v="technology/wearables"/>
  </r>
  <r>
    <n v="550"/>
    <s v="Morrison-Henderson"/>
    <s v="De-engineered disintermediate encoding"/>
    <x v="0"/>
    <n v="4"/>
    <x v="5"/>
    <x v="3"/>
    <x v="446"/>
    <x v="49"/>
    <x v="50"/>
    <s v="CHF"/>
    <x v="1"/>
    <x v="7"/>
    <n v="1330495200"/>
    <n v="1332306000"/>
    <b v="0"/>
    <b v="0"/>
    <s v="music/indie rock"/>
  </r>
  <r>
    <n v="551"/>
    <s v="Martin-James"/>
    <s v="Streamlined upward-trending analyzer"/>
    <x v="304"/>
    <n v="105598"/>
    <x v="2"/>
    <x v="0"/>
    <x v="545"/>
    <x v="391"/>
    <x v="530"/>
    <s v="AUD"/>
    <x v="2"/>
    <x v="2"/>
    <n v="1419055200"/>
    <n v="1422511200"/>
    <b v="0"/>
    <b v="1"/>
    <s v="technology/web"/>
  </r>
  <r>
    <n v="552"/>
    <s v="Mercer, Solomon and Singleton"/>
    <s v="Distributed human-resource policy"/>
    <x v="25"/>
    <n v="8866"/>
    <x v="1"/>
    <x v="0"/>
    <x v="546"/>
    <x v="45"/>
    <x v="531"/>
    <s v="USD"/>
    <x v="3"/>
    <x v="3"/>
    <n v="1480140000"/>
    <n v="1480312800"/>
    <b v="0"/>
    <b v="0"/>
    <s v="theater/plays"/>
  </r>
  <r>
    <n v="553"/>
    <s v="Dougherty, Austin and Mills"/>
    <s v="De-engineered 5thgeneration contingency"/>
    <x v="305"/>
    <n v="75022"/>
    <x v="1"/>
    <x v="0"/>
    <x v="547"/>
    <x v="392"/>
    <x v="532"/>
    <s v="USD"/>
    <x v="1"/>
    <x v="1"/>
    <n v="1293948000"/>
    <n v="1294034400"/>
    <b v="0"/>
    <b v="0"/>
    <s v="music/rock"/>
  </r>
  <r>
    <n v="554"/>
    <s v="Ritter PLC"/>
    <s v="Multi-channeled upward-trending application"/>
    <x v="40"/>
    <n v="14408"/>
    <x v="0"/>
    <x v="1"/>
    <x v="548"/>
    <x v="353"/>
    <x v="533"/>
    <s v="CAD"/>
    <x v="1"/>
    <x v="7"/>
    <n v="1482127200"/>
    <n v="1482645600"/>
    <b v="0"/>
    <b v="0"/>
    <s v="music/indie rock"/>
  </r>
  <r>
    <n v="555"/>
    <s v="Anderson Group"/>
    <s v="Organic maximized database"/>
    <x v="9"/>
    <n v="14089"/>
    <x v="3"/>
    <x v="1"/>
    <x v="549"/>
    <x v="18"/>
    <x v="534"/>
    <s v="DKK"/>
    <x v="1"/>
    <x v="1"/>
    <n v="1396414800"/>
    <n v="1399093200"/>
    <b v="0"/>
    <b v="0"/>
    <s v="music/rock"/>
  </r>
  <r>
    <n v="556"/>
    <s v="Smith and Sons"/>
    <s v="Grass-roots 24/7 attitude"/>
    <x v="5"/>
    <n v="12467"/>
    <x v="1"/>
    <x v="1"/>
    <x v="550"/>
    <x v="393"/>
    <x v="535"/>
    <s v="USD"/>
    <x v="5"/>
    <x v="18"/>
    <n v="1315285200"/>
    <n v="1315890000"/>
    <b v="0"/>
    <b v="1"/>
    <s v="publishing/translations"/>
  </r>
  <r>
    <n v="557"/>
    <s v="Lam-Hamilton"/>
    <s v="Team-oriented global strategy"/>
    <x v="46"/>
    <n v="11960"/>
    <x v="1"/>
    <x v="1"/>
    <x v="551"/>
    <x v="394"/>
    <x v="536"/>
    <s v="USD"/>
    <x v="4"/>
    <x v="22"/>
    <n v="1443762000"/>
    <n v="1444021200"/>
    <b v="0"/>
    <b v="1"/>
    <s v="film &amp; video/science fiction"/>
  </r>
  <r>
    <n v="558"/>
    <s v="Ho Ltd"/>
    <s v="Enhanced client-driven capacity"/>
    <x v="306"/>
    <n v="7966"/>
    <x v="1"/>
    <x v="1"/>
    <x v="552"/>
    <x v="105"/>
    <x v="537"/>
    <s v="USD"/>
    <x v="3"/>
    <x v="3"/>
    <n v="1456293600"/>
    <n v="1460005200"/>
    <b v="0"/>
    <b v="0"/>
    <s v="theater/plays"/>
  </r>
  <r>
    <n v="559"/>
    <s v="Brown, Estrada and Jensen"/>
    <s v="Exclusive systematic productivity"/>
    <x v="307"/>
    <n v="106321"/>
    <x v="1"/>
    <x v="1"/>
    <x v="553"/>
    <x v="395"/>
    <x v="538"/>
    <s v="USD"/>
    <x v="3"/>
    <x v="3"/>
    <n v="1470114000"/>
    <n v="1470718800"/>
    <b v="0"/>
    <b v="0"/>
    <s v="theater/plays"/>
  </r>
  <r>
    <n v="560"/>
    <s v="Hunt LLC"/>
    <s v="Re-engineered radical policy"/>
    <x v="77"/>
    <n v="158832"/>
    <x v="1"/>
    <x v="1"/>
    <x v="554"/>
    <x v="396"/>
    <x v="539"/>
    <s v="USD"/>
    <x v="4"/>
    <x v="10"/>
    <n v="1321596000"/>
    <n v="1325052000"/>
    <b v="0"/>
    <b v="0"/>
    <s v="film &amp; video/animation"/>
  </r>
  <r>
    <n v="561"/>
    <s v="Fowler-Smith"/>
    <s v="Down-sized logistical adapter"/>
    <x v="162"/>
    <n v="11091"/>
    <x v="5"/>
    <x v="1"/>
    <x v="555"/>
    <x v="40"/>
    <x v="540"/>
    <s v="CHF"/>
    <x v="3"/>
    <x v="3"/>
    <n v="1318827600"/>
    <n v="1319000400"/>
    <b v="0"/>
    <b v="0"/>
    <s v="theater/plays"/>
  </r>
  <r>
    <n v="562"/>
    <s v="Blair Inc"/>
    <s v="Configurable bandwidth-monitored throughput"/>
    <x v="34"/>
    <n v="1269"/>
    <x v="5"/>
    <x v="0"/>
    <x v="556"/>
    <x v="150"/>
    <x v="541"/>
    <s v="CHF"/>
    <x v="1"/>
    <x v="1"/>
    <n v="1552366800"/>
    <n v="1552539600"/>
    <b v="0"/>
    <b v="0"/>
    <s v="music/rock"/>
  </r>
  <r>
    <n v="563"/>
    <s v="Kelley, Stanton and Sanchez"/>
    <s v="Optional tangible pricing structure"/>
    <x v="41"/>
    <n v="5107"/>
    <x v="2"/>
    <x v="1"/>
    <x v="557"/>
    <x v="72"/>
    <x v="542"/>
    <s v="AUD"/>
    <x v="4"/>
    <x v="4"/>
    <n v="1542088800"/>
    <n v="1543816800"/>
    <b v="0"/>
    <b v="0"/>
    <s v="film &amp; video/documentary"/>
  </r>
  <r>
    <n v="564"/>
    <s v="Hernandez-Macdonald"/>
    <s v="Organic high-level implementation"/>
    <x v="308"/>
    <n v="141393"/>
    <x v="1"/>
    <x v="0"/>
    <x v="558"/>
    <x v="397"/>
    <x v="543"/>
    <s v="USD"/>
    <x v="3"/>
    <x v="3"/>
    <n v="1426395600"/>
    <n v="1427086800"/>
    <b v="0"/>
    <b v="0"/>
    <s v="theater/plays"/>
  </r>
  <r>
    <n v="565"/>
    <s v="Joseph LLC"/>
    <s v="Decentralized logistical collaboration"/>
    <x v="309"/>
    <n v="194166"/>
    <x v="1"/>
    <x v="1"/>
    <x v="559"/>
    <x v="398"/>
    <x v="544"/>
    <s v="USD"/>
    <x v="3"/>
    <x v="3"/>
    <n v="1321336800"/>
    <n v="1323064800"/>
    <b v="0"/>
    <b v="0"/>
    <s v="theater/plays"/>
  </r>
  <r>
    <n v="566"/>
    <s v="Webb-Smith"/>
    <s v="Advanced content-based installation"/>
    <x v="29"/>
    <n v="4124"/>
    <x v="1"/>
    <x v="0"/>
    <x v="560"/>
    <x v="95"/>
    <x v="545"/>
    <s v="USD"/>
    <x v="1"/>
    <x v="5"/>
    <n v="1456293600"/>
    <n v="1458277200"/>
    <b v="0"/>
    <b v="1"/>
    <s v="music/electric music"/>
  </r>
  <r>
    <n v="567"/>
    <s v="Johns PLC"/>
    <s v="Distributed high-level open architecture"/>
    <x v="85"/>
    <n v="14865"/>
    <x v="1"/>
    <x v="1"/>
    <x v="561"/>
    <x v="146"/>
    <x v="546"/>
    <s v="USD"/>
    <x v="1"/>
    <x v="1"/>
    <n v="1404968400"/>
    <n v="1405141200"/>
    <b v="0"/>
    <b v="0"/>
    <s v="music/rock"/>
  </r>
  <r>
    <n v="568"/>
    <s v="Hardin-Foley"/>
    <s v="Synergized zero tolerance help-desk"/>
    <x v="310"/>
    <n v="134688"/>
    <x v="1"/>
    <x v="1"/>
    <x v="562"/>
    <x v="399"/>
    <x v="547"/>
    <s v="USD"/>
    <x v="3"/>
    <x v="3"/>
    <n v="1279170000"/>
    <n v="1283058000"/>
    <b v="0"/>
    <b v="0"/>
    <s v="theater/plays"/>
  </r>
  <r>
    <n v="569"/>
    <s v="Fischer, Fowler and Arnold"/>
    <s v="Extended multi-tasking definition"/>
    <x v="311"/>
    <n v="47705"/>
    <x v="6"/>
    <x v="1"/>
    <x v="563"/>
    <x v="400"/>
    <x v="548"/>
    <s v="EUR"/>
    <x v="4"/>
    <x v="10"/>
    <n v="1294725600"/>
    <n v="1295762400"/>
    <b v="0"/>
    <b v="0"/>
    <s v="film &amp; video/animation"/>
  </r>
  <r>
    <n v="570"/>
    <s v="Martinez-Juarez"/>
    <s v="Realigned uniform knowledge user"/>
    <x v="312"/>
    <n v="95364"/>
    <x v="1"/>
    <x v="1"/>
    <x v="564"/>
    <x v="401"/>
    <x v="549"/>
    <s v="USD"/>
    <x v="1"/>
    <x v="1"/>
    <n v="1419055200"/>
    <n v="1419573600"/>
    <b v="0"/>
    <b v="1"/>
    <s v="music/rock"/>
  </r>
  <r>
    <n v="571"/>
    <s v="Wilson and Sons"/>
    <s v="Monitored grid-enabled model"/>
    <x v="26"/>
    <n v="3295"/>
    <x v="6"/>
    <x v="0"/>
    <x v="565"/>
    <x v="164"/>
    <x v="50"/>
    <s v="EUR"/>
    <x v="4"/>
    <x v="12"/>
    <n v="1434690000"/>
    <n v="1438750800"/>
    <b v="0"/>
    <b v="0"/>
    <s v="film &amp; video/shorts"/>
  </r>
  <r>
    <n v="572"/>
    <s v="Clements Group"/>
    <s v="Assimilated actuating policy"/>
    <x v="25"/>
    <n v="4896"/>
    <x v="1"/>
    <x v="3"/>
    <x v="566"/>
    <x v="115"/>
    <x v="550"/>
    <s v="USD"/>
    <x v="1"/>
    <x v="1"/>
    <n v="1443416400"/>
    <n v="1444798800"/>
    <b v="0"/>
    <b v="1"/>
    <s v="music/rock"/>
  </r>
  <r>
    <n v="573"/>
    <s v="Valenzuela-Cook"/>
    <s v="Total incremental productivity"/>
    <x v="313"/>
    <n v="7496"/>
    <x v="1"/>
    <x v="1"/>
    <x v="567"/>
    <x v="402"/>
    <x v="551"/>
    <s v="USD"/>
    <x v="8"/>
    <x v="23"/>
    <n v="1399006800"/>
    <n v="1399179600"/>
    <b v="0"/>
    <b v="0"/>
    <s v="journalism/audio"/>
  </r>
  <r>
    <n v="574"/>
    <s v="Parker, Haley and Foster"/>
    <s v="Adaptive local task-force"/>
    <x v="50"/>
    <n v="9967"/>
    <x v="1"/>
    <x v="1"/>
    <x v="568"/>
    <x v="358"/>
    <x v="552"/>
    <s v="USD"/>
    <x v="0"/>
    <x v="0"/>
    <n v="1575698400"/>
    <n v="1576562400"/>
    <b v="0"/>
    <b v="1"/>
    <s v="food/food trucks"/>
  </r>
  <r>
    <n v="575"/>
    <s v="Fuentes LLC"/>
    <s v="Universal zero-defect concept"/>
    <x v="314"/>
    <n v="52421"/>
    <x v="1"/>
    <x v="0"/>
    <x v="569"/>
    <x v="21"/>
    <x v="553"/>
    <s v="USD"/>
    <x v="3"/>
    <x v="3"/>
    <n v="1400562000"/>
    <n v="1400821200"/>
    <b v="0"/>
    <b v="1"/>
    <s v="theater/plays"/>
  </r>
  <r>
    <n v="576"/>
    <s v="Moran and Sons"/>
    <s v="Object-based bottom-line superstructure"/>
    <x v="62"/>
    <n v="6298"/>
    <x v="1"/>
    <x v="0"/>
    <x v="570"/>
    <x v="251"/>
    <x v="554"/>
    <s v="USD"/>
    <x v="3"/>
    <x v="3"/>
    <n v="1509512400"/>
    <n v="1510984800"/>
    <b v="0"/>
    <b v="0"/>
    <s v="theater/plays"/>
  </r>
  <r>
    <n v="577"/>
    <s v="Stevens Inc"/>
    <s v="Adaptive 24hour projection"/>
    <x v="139"/>
    <n v="1546"/>
    <x v="1"/>
    <x v="3"/>
    <x v="571"/>
    <x v="95"/>
    <x v="555"/>
    <s v="USD"/>
    <x v="1"/>
    <x v="17"/>
    <n v="1299823200"/>
    <n v="1302066000"/>
    <b v="0"/>
    <b v="0"/>
    <s v="music/jazz"/>
  </r>
  <r>
    <n v="578"/>
    <s v="Martinez-Johnson"/>
    <s v="Sharable radical toolset"/>
    <x v="315"/>
    <n v="16168"/>
    <x v="1"/>
    <x v="0"/>
    <x v="572"/>
    <x v="242"/>
    <x v="556"/>
    <s v="USD"/>
    <x v="4"/>
    <x v="22"/>
    <n v="1322719200"/>
    <n v="1322978400"/>
    <b v="0"/>
    <b v="0"/>
    <s v="film &amp; video/science fiction"/>
  </r>
  <r>
    <n v="579"/>
    <s v="Franklin Inc"/>
    <s v="Focused multimedia knowledgebase"/>
    <x v="8"/>
    <n v="6269"/>
    <x v="1"/>
    <x v="1"/>
    <x v="573"/>
    <x v="215"/>
    <x v="557"/>
    <s v="USD"/>
    <x v="1"/>
    <x v="17"/>
    <n v="1312693200"/>
    <n v="1313730000"/>
    <b v="0"/>
    <b v="0"/>
    <s v="music/jazz"/>
  </r>
  <r>
    <n v="580"/>
    <s v="Perez PLC"/>
    <s v="Seamless 6thgeneration extranet"/>
    <x v="316"/>
    <n v="149578"/>
    <x v="1"/>
    <x v="1"/>
    <x v="574"/>
    <x v="403"/>
    <x v="558"/>
    <s v="USD"/>
    <x v="3"/>
    <x v="3"/>
    <n v="1393394400"/>
    <n v="1394085600"/>
    <b v="0"/>
    <b v="0"/>
    <s v="theater/plays"/>
  </r>
  <r>
    <n v="581"/>
    <s v="Sanchez, Cross and Savage"/>
    <s v="Sharable mobile knowledgebase"/>
    <x v="46"/>
    <n v="3841"/>
    <x v="1"/>
    <x v="0"/>
    <x v="575"/>
    <x v="83"/>
    <x v="559"/>
    <s v="USD"/>
    <x v="2"/>
    <x v="2"/>
    <n v="1304053200"/>
    <n v="1305349200"/>
    <b v="0"/>
    <b v="0"/>
    <s v="technology/web"/>
  </r>
  <r>
    <n v="582"/>
    <s v="Pineda Ltd"/>
    <s v="Cross-group global system engine"/>
    <x v="251"/>
    <n v="4531"/>
    <x v="1"/>
    <x v="0"/>
    <x v="576"/>
    <x v="344"/>
    <x v="560"/>
    <s v="USD"/>
    <x v="6"/>
    <x v="11"/>
    <n v="1433912400"/>
    <n v="1434344400"/>
    <b v="0"/>
    <b v="1"/>
    <s v="games/video games"/>
  </r>
  <r>
    <n v="583"/>
    <s v="Powell and Sons"/>
    <s v="Centralized clear-thinking conglomeration"/>
    <x v="317"/>
    <n v="60934"/>
    <x v="1"/>
    <x v="1"/>
    <x v="577"/>
    <x v="404"/>
    <x v="561"/>
    <s v="USD"/>
    <x v="4"/>
    <x v="4"/>
    <n v="1329717600"/>
    <n v="1331186400"/>
    <b v="0"/>
    <b v="0"/>
    <s v="film &amp; video/documentary"/>
  </r>
  <r>
    <n v="584"/>
    <s v="Nunez-Richards"/>
    <s v="De-engineered cohesive system engine"/>
    <x v="318"/>
    <n v="103255"/>
    <x v="1"/>
    <x v="1"/>
    <x v="578"/>
    <x v="405"/>
    <x v="562"/>
    <s v="USD"/>
    <x v="2"/>
    <x v="2"/>
    <n v="1335330000"/>
    <n v="1336539600"/>
    <b v="0"/>
    <b v="0"/>
    <s v="technology/web"/>
  </r>
  <r>
    <n v="585"/>
    <s v="Pugh LLC"/>
    <s v="Reactive analyzing function"/>
    <x v="200"/>
    <n v="13065"/>
    <x v="1"/>
    <x v="1"/>
    <x v="579"/>
    <x v="158"/>
    <x v="563"/>
    <s v="USD"/>
    <x v="5"/>
    <x v="18"/>
    <n v="1268888400"/>
    <n v="1269752400"/>
    <b v="0"/>
    <b v="0"/>
    <s v="publishing/translations"/>
  </r>
  <r>
    <n v="586"/>
    <s v="Rowe-Wong"/>
    <s v="Robust hybrid budgetary management"/>
    <x v="31"/>
    <n v="6654"/>
    <x v="1"/>
    <x v="1"/>
    <x v="580"/>
    <x v="406"/>
    <x v="564"/>
    <s v="USD"/>
    <x v="1"/>
    <x v="1"/>
    <n v="1289973600"/>
    <n v="1291615200"/>
    <b v="0"/>
    <b v="0"/>
    <s v="music/rock"/>
  </r>
  <r>
    <n v="587"/>
    <s v="Williams-Santos"/>
    <s v="Open-source analyzing monitoring"/>
    <x v="151"/>
    <n v="6852"/>
    <x v="0"/>
    <x v="0"/>
    <x v="581"/>
    <x v="388"/>
    <x v="565"/>
    <s v="CAD"/>
    <x v="0"/>
    <x v="0"/>
    <n v="1547877600"/>
    <n v="1552366800"/>
    <b v="0"/>
    <b v="1"/>
    <s v="food/food trucks"/>
  </r>
  <r>
    <n v="588"/>
    <s v="Weber Inc"/>
    <s v="Up-sized discrete firmware"/>
    <x v="215"/>
    <n v="124517"/>
    <x v="4"/>
    <x v="0"/>
    <x v="582"/>
    <x v="407"/>
    <x v="566"/>
    <s v="GBP"/>
    <x v="3"/>
    <x v="3"/>
    <n v="1269493200"/>
    <n v="1272171600"/>
    <b v="0"/>
    <b v="0"/>
    <s v="theater/plays"/>
  </r>
  <r>
    <n v="589"/>
    <s v="Avery, Brown and Parker"/>
    <s v="Exclusive intangible extranet"/>
    <x v="58"/>
    <n v="5113"/>
    <x v="1"/>
    <x v="0"/>
    <x v="583"/>
    <x v="408"/>
    <x v="567"/>
    <s v="USD"/>
    <x v="4"/>
    <x v="4"/>
    <n v="1436072400"/>
    <n v="1436677200"/>
    <b v="0"/>
    <b v="0"/>
    <s v="film &amp; video/documentary"/>
  </r>
  <r>
    <n v="590"/>
    <s v="Cox Group"/>
    <s v="Synergized analyzing process improvement"/>
    <x v="143"/>
    <n v="5824"/>
    <x v="2"/>
    <x v="0"/>
    <x v="584"/>
    <x v="99"/>
    <x v="568"/>
    <s v="AUD"/>
    <x v="5"/>
    <x v="15"/>
    <n v="1419141600"/>
    <n v="1420092000"/>
    <b v="0"/>
    <b v="0"/>
    <s v="publishing/radio &amp; podcasts"/>
  </r>
  <r>
    <n v="591"/>
    <s v="Jensen LLC"/>
    <s v="Realigned dedicated system engine"/>
    <x v="60"/>
    <n v="6226"/>
    <x v="1"/>
    <x v="1"/>
    <x v="585"/>
    <x v="408"/>
    <x v="569"/>
    <s v="USD"/>
    <x v="6"/>
    <x v="11"/>
    <n v="1279083600"/>
    <n v="1279947600"/>
    <b v="0"/>
    <b v="0"/>
    <s v="games/video games"/>
  </r>
  <r>
    <n v="592"/>
    <s v="Brown Inc"/>
    <s v="Object-based bandwidth-monitored concept"/>
    <x v="154"/>
    <n v="20243"/>
    <x v="1"/>
    <x v="0"/>
    <x v="586"/>
    <x v="259"/>
    <x v="570"/>
    <s v="USD"/>
    <x v="3"/>
    <x v="3"/>
    <n v="1401426000"/>
    <n v="1402203600"/>
    <b v="0"/>
    <b v="0"/>
    <s v="theater/plays"/>
  </r>
  <r>
    <n v="593"/>
    <s v="Hale-Hayes"/>
    <s v="Ameliorated client-driven open system"/>
    <x v="319"/>
    <n v="188288"/>
    <x v="1"/>
    <x v="1"/>
    <x v="587"/>
    <x v="409"/>
    <x v="571"/>
    <s v="USD"/>
    <x v="4"/>
    <x v="10"/>
    <n v="1395810000"/>
    <n v="1396933200"/>
    <b v="0"/>
    <b v="0"/>
    <s v="film &amp; video/animation"/>
  </r>
  <r>
    <n v="594"/>
    <s v="Mcbride PLC"/>
    <s v="Upgradable leadingedge Local Area Network"/>
    <x v="320"/>
    <n v="11167"/>
    <x v="1"/>
    <x v="0"/>
    <x v="588"/>
    <x v="144"/>
    <x v="572"/>
    <s v="USD"/>
    <x v="3"/>
    <x v="3"/>
    <n v="1467003600"/>
    <n v="1467262800"/>
    <b v="0"/>
    <b v="1"/>
    <s v="theater/plays"/>
  </r>
  <r>
    <n v="595"/>
    <s v="Harris-Jennings"/>
    <s v="Customizable intermediate data-warehouse"/>
    <x v="321"/>
    <n v="146595"/>
    <x v="1"/>
    <x v="1"/>
    <x v="589"/>
    <x v="410"/>
    <x v="573"/>
    <s v="USD"/>
    <x v="3"/>
    <x v="3"/>
    <n v="1268715600"/>
    <n v="1270530000"/>
    <b v="0"/>
    <b v="1"/>
    <s v="theater/plays"/>
  </r>
  <r>
    <n v="596"/>
    <s v="Becker-Scott"/>
    <s v="Managed optimizing archive"/>
    <x v="58"/>
    <n v="7875"/>
    <x v="1"/>
    <x v="0"/>
    <x v="590"/>
    <x v="236"/>
    <x v="574"/>
    <s v="USD"/>
    <x v="4"/>
    <x v="6"/>
    <n v="1457157600"/>
    <n v="1457762400"/>
    <b v="0"/>
    <b v="1"/>
    <s v="film &amp; video/drama"/>
  </r>
  <r>
    <n v="597"/>
    <s v="Todd, Freeman and Henry"/>
    <s v="Diverse systematic projection"/>
    <x v="322"/>
    <n v="148779"/>
    <x v="1"/>
    <x v="1"/>
    <x v="591"/>
    <x v="411"/>
    <x v="575"/>
    <s v="USD"/>
    <x v="3"/>
    <x v="3"/>
    <n v="1573970400"/>
    <n v="1575525600"/>
    <b v="0"/>
    <b v="0"/>
    <s v="theater/plays"/>
  </r>
  <r>
    <n v="598"/>
    <s v="Martinez, Garza and Young"/>
    <s v="Up-sized web-enabled info-mediaries"/>
    <x v="323"/>
    <n v="175868"/>
    <x v="6"/>
    <x v="1"/>
    <x v="592"/>
    <x v="412"/>
    <x v="576"/>
    <s v="EUR"/>
    <x v="1"/>
    <x v="1"/>
    <n v="1276578000"/>
    <n v="1279083600"/>
    <b v="0"/>
    <b v="0"/>
    <s v="music/rock"/>
  </r>
  <r>
    <n v="599"/>
    <s v="Smith-Ramos"/>
    <s v="Persevering optimizing Graphical User Interface"/>
    <x v="324"/>
    <n v="5112"/>
    <x v="3"/>
    <x v="0"/>
    <x v="593"/>
    <x v="172"/>
    <x v="577"/>
    <s v="DKK"/>
    <x v="4"/>
    <x v="4"/>
    <n v="1423720800"/>
    <n v="1424412000"/>
    <b v="0"/>
    <b v="0"/>
    <s v="film &amp; video/documentary"/>
  </r>
  <r>
    <n v="600"/>
    <s v="Brown-George"/>
    <s v="Cross-platform tertiary array"/>
    <x v="0"/>
    <n v="5"/>
    <x v="4"/>
    <x v="0"/>
    <x v="298"/>
    <x v="49"/>
    <x v="50"/>
    <s v="GBP"/>
    <x v="0"/>
    <x v="0"/>
    <n v="1375160400"/>
    <n v="1376197200"/>
    <b v="0"/>
    <b v="0"/>
    <s v="food/food trucks"/>
  </r>
  <r>
    <n v="601"/>
    <s v="Waters and Sons"/>
    <s v="Inverse neutral structure"/>
    <x v="9"/>
    <n v="13018"/>
    <x v="1"/>
    <x v="1"/>
    <x v="594"/>
    <x v="346"/>
    <x v="578"/>
    <s v="USD"/>
    <x v="2"/>
    <x v="8"/>
    <n v="1401426000"/>
    <n v="1402894800"/>
    <b v="1"/>
    <b v="0"/>
    <s v="technology/wearables"/>
  </r>
  <r>
    <n v="602"/>
    <s v="Brown Ltd"/>
    <s v="Quality-focused system-worthy support"/>
    <x v="325"/>
    <n v="91176"/>
    <x v="1"/>
    <x v="1"/>
    <x v="595"/>
    <x v="413"/>
    <x v="579"/>
    <s v="USD"/>
    <x v="3"/>
    <x v="3"/>
    <n v="1433480400"/>
    <n v="1434430800"/>
    <b v="0"/>
    <b v="0"/>
    <s v="theater/plays"/>
  </r>
  <r>
    <n v="603"/>
    <s v="Christian, Yates and Greer"/>
    <s v="Vision-oriented 5thgeneration array"/>
    <x v="98"/>
    <n v="6342"/>
    <x v="1"/>
    <x v="1"/>
    <x v="596"/>
    <x v="408"/>
    <x v="580"/>
    <s v="USD"/>
    <x v="3"/>
    <x v="3"/>
    <n v="1555563600"/>
    <n v="1557896400"/>
    <b v="0"/>
    <b v="0"/>
    <s v="theater/plays"/>
  </r>
  <r>
    <n v="604"/>
    <s v="Cole, Hernandez and Rodriguez"/>
    <s v="Cross-platform logistical circuit"/>
    <x v="326"/>
    <n v="151438"/>
    <x v="1"/>
    <x v="1"/>
    <x v="597"/>
    <x v="414"/>
    <x v="581"/>
    <s v="USD"/>
    <x v="3"/>
    <x v="3"/>
    <n v="1295676000"/>
    <n v="1297490400"/>
    <b v="0"/>
    <b v="0"/>
    <s v="theater/plays"/>
  </r>
  <r>
    <n v="605"/>
    <s v="Ortiz, Valenzuela and Collins"/>
    <s v="Profound solution-oriented matrix"/>
    <x v="88"/>
    <n v="6178"/>
    <x v="1"/>
    <x v="1"/>
    <x v="598"/>
    <x v="37"/>
    <x v="582"/>
    <s v="USD"/>
    <x v="5"/>
    <x v="9"/>
    <n v="1443848400"/>
    <n v="1447394400"/>
    <b v="0"/>
    <b v="0"/>
    <s v="publishing/nonfiction"/>
  </r>
  <r>
    <n v="606"/>
    <s v="Valencia PLC"/>
    <s v="Extended asynchronous initiative"/>
    <x v="74"/>
    <n v="6405"/>
    <x v="4"/>
    <x v="1"/>
    <x v="599"/>
    <x v="415"/>
    <x v="583"/>
    <s v="GBP"/>
    <x v="1"/>
    <x v="1"/>
    <n v="1457330400"/>
    <n v="1458277200"/>
    <b v="0"/>
    <b v="0"/>
    <s v="music/rock"/>
  </r>
  <r>
    <n v="607"/>
    <s v="Gordon, Mendez and Johnson"/>
    <s v="Fundamental needs-based frame"/>
    <x v="327"/>
    <n v="180667"/>
    <x v="1"/>
    <x v="1"/>
    <x v="600"/>
    <x v="416"/>
    <x v="584"/>
    <s v="USD"/>
    <x v="0"/>
    <x v="0"/>
    <n v="1395550800"/>
    <n v="1395723600"/>
    <b v="0"/>
    <b v="0"/>
    <s v="food/food trucks"/>
  </r>
  <r>
    <n v="608"/>
    <s v="Johnson Group"/>
    <s v="Compatible full-range leverage"/>
    <x v="61"/>
    <n v="11075"/>
    <x v="1"/>
    <x v="1"/>
    <x v="601"/>
    <x v="417"/>
    <x v="585"/>
    <s v="USD"/>
    <x v="1"/>
    <x v="17"/>
    <n v="1551852000"/>
    <n v="1552197600"/>
    <b v="0"/>
    <b v="1"/>
    <s v="music/jazz"/>
  </r>
  <r>
    <n v="609"/>
    <s v="Rose-Fuller"/>
    <s v="Upgradable holistic system engine"/>
    <x v="83"/>
    <n v="12042"/>
    <x v="1"/>
    <x v="1"/>
    <x v="602"/>
    <x v="124"/>
    <x v="586"/>
    <s v="USD"/>
    <x v="4"/>
    <x v="22"/>
    <n v="1547618400"/>
    <n v="1549087200"/>
    <b v="0"/>
    <b v="0"/>
    <s v="film &amp; video/science fiction"/>
  </r>
  <r>
    <n v="610"/>
    <s v="Hughes, Mendez and Patterson"/>
    <s v="Stand-alone multi-state data-warehouse"/>
    <x v="328"/>
    <n v="179356"/>
    <x v="1"/>
    <x v="1"/>
    <x v="603"/>
    <x v="418"/>
    <x v="587"/>
    <s v="USD"/>
    <x v="3"/>
    <x v="3"/>
    <n v="1355637600"/>
    <n v="1356847200"/>
    <b v="0"/>
    <b v="0"/>
    <s v="theater/plays"/>
  </r>
  <r>
    <n v="611"/>
    <s v="Brady, Cortez and Rodriguez"/>
    <s v="Multi-lateral maximized core"/>
    <x v="139"/>
    <n v="1136"/>
    <x v="1"/>
    <x v="3"/>
    <x v="604"/>
    <x v="27"/>
    <x v="588"/>
    <s v="USD"/>
    <x v="3"/>
    <x v="3"/>
    <n v="1374728400"/>
    <n v="1375765200"/>
    <b v="0"/>
    <b v="0"/>
    <s v="theater/plays"/>
  </r>
  <r>
    <n v="612"/>
    <s v="Wang, Nguyen and Horton"/>
    <s v="Innovative holistic hub"/>
    <x v="8"/>
    <n v="8645"/>
    <x v="1"/>
    <x v="1"/>
    <x v="605"/>
    <x v="325"/>
    <x v="589"/>
    <s v="USD"/>
    <x v="1"/>
    <x v="5"/>
    <n v="1287810000"/>
    <n v="1289800800"/>
    <b v="0"/>
    <b v="0"/>
    <s v="music/electric music"/>
  </r>
  <r>
    <n v="613"/>
    <s v="Santos, Williams and Brown"/>
    <s v="Reverse-engineered 24/7 methodology"/>
    <x v="65"/>
    <n v="1914"/>
    <x v="0"/>
    <x v="1"/>
    <x v="606"/>
    <x v="150"/>
    <x v="590"/>
    <s v="CAD"/>
    <x v="3"/>
    <x v="3"/>
    <n v="1503723600"/>
    <n v="1504501200"/>
    <b v="0"/>
    <b v="0"/>
    <s v="theater/plays"/>
  </r>
  <r>
    <n v="614"/>
    <s v="Barnett and Sons"/>
    <s v="Business-focused dynamic info-mediaries"/>
    <x v="329"/>
    <n v="41205"/>
    <x v="1"/>
    <x v="1"/>
    <x v="607"/>
    <x v="419"/>
    <x v="591"/>
    <s v="USD"/>
    <x v="3"/>
    <x v="3"/>
    <n v="1484114400"/>
    <n v="1485669600"/>
    <b v="0"/>
    <b v="0"/>
    <s v="theater/plays"/>
  </r>
  <r>
    <n v="615"/>
    <s v="Petersen-Rodriguez"/>
    <s v="Digitized clear-thinking installation"/>
    <x v="275"/>
    <n v="14488"/>
    <x v="6"/>
    <x v="1"/>
    <x v="608"/>
    <x v="73"/>
    <x v="54"/>
    <s v="EUR"/>
    <x v="3"/>
    <x v="3"/>
    <n v="1461906000"/>
    <n v="1462770000"/>
    <b v="0"/>
    <b v="0"/>
    <s v="theater/plays"/>
  </r>
  <r>
    <n v="616"/>
    <s v="Burnett-Mora"/>
    <s v="Quality-focused 24/7 superstructure"/>
    <x v="330"/>
    <n v="12129"/>
    <x v="4"/>
    <x v="1"/>
    <x v="609"/>
    <x v="202"/>
    <x v="592"/>
    <s v="GBP"/>
    <x v="1"/>
    <x v="7"/>
    <n v="1379653200"/>
    <n v="1379739600"/>
    <b v="0"/>
    <b v="1"/>
    <s v="music/indie rock"/>
  </r>
  <r>
    <n v="617"/>
    <s v="King LLC"/>
    <s v="Multi-channeled local intranet"/>
    <x v="1"/>
    <n v="3496"/>
    <x v="1"/>
    <x v="1"/>
    <x v="610"/>
    <x v="12"/>
    <x v="593"/>
    <s v="USD"/>
    <x v="3"/>
    <x v="3"/>
    <n v="1401858000"/>
    <n v="1402722000"/>
    <b v="0"/>
    <b v="0"/>
    <s v="theater/plays"/>
  </r>
  <r>
    <n v="618"/>
    <s v="Miller Ltd"/>
    <s v="Open-architected mobile emulation"/>
    <x v="331"/>
    <n v="97037"/>
    <x v="1"/>
    <x v="0"/>
    <x v="611"/>
    <x v="420"/>
    <x v="594"/>
    <s v="USD"/>
    <x v="5"/>
    <x v="9"/>
    <n v="1367470800"/>
    <n v="1369285200"/>
    <b v="0"/>
    <b v="0"/>
    <s v="publishing/nonfiction"/>
  </r>
  <r>
    <n v="619"/>
    <s v="Case LLC"/>
    <s v="Ameliorated foreground methodology"/>
    <x v="332"/>
    <n v="55757"/>
    <x v="1"/>
    <x v="0"/>
    <x v="612"/>
    <x v="355"/>
    <x v="595"/>
    <s v="USD"/>
    <x v="3"/>
    <x v="3"/>
    <n v="1304658000"/>
    <n v="1304744400"/>
    <b v="1"/>
    <b v="1"/>
    <s v="theater/plays"/>
  </r>
  <r>
    <n v="620"/>
    <s v="Swanson, Wilson and Baker"/>
    <s v="Synergized well-modulated project"/>
    <x v="333"/>
    <n v="11525"/>
    <x v="2"/>
    <x v="1"/>
    <x v="613"/>
    <x v="58"/>
    <x v="596"/>
    <s v="AUD"/>
    <x v="7"/>
    <x v="14"/>
    <n v="1467954000"/>
    <n v="1468299600"/>
    <b v="0"/>
    <b v="0"/>
    <s v="photography/photography books"/>
  </r>
  <r>
    <n v="621"/>
    <s v="Dean, Fox and Phillips"/>
    <s v="Extended context-sensitive forecast"/>
    <x v="334"/>
    <n v="158669"/>
    <x v="1"/>
    <x v="1"/>
    <x v="614"/>
    <x v="421"/>
    <x v="597"/>
    <s v="USD"/>
    <x v="3"/>
    <x v="3"/>
    <n v="1473742800"/>
    <n v="1474174800"/>
    <b v="0"/>
    <b v="0"/>
    <s v="theater/plays"/>
  </r>
  <r>
    <n v="622"/>
    <s v="Smith-Smith"/>
    <s v="Total leadingedge neural-net"/>
    <x v="335"/>
    <n v="5916"/>
    <x v="1"/>
    <x v="0"/>
    <x v="615"/>
    <x v="251"/>
    <x v="598"/>
    <s v="USD"/>
    <x v="1"/>
    <x v="7"/>
    <n v="1523768400"/>
    <n v="1526014800"/>
    <b v="0"/>
    <b v="0"/>
    <s v="music/indie rock"/>
  </r>
  <r>
    <n v="623"/>
    <s v="Smith, Scott and Rodriguez"/>
    <s v="Organic actuating protocol"/>
    <x v="336"/>
    <n v="150806"/>
    <x v="4"/>
    <x v="1"/>
    <x v="616"/>
    <x v="422"/>
    <x v="599"/>
    <s v="GBP"/>
    <x v="3"/>
    <x v="3"/>
    <n v="1437022800"/>
    <n v="1437454800"/>
    <b v="0"/>
    <b v="0"/>
    <s v="theater/plays"/>
  </r>
  <r>
    <n v="624"/>
    <s v="White, Robertson and Roberts"/>
    <s v="Down-sized national software"/>
    <x v="135"/>
    <n v="14249"/>
    <x v="1"/>
    <x v="1"/>
    <x v="617"/>
    <x v="423"/>
    <x v="600"/>
    <s v="USD"/>
    <x v="7"/>
    <x v="14"/>
    <n v="1422165600"/>
    <n v="1422684000"/>
    <b v="0"/>
    <b v="0"/>
    <s v="photography/photography books"/>
  </r>
  <r>
    <n v="625"/>
    <s v="Martinez Inc"/>
    <s v="Organic upward-trending Graphical User Interface"/>
    <x v="168"/>
    <n v="5803"/>
    <x v="1"/>
    <x v="0"/>
    <x v="618"/>
    <x v="197"/>
    <x v="487"/>
    <s v="USD"/>
    <x v="3"/>
    <x v="3"/>
    <n v="1580104800"/>
    <n v="1581314400"/>
    <b v="0"/>
    <b v="0"/>
    <s v="theater/plays"/>
  </r>
  <r>
    <n v="626"/>
    <s v="Tucker, Mccoy and Marquez"/>
    <s v="Synergistic tertiary budgetary management"/>
    <x v="330"/>
    <n v="13205"/>
    <x v="1"/>
    <x v="1"/>
    <x v="619"/>
    <x v="288"/>
    <x v="601"/>
    <s v="USD"/>
    <x v="3"/>
    <x v="3"/>
    <n v="1285650000"/>
    <n v="1286427600"/>
    <b v="0"/>
    <b v="1"/>
    <s v="theater/plays"/>
  </r>
  <r>
    <n v="627"/>
    <s v="Martin, Lee and Armstrong"/>
    <s v="Open-architected incremental ability"/>
    <x v="39"/>
    <n v="11108"/>
    <x v="4"/>
    <x v="1"/>
    <x v="620"/>
    <x v="110"/>
    <x v="602"/>
    <s v="GBP"/>
    <x v="0"/>
    <x v="0"/>
    <n v="1276664400"/>
    <n v="1278738000"/>
    <b v="1"/>
    <b v="0"/>
    <s v="food/food trucks"/>
  </r>
  <r>
    <n v="628"/>
    <s v="Dunn, Moreno and Green"/>
    <s v="Intuitive object-oriented task-force"/>
    <x v="89"/>
    <n v="2884"/>
    <x v="1"/>
    <x v="1"/>
    <x v="621"/>
    <x v="87"/>
    <x v="603"/>
    <s v="USD"/>
    <x v="1"/>
    <x v="7"/>
    <n v="1286168400"/>
    <n v="1286427600"/>
    <b v="0"/>
    <b v="0"/>
    <s v="music/indie rock"/>
  </r>
  <r>
    <n v="629"/>
    <s v="Jackson, Martinez and Ray"/>
    <s v="Multi-tiered executive toolset"/>
    <x v="337"/>
    <n v="55476"/>
    <x v="1"/>
    <x v="0"/>
    <x v="622"/>
    <x v="424"/>
    <x v="604"/>
    <s v="USD"/>
    <x v="3"/>
    <x v="3"/>
    <n v="1467781200"/>
    <n v="1467954000"/>
    <b v="0"/>
    <b v="1"/>
    <s v="theater/plays"/>
  </r>
  <r>
    <n v="630"/>
    <s v="Patterson-Johnson"/>
    <s v="Grass-roots directional workforce"/>
    <x v="40"/>
    <n v="5973"/>
    <x v="1"/>
    <x v="3"/>
    <x v="623"/>
    <x v="215"/>
    <x v="605"/>
    <s v="USD"/>
    <x v="3"/>
    <x v="3"/>
    <n v="1556686800"/>
    <n v="1557637200"/>
    <b v="0"/>
    <b v="1"/>
    <s v="theater/plays"/>
  </r>
  <r>
    <n v="631"/>
    <s v="Carlson-Hernandez"/>
    <s v="Quality-focused real-time solution"/>
    <x v="338"/>
    <n v="183756"/>
    <x v="1"/>
    <x v="1"/>
    <x v="624"/>
    <x v="425"/>
    <x v="606"/>
    <s v="USD"/>
    <x v="3"/>
    <x v="3"/>
    <n v="1553576400"/>
    <n v="1553922000"/>
    <b v="0"/>
    <b v="0"/>
    <s v="theater/plays"/>
  </r>
  <r>
    <n v="632"/>
    <s v="Parker PLC"/>
    <s v="Reduced interactive matrix"/>
    <x v="339"/>
    <n v="30902"/>
    <x v="1"/>
    <x v="2"/>
    <x v="625"/>
    <x v="426"/>
    <x v="607"/>
    <s v="USD"/>
    <x v="3"/>
    <x v="3"/>
    <n v="1414904400"/>
    <n v="1416463200"/>
    <b v="0"/>
    <b v="0"/>
    <s v="theater/plays"/>
  </r>
  <r>
    <n v="633"/>
    <s v="Yu and Sons"/>
    <s v="Adaptive context-sensitive architecture"/>
    <x v="313"/>
    <n v="5569"/>
    <x v="1"/>
    <x v="0"/>
    <x v="626"/>
    <x v="339"/>
    <x v="608"/>
    <s v="USD"/>
    <x v="4"/>
    <x v="10"/>
    <n v="1446876000"/>
    <n v="1447221600"/>
    <b v="0"/>
    <b v="0"/>
    <s v="film &amp; video/animation"/>
  </r>
  <r>
    <n v="634"/>
    <s v="Taylor, Johnson and Hernandez"/>
    <s v="Polarized incremental portal"/>
    <x v="195"/>
    <n v="92824"/>
    <x v="1"/>
    <x v="3"/>
    <x v="627"/>
    <x v="427"/>
    <x v="609"/>
    <s v="USD"/>
    <x v="4"/>
    <x v="19"/>
    <n v="1490418000"/>
    <n v="1491627600"/>
    <b v="0"/>
    <b v="0"/>
    <s v="film &amp; video/television"/>
  </r>
  <r>
    <n v="635"/>
    <s v="Mack Ltd"/>
    <s v="Reactive regional access"/>
    <x v="340"/>
    <n v="158590"/>
    <x v="1"/>
    <x v="1"/>
    <x v="628"/>
    <x v="428"/>
    <x v="610"/>
    <s v="USD"/>
    <x v="4"/>
    <x v="19"/>
    <n v="1360389600"/>
    <n v="1363150800"/>
    <b v="0"/>
    <b v="0"/>
    <s v="film &amp; video/television"/>
  </r>
  <r>
    <n v="636"/>
    <s v="Lamb-Sanders"/>
    <s v="Stand-alone reciprocal frame"/>
    <x v="341"/>
    <n v="127591"/>
    <x v="3"/>
    <x v="0"/>
    <x v="629"/>
    <x v="429"/>
    <x v="611"/>
    <s v="DKK"/>
    <x v="4"/>
    <x v="10"/>
    <n v="1326866400"/>
    <n v="1330754400"/>
    <b v="0"/>
    <b v="1"/>
    <s v="film &amp; video/animation"/>
  </r>
  <r>
    <n v="637"/>
    <s v="Williams-Ramirez"/>
    <s v="Open-architected 24/7 throughput"/>
    <x v="275"/>
    <n v="6750"/>
    <x v="1"/>
    <x v="0"/>
    <x v="630"/>
    <x v="167"/>
    <x v="612"/>
    <s v="USD"/>
    <x v="3"/>
    <x v="3"/>
    <n v="1479103200"/>
    <n v="1479794400"/>
    <b v="0"/>
    <b v="0"/>
    <s v="theater/plays"/>
  </r>
  <r>
    <n v="638"/>
    <s v="Weaver Ltd"/>
    <s v="Monitored 24/7 approach"/>
    <x v="342"/>
    <n v="9318"/>
    <x v="1"/>
    <x v="0"/>
    <x v="631"/>
    <x v="115"/>
    <x v="613"/>
    <s v="USD"/>
    <x v="3"/>
    <x v="3"/>
    <n v="1280206800"/>
    <n v="1281243600"/>
    <b v="0"/>
    <b v="1"/>
    <s v="theater/plays"/>
  </r>
  <r>
    <n v="639"/>
    <s v="Barnes-Williams"/>
    <s v="Upgradable explicit forecast"/>
    <x v="133"/>
    <n v="4832"/>
    <x v="1"/>
    <x v="2"/>
    <x v="632"/>
    <x v="430"/>
    <x v="614"/>
    <s v="USD"/>
    <x v="4"/>
    <x v="6"/>
    <n v="1532754000"/>
    <n v="1532754000"/>
    <b v="0"/>
    <b v="1"/>
    <s v="film &amp; video/drama"/>
  </r>
  <r>
    <n v="640"/>
    <s v="Richardson, Woodward and Hansen"/>
    <s v="Pre-emptive context-sensitive support"/>
    <x v="343"/>
    <n v="19769"/>
    <x v="1"/>
    <x v="0"/>
    <x v="633"/>
    <x v="431"/>
    <x v="615"/>
    <s v="USD"/>
    <x v="3"/>
    <x v="3"/>
    <n v="1453096800"/>
    <n v="1453356000"/>
    <b v="0"/>
    <b v="0"/>
    <s v="theater/plays"/>
  </r>
  <r>
    <n v="641"/>
    <s v="Hunt, Barker and Baker"/>
    <s v="Business-focused leadingedge instruction set"/>
    <x v="151"/>
    <n v="11277"/>
    <x v="5"/>
    <x v="1"/>
    <x v="634"/>
    <x v="346"/>
    <x v="616"/>
    <s v="CHF"/>
    <x v="3"/>
    <x v="3"/>
    <n v="1487570400"/>
    <n v="1489986000"/>
    <b v="0"/>
    <b v="0"/>
    <s v="theater/plays"/>
  </r>
  <r>
    <n v="642"/>
    <s v="Ramos, Moreno and Lewis"/>
    <s v="Extended multi-state knowledge user"/>
    <x v="243"/>
    <n v="13382"/>
    <x v="0"/>
    <x v="1"/>
    <x v="635"/>
    <x v="30"/>
    <x v="617"/>
    <s v="CAD"/>
    <x v="2"/>
    <x v="8"/>
    <n v="1545026400"/>
    <n v="1545804000"/>
    <b v="0"/>
    <b v="0"/>
    <s v="technology/wearables"/>
  </r>
  <r>
    <n v="643"/>
    <s v="Harris Inc"/>
    <s v="Future-proofed modular groupware"/>
    <x v="344"/>
    <n v="32986"/>
    <x v="1"/>
    <x v="1"/>
    <x v="636"/>
    <x v="432"/>
    <x v="618"/>
    <s v="USD"/>
    <x v="3"/>
    <x v="3"/>
    <n v="1488348000"/>
    <n v="1489899600"/>
    <b v="0"/>
    <b v="0"/>
    <s v="theater/plays"/>
  </r>
  <r>
    <n v="644"/>
    <s v="Peters-Nelson"/>
    <s v="Distributed real-time algorithm"/>
    <x v="345"/>
    <n v="81984"/>
    <x v="0"/>
    <x v="0"/>
    <x v="637"/>
    <x v="433"/>
    <x v="619"/>
    <s v="CAD"/>
    <x v="3"/>
    <x v="3"/>
    <n v="1545112800"/>
    <n v="1546495200"/>
    <b v="0"/>
    <b v="0"/>
    <s v="theater/plays"/>
  </r>
  <r>
    <n v="645"/>
    <s v="Ferguson, Murphy and Bright"/>
    <s v="Multi-lateral heuristic throughput"/>
    <x v="346"/>
    <n v="178483"/>
    <x v="1"/>
    <x v="0"/>
    <x v="638"/>
    <x v="434"/>
    <x v="620"/>
    <s v="USD"/>
    <x v="1"/>
    <x v="1"/>
    <n v="1537938000"/>
    <n v="1539752400"/>
    <b v="0"/>
    <b v="1"/>
    <s v="music/rock"/>
  </r>
  <r>
    <n v="646"/>
    <s v="Robinson Group"/>
    <s v="Switchable reciprocal middleware"/>
    <x v="201"/>
    <n v="87448"/>
    <x v="1"/>
    <x v="0"/>
    <x v="639"/>
    <x v="435"/>
    <x v="621"/>
    <s v="USD"/>
    <x v="6"/>
    <x v="11"/>
    <n v="1363150800"/>
    <n v="1364101200"/>
    <b v="0"/>
    <b v="0"/>
    <s v="games/video games"/>
  </r>
  <r>
    <n v="647"/>
    <s v="Jordan-Wolfe"/>
    <s v="Inverse multimedia Graphic Interface"/>
    <x v="6"/>
    <n v="1863"/>
    <x v="1"/>
    <x v="0"/>
    <x v="640"/>
    <x v="6"/>
    <x v="452"/>
    <s v="USD"/>
    <x v="5"/>
    <x v="18"/>
    <n v="1523250000"/>
    <n v="1525323600"/>
    <b v="0"/>
    <b v="0"/>
    <s v="publishing/translations"/>
  </r>
  <r>
    <n v="648"/>
    <s v="Vargas-Cox"/>
    <s v="Vision-oriented local contingency"/>
    <x v="347"/>
    <n v="62174"/>
    <x v="1"/>
    <x v="3"/>
    <x v="641"/>
    <x v="419"/>
    <x v="622"/>
    <s v="USD"/>
    <x v="0"/>
    <x v="0"/>
    <n v="1499317200"/>
    <n v="1500872400"/>
    <b v="1"/>
    <b v="0"/>
    <s v="food/food trucks"/>
  </r>
  <r>
    <n v="649"/>
    <s v="Yang and Sons"/>
    <s v="Reactive 6thgeneration hub"/>
    <x v="155"/>
    <n v="59003"/>
    <x v="5"/>
    <x v="0"/>
    <x v="642"/>
    <x v="436"/>
    <x v="623"/>
    <s v="CHF"/>
    <x v="3"/>
    <x v="3"/>
    <n v="1287550800"/>
    <n v="1288501200"/>
    <b v="1"/>
    <b v="1"/>
    <s v="theater/plays"/>
  </r>
  <r>
    <n v="650"/>
    <s v="Wilson, Wilson and Mathis"/>
    <s v="Optional asymmetric success"/>
    <x v="0"/>
    <n v="2"/>
    <x v="1"/>
    <x v="0"/>
    <x v="50"/>
    <x v="49"/>
    <x v="50"/>
    <s v="USD"/>
    <x v="1"/>
    <x v="17"/>
    <n v="1404795600"/>
    <n v="1407128400"/>
    <b v="0"/>
    <b v="0"/>
    <s v="music/jazz"/>
  </r>
  <r>
    <n v="651"/>
    <s v="Wang, Koch and Weaver"/>
    <s v="Digitized analyzing capacity"/>
    <x v="348"/>
    <n v="174039"/>
    <x v="6"/>
    <x v="0"/>
    <x v="643"/>
    <x v="437"/>
    <x v="624"/>
    <s v="EUR"/>
    <x v="4"/>
    <x v="12"/>
    <n v="1393048800"/>
    <n v="1394344800"/>
    <b v="0"/>
    <b v="0"/>
    <s v="film &amp; video/shorts"/>
  </r>
  <r>
    <n v="652"/>
    <s v="Cisneros Ltd"/>
    <s v="Vision-oriented regional hub"/>
    <x v="83"/>
    <n v="12684"/>
    <x v="1"/>
    <x v="1"/>
    <x v="644"/>
    <x v="438"/>
    <x v="625"/>
    <s v="USD"/>
    <x v="2"/>
    <x v="2"/>
    <n v="1470373200"/>
    <n v="1474088400"/>
    <b v="0"/>
    <b v="0"/>
    <s v="technology/web"/>
  </r>
  <r>
    <n v="653"/>
    <s v="Williams-Jones"/>
    <s v="Monitored incremental info-mediaries"/>
    <x v="60"/>
    <n v="14033"/>
    <x v="1"/>
    <x v="1"/>
    <x v="645"/>
    <x v="439"/>
    <x v="626"/>
    <s v="USD"/>
    <x v="2"/>
    <x v="2"/>
    <n v="1460091600"/>
    <n v="1460264400"/>
    <b v="0"/>
    <b v="0"/>
    <s v="technology/web"/>
  </r>
  <r>
    <n v="654"/>
    <s v="Roberts, Hinton and Williams"/>
    <s v="Programmable static middleware"/>
    <x v="349"/>
    <n v="177936"/>
    <x v="1"/>
    <x v="1"/>
    <x v="646"/>
    <x v="440"/>
    <x v="627"/>
    <s v="USD"/>
    <x v="1"/>
    <x v="16"/>
    <n v="1440392400"/>
    <n v="1440824400"/>
    <b v="0"/>
    <b v="0"/>
    <s v="music/metal"/>
  </r>
  <r>
    <n v="655"/>
    <s v="Gonzalez, Williams and Benson"/>
    <s v="Multi-layered bottom-line encryption"/>
    <x v="350"/>
    <n v="13212"/>
    <x v="1"/>
    <x v="1"/>
    <x v="647"/>
    <x v="441"/>
    <x v="628"/>
    <s v="USD"/>
    <x v="7"/>
    <x v="14"/>
    <n v="1488434400"/>
    <n v="1489554000"/>
    <b v="1"/>
    <b v="0"/>
    <s v="photography/photography books"/>
  </r>
  <r>
    <n v="656"/>
    <s v="Hobbs, Brown and Lee"/>
    <s v="Vision-oriented systematic Graphical User Interface"/>
    <x v="351"/>
    <n v="49879"/>
    <x v="2"/>
    <x v="0"/>
    <x v="648"/>
    <x v="442"/>
    <x v="629"/>
    <s v="AUD"/>
    <x v="0"/>
    <x v="0"/>
    <n v="1514440800"/>
    <n v="1514872800"/>
    <b v="0"/>
    <b v="0"/>
    <s v="food/food trucks"/>
  </r>
  <r>
    <n v="657"/>
    <s v="Russo, Kim and Mccoy"/>
    <s v="Balanced optimal hardware"/>
    <x v="83"/>
    <n v="824"/>
    <x v="1"/>
    <x v="0"/>
    <x v="649"/>
    <x v="443"/>
    <x v="630"/>
    <s v="USD"/>
    <x v="4"/>
    <x v="22"/>
    <n v="1514354400"/>
    <n v="1515736800"/>
    <b v="0"/>
    <b v="0"/>
    <s v="film &amp; video/science fiction"/>
  </r>
  <r>
    <n v="658"/>
    <s v="Howell, Myers and Olson"/>
    <s v="Self-enabling mission-critical success"/>
    <x v="352"/>
    <n v="31594"/>
    <x v="1"/>
    <x v="3"/>
    <x v="650"/>
    <x v="444"/>
    <x v="631"/>
    <s v="USD"/>
    <x v="1"/>
    <x v="1"/>
    <n v="1440910800"/>
    <n v="1442898000"/>
    <b v="0"/>
    <b v="0"/>
    <s v="music/rock"/>
  </r>
  <r>
    <n v="659"/>
    <s v="Bailey and Sons"/>
    <s v="Grass-roots dynamic emulation"/>
    <x v="353"/>
    <n v="57010"/>
    <x v="4"/>
    <x v="0"/>
    <x v="651"/>
    <x v="424"/>
    <x v="632"/>
    <s v="GBP"/>
    <x v="4"/>
    <x v="4"/>
    <n v="1296108000"/>
    <n v="1296194400"/>
    <b v="0"/>
    <b v="0"/>
    <s v="film &amp; video/documentary"/>
  </r>
  <r>
    <n v="660"/>
    <s v="Jensen-Brown"/>
    <s v="Fundamental disintermediate matrix"/>
    <x v="14"/>
    <n v="7438"/>
    <x v="1"/>
    <x v="0"/>
    <x v="652"/>
    <x v="385"/>
    <x v="633"/>
    <s v="USD"/>
    <x v="3"/>
    <x v="3"/>
    <n v="1440133200"/>
    <n v="1440910800"/>
    <b v="1"/>
    <b v="0"/>
    <s v="theater/plays"/>
  </r>
  <r>
    <n v="661"/>
    <s v="Smith Group"/>
    <s v="Right-sized secondary challenge"/>
    <x v="354"/>
    <n v="57872"/>
    <x v="3"/>
    <x v="0"/>
    <x v="653"/>
    <x v="445"/>
    <x v="634"/>
    <s v="DKK"/>
    <x v="1"/>
    <x v="17"/>
    <n v="1332910800"/>
    <n v="1335502800"/>
    <b v="0"/>
    <b v="0"/>
    <s v="music/jazz"/>
  </r>
  <r>
    <n v="662"/>
    <s v="Murphy-Farrell"/>
    <s v="Implemented exuding software"/>
    <x v="14"/>
    <n v="8906"/>
    <x v="1"/>
    <x v="0"/>
    <x v="654"/>
    <x v="54"/>
    <x v="635"/>
    <s v="USD"/>
    <x v="3"/>
    <x v="3"/>
    <n v="1544335200"/>
    <n v="1544680800"/>
    <b v="0"/>
    <b v="0"/>
    <s v="theater/plays"/>
  </r>
  <r>
    <n v="663"/>
    <s v="Everett-Wolfe"/>
    <s v="Total optimizing software"/>
    <x v="83"/>
    <n v="7724"/>
    <x v="1"/>
    <x v="0"/>
    <x v="655"/>
    <x v="215"/>
    <x v="636"/>
    <s v="USD"/>
    <x v="3"/>
    <x v="3"/>
    <n v="1286427600"/>
    <n v="1288414800"/>
    <b v="0"/>
    <b v="0"/>
    <s v="theater/plays"/>
  </r>
  <r>
    <n v="664"/>
    <s v="Young PLC"/>
    <s v="Optional maximized attitude"/>
    <x v="355"/>
    <n v="26571"/>
    <x v="1"/>
    <x v="0"/>
    <x v="656"/>
    <x v="446"/>
    <x v="637"/>
    <s v="USD"/>
    <x v="1"/>
    <x v="17"/>
    <n v="1329717600"/>
    <n v="1330581600"/>
    <b v="0"/>
    <b v="0"/>
    <s v="music/jazz"/>
  </r>
  <r>
    <n v="665"/>
    <s v="Park-Goodman"/>
    <s v="Customer-focused impactful extranet"/>
    <x v="135"/>
    <n v="12219"/>
    <x v="1"/>
    <x v="1"/>
    <x v="657"/>
    <x v="447"/>
    <x v="552"/>
    <s v="USD"/>
    <x v="4"/>
    <x v="4"/>
    <n v="1310187600"/>
    <n v="1311397200"/>
    <b v="0"/>
    <b v="1"/>
    <s v="film &amp; video/documentary"/>
  </r>
  <r>
    <n v="666"/>
    <s v="York, Barr and Grant"/>
    <s v="Cloned bottom-line success"/>
    <x v="33"/>
    <n v="1985"/>
    <x v="1"/>
    <x v="3"/>
    <x v="658"/>
    <x v="270"/>
    <x v="638"/>
    <s v="USD"/>
    <x v="3"/>
    <x v="3"/>
    <n v="1377838800"/>
    <n v="1378357200"/>
    <b v="0"/>
    <b v="1"/>
    <s v="theater/plays"/>
  </r>
  <r>
    <n v="667"/>
    <s v="Little Ltd"/>
    <s v="Decentralized bandwidth-monitored ability"/>
    <x v="350"/>
    <n v="12155"/>
    <x v="1"/>
    <x v="1"/>
    <x v="659"/>
    <x v="448"/>
    <x v="639"/>
    <s v="USD"/>
    <x v="8"/>
    <x v="23"/>
    <n v="1410325200"/>
    <n v="1411102800"/>
    <b v="0"/>
    <b v="0"/>
    <s v="journalism/audio"/>
  </r>
  <r>
    <n v="668"/>
    <s v="Brown and Sons"/>
    <s v="Programmable leadingedge budgetary management"/>
    <x v="356"/>
    <n v="5593"/>
    <x v="1"/>
    <x v="0"/>
    <x v="660"/>
    <x v="70"/>
    <x v="640"/>
    <s v="USD"/>
    <x v="3"/>
    <x v="3"/>
    <n v="1343797200"/>
    <n v="1344834000"/>
    <b v="0"/>
    <b v="0"/>
    <s v="theater/plays"/>
  </r>
  <r>
    <n v="669"/>
    <s v="Payne, Garrett and Thomas"/>
    <s v="Upgradable bi-directional concept"/>
    <x v="357"/>
    <n v="175020"/>
    <x v="6"/>
    <x v="1"/>
    <x v="661"/>
    <x v="449"/>
    <x v="641"/>
    <s v="EUR"/>
    <x v="3"/>
    <x v="3"/>
    <n v="1498453200"/>
    <n v="1499230800"/>
    <b v="0"/>
    <b v="0"/>
    <s v="theater/plays"/>
  </r>
  <r>
    <n v="670"/>
    <s v="Robinson Group"/>
    <s v="Re-contextualized homogeneous flexibility"/>
    <x v="358"/>
    <n v="75955"/>
    <x v="1"/>
    <x v="1"/>
    <x v="662"/>
    <x v="450"/>
    <x v="642"/>
    <s v="USD"/>
    <x v="1"/>
    <x v="7"/>
    <n v="1456380000"/>
    <n v="1457416800"/>
    <b v="0"/>
    <b v="0"/>
    <s v="music/indie rock"/>
  </r>
  <r>
    <n v="671"/>
    <s v="Robinson-Kelly"/>
    <s v="Monitored bi-directional standardization"/>
    <x v="359"/>
    <n v="119127"/>
    <x v="1"/>
    <x v="1"/>
    <x v="663"/>
    <x v="451"/>
    <x v="643"/>
    <s v="USD"/>
    <x v="3"/>
    <x v="3"/>
    <n v="1280552400"/>
    <n v="1280898000"/>
    <b v="0"/>
    <b v="1"/>
    <s v="theater/plays"/>
  </r>
  <r>
    <n v="672"/>
    <s v="Kelly-Colon"/>
    <s v="Stand-alone grid-enabled leverage"/>
    <x v="360"/>
    <n v="110689"/>
    <x v="2"/>
    <x v="0"/>
    <x v="664"/>
    <x v="452"/>
    <x v="644"/>
    <s v="AUD"/>
    <x v="3"/>
    <x v="3"/>
    <n v="1521608400"/>
    <n v="1522472400"/>
    <b v="0"/>
    <b v="0"/>
    <s v="theater/plays"/>
  </r>
  <r>
    <n v="673"/>
    <s v="Turner, Scott and Gentry"/>
    <s v="Assimilated regional groupware"/>
    <x v="36"/>
    <n v="2445"/>
    <x v="6"/>
    <x v="0"/>
    <x v="665"/>
    <x v="125"/>
    <x v="645"/>
    <s v="EUR"/>
    <x v="1"/>
    <x v="7"/>
    <n v="1460696400"/>
    <n v="1462510800"/>
    <b v="0"/>
    <b v="0"/>
    <s v="music/indie rock"/>
  </r>
  <r>
    <n v="674"/>
    <s v="Sanchez Ltd"/>
    <s v="Up-sized 24hour instruction set"/>
    <x v="361"/>
    <n v="57250"/>
    <x v="1"/>
    <x v="3"/>
    <x v="666"/>
    <x v="453"/>
    <x v="646"/>
    <s v="USD"/>
    <x v="7"/>
    <x v="14"/>
    <n v="1313730000"/>
    <n v="1317790800"/>
    <b v="0"/>
    <b v="0"/>
    <s v="photography/photography books"/>
  </r>
  <r>
    <n v="675"/>
    <s v="Giles-Smith"/>
    <s v="Right-sized web-enabled intranet"/>
    <x v="62"/>
    <n v="11929"/>
    <x v="1"/>
    <x v="1"/>
    <x v="667"/>
    <x v="269"/>
    <x v="647"/>
    <s v="USD"/>
    <x v="8"/>
    <x v="23"/>
    <n v="1568178000"/>
    <n v="1568782800"/>
    <b v="0"/>
    <b v="0"/>
    <s v="journalism/audio"/>
  </r>
  <r>
    <n v="676"/>
    <s v="Thompson-Moreno"/>
    <s v="Expanded needs-based orchestration"/>
    <x v="362"/>
    <n v="118214"/>
    <x v="1"/>
    <x v="1"/>
    <x v="668"/>
    <x v="454"/>
    <x v="648"/>
    <s v="USD"/>
    <x v="7"/>
    <x v="14"/>
    <n v="1348635600"/>
    <n v="1349413200"/>
    <b v="0"/>
    <b v="0"/>
    <s v="photography/photography books"/>
  </r>
  <r>
    <n v="677"/>
    <s v="Murphy-Fox"/>
    <s v="Organic system-worthy orchestration"/>
    <x v="98"/>
    <n v="4432"/>
    <x v="1"/>
    <x v="0"/>
    <x v="669"/>
    <x v="41"/>
    <x v="649"/>
    <s v="USD"/>
    <x v="5"/>
    <x v="13"/>
    <n v="1468126800"/>
    <n v="1472446800"/>
    <b v="0"/>
    <b v="0"/>
    <s v="publishing/fiction"/>
  </r>
  <r>
    <n v="678"/>
    <s v="Rodriguez-Patterson"/>
    <s v="Inverse static standardization"/>
    <x v="105"/>
    <n v="17879"/>
    <x v="1"/>
    <x v="3"/>
    <x v="670"/>
    <x v="455"/>
    <x v="650"/>
    <s v="USD"/>
    <x v="4"/>
    <x v="6"/>
    <n v="1547877600"/>
    <n v="1548050400"/>
    <b v="0"/>
    <b v="0"/>
    <s v="film &amp; video/drama"/>
  </r>
  <r>
    <n v="679"/>
    <s v="Davis Ltd"/>
    <s v="Synchronized motivating solution"/>
    <x v="1"/>
    <n v="14511"/>
    <x v="1"/>
    <x v="1"/>
    <x v="671"/>
    <x v="456"/>
    <x v="651"/>
    <s v="USD"/>
    <x v="0"/>
    <x v="0"/>
    <n v="1571374800"/>
    <n v="1571806800"/>
    <b v="0"/>
    <b v="1"/>
    <s v="food/food trucks"/>
  </r>
  <r>
    <n v="680"/>
    <s v="Nelson-Valdez"/>
    <s v="Open-source 4thgeneration open system"/>
    <x v="363"/>
    <n v="141822"/>
    <x v="1"/>
    <x v="0"/>
    <x v="672"/>
    <x v="457"/>
    <x v="652"/>
    <s v="USD"/>
    <x v="6"/>
    <x v="20"/>
    <n v="1576303200"/>
    <n v="1576476000"/>
    <b v="0"/>
    <b v="1"/>
    <s v="games/mobile games"/>
  </r>
  <r>
    <n v="681"/>
    <s v="Kelly PLC"/>
    <s v="Decentralized context-sensitive superstructure"/>
    <x v="364"/>
    <n v="159037"/>
    <x v="1"/>
    <x v="0"/>
    <x v="673"/>
    <x v="458"/>
    <x v="653"/>
    <s v="USD"/>
    <x v="3"/>
    <x v="3"/>
    <n v="1324447200"/>
    <n v="1324965600"/>
    <b v="0"/>
    <b v="0"/>
    <s v="theater/plays"/>
  </r>
  <r>
    <n v="682"/>
    <s v="Nguyen and Sons"/>
    <s v="Compatible 5thgeneration concept"/>
    <x v="91"/>
    <n v="8109"/>
    <x v="1"/>
    <x v="1"/>
    <x v="674"/>
    <x v="459"/>
    <x v="654"/>
    <s v="USD"/>
    <x v="3"/>
    <x v="3"/>
    <n v="1386741600"/>
    <n v="1387519200"/>
    <b v="0"/>
    <b v="0"/>
    <s v="theater/plays"/>
  </r>
  <r>
    <n v="683"/>
    <s v="Jones PLC"/>
    <s v="Virtual systemic intranet"/>
    <x v="173"/>
    <n v="8244"/>
    <x v="1"/>
    <x v="1"/>
    <x v="675"/>
    <x v="98"/>
    <x v="655"/>
    <s v="USD"/>
    <x v="3"/>
    <x v="3"/>
    <n v="1537074000"/>
    <n v="1537246800"/>
    <b v="0"/>
    <b v="0"/>
    <s v="theater/plays"/>
  </r>
  <r>
    <n v="684"/>
    <s v="Gilmore LLC"/>
    <s v="Optimized systemic algorithm"/>
    <x v="1"/>
    <n v="7600"/>
    <x v="0"/>
    <x v="1"/>
    <x v="676"/>
    <x v="460"/>
    <x v="656"/>
    <s v="CAD"/>
    <x v="5"/>
    <x v="9"/>
    <n v="1277787600"/>
    <n v="1279515600"/>
    <b v="0"/>
    <b v="0"/>
    <s v="publishing/nonfiction"/>
  </r>
  <r>
    <n v="685"/>
    <s v="Lee-Cobb"/>
    <s v="Customizable homogeneous firmware"/>
    <x v="365"/>
    <n v="94501"/>
    <x v="0"/>
    <x v="0"/>
    <x v="677"/>
    <x v="461"/>
    <x v="657"/>
    <s v="CAD"/>
    <x v="3"/>
    <x v="3"/>
    <n v="1440306000"/>
    <n v="1442379600"/>
    <b v="0"/>
    <b v="0"/>
    <s v="theater/plays"/>
  </r>
  <r>
    <n v="686"/>
    <s v="Jones, Wiley and Robbins"/>
    <s v="Front-line cohesive extranet"/>
    <x v="168"/>
    <n v="14381"/>
    <x v="1"/>
    <x v="1"/>
    <x v="678"/>
    <x v="38"/>
    <x v="658"/>
    <s v="USD"/>
    <x v="2"/>
    <x v="8"/>
    <n v="1522126800"/>
    <n v="1523077200"/>
    <b v="0"/>
    <b v="0"/>
    <s v="technology/wearables"/>
  </r>
  <r>
    <n v="687"/>
    <s v="Martin, Gates and Holt"/>
    <s v="Distributed holistic neural-net"/>
    <x v="42"/>
    <n v="13980"/>
    <x v="1"/>
    <x v="1"/>
    <x v="679"/>
    <x v="462"/>
    <x v="659"/>
    <s v="USD"/>
    <x v="3"/>
    <x v="3"/>
    <n v="1489298400"/>
    <n v="1489554000"/>
    <b v="0"/>
    <b v="0"/>
    <s v="theater/plays"/>
  </r>
  <r>
    <n v="688"/>
    <s v="Bowen, Davies and Burns"/>
    <s v="Devolved client-server monitoring"/>
    <x v="49"/>
    <n v="12449"/>
    <x v="1"/>
    <x v="1"/>
    <x v="680"/>
    <x v="463"/>
    <x v="660"/>
    <s v="USD"/>
    <x v="4"/>
    <x v="19"/>
    <n v="1547100000"/>
    <n v="1548482400"/>
    <b v="0"/>
    <b v="1"/>
    <s v="film &amp; video/television"/>
  </r>
  <r>
    <n v="689"/>
    <s v="Nguyen Inc"/>
    <s v="Seamless directional capacity"/>
    <x v="190"/>
    <n v="7348"/>
    <x v="1"/>
    <x v="1"/>
    <x v="681"/>
    <x v="464"/>
    <x v="661"/>
    <s v="USD"/>
    <x v="2"/>
    <x v="2"/>
    <n v="1383022800"/>
    <n v="1384063200"/>
    <b v="0"/>
    <b v="0"/>
    <s v="technology/web"/>
  </r>
  <r>
    <n v="690"/>
    <s v="Walsh-Watts"/>
    <s v="Polarized actuating implementation"/>
    <x v="136"/>
    <n v="8158"/>
    <x v="1"/>
    <x v="1"/>
    <x v="682"/>
    <x v="257"/>
    <x v="662"/>
    <s v="USD"/>
    <x v="4"/>
    <x v="4"/>
    <n v="1322373600"/>
    <n v="1322892000"/>
    <b v="0"/>
    <b v="1"/>
    <s v="film &amp; video/documentary"/>
  </r>
  <r>
    <n v="691"/>
    <s v="Ray, Li and Li"/>
    <s v="Front-line disintermediate hub"/>
    <x v="92"/>
    <n v="7119"/>
    <x v="1"/>
    <x v="1"/>
    <x v="683"/>
    <x v="465"/>
    <x v="663"/>
    <s v="USD"/>
    <x v="4"/>
    <x v="4"/>
    <n v="1349240400"/>
    <n v="1350709200"/>
    <b v="1"/>
    <b v="1"/>
    <s v="film &amp; video/documentary"/>
  </r>
  <r>
    <n v="692"/>
    <s v="Murray Ltd"/>
    <s v="Decentralized 4thgeneration challenge"/>
    <x v="46"/>
    <n v="5438"/>
    <x v="4"/>
    <x v="0"/>
    <x v="684"/>
    <x v="385"/>
    <x v="664"/>
    <s v="GBP"/>
    <x v="1"/>
    <x v="1"/>
    <n v="1562648400"/>
    <n v="1564203600"/>
    <b v="0"/>
    <b v="0"/>
    <s v="music/rock"/>
  </r>
  <r>
    <n v="693"/>
    <s v="Bradford-Silva"/>
    <s v="Reverse-engineered composite hierarchy"/>
    <x v="366"/>
    <n v="115396"/>
    <x v="1"/>
    <x v="0"/>
    <x v="685"/>
    <x v="466"/>
    <x v="665"/>
    <s v="USD"/>
    <x v="3"/>
    <x v="3"/>
    <n v="1508216400"/>
    <n v="1509685200"/>
    <b v="0"/>
    <b v="0"/>
    <s v="theater/plays"/>
  </r>
  <r>
    <n v="694"/>
    <s v="Mora-Bradley"/>
    <s v="Programmable tangible ability"/>
    <x v="14"/>
    <n v="7656"/>
    <x v="1"/>
    <x v="0"/>
    <x v="686"/>
    <x v="467"/>
    <x v="666"/>
    <s v="USD"/>
    <x v="3"/>
    <x v="3"/>
    <n v="1511762400"/>
    <n v="1514959200"/>
    <b v="0"/>
    <b v="0"/>
    <s v="theater/plays"/>
  </r>
  <r>
    <n v="695"/>
    <s v="Cardenas, Thompson and Carey"/>
    <s v="Configurable full-range emulation"/>
    <x v="243"/>
    <n v="12322"/>
    <x v="6"/>
    <x v="1"/>
    <x v="687"/>
    <x v="468"/>
    <x v="667"/>
    <s v="EUR"/>
    <x v="1"/>
    <x v="1"/>
    <n v="1447480800"/>
    <n v="1448863200"/>
    <b v="1"/>
    <b v="0"/>
    <s v="music/rock"/>
  </r>
  <r>
    <n v="696"/>
    <s v="Lopez, Reid and Johnson"/>
    <s v="Total real-time hardware"/>
    <x v="367"/>
    <n v="96888"/>
    <x v="1"/>
    <x v="0"/>
    <x v="688"/>
    <x v="469"/>
    <x v="668"/>
    <s v="USD"/>
    <x v="3"/>
    <x v="3"/>
    <n v="1429506000"/>
    <n v="1429592400"/>
    <b v="0"/>
    <b v="1"/>
    <s v="theater/plays"/>
  </r>
  <r>
    <n v="697"/>
    <s v="Fox-Williams"/>
    <s v="Profound system-worthy functionalities"/>
    <x v="368"/>
    <n v="196960"/>
    <x v="1"/>
    <x v="1"/>
    <x v="689"/>
    <x v="470"/>
    <x v="669"/>
    <s v="USD"/>
    <x v="1"/>
    <x v="5"/>
    <n v="1522472400"/>
    <n v="1522645200"/>
    <b v="0"/>
    <b v="0"/>
    <s v="music/electric music"/>
  </r>
  <r>
    <n v="698"/>
    <s v="Taylor, Wood and Taylor"/>
    <s v="Cloned hybrid focus group"/>
    <x v="369"/>
    <n v="188057"/>
    <x v="0"/>
    <x v="1"/>
    <x v="690"/>
    <x v="471"/>
    <x v="670"/>
    <s v="CAD"/>
    <x v="2"/>
    <x v="8"/>
    <n v="1322114400"/>
    <n v="1323324000"/>
    <b v="0"/>
    <b v="0"/>
    <s v="technology/wearables"/>
  </r>
  <r>
    <n v="699"/>
    <s v="King Inc"/>
    <s v="Ergonomic dedicated focus group"/>
    <x v="71"/>
    <n v="6245"/>
    <x v="1"/>
    <x v="0"/>
    <x v="691"/>
    <x v="75"/>
    <x v="671"/>
    <s v="USD"/>
    <x v="4"/>
    <x v="6"/>
    <n v="1561438800"/>
    <n v="1561525200"/>
    <b v="0"/>
    <b v="0"/>
    <s v="film &amp; video/drama"/>
  </r>
  <r>
    <n v="700"/>
    <s v="Cole, Petty and Cameron"/>
    <s v="Realigned zero administration paradigm"/>
    <x v="0"/>
    <n v="3"/>
    <x v="1"/>
    <x v="0"/>
    <x v="248"/>
    <x v="49"/>
    <x v="50"/>
    <s v="USD"/>
    <x v="2"/>
    <x v="8"/>
    <n v="1264399200"/>
    <n v="1265695200"/>
    <b v="0"/>
    <b v="0"/>
    <s v="technology/wearables"/>
  </r>
  <r>
    <n v="701"/>
    <s v="Mcclain LLC"/>
    <s v="Open-source multi-tasking methodology"/>
    <x v="370"/>
    <n v="91014"/>
    <x v="1"/>
    <x v="1"/>
    <x v="692"/>
    <x v="472"/>
    <x v="672"/>
    <s v="USD"/>
    <x v="3"/>
    <x v="3"/>
    <n v="1301202000"/>
    <n v="1301806800"/>
    <b v="1"/>
    <b v="0"/>
    <s v="theater/plays"/>
  </r>
  <r>
    <n v="702"/>
    <s v="Sims-Gross"/>
    <s v="Object-based attitude-oriented analyzer"/>
    <x v="251"/>
    <n v="4710"/>
    <x v="1"/>
    <x v="0"/>
    <x v="693"/>
    <x v="100"/>
    <x v="673"/>
    <s v="USD"/>
    <x v="2"/>
    <x v="8"/>
    <n v="1374469200"/>
    <n v="1374901200"/>
    <b v="0"/>
    <b v="0"/>
    <s v="technology/wearables"/>
  </r>
  <r>
    <n v="703"/>
    <s v="Perez Group"/>
    <s v="Cross-platform tertiary hub"/>
    <x v="371"/>
    <n v="197728"/>
    <x v="1"/>
    <x v="1"/>
    <x v="694"/>
    <x v="473"/>
    <x v="674"/>
    <s v="USD"/>
    <x v="5"/>
    <x v="18"/>
    <n v="1334984400"/>
    <n v="1336453200"/>
    <b v="1"/>
    <b v="1"/>
    <s v="publishing/translations"/>
  </r>
  <r>
    <n v="704"/>
    <s v="Haynes-Williams"/>
    <s v="Seamless clear-thinking artificial intelligence"/>
    <x v="251"/>
    <n v="10682"/>
    <x v="1"/>
    <x v="1"/>
    <x v="695"/>
    <x v="220"/>
    <x v="675"/>
    <s v="USD"/>
    <x v="4"/>
    <x v="10"/>
    <n v="1467608400"/>
    <n v="1468904400"/>
    <b v="0"/>
    <b v="0"/>
    <s v="film &amp; video/animation"/>
  </r>
  <r>
    <n v="705"/>
    <s v="Ford LLC"/>
    <s v="Centralized tangible success"/>
    <x v="372"/>
    <n v="168048"/>
    <x v="4"/>
    <x v="0"/>
    <x v="696"/>
    <x v="474"/>
    <x v="676"/>
    <s v="GBP"/>
    <x v="5"/>
    <x v="9"/>
    <n v="1386741600"/>
    <n v="1387087200"/>
    <b v="0"/>
    <b v="0"/>
    <s v="publishing/nonfiction"/>
  </r>
  <r>
    <n v="706"/>
    <s v="Moreno Ltd"/>
    <s v="Customer-focused multimedia methodology"/>
    <x v="2"/>
    <n v="138586"/>
    <x v="2"/>
    <x v="1"/>
    <x v="697"/>
    <x v="475"/>
    <x v="677"/>
    <s v="AUD"/>
    <x v="2"/>
    <x v="2"/>
    <n v="1546754400"/>
    <n v="1547445600"/>
    <b v="0"/>
    <b v="1"/>
    <s v="technology/web"/>
  </r>
  <r>
    <n v="707"/>
    <s v="Moore, Cook and Wright"/>
    <s v="Visionary maximized Local Area Network"/>
    <x v="190"/>
    <n v="11579"/>
    <x v="1"/>
    <x v="1"/>
    <x v="698"/>
    <x v="170"/>
    <x v="678"/>
    <s v="USD"/>
    <x v="4"/>
    <x v="6"/>
    <n v="1544248800"/>
    <n v="1547359200"/>
    <b v="0"/>
    <b v="0"/>
    <s v="film &amp; video/drama"/>
  </r>
  <r>
    <n v="708"/>
    <s v="Ortega LLC"/>
    <s v="Secured bifurcated intranet"/>
    <x v="12"/>
    <n v="12020"/>
    <x v="5"/>
    <x v="1"/>
    <x v="699"/>
    <x v="231"/>
    <x v="679"/>
    <s v="CHF"/>
    <x v="3"/>
    <x v="3"/>
    <n v="1495429200"/>
    <n v="1496293200"/>
    <b v="0"/>
    <b v="0"/>
    <s v="theater/plays"/>
  </r>
  <r>
    <n v="709"/>
    <s v="Silva, Walker and Martin"/>
    <s v="Grass-roots 4thgeneration product"/>
    <x v="122"/>
    <n v="13954"/>
    <x v="6"/>
    <x v="1"/>
    <x v="700"/>
    <x v="129"/>
    <x v="680"/>
    <s v="EUR"/>
    <x v="3"/>
    <x v="3"/>
    <n v="1334811600"/>
    <n v="1335416400"/>
    <b v="0"/>
    <b v="0"/>
    <s v="theater/plays"/>
  </r>
  <r>
    <n v="710"/>
    <s v="Huynh, Gallegos and Mills"/>
    <s v="Reduced next generation info-mediaries"/>
    <x v="333"/>
    <n v="6358"/>
    <x v="1"/>
    <x v="1"/>
    <x v="701"/>
    <x v="476"/>
    <x v="681"/>
    <s v="USD"/>
    <x v="3"/>
    <x v="3"/>
    <n v="1531544400"/>
    <n v="1532149200"/>
    <b v="0"/>
    <b v="1"/>
    <s v="theater/plays"/>
  </r>
  <r>
    <n v="711"/>
    <s v="Anderson LLC"/>
    <s v="Customizable full-range artificial intelligence"/>
    <x v="8"/>
    <n v="1260"/>
    <x v="6"/>
    <x v="0"/>
    <x v="702"/>
    <x v="443"/>
    <x v="682"/>
    <s v="EUR"/>
    <x v="3"/>
    <x v="3"/>
    <n v="1453615200"/>
    <n v="1453788000"/>
    <b v="1"/>
    <b v="1"/>
    <s v="theater/plays"/>
  </r>
  <r>
    <n v="712"/>
    <s v="Garza-Bryant"/>
    <s v="Programmable leadingedge contingency"/>
    <x v="126"/>
    <n v="14725"/>
    <x v="1"/>
    <x v="1"/>
    <x v="703"/>
    <x v="381"/>
    <x v="683"/>
    <s v="USD"/>
    <x v="3"/>
    <x v="3"/>
    <n v="1467954000"/>
    <n v="1471496400"/>
    <b v="0"/>
    <b v="0"/>
    <s v="theater/plays"/>
  </r>
  <r>
    <n v="713"/>
    <s v="Mays LLC"/>
    <s v="Multi-layered global groupware"/>
    <x v="350"/>
    <n v="11174"/>
    <x v="1"/>
    <x v="1"/>
    <x v="704"/>
    <x v="459"/>
    <x v="684"/>
    <s v="USD"/>
    <x v="5"/>
    <x v="15"/>
    <n v="1471842000"/>
    <n v="1472878800"/>
    <b v="0"/>
    <b v="0"/>
    <s v="publishing/radio &amp; podcasts"/>
  </r>
  <r>
    <n v="714"/>
    <s v="Evans-Jones"/>
    <s v="Switchable methodical superstructure"/>
    <x v="373"/>
    <n v="182036"/>
    <x v="1"/>
    <x v="1"/>
    <x v="705"/>
    <x v="477"/>
    <x v="685"/>
    <s v="USD"/>
    <x v="1"/>
    <x v="1"/>
    <n v="1408424400"/>
    <n v="1408510800"/>
    <b v="0"/>
    <b v="0"/>
    <s v="music/rock"/>
  </r>
  <r>
    <n v="715"/>
    <s v="Fischer, Torres and Walker"/>
    <s v="Expanded even-keeled portal"/>
    <x v="374"/>
    <n v="28870"/>
    <x v="1"/>
    <x v="0"/>
    <x v="706"/>
    <x v="478"/>
    <x v="686"/>
    <s v="USD"/>
    <x v="6"/>
    <x v="20"/>
    <n v="1281157200"/>
    <n v="1281589200"/>
    <b v="0"/>
    <b v="0"/>
    <s v="games/mobile games"/>
  </r>
  <r>
    <n v="716"/>
    <s v="Tapia, Kramer and Hicks"/>
    <s v="Advanced modular moderator"/>
    <x v="22"/>
    <n v="10353"/>
    <x v="1"/>
    <x v="1"/>
    <x v="707"/>
    <x v="144"/>
    <x v="687"/>
    <s v="USD"/>
    <x v="3"/>
    <x v="3"/>
    <n v="1373432400"/>
    <n v="1375851600"/>
    <b v="0"/>
    <b v="1"/>
    <s v="theater/plays"/>
  </r>
  <r>
    <n v="717"/>
    <s v="Barnes, Wilcox and Riley"/>
    <s v="Reverse-engineered well-modulated ability"/>
    <x v="36"/>
    <n v="13868"/>
    <x v="1"/>
    <x v="1"/>
    <x v="708"/>
    <x v="479"/>
    <x v="688"/>
    <s v="USD"/>
    <x v="4"/>
    <x v="4"/>
    <n v="1313989200"/>
    <n v="1315803600"/>
    <b v="0"/>
    <b v="0"/>
    <s v="film &amp; video/documentary"/>
  </r>
  <r>
    <n v="718"/>
    <s v="Reyes PLC"/>
    <s v="Expanded optimal pricing structure"/>
    <x v="111"/>
    <n v="8317"/>
    <x v="1"/>
    <x v="1"/>
    <x v="709"/>
    <x v="480"/>
    <x v="689"/>
    <s v="USD"/>
    <x v="2"/>
    <x v="8"/>
    <n v="1371445200"/>
    <n v="1373691600"/>
    <b v="0"/>
    <b v="0"/>
    <s v="technology/wearables"/>
  </r>
  <r>
    <n v="719"/>
    <s v="Pace, Simpson and Watkins"/>
    <s v="Down-sized uniform ability"/>
    <x v="350"/>
    <n v="10557"/>
    <x v="1"/>
    <x v="1"/>
    <x v="710"/>
    <x v="300"/>
    <x v="345"/>
    <s v="USD"/>
    <x v="5"/>
    <x v="13"/>
    <n v="1338267600"/>
    <n v="1339218000"/>
    <b v="0"/>
    <b v="0"/>
    <s v="publishing/fiction"/>
  </r>
  <r>
    <n v="720"/>
    <s v="Valenzuela, Davidson and Castro"/>
    <s v="Multi-layered upward-trending conglomeration"/>
    <x v="251"/>
    <n v="3227"/>
    <x v="3"/>
    <x v="3"/>
    <x v="711"/>
    <x v="63"/>
    <x v="690"/>
    <s v="DKK"/>
    <x v="3"/>
    <x v="3"/>
    <n v="1519192800"/>
    <n v="1520402400"/>
    <b v="0"/>
    <b v="1"/>
    <s v="theater/plays"/>
  </r>
  <r>
    <n v="721"/>
    <s v="Dominguez-Owens"/>
    <s v="Open-architected systematic intranet"/>
    <x v="375"/>
    <n v="5429"/>
    <x v="1"/>
    <x v="3"/>
    <x v="712"/>
    <x v="101"/>
    <x v="691"/>
    <s v="USD"/>
    <x v="1"/>
    <x v="1"/>
    <n v="1522818000"/>
    <n v="1523336400"/>
    <b v="0"/>
    <b v="0"/>
    <s v="music/rock"/>
  </r>
  <r>
    <n v="722"/>
    <s v="Thomas-Simmons"/>
    <s v="Proactive 24hour frame"/>
    <x v="376"/>
    <n v="75906"/>
    <x v="1"/>
    <x v="1"/>
    <x v="713"/>
    <x v="481"/>
    <x v="692"/>
    <s v="USD"/>
    <x v="4"/>
    <x v="4"/>
    <n v="1509948000"/>
    <n v="1512280800"/>
    <b v="0"/>
    <b v="0"/>
    <s v="film &amp; video/documentary"/>
  </r>
  <r>
    <n v="723"/>
    <s v="Beck-Knight"/>
    <s v="Exclusive fresh-thinking model"/>
    <x v="70"/>
    <n v="13250"/>
    <x v="2"/>
    <x v="1"/>
    <x v="714"/>
    <x v="358"/>
    <x v="693"/>
    <s v="AUD"/>
    <x v="3"/>
    <x v="3"/>
    <n v="1456898400"/>
    <n v="1458709200"/>
    <b v="0"/>
    <b v="0"/>
    <s v="theater/plays"/>
  </r>
  <r>
    <n v="724"/>
    <s v="Mccoy Ltd"/>
    <s v="Business-focused encompassing intranet"/>
    <x v="141"/>
    <n v="11261"/>
    <x v="4"/>
    <x v="1"/>
    <x v="715"/>
    <x v="246"/>
    <x v="694"/>
    <s v="GBP"/>
    <x v="3"/>
    <x v="3"/>
    <n v="1413954000"/>
    <n v="1414126800"/>
    <b v="0"/>
    <b v="1"/>
    <s v="theater/plays"/>
  </r>
  <r>
    <n v="725"/>
    <s v="Dawson-Tyler"/>
    <s v="Optional 6thgeneration access"/>
    <x v="377"/>
    <n v="97369"/>
    <x v="1"/>
    <x v="0"/>
    <x v="716"/>
    <x v="482"/>
    <x v="695"/>
    <s v="USD"/>
    <x v="6"/>
    <x v="20"/>
    <n v="1416031200"/>
    <n v="1416204000"/>
    <b v="0"/>
    <b v="0"/>
    <s v="games/mobile games"/>
  </r>
  <r>
    <n v="726"/>
    <s v="Johns-Thomas"/>
    <s v="Realigned web-enabled functionalities"/>
    <x v="378"/>
    <n v="48227"/>
    <x v="1"/>
    <x v="3"/>
    <x v="717"/>
    <x v="168"/>
    <x v="696"/>
    <s v="USD"/>
    <x v="3"/>
    <x v="3"/>
    <n v="1287982800"/>
    <n v="1288501200"/>
    <b v="0"/>
    <b v="1"/>
    <s v="theater/plays"/>
  </r>
  <r>
    <n v="727"/>
    <s v="Quinn, Cruz and Schmidt"/>
    <s v="Enterprise-wide multimedia software"/>
    <x v="200"/>
    <n v="14685"/>
    <x v="1"/>
    <x v="1"/>
    <x v="718"/>
    <x v="483"/>
    <x v="697"/>
    <s v="USD"/>
    <x v="2"/>
    <x v="2"/>
    <n v="1547964000"/>
    <n v="1552971600"/>
    <b v="0"/>
    <b v="0"/>
    <s v="technology/web"/>
  </r>
  <r>
    <n v="728"/>
    <s v="Stewart Inc"/>
    <s v="Versatile mission-critical knowledgebase"/>
    <x v="3"/>
    <n v="735"/>
    <x v="1"/>
    <x v="0"/>
    <x v="719"/>
    <x v="234"/>
    <x v="698"/>
    <s v="USD"/>
    <x v="3"/>
    <x v="3"/>
    <n v="1464152400"/>
    <n v="1465102800"/>
    <b v="0"/>
    <b v="0"/>
    <s v="theater/plays"/>
  </r>
  <r>
    <n v="729"/>
    <s v="Moore Group"/>
    <s v="Multi-lateral object-oriented open system"/>
    <x v="36"/>
    <n v="10397"/>
    <x v="1"/>
    <x v="1"/>
    <x v="720"/>
    <x v="393"/>
    <x v="699"/>
    <s v="USD"/>
    <x v="4"/>
    <x v="6"/>
    <n v="1359957600"/>
    <n v="1360130400"/>
    <b v="0"/>
    <b v="0"/>
    <s v="film &amp; video/drama"/>
  </r>
  <r>
    <n v="730"/>
    <s v="Carson PLC"/>
    <s v="Visionary system-worthy attitude"/>
    <x v="379"/>
    <n v="118847"/>
    <x v="0"/>
    <x v="1"/>
    <x v="721"/>
    <x v="130"/>
    <x v="592"/>
    <s v="CAD"/>
    <x v="2"/>
    <x v="8"/>
    <n v="1432357200"/>
    <n v="1432875600"/>
    <b v="0"/>
    <b v="0"/>
    <s v="technology/wearables"/>
  </r>
  <r>
    <n v="731"/>
    <s v="Cruz, Hall and Mason"/>
    <s v="Synergized content-based hierarchy"/>
    <x v="48"/>
    <n v="7220"/>
    <x v="1"/>
    <x v="3"/>
    <x v="722"/>
    <x v="319"/>
    <x v="700"/>
    <s v="USD"/>
    <x v="2"/>
    <x v="2"/>
    <n v="1500786000"/>
    <n v="1500872400"/>
    <b v="0"/>
    <b v="0"/>
    <s v="technology/web"/>
  </r>
  <r>
    <n v="732"/>
    <s v="Glass, Baker and Jones"/>
    <s v="Business-focused 24hour access"/>
    <x v="380"/>
    <n v="107622"/>
    <x v="1"/>
    <x v="0"/>
    <x v="723"/>
    <x v="484"/>
    <x v="701"/>
    <s v="USD"/>
    <x v="1"/>
    <x v="1"/>
    <n v="1490158800"/>
    <n v="1492146000"/>
    <b v="0"/>
    <b v="1"/>
    <s v="music/rock"/>
  </r>
  <r>
    <n v="733"/>
    <s v="Marquez-Kerr"/>
    <s v="Automated hybrid orchestration"/>
    <x v="144"/>
    <n v="83267"/>
    <x v="1"/>
    <x v="1"/>
    <x v="724"/>
    <x v="485"/>
    <x v="702"/>
    <s v="USD"/>
    <x v="1"/>
    <x v="16"/>
    <n v="1406178000"/>
    <n v="1407301200"/>
    <b v="0"/>
    <b v="0"/>
    <s v="music/metal"/>
  </r>
  <r>
    <n v="734"/>
    <s v="Stone PLC"/>
    <s v="Exclusive 5thgeneration leverage"/>
    <x v="3"/>
    <n v="13404"/>
    <x v="1"/>
    <x v="1"/>
    <x v="725"/>
    <x v="486"/>
    <x v="703"/>
    <s v="USD"/>
    <x v="3"/>
    <x v="3"/>
    <n v="1485583200"/>
    <n v="1486620000"/>
    <b v="0"/>
    <b v="1"/>
    <s v="theater/plays"/>
  </r>
  <r>
    <n v="735"/>
    <s v="Caldwell PLC"/>
    <s v="Grass-roots zero administration alliance"/>
    <x v="211"/>
    <n v="131404"/>
    <x v="1"/>
    <x v="1"/>
    <x v="726"/>
    <x v="487"/>
    <x v="704"/>
    <s v="USD"/>
    <x v="7"/>
    <x v="14"/>
    <n v="1459314000"/>
    <n v="1459918800"/>
    <b v="0"/>
    <b v="0"/>
    <s v="photography/photography books"/>
  </r>
  <r>
    <n v="736"/>
    <s v="Silva-Hawkins"/>
    <s v="Proactive heuristic orchestration"/>
    <x v="106"/>
    <n v="2533"/>
    <x v="1"/>
    <x v="3"/>
    <x v="727"/>
    <x v="226"/>
    <x v="705"/>
    <s v="USD"/>
    <x v="5"/>
    <x v="9"/>
    <n v="1424412000"/>
    <n v="1424757600"/>
    <b v="0"/>
    <b v="0"/>
    <s v="publishing/nonfiction"/>
  </r>
  <r>
    <n v="737"/>
    <s v="Gardner Inc"/>
    <s v="Function-based systematic Graphical User Interface"/>
    <x v="41"/>
    <n v="5028"/>
    <x v="1"/>
    <x v="1"/>
    <x v="728"/>
    <x v="80"/>
    <x v="706"/>
    <s v="USD"/>
    <x v="1"/>
    <x v="7"/>
    <n v="1478844000"/>
    <n v="1479880800"/>
    <b v="0"/>
    <b v="0"/>
    <s v="music/indie rock"/>
  </r>
  <r>
    <n v="738"/>
    <s v="Garcia Group"/>
    <s v="Extended zero administration software"/>
    <x v="381"/>
    <n v="1557"/>
    <x v="1"/>
    <x v="0"/>
    <x v="729"/>
    <x v="27"/>
    <x v="707"/>
    <s v="USD"/>
    <x v="3"/>
    <x v="3"/>
    <n v="1416117600"/>
    <n v="1418018400"/>
    <b v="0"/>
    <b v="1"/>
    <s v="theater/plays"/>
  </r>
  <r>
    <n v="739"/>
    <s v="Meyer-Avila"/>
    <s v="Multi-tiered discrete support"/>
    <x v="83"/>
    <n v="6100"/>
    <x v="1"/>
    <x v="0"/>
    <x v="730"/>
    <x v="271"/>
    <x v="708"/>
    <s v="USD"/>
    <x v="1"/>
    <x v="7"/>
    <n v="1340946000"/>
    <n v="1341032400"/>
    <b v="0"/>
    <b v="0"/>
    <s v="music/indie rock"/>
  </r>
  <r>
    <n v="740"/>
    <s v="Nelson, Smith and Graham"/>
    <s v="Phased system-worthy conglomeration"/>
    <x v="98"/>
    <n v="1592"/>
    <x v="1"/>
    <x v="0"/>
    <x v="731"/>
    <x v="36"/>
    <x v="709"/>
    <s v="USD"/>
    <x v="3"/>
    <x v="3"/>
    <n v="1486101600"/>
    <n v="1486360800"/>
    <b v="0"/>
    <b v="0"/>
    <s v="theater/plays"/>
  </r>
  <r>
    <n v="741"/>
    <s v="Garcia Ltd"/>
    <s v="Balanced mobile alliance"/>
    <x v="272"/>
    <n v="14150"/>
    <x v="1"/>
    <x v="1"/>
    <x v="732"/>
    <x v="406"/>
    <x v="710"/>
    <s v="USD"/>
    <x v="3"/>
    <x v="3"/>
    <n v="1274590800"/>
    <n v="1274677200"/>
    <b v="0"/>
    <b v="0"/>
    <s v="theater/plays"/>
  </r>
  <r>
    <n v="742"/>
    <s v="West-Stevens"/>
    <s v="Reactive solution-oriented groupware"/>
    <x v="272"/>
    <n v="13513"/>
    <x v="1"/>
    <x v="1"/>
    <x v="733"/>
    <x v="393"/>
    <x v="711"/>
    <s v="USD"/>
    <x v="1"/>
    <x v="5"/>
    <n v="1263880800"/>
    <n v="1267509600"/>
    <b v="0"/>
    <b v="0"/>
    <s v="music/electric music"/>
  </r>
  <r>
    <n v="743"/>
    <s v="Clark-Conrad"/>
    <s v="Exclusive bandwidth-monitored orchestration"/>
    <x v="61"/>
    <n v="504"/>
    <x v="1"/>
    <x v="0"/>
    <x v="734"/>
    <x v="68"/>
    <x v="712"/>
    <s v="USD"/>
    <x v="3"/>
    <x v="3"/>
    <n v="1445403600"/>
    <n v="1445922000"/>
    <b v="0"/>
    <b v="1"/>
    <s v="theater/plays"/>
  </r>
  <r>
    <n v="744"/>
    <s v="Fitzgerald Group"/>
    <s v="Intuitive exuding initiative"/>
    <x v="22"/>
    <n v="14240"/>
    <x v="1"/>
    <x v="1"/>
    <x v="735"/>
    <x v="382"/>
    <x v="353"/>
    <s v="USD"/>
    <x v="3"/>
    <x v="3"/>
    <n v="1533877200"/>
    <n v="1534050000"/>
    <b v="0"/>
    <b v="1"/>
    <s v="theater/plays"/>
  </r>
  <r>
    <n v="745"/>
    <s v="Hill, Mccann and Moore"/>
    <s v="Streamlined needs-based knowledge user"/>
    <x v="350"/>
    <n v="2091"/>
    <x v="1"/>
    <x v="0"/>
    <x v="736"/>
    <x v="298"/>
    <x v="713"/>
    <s v="USD"/>
    <x v="2"/>
    <x v="8"/>
    <n v="1275195600"/>
    <n v="1277528400"/>
    <b v="0"/>
    <b v="0"/>
    <s v="technology/wearables"/>
  </r>
  <r>
    <n v="746"/>
    <s v="Edwards LLC"/>
    <s v="Automated system-worthy structure"/>
    <x v="382"/>
    <n v="118580"/>
    <x v="1"/>
    <x v="1"/>
    <x v="737"/>
    <x v="488"/>
    <x v="714"/>
    <s v="USD"/>
    <x v="2"/>
    <x v="2"/>
    <n v="1318136400"/>
    <n v="1318568400"/>
    <b v="0"/>
    <b v="0"/>
    <s v="technology/web"/>
  </r>
  <r>
    <n v="747"/>
    <s v="Greer and Sons"/>
    <s v="Secured clear-thinking intranet"/>
    <x v="70"/>
    <n v="11214"/>
    <x v="1"/>
    <x v="1"/>
    <x v="738"/>
    <x v="489"/>
    <x v="715"/>
    <s v="USD"/>
    <x v="3"/>
    <x v="3"/>
    <n v="1283403600"/>
    <n v="1284354000"/>
    <b v="0"/>
    <b v="0"/>
    <s v="theater/plays"/>
  </r>
  <r>
    <n v="748"/>
    <s v="Martinez PLC"/>
    <s v="Cloned actuating architecture"/>
    <x v="383"/>
    <n v="68137"/>
    <x v="1"/>
    <x v="3"/>
    <x v="739"/>
    <x v="490"/>
    <x v="716"/>
    <s v="USD"/>
    <x v="4"/>
    <x v="10"/>
    <n v="1267423200"/>
    <n v="1269579600"/>
    <b v="0"/>
    <b v="1"/>
    <s v="film &amp; video/animation"/>
  </r>
  <r>
    <n v="749"/>
    <s v="Hunter-Logan"/>
    <s v="Down-sized needs-based task-force"/>
    <x v="133"/>
    <n v="13527"/>
    <x v="6"/>
    <x v="1"/>
    <x v="740"/>
    <x v="491"/>
    <x v="717"/>
    <s v="EUR"/>
    <x v="2"/>
    <x v="8"/>
    <n v="1412744400"/>
    <n v="1413781200"/>
    <b v="0"/>
    <b v="1"/>
    <s v="technology/wearables"/>
  </r>
  <r>
    <n v="750"/>
    <s v="Ramos and Sons"/>
    <s v="Extended responsive Internet solution"/>
    <x v="0"/>
    <n v="1"/>
    <x v="4"/>
    <x v="0"/>
    <x v="100"/>
    <x v="49"/>
    <x v="50"/>
    <s v="GBP"/>
    <x v="1"/>
    <x v="5"/>
    <n v="1277960400"/>
    <n v="1280120400"/>
    <b v="0"/>
    <b v="0"/>
    <s v="music/electric music"/>
  </r>
  <r>
    <n v="751"/>
    <s v="Lane-Barber"/>
    <s v="Universal value-added moderator"/>
    <x v="136"/>
    <n v="8363"/>
    <x v="1"/>
    <x v="1"/>
    <x v="741"/>
    <x v="492"/>
    <x v="718"/>
    <s v="USD"/>
    <x v="5"/>
    <x v="9"/>
    <n v="1458190800"/>
    <n v="1459486800"/>
    <b v="1"/>
    <b v="1"/>
    <s v="publishing/nonfiction"/>
  </r>
  <r>
    <n v="752"/>
    <s v="Lowery Group"/>
    <s v="Sharable motivating emulation"/>
    <x v="306"/>
    <n v="5362"/>
    <x v="1"/>
    <x v="3"/>
    <x v="742"/>
    <x v="493"/>
    <x v="719"/>
    <s v="USD"/>
    <x v="3"/>
    <x v="3"/>
    <n v="1280984400"/>
    <n v="1282539600"/>
    <b v="0"/>
    <b v="1"/>
    <s v="theater/plays"/>
  </r>
  <r>
    <n v="753"/>
    <s v="Guerrero-Griffin"/>
    <s v="Networked web-enabled product"/>
    <x v="53"/>
    <n v="12065"/>
    <x v="1"/>
    <x v="1"/>
    <x v="743"/>
    <x v="231"/>
    <x v="720"/>
    <s v="USD"/>
    <x v="7"/>
    <x v="14"/>
    <n v="1274590800"/>
    <n v="1275886800"/>
    <b v="0"/>
    <b v="0"/>
    <s v="photography/photography books"/>
  </r>
  <r>
    <n v="754"/>
    <s v="Perez, Reed and Lee"/>
    <s v="Advanced dedicated encoding"/>
    <x v="384"/>
    <n v="118603"/>
    <x v="1"/>
    <x v="1"/>
    <x v="744"/>
    <x v="494"/>
    <x v="721"/>
    <s v="USD"/>
    <x v="3"/>
    <x v="3"/>
    <n v="1351400400"/>
    <n v="1355983200"/>
    <b v="0"/>
    <b v="0"/>
    <s v="theater/plays"/>
  </r>
  <r>
    <n v="755"/>
    <s v="Chen, Pollard and Clarke"/>
    <s v="Stand-alone multi-state project"/>
    <x v="6"/>
    <n v="7496"/>
    <x v="3"/>
    <x v="1"/>
    <x v="745"/>
    <x v="495"/>
    <x v="722"/>
    <s v="DKK"/>
    <x v="3"/>
    <x v="3"/>
    <n v="1514354400"/>
    <n v="1515391200"/>
    <b v="0"/>
    <b v="1"/>
    <s v="theater/plays"/>
  </r>
  <r>
    <n v="756"/>
    <s v="Serrano, Gallagher and Griffith"/>
    <s v="Customizable bi-directional monitoring"/>
    <x v="81"/>
    <n v="10037"/>
    <x v="1"/>
    <x v="1"/>
    <x v="746"/>
    <x v="496"/>
    <x v="723"/>
    <s v="USD"/>
    <x v="3"/>
    <x v="3"/>
    <n v="1421733600"/>
    <n v="1422252000"/>
    <b v="0"/>
    <b v="0"/>
    <s v="theater/plays"/>
  </r>
  <r>
    <n v="757"/>
    <s v="Callahan-Gilbert"/>
    <s v="Profit-focused motivating function"/>
    <x v="1"/>
    <n v="5696"/>
    <x v="1"/>
    <x v="1"/>
    <x v="747"/>
    <x v="493"/>
    <x v="724"/>
    <s v="USD"/>
    <x v="4"/>
    <x v="6"/>
    <n v="1305176400"/>
    <n v="1305522000"/>
    <b v="0"/>
    <b v="0"/>
    <s v="film &amp; video/drama"/>
  </r>
  <r>
    <n v="758"/>
    <s v="Logan-Miranda"/>
    <s v="Proactive systemic firmware"/>
    <x v="241"/>
    <n v="167005"/>
    <x v="0"/>
    <x v="1"/>
    <x v="748"/>
    <x v="497"/>
    <x v="725"/>
    <s v="CAD"/>
    <x v="1"/>
    <x v="1"/>
    <n v="1414126800"/>
    <n v="1414904400"/>
    <b v="0"/>
    <b v="0"/>
    <s v="music/rock"/>
  </r>
  <r>
    <n v="759"/>
    <s v="Rodriguez PLC"/>
    <s v="Grass-roots upward-trending installation"/>
    <x v="385"/>
    <n v="114615"/>
    <x v="1"/>
    <x v="0"/>
    <x v="749"/>
    <x v="498"/>
    <x v="726"/>
    <s v="USD"/>
    <x v="1"/>
    <x v="5"/>
    <n v="1517810400"/>
    <n v="1520402400"/>
    <b v="0"/>
    <b v="0"/>
    <s v="music/electric music"/>
  </r>
  <r>
    <n v="760"/>
    <s v="Smith-Kennedy"/>
    <s v="Virtual heuristic hub"/>
    <x v="386"/>
    <n v="16592"/>
    <x v="6"/>
    <x v="0"/>
    <x v="750"/>
    <x v="155"/>
    <x v="727"/>
    <s v="EUR"/>
    <x v="6"/>
    <x v="11"/>
    <n v="1564635600"/>
    <n v="1567141200"/>
    <b v="0"/>
    <b v="1"/>
    <s v="games/video games"/>
  </r>
  <r>
    <n v="761"/>
    <s v="Mitchell-Lee"/>
    <s v="Customizable leadingedge model"/>
    <x v="196"/>
    <n v="14420"/>
    <x v="1"/>
    <x v="1"/>
    <x v="751"/>
    <x v="499"/>
    <x v="728"/>
    <s v="USD"/>
    <x v="1"/>
    <x v="1"/>
    <n v="1500699600"/>
    <n v="1501131600"/>
    <b v="0"/>
    <b v="0"/>
    <s v="music/rock"/>
  </r>
  <r>
    <n v="762"/>
    <s v="Davis Ltd"/>
    <s v="Upgradable uniform service-desk"/>
    <x v="26"/>
    <n v="6204"/>
    <x v="2"/>
    <x v="1"/>
    <x v="752"/>
    <x v="16"/>
    <x v="729"/>
    <s v="AUD"/>
    <x v="1"/>
    <x v="17"/>
    <n v="1354082400"/>
    <n v="1355032800"/>
    <b v="0"/>
    <b v="0"/>
    <s v="music/jazz"/>
  </r>
  <r>
    <n v="763"/>
    <s v="Rowland PLC"/>
    <s v="Inverse client-driven product"/>
    <x v="36"/>
    <n v="6338"/>
    <x v="1"/>
    <x v="1"/>
    <x v="753"/>
    <x v="500"/>
    <x v="730"/>
    <s v="USD"/>
    <x v="3"/>
    <x v="3"/>
    <n v="1336453200"/>
    <n v="1339477200"/>
    <b v="0"/>
    <b v="1"/>
    <s v="theater/plays"/>
  </r>
  <r>
    <n v="764"/>
    <s v="Shaffer-Mason"/>
    <s v="Managed bandwidth-monitored system engine"/>
    <x v="65"/>
    <n v="8010"/>
    <x v="1"/>
    <x v="1"/>
    <x v="754"/>
    <x v="496"/>
    <x v="731"/>
    <s v="USD"/>
    <x v="1"/>
    <x v="1"/>
    <n v="1305262800"/>
    <n v="1305954000"/>
    <b v="0"/>
    <b v="0"/>
    <s v="music/rock"/>
  </r>
  <r>
    <n v="765"/>
    <s v="Matthews LLC"/>
    <s v="Advanced transitional help-desk"/>
    <x v="61"/>
    <n v="8125"/>
    <x v="1"/>
    <x v="1"/>
    <x v="755"/>
    <x v="40"/>
    <x v="732"/>
    <s v="USD"/>
    <x v="1"/>
    <x v="7"/>
    <n v="1492232400"/>
    <n v="1494392400"/>
    <b v="1"/>
    <b v="1"/>
    <s v="music/indie rock"/>
  </r>
  <r>
    <n v="766"/>
    <s v="Montgomery-Castro"/>
    <s v="De-engineered disintermediate encryption"/>
    <x v="316"/>
    <n v="13653"/>
    <x v="2"/>
    <x v="0"/>
    <x v="756"/>
    <x v="501"/>
    <x v="733"/>
    <s v="AUD"/>
    <x v="4"/>
    <x v="22"/>
    <n v="1537333200"/>
    <n v="1537419600"/>
    <b v="0"/>
    <b v="0"/>
    <s v="film &amp; video/science fiction"/>
  </r>
  <r>
    <n v="767"/>
    <s v="Hale, Pearson and Jenkins"/>
    <s v="Upgradable attitude-oriented project"/>
    <x v="387"/>
    <n v="55372"/>
    <x v="1"/>
    <x v="0"/>
    <x v="757"/>
    <x v="502"/>
    <x v="734"/>
    <s v="USD"/>
    <x v="5"/>
    <x v="18"/>
    <n v="1444107600"/>
    <n v="1447999200"/>
    <b v="0"/>
    <b v="0"/>
    <s v="publishing/translations"/>
  </r>
  <r>
    <n v="768"/>
    <s v="Ramirez-Calderon"/>
    <s v="Fundamental zero tolerance alliance"/>
    <x v="73"/>
    <n v="11088"/>
    <x v="1"/>
    <x v="1"/>
    <x v="758"/>
    <x v="503"/>
    <x v="735"/>
    <s v="USD"/>
    <x v="3"/>
    <x v="3"/>
    <n v="1386741600"/>
    <n v="1388037600"/>
    <b v="0"/>
    <b v="0"/>
    <s v="theater/plays"/>
  </r>
  <r>
    <n v="769"/>
    <s v="Johnson-Morales"/>
    <s v="Devolved 24hour forecast"/>
    <x v="388"/>
    <n v="109106"/>
    <x v="1"/>
    <x v="0"/>
    <x v="759"/>
    <x v="504"/>
    <x v="736"/>
    <s v="USD"/>
    <x v="6"/>
    <x v="11"/>
    <n v="1376542800"/>
    <n v="1378789200"/>
    <b v="0"/>
    <b v="0"/>
    <s v="games/video games"/>
  </r>
  <r>
    <n v="770"/>
    <s v="Mathis-Rodriguez"/>
    <s v="User-centric attitude-oriented intranet"/>
    <x v="333"/>
    <n v="11642"/>
    <x v="6"/>
    <x v="1"/>
    <x v="760"/>
    <x v="505"/>
    <x v="737"/>
    <s v="EUR"/>
    <x v="3"/>
    <x v="3"/>
    <n v="1397451600"/>
    <n v="1398056400"/>
    <b v="0"/>
    <b v="1"/>
    <s v="theater/plays"/>
  </r>
  <r>
    <n v="771"/>
    <s v="Smith, Mack and Williams"/>
    <s v="Self-enabling 5thgeneration paradigm"/>
    <x v="36"/>
    <n v="2769"/>
    <x v="1"/>
    <x v="3"/>
    <x v="761"/>
    <x v="150"/>
    <x v="738"/>
    <s v="USD"/>
    <x v="3"/>
    <x v="3"/>
    <n v="1548482400"/>
    <n v="1550815200"/>
    <b v="0"/>
    <b v="0"/>
    <s v="theater/plays"/>
  </r>
  <r>
    <n v="772"/>
    <s v="Johnson-Pace"/>
    <s v="Persistent 3rdgeneration moratorium"/>
    <x v="389"/>
    <n v="169586"/>
    <x v="1"/>
    <x v="1"/>
    <x v="762"/>
    <x v="506"/>
    <x v="739"/>
    <s v="USD"/>
    <x v="1"/>
    <x v="7"/>
    <n v="1549692000"/>
    <n v="1550037600"/>
    <b v="0"/>
    <b v="0"/>
    <s v="music/indie rock"/>
  </r>
  <r>
    <n v="773"/>
    <s v="Meza, Kirby and Patel"/>
    <s v="Cross-platform empowering project"/>
    <x v="390"/>
    <n v="101185"/>
    <x v="1"/>
    <x v="1"/>
    <x v="763"/>
    <x v="507"/>
    <x v="740"/>
    <s v="USD"/>
    <x v="3"/>
    <x v="3"/>
    <n v="1492059600"/>
    <n v="1492923600"/>
    <b v="0"/>
    <b v="0"/>
    <s v="theater/plays"/>
  </r>
  <r>
    <n v="774"/>
    <s v="Gonzalez-Snow"/>
    <s v="Polarized user-facing interface"/>
    <x v="92"/>
    <n v="6775"/>
    <x v="6"/>
    <x v="1"/>
    <x v="764"/>
    <x v="373"/>
    <x v="741"/>
    <s v="EUR"/>
    <x v="2"/>
    <x v="2"/>
    <n v="1463979600"/>
    <n v="1467522000"/>
    <b v="0"/>
    <b v="0"/>
    <s v="technology/web"/>
  </r>
  <r>
    <n v="775"/>
    <s v="Murphy LLC"/>
    <s v="Customer-focused non-volatile framework"/>
    <x v="151"/>
    <n v="968"/>
    <x v="1"/>
    <x v="0"/>
    <x v="765"/>
    <x v="234"/>
    <x v="63"/>
    <s v="USD"/>
    <x v="1"/>
    <x v="1"/>
    <n v="1415253600"/>
    <n v="1416117600"/>
    <b v="0"/>
    <b v="0"/>
    <s v="music/rock"/>
  </r>
  <r>
    <n v="776"/>
    <s v="Taylor-Rowe"/>
    <s v="Synchronized multimedia frame"/>
    <x v="391"/>
    <n v="72623"/>
    <x v="1"/>
    <x v="0"/>
    <x v="766"/>
    <x v="508"/>
    <x v="742"/>
    <s v="USD"/>
    <x v="3"/>
    <x v="3"/>
    <n v="1562216400"/>
    <n v="1563771600"/>
    <b v="0"/>
    <b v="0"/>
    <s v="theater/plays"/>
  </r>
  <r>
    <n v="777"/>
    <s v="Henderson Ltd"/>
    <s v="Open-architected stable algorithm"/>
    <x v="202"/>
    <n v="45987"/>
    <x v="1"/>
    <x v="0"/>
    <x v="767"/>
    <x v="103"/>
    <x v="743"/>
    <s v="USD"/>
    <x v="3"/>
    <x v="3"/>
    <n v="1316754000"/>
    <n v="1319259600"/>
    <b v="0"/>
    <b v="0"/>
    <s v="theater/plays"/>
  </r>
  <r>
    <n v="778"/>
    <s v="Moss-Guzman"/>
    <s v="Cross-platform optimizing website"/>
    <x v="81"/>
    <n v="10243"/>
    <x v="5"/>
    <x v="1"/>
    <x v="768"/>
    <x v="5"/>
    <x v="744"/>
    <s v="CHF"/>
    <x v="4"/>
    <x v="10"/>
    <n v="1313211600"/>
    <n v="1313643600"/>
    <b v="0"/>
    <b v="0"/>
    <s v="film &amp; video/animation"/>
  </r>
  <r>
    <n v="779"/>
    <s v="Webb Group"/>
    <s v="Public-key actuating projection"/>
    <x v="392"/>
    <n v="87293"/>
    <x v="1"/>
    <x v="0"/>
    <x v="769"/>
    <x v="509"/>
    <x v="745"/>
    <s v="USD"/>
    <x v="3"/>
    <x v="3"/>
    <n v="1439528400"/>
    <n v="1440306000"/>
    <b v="0"/>
    <b v="1"/>
    <s v="theater/plays"/>
  </r>
  <r>
    <n v="780"/>
    <s v="Brooks-Rodriguez"/>
    <s v="Implemented intangible instruction set"/>
    <x v="135"/>
    <n v="5421"/>
    <x v="1"/>
    <x v="1"/>
    <x v="770"/>
    <x v="55"/>
    <x v="746"/>
    <s v="USD"/>
    <x v="4"/>
    <x v="6"/>
    <n v="1469163600"/>
    <n v="1470805200"/>
    <b v="0"/>
    <b v="1"/>
    <s v="film &amp; video/drama"/>
  </r>
  <r>
    <n v="781"/>
    <s v="Thomas Ltd"/>
    <s v="Cross-group interactive architecture"/>
    <x v="251"/>
    <n v="4414"/>
    <x v="5"/>
    <x v="3"/>
    <x v="771"/>
    <x v="75"/>
    <x v="747"/>
    <s v="CHF"/>
    <x v="3"/>
    <x v="3"/>
    <n v="1288501200"/>
    <n v="1292911200"/>
    <b v="0"/>
    <b v="0"/>
    <s v="theater/plays"/>
  </r>
  <r>
    <n v="782"/>
    <s v="Williams and Sons"/>
    <s v="Centralized asymmetric framework"/>
    <x v="135"/>
    <n v="10981"/>
    <x v="1"/>
    <x v="1"/>
    <x v="772"/>
    <x v="510"/>
    <x v="748"/>
    <s v="USD"/>
    <x v="4"/>
    <x v="10"/>
    <n v="1298959200"/>
    <n v="1301374800"/>
    <b v="0"/>
    <b v="1"/>
    <s v="film &amp; video/animation"/>
  </r>
  <r>
    <n v="783"/>
    <s v="Vega, Chan and Carney"/>
    <s v="Down-sized systematic utilization"/>
    <x v="71"/>
    <n v="10451"/>
    <x v="1"/>
    <x v="1"/>
    <x v="773"/>
    <x v="188"/>
    <x v="749"/>
    <s v="USD"/>
    <x v="1"/>
    <x v="1"/>
    <n v="1387260000"/>
    <n v="1387864800"/>
    <b v="0"/>
    <b v="0"/>
    <s v="music/rock"/>
  </r>
  <r>
    <n v="784"/>
    <s v="Byrd Group"/>
    <s v="Profound fault-tolerant model"/>
    <x v="393"/>
    <n v="102535"/>
    <x v="1"/>
    <x v="1"/>
    <x v="774"/>
    <x v="511"/>
    <x v="750"/>
    <s v="USD"/>
    <x v="2"/>
    <x v="2"/>
    <n v="1457244000"/>
    <n v="1458190800"/>
    <b v="0"/>
    <b v="0"/>
    <s v="technology/web"/>
  </r>
  <r>
    <n v="785"/>
    <s v="Peterson, Fletcher and Sanchez"/>
    <s v="Multi-channeled bi-directional moratorium"/>
    <x v="313"/>
    <n v="12939"/>
    <x v="2"/>
    <x v="1"/>
    <x v="775"/>
    <x v="78"/>
    <x v="751"/>
    <s v="AUD"/>
    <x v="4"/>
    <x v="10"/>
    <n v="1556341200"/>
    <n v="1559278800"/>
    <b v="0"/>
    <b v="1"/>
    <s v="film &amp; video/animation"/>
  </r>
  <r>
    <n v="786"/>
    <s v="Smith-Brown"/>
    <s v="Object-based content-based ability"/>
    <x v="42"/>
    <n v="10946"/>
    <x v="6"/>
    <x v="1"/>
    <x v="776"/>
    <x v="512"/>
    <x v="752"/>
    <s v="EUR"/>
    <x v="1"/>
    <x v="17"/>
    <n v="1522126800"/>
    <n v="1522731600"/>
    <b v="0"/>
    <b v="1"/>
    <s v="music/jazz"/>
  </r>
  <r>
    <n v="787"/>
    <s v="Vance-Glover"/>
    <s v="Progressive coherent secured line"/>
    <x v="394"/>
    <n v="60994"/>
    <x v="0"/>
    <x v="0"/>
    <x v="777"/>
    <x v="513"/>
    <x v="753"/>
    <s v="CAD"/>
    <x v="1"/>
    <x v="1"/>
    <n v="1305954000"/>
    <n v="1306731600"/>
    <b v="0"/>
    <b v="0"/>
    <s v="music/rock"/>
  </r>
  <r>
    <n v="788"/>
    <s v="Joyce PLC"/>
    <s v="Synchronized directional capability"/>
    <x v="136"/>
    <n v="3174"/>
    <x v="1"/>
    <x v="2"/>
    <x v="778"/>
    <x v="249"/>
    <x v="754"/>
    <s v="USD"/>
    <x v="4"/>
    <x v="10"/>
    <n v="1350709200"/>
    <n v="1352527200"/>
    <b v="0"/>
    <b v="0"/>
    <s v="film &amp; video/animation"/>
  </r>
  <r>
    <n v="789"/>
    <s v="Kennedy-Miller"/>
    <s v="Cross-platform composite migration"/>
    <x v="25"/>
    <n v="3351"/>
    <x v="1"/>
    <x v="0"/>
    <x v="779"/>
    <x v="430"/>
    <x v="755"/>
    <s v="USD"/>
    <x v="3"/>
    <x v="3"/>
    <n v="1401166800"/>
    <n v="1404363600"/>
    <b v="0"/>
    <b v="0"/>
    <s v="theater/plays"/>
  </r>
  <r>
    <n v="790"/>
    <s v="White-Obrien"/>
    <s v="Operative local pricing structure"/>
    <x v="395"/>
    <n v="56774"/>
    <x v="1"/>
    <x v="3"/>
    <x v="780"/>
    <x v="260"/>
    <x v="756"/>
    <s v="USD"/>
    <x v="3"/>
    <x v="3"/>
    <n v="1266127200"/>
    <n v="1266645600"/>
    <b v="0"/>
    <b v="0"/>
    <s v="theater/plays"/>
  </r>
  <r>
    <n v="791"/>
    <s v="Stafford, Hess and Raymond"/>
    <s v="Optional web-enabled extranet"/>
    <x v="118"/>
    <n v="540"/>
    <x v="1"/>
    <x v="0"/>
    <x v="781"/>
    <x v="514"/>
    <x v="757"/>
    <s v="USD"/>
    <x v="0"/>
    <x v="0"/>
    <n v="1481436000"/>
    <n v="1482818400"/>
    <b v="0"/>
    <b v="0"/>
    <s v="food/food trucks"/>
  </r>
  <r>
    <n v="792"/>
    <s v="Jordan, Schneider and Hall"/>
    <s v="Reduced 6thgeneration intranet"/>
    <x v="22"/>
    <n v="680"/>
    <x v="1"/>
    <x v="0"/>
    <x v="782"/>
    <x v="243"/>
    <x v="758"/>
    <s v="USD"/>
    <x v="3"/>
    <x v="3"/>
    <n v="1372222800"/>
    <n v="1374642000"/>
    <b v="0"/>
    <b v="1"/>
    <s v="theater/plays"/>
  </r>
  <r>
    <n v="793"/>
    <s v="Rodriguez, Cox and Rodriguez"/>
    <s v="Networked disintermediate leverage"/>
    <x v="65"/>
    <n v="13045"/>
    <x v="5"/>
    <x v="1"/>
    <x v="783"/>
    <x v="483"/>
    <x v="759"/>
    <s v="CHF"/>
    <x v="5"/>
    <x v="9"/>
    <n v="1372136400"/>
    <n v="1372482000"/>
    <b v="0"/>
    <b v="0"/>
    <s v="publishing/nonfiction"/>
  </r>
  <r>
    <n v="794"/>
    <s v="Welch Inc"/>
    <s v="Optional optimal website"/>
    <x v="47"/>
    <n v="8276"/>
    <x v="1"/>
    <x v="1"/>
    <x v="784"/>
    <x v="460"/>
    <x v="444"/>
    <s v="USD"/>
    <x v="1"/>
    <x v="1"/>
    <n v="1513922400"/>
    <n v="1514959200"/>
    <b v="0"/>
    <b v="0"/>
    <s v="music/rock"/>
  </r>
  <r>
    <n v="795"/>
    <s v="Vasquez Inc"/>
    <s v="Stand-alone asynchronous functionalities"/>
    <x v="143"/>
    <n v="1022"/>
    <x v="1"/>
    <x v="0"/>
    <x v="785"/>
    <x v="249"/>
    <x v="760"/>
    <s v="USD"/>
    <x v="4"/>
    <x v="6"/>
    <n v="1477976400"/>
    <n v="1478235600"/>
    <b v="0"/>
    <b v="0"/>
    <s v="film &amp; video/drama"/>
  </r>
  <r>
    <n v="796"/>
    <s v="Freeman-Ferguson"/>
    <s v="Profound full-range open system"/>
    <x v="75"/>
    <n v="4275"/>
    <x v="1"/>
    <x v="0"/>
    <x v="786"/>
    <x v="373"/>
    <x v="50"/>
    <s v="USD"/>
    <x v="6"/>
    <x v="20"/>
    <n v="1407474000"/>
    <n v="1408078800"/>
    <b v="0"/>
    <b v="1"/>
    <s v="games/mobile games"/>
  </r>
  <r>
    <n v="797"/>
    <s v="Houston, Moore and Rogers"/>
    <s v="Optional tangible utilization"/>
    <x v="4"/>
    <n v="8332"/>
    <x v="1"/>
    <x v="1"/>
    <x v="787"/>
    <x v="515"/>
    <x v="761"/>
    <s v="USD"/>
    <x v="2"/>
    <x v="2"/>
    <n v="1546149600"/>
    <n v="1548136800"/>
    <b v="0"/>
    <b v="0"/>
    <s v="technology/web"/>
  </r>
  <r>
    <n v="798"/>
    <s v="Small-Fuentes"/>
    <s v="Seamless maximized product"/>
    <x v="74"/>
    <n v="6408"/>
    <x v="1"/>
    <x v="1"/>
    <x v="788"/>
    <x v="246"/>
    <x v="762"/>
    <s v="USD"/>
    <x v="3"/>
    <x v="3"/>
    <n v="1338440400"/>
    <n v="1340859600"/>
    <b v="0"/>
    <b v="1"/>
    <s v="theater/plays"/>
  </r>
  <r>
    <n v="799"/>
    <s v="Reid-Day"/>
    <s v="Devolved tertiary time-frame"/>
    <x v="396"/>
    <n v="73522"/>
    <x v="4"/>
    <x v="0"/>
    <x v="789"/>
    <x v="516"/>
    <x v="763"/>
    <s v="GBP"/>
    <x v="3"/>
    <x v="3"/>
    <n v="1454133600"/>
    <n v="1454479200"/>
    <b v="0"/>
    <b v="0"/>
    <s v="theater/plays"/>
  </r>
  <r>
    <n v="800"/>
    <s v="Wallace LLC"/>
    <s v="Centralized regional function"/>
    <x v="0"/>
    <n v="1"/>
    <x v="5"/>
    <x v="0"/>
    <x v="100"/>
    <x v="49"/>
    <x v="50"/>
    <s v="CHF"/>
    <x v="1"/>
    <x v="1"/>
    <n v="1434085200"/>
    <n v="1434430800"/>
    <b v="0"/>
    <b v="0"/>
    <s v="music/rock"/>
  </r>
  <r>
    <n v="801"/>
    <s v="Olson-Bishop"/>
    <s v="User-friendly high-level initiative"/>
    <x v="173"/>
    <n v="4667"/>
    <x v="1"/>
    <x v="1"/>
    <x v="790"/>
    <x v="88"/>
    <x v="764"/>
    <s v="USD"/>
    <x v="7"/>
    <x v="14"/>
    <n v="1577772000"/>
    <n v="1579672800"/>
    <b v="0"/>
    <b v="1"/>
    <s v="photography/photography books"/>
  </r>
  <r>
    <n v="802"/>
    <s v="Rodriguez, Anderson and Porter"/>
    <s v="Reverse-engineered zero-defect infrastructure"/>
    <x v="8"/>
    <n v="12216"/>
    <x v="1"/>
    <x v="1"/>
    <x v="791"/>
    <x v="23"/>
    <x v="765"/>
    <s v="USD"/>
    <x v="7"/>
    <x v="14"/>
    <n v="1562216400"/>
    <n v="1562389200"/>
    <b v="0"/>
    <b v="0"/>
    <s v="photography/photography books"/>
  </r>
  <r>
    <n v="803"/>
    <s v="Perez, Brown and Meyers"/>
    <s v="Stand-alone background customer loyalty"/>
    <x v="55"/>
    <n v="6527"/>
    <x v="1"/>
    <x v="1"/>
    <x v="792"/>
    <x v="517"/>
    <x v="766"/>
    <s v="USD"/>
    <x v="3"/>
    <x v="3"/>
    <n v="1548568800"/>
    <n v="1551506400"/>
    <b v="0"/>
    <b v="0"/>
    <s v="theater/plays"/>
  </r>
  <r>
    <n v="804"/>
    <s v="English-Mccullough"/>
    <s v="Business-focused discrete software"/>
    <x v="97"/>
    <n v="6987"/>
    <x v="1"/>
    <x v="1"/>
    <x v="793"/>
    <x v="205"/>
    <x v="767"/>
    <s v="USD"/>
    <x v="1"/>
    <x v="1"/>
    <n v="1514872800"/>
    <n v="1516600800"/>
    <b v="0"/>
    <b v="0"/>
    <s v="music/rock"/>
  </r>
  <r>
    <n v="805"/>
    <s v="Smith-Nguyen"/>
    <s v="Advanced intermediate Graphic Interface"/>
    <x v="62"/>
    <n v="4932"/>
    <x v="2"/>
    <x v="0"/>
    <x v="794"/>
    <x v="109"/>
    <x v="768"/>
    <s v="AUD"/>
    <x v="4"/>
    <x v="4"/>
    <n v="1416031200"/>
    <n v="1420437600"/>
    <b v="0"/>
    <b v="0"/>
    <s v="film &amp; video/documentary"/>
  </r>
  <r>
    <n v="806"/>
    <s v="Harmon-Madden"/>
    <s v="Adaptive holistic hub"/>
    <x v="31"/>
    <n v="8262"/>
    <x v="1"/>
    <x v="1"/>
    <x v="795"/>
    <x v="70"/>
    <x v="769"/>
    <s v="USD"/>
    <x v="4"/>
    <x v="6"/>
    <n v="1330927200"/>
    <n v="1332997200"/>
    <b v="0"/>
    <b v="1"/>
    <s v="film &amp; video/drama"/>
  </r>
  <r>
    <n v="807"/>
    <s v="Walker-Taylor"/>
    <s v="Automated uniform concept"/>
    <x v="31"/>
    <n v="1848"/>
    <x v="1"/>
    <x v="1"/>
    <x v="796"/>
    <x v="177"/>
    <x v="770"/>
    <s v="USD"/>
    <x v="3"/>
    <x v="3"/>
    <n v="1571115600"/>
    <n v="1574920800"/>
    <b v="0"/>
    <b v="1"/>
    <s v="theater/plays"/>
  </r>
  <r>
    <n v="808"/>
    <s v="Harris, Medina and Mitchell"/>
    <s v="Enhanced regional flexibility"/>
    <x v="5"/>
    <n v="1583"/>
    <x v="1"/>
    <x v="0"/>
    <x v="797"/>
    <x v="161"/>
    <x v="771"/>
    <s v="USD"/>
    <x v="0"/>
    <x v="0"/>
    <n v="1463461200"/>
    <n v="1464930000"/>
    <b v="0"/>
    <b v="0"/>
    <s v="food/food trucks"/>
  </r>
  <r>
    <n v="809"/>
    <s v="Williams and Sons"/>
    <s v="Public-key bottom-line algorithm"/>
    <x v="397"/>
    <n v="88536"/>
    <x v="5"/>
    <x v="0"/>
    <x v="798"/>
    <x v="518"/>
    <x v="772"/>
    <s v="CHF"/>
    <x v="4"/>
    <x v="4"/>
    <n v="1344920400"/>
    <n v="1345006800"/>
    <b v="0"/>
    <b v="0"/>
    <s v="film &amp; video/documentary"/>
  </r>
  <r>
    <n v="810"/>
    <s v="Ball-Fisher"/>
    <s v="Multi-layered intangible instruction set"/>
    <x v="330"/>
    <n v="12360"/>
    <x v="1"/>
    <x v="1"/>
    <x v="799"/>
    <x v="394"/>
    <x v="773"/>
    <s v="USD"/>
    <x v="3"/>
    <x v="3"/>
    <n v="1511848800"/>
    <n v="1512712800"/>
    <b v="0"/>
    <b v="1"/>
    <s v="theater/plays"/>
  </r>
  <r>
    <n v="811"/>
    <s v="Page, Holt and Mack"/>
    <s v="Fundamental methodical emulation"/>
    <x v="398"/>
    <n v="71320"/>
    <x v="1"/>
    <x v="0"/>
    <x v="800"/>
    <x v="89"/>
    <x v="774"/>
    <s v="USD"/>
    <x v="6"/>
    <x v="11"/>
    <n v="1452319200"/>
    <n v="1452492000"/>
    <b v="0"/>
    <b v="1"/>
    <s v="games/video games"/>
  </r>
  <r>
    <n v="812"/>
    <s v="Landry Group"/>
    <s v="Expanded value-added hardware"/>
    <x v="221"/>
    <n v="134640"/>
    <x v="0"/>
    <x v="1"/>
    <x v="801"/>
    <x v="519"/>
    <x v="775"/>
    <s v="CAD"/>
    <x v="5"/>
    <x v="9"/>
    <n v="1523854800"/>
    <n v="1524286800"/>
    <b v="0"/>
    <b v="0"/>
    <s v="publishing/nonfiction"/>
  </r>
  <r>
    <n v="813"/>
    <s v="Buckley Group"/>
    <s v="Diverse high-level attitude"/>
    <x v="170"/>
    <n v="7661"/>
    <x v="1"/>
    <x v="1"/>
    <x v="802"/>
    <x v="520"/>
    <x v="776"/>
    <s v="USD"/>
    <x v="6"/>
    <x v="11"/>
    <n v="1346043600"/>
    <n v="1346907600"/>
    <b v="0"/>
    <b v="0"/>
    <s v="games/video games"/>
  </r>
  <r>
    <n v="814"/>
    <s v="Vincent PLC"/>
    <s v="Visionary 24hour analyzer"/>
    <x v="170"/>
    <n v="2950"/>
    <x v="3"/>
    <x v="0"/>
    <x v="803"/>
    <x v="521"/>
    <x v="305"/>
    <s v="DKK"/>
    <x v="1"/>
    <x v="1"/>
    <n v="1464325200"/>
    <n v="1464498000"/>
    <b v="0"/>
    <b v="1"/>
    <s v="music/rock"/>
  </r>
  <r>
    <n v="815"/>
    <s v="Watson-Douglas"/>
    <s v="Centralized bandwidth-monitored leverage"/>
    <x v="25"/>
    <n v="11721"/>
    <x v="0"/>
    <x v="1"/>
    <x v="804"/>
    <x v="236"/>
    <x v="777"/>
    <s v="CAD"/>
    <x v="1"/>
    <x v="1"/>
    <n v="1511935200"/>
    <n v="1514181600"/>
    <b v="0"/>
    <b v="0"/>
    <s v="music/rock"/>
  </r>
  <r>
    <n v="816"/>
    <s v="Jones, Casey and Jones"/>
    <s v="Ergonomic mission-critical moratorium"/>
    <x v="173"/>
    <n v="14150"/>
    <x v="1"/>
    <x v="1"/>
    <x v="805"/>
    <x v="221"/>
    <x v="778"/>
    <s v="USD"/>
    <x v="3"/>
    <x v="3"/>
    <n v="1392012000"/>
    <n v="1392184800"/>
    <b v="1"/>
    <b v="1"/>
    <s v="theater/plays"/>
  </r>
  <r>
    <n v="817"/>
    <s v="Alvarez-Bauer"/>
    <s v="Front-line intermediate moderator"/>
    <x v="399"/>
    <n v="189192"/>
    <x v="6"/>
    <x v="1"/>
    <x v="806"/>
    <x v="522"/>
    <x v="779"/>
    <s v="EUR"/>
    <x v="5"/>
    <x v="9"/>
    <n v="1556946000"/>
    <n v="1559365200"/>
    <b v="0"/>
    <b v="1"/>
    <s v="publishing/nonfiction"/>
  </r>
  <r>
    <n v="818"/>
    <s v="Martinez LLC"/>
    <s v="Automated local secured line"/>
    <x v="31"/>
    <n v="7664"/>
    <x v="1"/>
    <x v="1"/>
    <x v="807"/>
    <x v="464"/>
    <x v="780"/>
    <s v="USD"/>
    <x v="3"/>
    <x v="3"/>
    <n v="1548050400"/>
    <n v="1549173600"/>
    <b v="0"/>
    <b v="1"/>
    <s v="theater/plays"/>
  </r>
  <r>
    <n v="819"/>
    <s v="Buck-Khan"/>
    <s v="Integrated bandwidth-monitored alliance"/>
    <x v="200"/>
    <n v="4509"/>
    <x v="1"/>
    <x v="0"/>
    <x v="808"/>
    <x v="523"/>
    <x v="781"/>
    <s v="USD"/>
    <x v="6"/>
    <x v="11"/>
    <n v="1353736800"/>
    <n v="1355032800"/>
    <b v="1"/>
    <b v="0"/>
    <s v="games/video games"/>
  </r>
  <r>
    <n v="820"/>
    <s v="Valdez, Williams and Meyer"/>
    <s v="Cross-group heuristic forecast"/>
    <x v="42"/>
    <n v="12009"/>
    <x v="4"/>
    <x v="1"/>
    <x v="809"/>
    <x v="524"/>
    <x v="782"/>
    <s v="GBP"/>
    <x v="1"/>
    <x v="1"/>
    <n v="1532840400"/>
    <n v="1533963600"/>
    <b v="0"/>
    <b v="1"/>
    <s v="music/rock"/>
  </r>
  <r>
    <n v="821"/>
    <s v="Alvarez-Andrews"/>
    <s v="Extended impactful secured line"/>
    <x v="70"/>
    <n v="14273"/>
    <x v="1"/>
    <x v="1"/>
    <x v="810"/>
    <x v="155"/>
    <x v="783"/>
    <s v="USD"/>
    <x v="4"/>
    <x v="4"/>
    <n v="1488261600"/>
    <n v="1489381200"/>
    <b v="0"/>
    <b v="0"/>
    <s v="film &amp; video/documentary"/>
  </r>
  <r>
    <n v="822"/>
    <s v="Stewart and Sons"/>
    <s v="Distributed optimizing protocol"/>
    <x v="400"/>
    <n v="188982"/>
    <x v="1"/>
    <x v="1"/>
    <x v="811"/>
    <x v="525"/>
    <x v="784"/>
    <s v="USD"/>
    <x v="1"/>
    <x v="1"/>
    <n v="1393567200"/>
    <n v="1395032400"/>
    <b v="0"/>
    <b v="0"/>
    <s v="music/rock"/>
  </r>
  <r>
    <n v="823"/>
    <s v="Dyer Inc"/>
    <s v="Secured well-modulated system engine"/>
    <x v="178"/>
    <n v="14640"/>
    <x v="1"/>
    <x v="1"/>
    <x v="812"/>
    <x v="526"/>
    <x v="785"/>
    <s v="USD"/>
    <x v="1"/>
    <x v="1"/>
    <n v="1410325200"/>
    <n v="1412485200"/>
    <b v="1"/>
    <b v="1"/>
    <s v="music/rock"/>
  </r>
  <r>
    <n v="824"/>
    <s v="Anderson, Williams and Cox"/>
    <s v="Streamlined national benchmark"/>
    <x v="401"/>
    <n v="107516"/>
    <x v="1"/>
    <x v="1"/>
    <x v="813"/>
    <x v="527"/>
    <x v="786"/>
    <s v="USD"/>
    <x v="5"/>
    <x v="9"/>
    <n v="1276923600"/>
    <n v="1279688400"/>
    <b v="0"/>
    <b v="1"/>
    <s v="publishing/nonfiction"/>
  </r>
  <r>
    <n v="825"/>
    <s v="Solomon PLC"/>
    <s v="Open-architected 24/7 infrastructure"/>
    <x v="136"/>
    <n v="13950"/>
    <x v="4"/>
    <x v="1"/>
    <x v="814"/>
    <x v="144"/>
    <x v="787"/>
    <s v="GBP"/>
    <x v="4"/>
    <x v="12"/>
    <n v="1500958800"/>
    <n v="1501995600"/>
    <b v="0"/>
    <b v="0"/>
    <s v="film &amp; video/shorts"/>
  </r>
  <r>
    <n v="826"/>
    <s v="Miller-Hubbard"/>
    <s v="Digitized 6thgeneration Local Area Network"/>
    <x v="54"/>
    <n v="12797"/>
    <x v="1"/>
    <x v="1"/>
    <x v="815"/>
    <x v="346"/>
    <x v="788"/>
    <s v="USD"/>
    <x v="3"/>
    <x v="3"/>
    <n v="1292220000"/>
    <n v="1294639200"/>
    <b v="0"/>
    <b v="1"/>
    <s v="theater/plays"/>
  </r>
  <r>
    <n v="827"/>
    <s v="Miranda, Martinez and Lowery"/>
    <s v="Innovative actuating artificial intelligence"/>
    <x v="173"/>
    <n v="6134"/>
    <x v="2"/>
    <x v="1"/>
    <x v="816"/>
    <x v="172"/>
    <x v="789"/>
    <s v="AUD"/>
    <x v="4"/>
    <x v="6"/>
    <n v="1304398800"/>
    <n v="1305435600"/>
    <b v="0"/>
    <b v="1"/>
    <s v="film &amp; video/drama"/>
  </r>
  <r>
    <n v="828"/>
    <s v="Munoz, Cherry and Bell"/>
    <s v="Cross-platform reciprocal budgetary management"/>
    <x v="143"/>
    <n v="4899"/>
    <x v="1"/>
    <x v="0"/>
    <x v="817"/>
    <x v="131"/>
    <x v="790"/>
    <s v="USD"/>
    <x v="3"/>
    <x v="3"/>
    <n v="1535432400"/>
    <n v="1537592400"/>
    <b v="0"/>
    <b v="0"/>
    <s v="theater/plays"/>
  </r>
  <r>
    <n v="829"/>
    <s v="Baker-Higgins"/>
    <s v="Vision-oriented scalable portal"/>
    <x v="103"/>
    <n v="4929"/>
    <x v="1"/>
    <x v="0"/>
    <x v="818"/>
    <x v="110"/>
    <x v="791"/>
    <s v="USD"/>
    <x v="3"/>
    <x v="3"/>
    <n v="1433826000"/>
    <n v="1435122000"/>
    <b v="0"/>
    <b v="0"/>
    <s v="theater/plays"/>
  </r>
  <r>
    <n v="830"/>
    <s v="Johnson, Turner and Carroll"/>
    <s v="Persevering zero administration knowledge user"/>
    <x v="319"/>
    <n v="1424"/>
    <x v="1"/>
    <x v="0"/>
    <x v="819"/>
    <x v="528"/>
    <x v="792"/>
    <s v="USD"/>
    <x v="3"/>
    <x v="3"/>
    <n v="1514959200"/>
    <n v="1520056800"/>
    <b v="0"/>
    <b v="0"/>
    <s v="theater/plays"/>
  </r>
  <r>
    <n v="831"/>
    <s v="Ward PLC"/>
    <s v="Front-line bottom-line Graphic Interface"/>
    <x v="402"/>
    <n v="105817"/>
    <x v="1"/>
    <x v="1"/>
    <x v="820"/>
    <x v="529"/>
    <x v="793"/>
    <s v="USD"/>
    <x v="7"/>
    <x v="14"/>
    <n v="1332738000"/>
    <n v="1335675600"/>
    <b v="0"/>
    <b v="0"/>
    <s v="photography/photography books"/>
  </r>
  <r>
    <n v="832"/>
    <s v="Bradley, Beck and Mayo"/>
    <s v="Synergized fault-tolerant hierarchy"/>
    <x v="403"/>
    <n v="136156"/>
    <x v="3"/>
    <x v="1"/>
    <x v="821"/>
    <x v="265"/>
    <x v="794"/>
    <s v="DKK"/>
    <x v="5"/>
    <x v="18"/>
    <n v="1445490000"/>
    <n v="1448431200"/>
    <b v="1"/>
    <b v="0"/>
    <s v="publishing/translations"/>
  </r>
  <r>
    <n v="833"/>
    <s v="Levine, Martin and Hernandez"/>
    <s v="Expanded asynchronous groupware"/>
    <x v="85"/>
    <n v="10723"/>
    <x v="3"/>
    <x v="1"/>
    <x v="822"/>
    <x v="34"/>
    <x v="795"/>
    <s v="DKK"/>
    <x v="5"/>
    <x v="18"/>
    <n v="1297663200"/>
    <n v="1298613600"/>
    <b v="0"/>
    <b v="0"/>
    <s v="publishing/translations"/>
  </r>
  <r>
    <n v="834"/>
    <s v="Gallegos, Wagner and Gaines"/>
    <s v="Expanded fault-tolerant emulation"/>
    <x v="190"/>
    <n v="11228"/>
    <x v="1"/>
    <x v="1"/>
    <x v="823"/>
    <x v="530"/>
    <x v="796"/>
    <s v="USD"/>
    <x v="3"/>
    <x v="3"/>
    <n v="1371963600"/>
    <n v="1372482000"/>
    <b v="0"/>
    <b v="0"/>
    <s v="theater/plays"/>
  </r>
  <r>
    <n v="835"/>
    <s v="Hodges, Smith and Kelly"/>
    <s v="Future-proofed 24hour model"/>
    <x v="404"/>
    <n v="77355"/>
    <x v="1"/>
    <x v="0"/>
    <x v="824"/>
    <x v="531"/>
    <x v="797"/>
    <s v="USD"/>
    <x v="2"/>
    <x v="2"/>
    <n v="1425103200"/>
    <n v="1425621600"/>
    <b v="0"/>
    <b v="0"/>
    <s v="technology/web"/>
  </r>
  <r>
    <n v="836"/>
    <s v="Macias Inc"/>
    <s v="Optimized didactic intranet"/>
    <x v="32"/>
    <n v="6086"/>
    <x v="1"/>
    <x v="0"/>
    <x v="825"/>
    <x v="115"/>
    <x v="798"/>
    <s v="USD"/>
    <x v="1"/>
    <x v="7"/>
    <n v="1265349600"/>
    <n v="1266300000"/>
    <b v="0"/>
    <b v="0"/>
    <s v="music/indie rock"/>
  </r>
  <r>
    <n v="837"/>
    <s v="Cook-Ortiz"/>
    <s v="Right-sized dedicated standardization"/>
    <x v="405"/>
    <n v="150960"/>
    <x v="1"/>
    <x v="1"/>
    <x v="826"/>
    <x v="532"/>
    <x v="799"/>
    <s v="USD"/>
    <x v="1"/>
    <x v="17"/>
    <n v="1301202000"/>
    <n v="1305867600"/>
    <b v="0"/>
    <b v="0"/>
    <s v="music/jazz"/>
  </r>
  <r>
    <n v="838"/>
    <s v="Jordan-Fischer"/>
    <s v="Vision-oriented high-level extranet"/>
    <x v="330"/>
    <n v="8890"/>
    <x v="1"/>
    <x v="1"/>
    <x v="827"/>
    <x v="210"/>
    <x v="800"/>
    <s v="USD"/>
    <x v="3"/>
    <x v="3"/>
    <n v="1538024400"/>
    <n v="1538802000"/>
    <b v="0"/>
    <b v="0"/>
    <s v="theater/plays"/>
  </r>
  <r>
    <n v="839"/>
    <s v="Pierce-Ramirez"/>
    <s v="Organized scalable initiative"/>
    <x v="106"/>
    <n v="14644"/>
    <x v="1"/>
    <x v="1"/>
    <x v="828"/>
    <x v="144"/>
    <x v="801"/>
    <s v="USD"/>
    <x v="4"/>
    <x v="4"/>
    <n v="1395032400"/>
    <n v="1398920400"/>
    <b v="0"/>
    <b v="1"/>
    <s v="film &amp; video/documentary"/>
  </r>
  <r>
    <n v="840"/>
    <s v="Howell and Sons"/>
    <s v="Enhanced regional moderator"/>
    <x v="406"/>
    <n v="116583"/>
    <x v="1"/>
    <x v="1"/>
    <x v="829"/>
    <x v="533"/>
    <x v="802"/>
    <s v="USD"/>
    <x v="3"/>
    <x v="3"/>
    <n v="1405486800"/>
    <n v="1405659600"/>
    <b v="0"/>
    <b v="1"/>
    <s v="theater/plays"/>
  </r>
  <r>
    <n v="841"/>
    <s v="Garcia, Dunn and Richardson"/>
    <s v="Automated even-keeled emulation"/>
    <x v="14"/>
    <n v="12991"/>
    <x v="1"/>
    <x v="1"/>
    <x v="830"/>
    <x v="287"/>
    <x v="803"/>
    <s v="USD"/>
    <x v="2"/>
    <x v="2"/>
    <n v="1455861600"/>
    <n v="1457244000"/>
    <b v="0"/>
    <b v="0"/>
    <s v="technology/web"/>
  </r>
  <r>
    <n v="842"/>
    <s v="Lawson and Sons"/>
    <s v="Reverse-engineered multi-tasking product"/>
    <x v="42"/>
    <n v="8447"/>
    <x v="6"/>
    <x v="1"/>
    <x v="831"/>
    <x v="227"/>
    <x v="804"/>
    <s v="EUR"/>
    <x v="2"/>
    <x v="8"/>
    <n v="1529038800"/>
    <n v="1529298000"/>
    <b v="0"/>
    <b v="0"/>
    <s v="technology/wearables"/>
  </r>
  <r>
    <n v="843"/>
    <s v="Porter-Hicks"/>
    <s v="De-engineered next generation parallelism"/>
    <x v="35"/>
    <n v="2703"/>
    <x v="1"/>
    <x v="0"/>
    <x v="832"/>
    <x v="254"/>
    <x v="805"/>
    <s v="USD"/>
    <x v="7"/>
    <x v="14"/>
    <n v="1535259600"/>
    <n v="1535778000"/>
    <b v="0"/>
    <b v="0"/>
    <s v="photography/photography books"/>
  </r>
  <r>
    <n v="844"/>
    <s v="Rodriguez-Hansen"/>
    <s v="Intuitive cohesive groupware"/>
    <x v="35"/>
    <n v="8747"/>
    <x v="1"/>
    <x v="3"/>
    <x v="833"/>
    <x v="115"/>
    <x v="806"/>
    <s v="USD"/>
    <x v="4"/>
    <x v="4"/>
    <n v="1327212000"/>
    <n v="1327471200"/>
    <b v="0"/>
    <b v="0"/>
    <s v="film &amp; video/documentary"/>
  </r>
  <r>
    <n v="845"/>
    <s v="Williams LLC"/>
    <s v="Up-sized high-level access"/>
    <x v="407"/>
    <n v="138087"/>
    <x v="4"/>
    <x v="1"/>
    <x v="834"/>
    <x v="534"/>
    <x v="807"/>
    <s v="GBP"/>
    <x v="2"/>
    <x v="2"/>
    <n v="1526360400"/>
    <n v="1529557200"/>
    <b v="0"/>
    <b v="0"/>
    <s v="technology/web"/>
  </r>
  <r>
    <n v="846"/>
    <s v="Cooper, Stanley and Bryant"/>
    <s v="Phased empowering success"/>
    <x v="67"/>
    <n v="5085"/>
    <x v="1"/>
    <x v="1"/>
    <x v="835"/>
    <x v="44"/>
    <x v="808"/>
    <s v="USD"/>
    <x v="2"/>
    <x v="2"/>
    <n v="1532149200"/>
    <n v="1535259600"/>
    <b v="1"/>
    <b v="1"/>
    <s v="technology/web"/>
  </r>
  <r>
    <n v="847"/>
    <s v="Miller, Glenn and Adams"/>
    <s v="Distributed actuating project"/>
    <x v="53"/>
    <n v="11174"/>
    <x v="1"/>
    <x v="1"/>
    <x v="836"/>
    <x v="460"/>
    <x v="809"/>
    <s v="USD"/>
    <x v="0"/>
    <x v="0"/>
    <n v="1515304800"/>
    <n v="1515564000"/>
    <b v="0"/>
    <b v="0"/>
    <s v="food/food trucks"/>
  </r>
  <r>
    <n v="848"/>
    <s v="Cole, Salazar and Moreno"/>
    <s v="Robust motivating orchestration"/>
    <x v="170"/>
    <n v="10831"/>
    <x v="1"/>
    <x v="1"/>
    <x v="837"/>
    <x v="535"/>
    <x v="810"/>
    <s v="USD"/>
    <x v="4"/>
    <x v="6"/>
    <n v="1276318800"/>
    <n v="1277096400"/>
    <b v="0"/>
    <b v="0"/>
    <s v="film &amp; video/drama"/>
  </r>
  <r>
    <n v="849"/>
    <s v="Jones-Ryan"/>
    <s v="Vision-oriented uniform instruction set"/>
    <x v="313"/>
    <n v="8917"/>
    <x v="1"/>
    <x v="1"/>
    <x v="838"/>
    <x v="253"/>
    <x v="811"/>
    <s v="USD"/>
    <x v="1"/>
    <x v="7"/>
    <n v="1328767200"/>
    <n v="1329026400"/>
    <b v="0"/>
    <b v="1"/>
    <s v="music/indie rock"/>
  </r>
  <r>
    <n v="850"/>
    <s v="Hood, Perez and Meadows"/>
    <s v="Cross-group upward-trending hierarchy"/>
    <x v="0"/>
    <n v="1"/>
    <x v="1"/>
    <x v="0"/>
    <x v="100"/>
    <x v="49"/>
    <x v="50"/>
    <s v="USD"/>
    <x v="1"/>
    <x v="1"/>
    <n v="1321682400"/>
    <n v="1322978400"/>
    <b v="1"/>
    <b v="0"/>
    <s v="music/rock"/>
  </r>
  <r>
    <n v="851"/>
    <s v="Bright and Sons"/>
    <s v="Object-based needs-based info-mediaries"/>
    <x v="46"/>
    <n v="12468"/>
    <x v="1"/>
    <x v="1"/>
    <x v="839"/>
    <x v="415"/>
    <x v="812"/>
    <s v="USD"/>
    <x v="1"/>
    <x v="5"/>
    <n v="1335934800"/>
    <n v="1338786000"/>
    <b v="0"/>
    <b v="0"/>
    <s v="music/electric music"/>
  </r>
  <r>
    <n v="852"/>
    <s v="Brady Ltd"/>
    <s v="Open-source reciprocal standardization"/>
    <x v="70"/>
    <n v="2505"/>
    <x v="1"/>
    <x v="0"/>
    <x v="840"/>
    <x v="249"/>
    <x v="813"/>
    <s v="USD"/>
    <x v="6"/>
    <x v="11"/>
    <n v="1310792400"/>
    <n v="1311656400"/>
    <b v="0"/>
    <b v="1"/>
    <s v="games/video games"/>
  </r>
  <r>
    <n v="853"/>
    <s v="Collier LLC"/>
    <s v="Secured well-modulated projection"/>
    <x v="408"/>
    <n v="111502"/>
    <x v="0"/>
    <x v="1"/>
    <x v="841"/>
    <x v="50"/>
    <x v="814"/>
    <s v="CAD"/>
    <x v="1"/>
    <x v="7"/>
    <n v="1308546000"/>
    <n v="1308978000"/>
    <b v="0"/>
    <b v="1"/>
    <s v="music/indie rock"/>
  </r>
  <r>
    <n v="854"/>
    <s v="Campbell, Thomas and Obrien"/>
    <s v="Multi-channeled secondary middleware"/>
    <x v="409"/>
    <n v="194309"/>
    <x v="0"/>
    <x v="1"/>
    <x v="842"/>
    <x v="536"/>
    <x v="815"/>
    <s v="CAD"/>
    <x v="5"/>
    <x v="13"/>
    <n v="1574056800"/>
    <n v="1576389600"/>
    <b v="0"/>
    <b v="0"/>
    <s v="publishing/fiction"/>
  </r>
  <r>
    <n v="855"/>
    <s v="Moses-Terry"/>
    <s v="Horizontal clear-thinking framework"/>
    <x v="410"/>
    <n v="23956"/>
    <x v="2"/>
    <x v="1"/>
    <x v="843"/>
    <x v="15"/>
    <x v="816"/>
    <s v="AUD"/>
    <x v="3"/>
    <x v="3"/>
    <n v="1308373200"/>
    <n v="1311051600"/>
    <b v="0"/>
    <b v="0"/>
    <s v="theater/plays"/>
  </r>
  <r>
    <n v="856"/>
    <s v="Williams and Sons"/>
    <s v="Profound composite core"/>
    <x v="166"/>
    <n v="8558"/>
    <x v="1"/>
    <x v="1"/>
    <x v="844"/>
    <x v="1"/>
    <x v="817"/>
    <s v="USD"/>
    <x v="0"/>
    <x v="0"/>
    <n v="1335243600"/>
    <n v="1336712400"/>
    <b v="0"/>
    <b v="0"/>
    <s v="food/food trucks"/>
  </r>
  <r>
    <n v="857"/>
    <s v="Miranda, Gray and Hale"/>
    <s v="Programmable disintermediate matrices"/>
    <x v="98"/>
    <n v="7413"/>
    <x v="5"/>
    <x v="1"/>
    <x v="845"/>
    <x v="537"/>
    <x v="818"/>
    <s v="CHF"/>
    <x v="4"/>
    <x v="12"/>
    <n v="1328421600"/>
    <n v="1330408800"/>
    <b v="1"/>
    <b v="0"/>
    <s v="film &amp; video/shorts"/>
  </r>
  <r>
    <n v="858"/>
    <s v="Ayala, Crawford and Taylor"/>
    <s v="Realigned 5thgeneration knowledge user"/>
    <x v="220"/>
    <n v="2778"/>
    <x v="1"/>
    <x v="0"/>
    <x v="846"/>
    <x v="164"/>
    <x v="819"/>
    <s v="USD"/>
    <x v="0"/>
    <x v="0"/>
    <n v="1524286800"/>
    <n v="1524891600"/>
    <b v="1"/>
    <b v="0"/>
    <s v="food/food trucks"/>
  </r>
  <r>
    <n v="859"/>
    <s v="Martinez Ltd"/>
    <s v="Multi-layered upward-trending groupware"/>
    <x v="190"/>
    <n v="2594"/>
    <x v="1"/>
    <x v="0"/>
    <x v="847"/>
    <x v="377"/>
    <x v="820"/>
    <s v="USD"/>
    <x v="3"/>
    <x v="3"/>
    <n v="1362117600"/>
    <n v="1363669200"/>
    <b v="0"/>
    <b v="1"/>
    <s v="theater/plays"/>
  </r>
  <r>
    <n v="860"/>
    <s v="Lee PLC"/>
    <s v="Re-contextualized leadingedge firmware"/>
    <x v="22"/>
    <n v="5033"/>
    <x v="1"/>
    <x v="1"/>
    <x v="848"/>
    <x v="167"/>
    <x v="169"/>
    <s v="USD"/>
    <x v="2"/>
    <x v="8"/>
    <n v="1550556000"/>
    <n v="1551420000"/>
    <b v="0"/>
    <b v="1"/>
    <s v="technology/wearables"/>
  </r>
  <r>
    <n v="861"/>
    <s v="Young, Ramsey and Powell"/>
    <s v="Devolved disintermediate analyzer"/>
    <x v="35"/>
    <n v="9317"/>
    <x v="1"/>
    <x v="1"/>
    <x v="849"/>
    <x v="25"/>
    <x v="821"/>
    <s v="USD"/>
    <x v="3"/>
    <x v="3"/>
    <n v="1269147600"/>
    <n v="1269838800"/>
    <b v="0"/>
    <b v="0"/>
    <s v="theater/plays"/>
  </r>
  <r>
    <n v="862"/>
    <s v="Lewis and Sons"/>
    <s v="Profound disintermediate open system"/>
    <x v="26"/>
    <n v="6560"/>
    <x v="1"/>
    <x v="1"/>
    <x v="850"/>
    <x v="72"/>
    <x v="822"/>
    <s v="USD"/>
    <x v="3"/>
    <x v="3"/>
    <n v="1312174800"/>
    <n v="1312520400"/>
    <b v="0"/>
    <b v="0"/>
    <s v="theater/plays"/>
  </r>
  <r>
    <n v="863"/>
    <s v="Davis-Johnson"/>
    <s v="Automated reciprocal protocol"/>
    <x v="1"/>
    <n v="5415"/>
    <x v="1"/>
    <x v="1"/>
    <x v="851"/>
    <x v="538"/>
    <x v="823"/>
    <s v="USD"/>
    <x v="4"/>
    <x v="19"/>
    <n v="1434517200"/>
    <n v="1436504400"/>
    <b v="0"/>
    <b v="1"/>
    <s v="film &amp; video/television"/>
  </r>
  <r>
    <n v="864"/>
    <s v="Stevenson-Thompson"/>
    <s v="Automated static workforce"/>
    <x v="3"/>
    <n v="14577"/>
    <x v="1"/>
    <x v="1"/>
    <x v="852"/>
    <x v="503"/>
    <x v="824"/>
    <s v="USD"/>
    <x v="4"/>
    <x v="12"/>
    <n v="1471582800"/>
    <n v="1472014800"/>
    <b v="0"/>
    <b v="0"/>
    <s v="film &amp; video/shorts"/>
  </r>
  <r>
    <n v="865"/>
    <s v="Ellis, Smith and Armstrong"/>
    <s v="Horizontal attitude-oriented help-desk"/>
    <x v="411"/>
    <n v="150515"/>
    <x v="1"/>
    <x v="1"/>
    <x v="853"/>
    <x v="539"/>
    <x v="825"/>
    <s v="USD"/>
    <x v="3"/>
    <x v="3"/>
    <n v="1410757200"/>
    <n v="1411534800"/>
    <b v="0"/>
    <b v="0"/>
    <s v="theater/plays"/>
  </r>
  <r>
    <n v="866"/>
    <s v="Jackson-Brown"/>
    <s v="Versatile 5thgeneration matrices"/>
    <x v="412"/>
    <n v="79045"/>
    <x v="1"/>
    <x v="3"/>
    <x v="854"/>
    <x v="540"/>
    <x v="826"/>
    <s v="USD"/>
    <x v="7"/>
    <x v="14"/>
    <n v="1304830800"/>
    <n v="1304917200"/>
    <b v="0"/>
    <b v="0"/>
    <s v="photography/photography books"/>
  </r>
  <r>
    <n v="867"/>
    <s v="Kane, Pruitt and Rivera"/>
    <s v="Cross-platform next generation service-desk"/>
    <x v="73"/>
    <n v="7797"/>
    <x v="1"/>
    <x v="1"/>
    <x v="855"/>
    <x v="402"/>
    <x v="827"/>
    <s v="USD"/>
    <x v="0"/>
    <x v="0"/>
    <n v="1539061200"/>
    <n v="1539579600"/>
    <b v="0"/>
    <b v="0"/>
    <s v="food/food trucks"/>
  </r>
  <r>
    <n v="868"/>
    <s v="Wood, Buckley and Meza"/>
    <s v="Front-line web-enabled installation"/>
    <x v="260"/>
    <n v="12939"/>
    <x v="1"/>
    <x v="1"/>
    <x v="856"/>
    <x v="105"/>
    <x v="828"/>
    <s v="USD"/>
    <x v="3"/>
    <x v="3"/>
    <n v="1381554000"/>
    <n v="1382504400"/>
    <b v="0"/>
    <b v="0"/>
    <s v="theater/plays"/>
  </r>
  <r>
    <n v="869"/>
    <s v="Brown-Williams"/>
    <s v="Multi-channeled responsive product"/>
    <x v="413"/>
    <n v="38376"/>
    <x v="1"/>
    <x v="0"/>
    <x v="857"/>
    <x v="541"/>
    <x v="829"/>
    <s v="USD"/>
    <x v="4"/>
    <x v="6"/>
    <n v="1277096400"/>
    <n v="1278306000"/>
    <b v="0"/>
    <b v="0"/>
    <s v="film &amp; video/drama"/>
  </r>
  <r>
    <n v="870"/>
    <s v="Hansen-Austin"/>
    <s v="Adaptive demand-driven encryption"/>
    <x v="106"/>
    <n v="6920"/>
    <x v="1"/>
    <x v="0"/>
    <x v="858"/>
    <x v="246"/>
    <x v="830"/>
    <s v="USD"/>
    <x v="3"/>
    <x v="3"/>
    <n v="1440392400"/>
    <n v="1442552400"/>
    <b v="0"/>
    <b v="0"/>
    <s v="theater/plays"/>
  </r>
  <r>
    <n v="871"/>
    <s v="Santana-George"/>
    <s v="Re-engineered client-driven knowledge user"/>
    <x v="414"/>
    <n v="194912"/>
    <x v="1"/>
    <x v="1"/>
    <x v="859"/>
    <x v="542"/>
    <x v="831"/>
    <s v="USD"/>
    <x v="3"/>
    <x v="3"/>
    <n v="1509512400"/>
    <n v="1511071200"/>
    <b v="0"/>
    <b v="1"/>
    <s v="theater/plays"/>
  </r>
  <r>
    <n v="872"/>
    <s v="Davis LLC"/>
    <s v="Compatible logistical paradigm"/>
    <x v="53"/>
    <n v="7992"/>
    <x v="2"/>
    <x v="1"/>
    <x v="860"/>
    <x v="543"/>
    <x v="832"/>
    <s v="AUD"/>
    <x v="4"/>
    <x v="22"/>
    <n v="1535950800"/>
    <n v="1536382800"/>
    <b v="0"/>
    <b v="0"/>
    <s v="film &amp; video/science fiction"/>
  </r>
  <r>
    <n v="873"/>
    <s v="Vazquez, Ochoa and Clark"/>
    <s v="Intuitive value-added installation"/>
    <x v="369"/>
    <n v="79268"/>
    <x v="1"/>
    <x v="1"/>
    <x v="861"/>
    <x v="544"/>
    <x v="833"/>
    <s v="USD"/>
    <x v="7"/>
    <x v="14"/>
    <n v="1389160800"/>
    <n v="1389592800"/>
    <b v="0"/>
    <b v="0"/>
    <s v="photography/photography books"/>
  </r>
  <r>
    <n v="874"/>
    <s v="Chung-Nguyen"/>
    <s v="Managed discrete parallelism"/>
    <x v="415"/>
    <n v="139468"/>
    <x v="1"/>
    <x v="1"/>
    <x v="862"/>
    <x v="545"/>
    <x v="834"/>
    <s v="USD"/>
    <x v="7"/>
    <x v="14"/>
    <n v="1271998800"/>
    <n v="1275282000"/>
    <b v="0"/>
    <b v="1"/>
    <s v="photography/photography books"/>
  </r>
  <r>
    <n v="875"/>
    <s v="Mueller-Harmon"/>
    <s v="Implemented tangible approach"/>
    <x v="58"/>
    <n v="5465"/>
    <x v="1"/>
    <x v="0"/>
    <x v="863"/>
    <x v="109"/>
    <x v="835"/>
    <s v="USD"/>
    <x v="1"/>
    <x v="1"/>
    <n v="1294898400"/>
    <n v="1294984800"/>
    <b v="0"/>
    <b v="0"/>
    <s v="music/rock"/>
  </r>
  <r>
    <n v="876"/>
    <s v="Dixon, Perez and Banks"/>
    <s v="Re-engineered encompassing definition"/>
    <x v="111"/>
    <n v="2111"/>
    <x v="0"/>
    <x v="0"/>
    <x v="864"/>
    <x v="176"/>
    <x v="836"/>
    <s v="CAD"/>
    <x v="7"/>
    <x v="14"/>
    <n v="1559970000"/>
    <n v="1562043600"/>
    <b v="0"/>
    <b v="0"/>
    <s v="photography/photography books"/>
  </r>
  <r>
    <n v="877"/>
    <s v="Estrada Group"/>
    <s v="Multi-lateral uniform collaboration"/>
    <x v="416"/>
    <n v="126628"/>
    <x v="1"/>
    <x v="0"/>
    <x v="865"/>
    <x v="546"/>
    <x v="837"/>
    <s v="USD"/>
    <x v="0"/>
    <x v="0"/>
    <n v="1469509200"/>
    <n v="1469595600"/>
    <b v="0"/>
    <b v="0"/>
    <s v="food/food trucks"/>
  </r>
  <r>
    <n v="878"/>
    <s v="Lutz Group"/>
    <s v="Enterprise-wide foreground paradigm"/>
    <x v="50"/>
    <n v="1012"/>
    <x v="6"/>
    <x v="0"/>
    <x v="866"/>
    <x v="65"/>
    <x v="838"/>
    <s v="EUR"/>
    <x v="1"/>
    <x v="16"/>
    <n v="1579068000"/>
    <n v="1581141600"/>
    <b v="0"/>
    <b v="0"/>
    <s v="music/metal"/>
  </r>
  <r>
    <n v="879"/>
    <s v="Ortiz Inc"/>
    <s v="Stand-alone incremental parallelism"/>
    <x v="67"/>
    <n v="5438"/>
    <x v="1"/>
    <x v="1"/>
    <x v="867"/>
    <x v="4"/>
    <x v="839"/>
    <s v="USD"/>
    <x v="5"/>
    <x v="9"/>
    <n v="1487743200"/>
    <n v="1488520800"/>
    <b v="0"/>
    <b v="0"/>
    <s v="publishing/nonfiction"/>
  </r>
  <r>
    <n v="880"/>
    <s v="Craig, Ellis and Miller"/>
    <s v="Persevering 5thgeneration throughput"/>
    <x v="396"/>
    <n v="193101"/>
    <x v="1"/>
    <x v="1"/>
    <x v="868"/>
    <x v="547"/>
    <x v="840"/>
    <s v="USD"/>
    <x v="1"/>
    <x v="5"/>
    <n v="1563685200"/>
    <n v="1563858000"/>
    <b v="0"/>
    <b v="0"/>
    <s v="music/electric music"/>
  </r>
  <r>
    <n v="881"/>
    <s v="Charles Inc"/>
    <s v="Implemented object-oriented synergy"/>
    <x v="417"/>
    <n v="31665"/>
    <x v="1"/>
    <x v="0"/>
    <x v="869"/>
    <x v="15"/>
    <x v="841"/>
    <s v="USD"/>
    <x v="3"/>
    <x v="3"/>
    <n v="1436418000"/>
    <n v="1438923600"/>
    <b v="0"/>
    <b v="1"/>
    <s v="theater/plays"/>
  </r>
  <r>
    <n v="882"/>
    <s v="White-Rosario"/>
    <s v="Balanced demand-driven definition"/>
    <x v="126"/>
    <n v="2960"/>
    <x v="1"/>
    <x v="1"/>
    <x v="870"/>
    <x v="175"/>
    <x v="842"/>
    <s v="USD"/>
    <x v="3"/>
    <x v="3"/>
    <n v="1421820000"/>
    <n v="1422165600"/>
    <b v="0"/>
    <b v="0"/>
    <s v="theater/plays"/>
  </r>
  <r>
    <n v="883"/>
    <s v="Simmons-Villarreal"/>
    <s v="Customer-focused mobile Graphic Interface"/>
    <x v="74"/>
    <n v="8089"/>
    <x v="1"/>
    <x v="1"/>
    <x v="871"/>
    <x v="548"/>
    <x v="843"/>
    <s v="USD"/>
    <x v="4"/>
    <x v="12"/>
    <n v="1274763600"/>
    <n v="1277874000"/>
    <b v="0"/>
    <b v="0"/>
    <s v="film &amp; video/shorts"/>
  </r>
  <r>
    <n v="884"/>
    <s v="Strickland Group"/>
    <s v="Horizontal secondary interface"/>
    <x v="418"/>
    <n v="109374"/>
    <x v="1"/>
    <x v="0"/>
    <x v="872"/>
    <x v="549"/>
    <x v="844"/>
    <s v="USD"/>
    <x v="3"/>
    <x v="3"/>
    <n v="1399179600"/>
    <n v="1399352400"/>
    <b v="0"/>
    <b v="1"/>
    <s v="theater/plays"/>
  </r>
  <r>
    <n v="885"/>
    <s v="Lynch Ltd"/>
    <s v="Virtual analyzing collaboration"/>
    <x v="37"/>
    <n v="2129"/>
    <x v="1"/>
    <x v="1"/>
    <x v="873"/>
    <x v="550"/>
    <x v="845"/>
    <s v="USD"/>
    <x v="3"/>
    <x v="3"/>
    <n v="1275800400"/>
    <n v="1279083600"/>
    <b v="0"/>
    <b v="0"/>
    <s v="theater/plays"/>
  </r>
  <r>
    <n v="886"/>
    <s v="Sanders LLC"/>
    <s v="Multi-tiered explicit focus group"/>
    <x v="419"/>
    <n v="127745"/>
    <x v="1"/>
    <x v="0"/>
    <x v="874"/>
    <x v="551"/>
    <x v="846"/>
    <s v="USD"/>
    <x v="1"/>
    <x v="7"/>
    <n v="1282798800"/>
    <n v="1284354000"/>
    <b v="0"/>
    <b v="0"/>
    <s v="music/indie rock"/>
  </r>
  <r>
    <n v="887"/>
    <s v="Cooper LLC"/>
    <s v="Multi-layered systematic knowledgebase"/>
    <x v="75"/>
    <n v="2289"/>
    <x v="1"/>
    <x v="0"/>
    <x v="875"/>
    <x v="249"/>
    <x v="847"/>
    <s v="USD"/>
    <x v="3"/>
    <x v="3"/>
    <n v="1437109200"/>
    <n v="1441170000"/>
    <b v="0"/>
    <b v="1"/>
    <s v="theater/plays"/>
  </r>
  <r>
    <n v="888"/>
    <s v="Palmer Ltd"/>
    <s v="Reverse-engineered uniform knowledge user"/>
    <x v="306"/>
    <n v="12174"/>
    <x v="1"/>
    <x v="1"/>
    <x v="876"/>
    <x v="552"/>
    <x v="848"/>
    <s v="USD"/>
    <x v="3"/>
    <x v="3"/>
    <n v="1491886800"/>
    <n v="1493528400"/>
    <b v="0"/>
    <b v="0"/>
    <s v="theater/plays"/>
  </r>
  <r>
    <n v="889"/>
    <s v="Santos Group"/>
    <s v="Secured dynamic capacity"/>
    <x v="36"/>
    <n v="9508"/>
    <x v="1"/>
    <x v="1"/>
    <x v="877"/>
    <x v="393"/>
    <x v="699"/>
    <s v="USD"/>
    <x v="1"/>
    <x v="5"/>
    <n v="1394600400"/>
    <n v="1395205200"/>
    <b v="0"/>
    <b v="1"/>
    <s v="music/electric music"/>
  </r>
  <r>
    <n v="890"/>
    <s v="Christian, Kim and Jimenez"/>
    <s v="Devolved foreground throughput"/>
    <x v="420"/>
    <n v="155849"/>
    <x v="1"/>
    <x v="1"/>
    <x v="878"/>
    <x v="553"/>
    <x v="849"/>
    <s v="USD"/>
    <x v="1"/>
    <x v="7"/>
    <n v="1561352400"/>
    <n v="1561438800"/>
    <b v="0"/>
    <b v="0"/>
    <s v="music/indie rock"/>
  </r>
  <r>
    <n v="891"/>
    <s v="Williams, Price and Hurley"/>
    <s v="Synchronized demand-driven infrastructure"/>
    <x v="162"/>
    <n v="7758"/>
    <x v="0"/>
    <x v="1"/>
    <x v="879"/>
    <x v="34"/>
    <x v="850"/>
    <s v="CAD"/>
    <x v="4"/>
    <x v="4"/>
    <n v="1322892000"/>
    <n v="1326693600"/>
    <b v="0"/>
    <b v="0"/>
    <s v="film &amp; video/documentary"/>
  </r>
  <r>
    <n v="892"/>
    <s v="Anderson, Parks and Estrada"/>
    <s v="Realigned discrete structure"/>
    <x v="46"/>
    <n v="13835"/>
    <x v="1"/>
    <x v="1"/>
    <x v="880"/>
    <x v="554"/>
    <x v="851"/>
    <s v="USD"/>
    <x v="5"/>
    <x v="18"/>
    <n v="1274418000"/>
    <n v="1277960400"/>
    <b v="0"/>
    <b v="0"/>
    <s v="publishing/translations"/>
  </r>
  <r>
    <n v="893"/>
    <s v="Collins-Martinez"/>
    <s v="Progressive grid-enabled website"/>
    <x v="141"/>
    <n v="10770"/>
    <x v="6"/>
    <x v="1"/>
    <x v="881"/>
    <x v="134"/>
    <x v="852"/>
    <s v="EUR"/>
    <x v="4"/>
    <x v="4"/>
    <n v="1434344400"/>
    <n v="1434690000"/>
    <b v="0"/>
    <b v="1"/>
    <s v="film &amp; video/documentary"/>
  </r>
  <r>
    <n v="894"/>
    <s v="Barrett Inc"/>
    <s v="Organic cohesive neural-net"/>
    <x v="12"/>
    <n v="3208"/>
    <x v="4"/>
    <x v="1"/>
    <x v="882"/>
    <x v="75"/>
    <x v="853"/>
    <s v="GBP"/>
    <x v="4"/>
    <x v="19"/>
    <n v="1373518800"/>
    <n v="1376110800"/>
    <b v="0"/>
    <b v="1"/>
    <s v="film &amp; video/television"/>
  </r>
  <r>
    <n v="895"/>
    <s v="Adams-Rollins"/>
    <s v="Integrated demand-driven info-mediaries"/>
    <x v="421"/>
    <n v="11108"/>
    <x v="1"/>
    <x v="0"/>
    <x v="883"/>
    <x v="37"/>
    <x v="854"/>
    <s v="USD"/>
    <x v="3"/>
    <x v="3"/>
    <n v="1517637600"/>
    <n v="1518415200"/>
    <b v="0"/>
    <b v="0"/>
    <s v="theater/plays"/>
  </r>
  <r>
    <n v="896"/>
    <s v="Wright-Bryant"/>
    <s v="Reverse-engineered client-server extranet"/>
    <x v="174"/>
    <n v="153338"/>
    <x v="2"/>
    <x v="1"/>
    <x v="884"/>
    <x v="555"/>
    <x v="855"/>
    <s v="AUD"/>
    <x v="0"/>
    <x v="0"/>
    <n v="1310619600"/>
    <n v="1310878800"/>
    <b v="0"/>
    <b v="1"/>
    <s v="food/food trucks"/>
  </r>
  <r>
    <n v="897"/>
    <s v="Berry-Cannon"/>
    <s v="Organized discrete encoding"/>
    <x v="35"/>
    <n v="2437"/>
    <x v="1"/>
    <x v="0"/>
    <x v="885"/>
    <x v="11"/>
    <x v="856"/>
    <s v="USD"/>
    <x v="3"/>
    <x v="3"/>
    <n v="1556427600"/>
    <n v="1556600400"/>
    <b v="0"/>
    <b v="0"/>
    <s v="theater/plays"/>
  </r>
  <r>
    <n v="898"/>
    <s v="Davis-Gonzalez"/>
    <s v="Balanced regional flexibility"/>
    <x v="422"/>
    <n v="93991"/>
    <x v="1"/>
    <x v="0"/>
    <x v="886"/>
    <x v="556"/>
    <x v="857"/>
    <s v="USD"/>
    <x v="4"/>
    <x v="4"/>
    <n v="1576476000"/>
    <n v="1576994400"/>
    <b v="0"/>
    <b v="0"/>
    <s v="film &amp; video/documentary"/>
  </r>
  <r>
    <n v="899"/>
    <s v="Best-Young"/>
    <s v="Implemented multimedia time-frame"/>
    <x v="33"/>
    <n v="12620"/>
    <x v="5"/>
    <x v="1"/>
    <x v="887"/>
    <x v="300"/>
    <x v="858"/>
    <s v="CHF"/>
    <x v="1"/>
    <x v="17"/>
    <n v="1381122000"/>
    <n v="1382677200"/>
    <b v="0"/>
    <b v="0"/>
    <s v="music/jazz"/>
  </r>
  <r>
    <n v="900"/>
    <s v="Powers, Smith and Deleon"/>
    <s v="Enhanced uniform service-desk"/>
    <x v="0"/>
    <n v="2"/>
    <x v="1"/>
    <x v="0"/>
    <x v="50"/>
    <x v="49"/>
    <x v="50"/>
    <s v="USD"/>
    <x v="2"/>
    <x v="2"/>
    <n v="1411102800"/>
    <n v="1411189200"/>
    <b v="0"/>
    <b v="1"/>
    <s v="technology/web"/>
  </r>
  <r>
    <n v="901"/>
    <s v="Hogan Group"/>
    <s v="Versatile bottom-line definition"/>
    <x v="36"/>
    <n v="8746"/>
    <x v="1"/>
    <x v="1"/>
    <x v="888"/>
    <x v="122"/>
    <x v="453"/>
    <s v="USD"/>
    <x v="1"/>
    <x v="1"/>
    <n v="1531803600"/>
    <n v="1534654800"/>
    <b v="0"/>
    <b v="1"/>
    <s v="music/rock"/>
  </r>
  <r>
    <n v="902"/>
    <s v="Wang, Silva and Byrd"/>
    <s v="Integrated bifurcated software"/>
    <x v="1"/>
    <n v="3534"/>
    <x v="1"/>
    <x v="1"/>
    <x v="889"/>
    <x v="460"/>
    <x v="656"/>
    <s v="USD"/>
    <x v="2"/>
    <x v="2"/>
    <n v="1454133600"/>
    <n v="1457762400"/>
    <b v="0"/>
    <b v="0"/>
    <s v="technology/web"/>
  </r>
  <r>
    <n v="903"/>
    <s v="Parker-Morris"/>
    <s v="Assimilated next generation instruction set"/>
    <x v="423"/>
    <n v="709"/>
    <x v="1"/>
    <x v="2"/>
    <x v="890"/>
    <x v="443"/>
    <x v="859"/>
    <s v="USD"/>
    <x v="5"/>
    <x v="9"/>
    <n v="1336194000"/>
    <n v="1337490000"/>
    <b v="0"/>
    <b v="1"/>
    <s v="publishing/nonfiction"/>
  </r>
  <r>
    <n v="904"/>
    <s v="Rodriguez, Johnson and Jackson"/>
    <s v="Digitized foreground array"/>
    <x v="191"/>
    <n v="795"/>
    <x v="1"/>
    <x v="0"/>
    <x v="891"/>
    <x v="36"/>
    <x v="860"/>
    <s v="USD"/>
    <x v="5"/>
    <x v="15"/>
    <n v="1349326800"/>
    <n v="1349672400"/>
    <b v="0"/>
    <b v="0"/>
    <s v="publishing/radio &amp; podcasts"/>
  </r>
  <r>
    <n v="905"/>
    <s v="Haynes PLC"/>
    <s v="Re-engineered clear-thinking project"/>
    <x v="58"/>
    <n v="12955"/>
    <x v="1"/>
    <x v="1"/>
    <x v="892"/>
    <x v="64"/>
    <x v="861"/>
    <s v="USD"/>
    <x v="3"/>
    <x v="3"/>
    <n v="1379566800"/>
    <n v="1379826000"/>
    <b v="0"/>
    <b v="0"/>
    <s v="theater/plays"/>
  </r>
  <r>
    <n v="906"/>
    <s v="Hayes Group"/>
    <s v="Implemented even-keeled standardization"/>
    <x v="20"/>
    <n v="8964"/>
    <x v="1"/>
    <x v="1"/>
    <x v="893"/>
    <x v="271"/>
    <x v="862"/>
    <s v="USD"/>
    <x v="4"/>
    <x v="4"/>
    <n v="1494651600"/>
    <n v="1497762000"/>
    <b v="1"/>
    <b v="1"/>
    <s v="film &amp; video/documentary"/>
  </r>
  <r>
    <n v="907"/>
    <s v="White, Pena and Calhoun"/>
    <s v="Quality-focused asymmetric adapter"/>
    <x v="14"/>
    <n v="1843"/>
    <x v="1"/>
    <x v="0"/>
    <x v="894"/>
    <x v="142"/>
    <x v="863"/>
    <s v="USD"/>
    <x v="3"/>
    <x v="3"/>
    <n v="1303880400"/>
    <n v="1304485200"/>
    <b v="0"/>
    <b v="0"/>
    <s v="theater/plays"/>
  </r>
  <r>
    <n v="908"/>
    <s v="Bryant-Pope"/>
    <s v="Networked intangible help-desk"/>
    <x v="424"/>
    <n v="121950"/>
    <x v="1"/>
    <x v="1"/>
    <x v="895"/>
    <x v="557"/>
    <x v="864"/>
    <s v="USD"/>
    <x v="6"/>
    <x v="11"/>
    <n v="1335934800"/>
    <n v="1336885200"/>
    <b v="0"/>
    <b v="0"/>
    <s v="games/video games"/>
  </r>
  <r>
    <n v="909"/>
    <s v="Gates, Li and Thompson"/>
    <s v="Synchronized attitude-oriented frame"/>
    <x v="37"/>
    <n v="8621"/>
    <x v="0"/>
    <x v="1"/>
    <x v="896"/>
    <x v="175"/>
    <x v="865"/>
    <s v="CAD"/>
    <x v="3"/>
    <x v="3"/>
    <n v="1528088400"/>
    <n v="1530421200"/>
    <b v="0"/>
    <b v="1"/>
    <s v="theater/plays"/>
  </r>
  <r>
    <n v="910"/>
    <s v="King-Morris"/>
    <s v="Proactive incremental architecture"/>
    <x v="425"/>
    <n v="30215"/>
    <x v="1"/>
    <x v="3"/>
    <x v="897"/>
    <x v="102"/>
    <x v="866"/>
    <s v="USD"/>
    <x v="3"/>
    <x v="3"/>
    <n v="1421906400"/>
    <n v="1421992800"/>
    <b v="0"/>
    <b v="0"/>
    <s v="theater/plays"/>
  </r>
  <r>
    <n v="911"/>
    <s v="Carter, Cole and Curtis"/>
    <s v="Cloned responsive standardization"/>
    <x v="306"/>
    <n v="11539"/>
    <x v="1"/>
    <x v="1"/>
    <x v="898"/>
    <x v="558"/>
    <x v="867"/>
    <s v="USD"/>
    <x v="2"/>
    <x v="2"/>
    <n v="1568005200"/>
    <n v="1568178000"/>
    <b v="1"/>
    <b v="0"/>
    <s v="technology/web"/>
  </r>
  <r>
    <n v="912"/>
    <s v="Sanchez-Parsons"/>
    <s v="Reduced bifurcated pricing structure"/>
    <x v="37"/>
    <n v="14310"/>
    <x v="1"/>
    <x v="1"/>
    <x v="899"/>
    <x v="559"/>
    <x v="868"/>
    <s v="USD"/>
    <x v="4"/>
    <x v="6"/>
    <n v="1346821200"/>
    <n v="1347944400"/>
    <b v="1"/>
    <b v="0"/>
    <s v="film &amp; video/drama"/>
  </r>
  <r>
    <n v="913"/>
    <s v="Rivera-Pearson"/>
    <s v="Re-engineered asymmetric challenge"/>
    <x v="426"/>
    <n v="35536"/>
    <x v="2"/>
    <x v="0"/>
    <x v="900"/>
    <x v="560"/>
    <x v="869"/>
    <s v="AUD"/>
    <x v="4"/>
    <x v="6"/>
    <n v="1557637200"/>
    <n v="1558760400"/>
    <b v="0"/>
    <b v="0"/>
    <s v="film &amp; video/drama"/>
  </r>
  <r>
    <n v="914"/>
    <s v="Ramirez, Padilla and Barrera"/>
    <s v="Diverse client-driven conglomeration"/>
    <x v="330"/>
    <n v="3676"/>
    <x v="4"/>
    <x v="0"/>
    <x v="901"/>
    <x v="561"/>
    <x v="870"/>
    <s v="GBP"/>
    <x v="3"/>
    <x v="3"/>
    <n v="1375592400"/>
    <n v="1376629200"/>
    <b v="0"/>
    <b v="0"/>
    <s v="theater/plays"/>
  </r>
  <r>
    <n v="915"/>
    <s v="Riggs Group"/>
    <s v="Configurable upward-trending solution"/>
    <x v="427"/>
    <n v="195936"/>
    <x v="4"/>
    <x v="1"/>
    <x v="902"/>
    <x v="562"/>
    <x v="871"/>
    <s v="GBP"/>
    <x v="4"/>
    <x v="19"/>
    <n v="1503982800"/>
    <n v="1504760400"/>
    <b v="0"/>
    <b v="0"/>
    <s v="film &amp; video/television"/>
  </r>
  <r>
    <n v="916"/>
    <s v="Clements Ltd"/>
    <s v="Persistent bandwidth-monitored framework"/>
    <x v="41"/>
    <n v="1343"/>
    <x v="1"/>
    <x v="0"/>
    <x v="903"/>
    <x v="550"/>
    <x v="872"/>
    <s v="USD"/>
    <x v="7"/>
    <x v="14"/>
    <n v="1418882400"/>
    <n v="1419660000"/>
    <b v="0"/>
    <b v="0"/>
    <s v="photography/photography books"/>
  </r>
  <r>
    <n v="917"/>
    <s v="Cooper Inc"/>
    <s v="Polarized discrete product"/>
    <x v="136"/>
    <n v="2097"/>
    <x v="4"/>
    <x v="2"/>
    <x v="904"/>
    <x v="11"/>
    <x v="27"/>
    <s v="GBP"/>
    <x v="4"/>
    <x v="12"/>
    <n v="1309237200"/>
    <n v="1311310800"/>
    <b v="0"/>
    <b v="1"/>
    <s v="film &amp; video/shorts"/>
  </r>
  <r>
    <n v="918"/>
    <s v="Jones-Gonzalez"/>
    <s v="Seamless dynamic website"/>
    <x v="167"/>
    <n v="9021"/>
    <x v="5"/>
    <x v="1"/>
    <x v="905"/>
    <x v="388"/>
    <x v="873"/>
    <s v="CHF"/>
    <x v="5"/>
    <x v="15"/>
    <n v="1343365200"/>
    <n v="1344315600"/>
    <b v="0"/>
    <b v="0"/>
    <s v="publishing/radio &amp; podcasts"/>
  </r>
  <r>
    <n v="919"/>
    <s v="Fox Ltd"/>
    <s v="Extended multimedia firmware"/>
    <x v="428"/>
    <n v="20915"/>
    <x v="2"/>
    <x v="0"/>
    <x v="906"/>
    <x v="537"/>
    <x v="874"/>
    <s v="AUD"/>
    <x v="3"/>
    <x v="3"/>
    <n v="1507957200"/>
    <n v="1510725600"/>
    <b v="0"/>
    <b v="1"/>
    <s v="theater/plays"/>
  </r>
  <r>
    <n v="920"/>
    <s v="Green, Murphy and Webb"/>
    <s v="Versatile directional project"/>
    <x v="98"/>
    <n v="9676"/>
    <x v="1"/>
    <x v="1"/>
    <x v="907"/>
    <x v="563"/>
    <x v="875"/>
    <s v="USD"/>
    <x v="4"/>
    <x v="10"/>
    <n v="1549519200"/>
    <n v="1551247200"/>
    <b v="1"/>
    <b v="0"/>
    <s v="film &amp; video/animation"/>
  </r>
  <r>
    <n v="921"/>
    <s v="Stevenson PLC"/>
    <s v="Profound directional knowledge user"/>
    <x v="429"/>
    <n v="1210"/>
    <x v="1"/>
    <x v="0"/>
    <x v="908"/>
    <x v="63"/>
    <x v="876"/>
    <s v="USD"/>
    <x v="2"/>
    <x v="2"/>
    <n v="1329026400"/>
    <n v="1330236000"/>
    <b v="0"/>
    <b v="0"/>
    <s v="technology/web"/>
  </r>
  <r>
    <n v="922"/>
    <s v="Soto-Anthony"/>
    <s v="Ameliorated logistical capability"/>
    <x v="430"/>
    <n v="90440"/>
    <x v="1"/>
    <x v="1"/>
    <x v="909"/>
    <x v="564"/>
    <x v="877"/>
    <s v="USD"/>
    <x v="1"/>
    <x v="21"/>
    <n v="1544335200"/>
    <n v="1545112800"/>
    <b v="0"/>
    <b v="1"/>
    <s v="music/world music"/>
  </r>
  <r>
    <n v="923"/>
    <s v="Wise and Sons"/>
    <s v="Sharable discrete definition"/>
    <x v="12"/>
    <n v="4044"/>
    <x v="1"/>
    <x v="1"/>
    <x v="910"/>
    <x v="174"/>
    <x v="878"/>
    <s v="USD"/>
    <x v="3"/>
    <x v="3"/>
    <n v="1279083600"/>
    <n v="1279170000"/>
    <b v="0"/>
    <b v="0"/>
    <s v="theater/plays"/>
  </r>
  <r>
    <n v="924"/>
    <s v="Butler-Barr"/>
    <s v="User-friendly next generation core"/>
    <x v="431"/>
    <n v="192292"/>
    <x v="6"/>
    <x v="1"/>
    <x v="911"/>
    <x v="565"/>
    <x v="879"/>
    <s v="EUR"/>
    <x v="3"/>
    <x v="3"/>
    <n v="1572498000"/>
    <n v="1573452000"/>
    <b v="0"/>
    <b v="0"/>
    <s v="theater/plays"/>
  </r>
  <r>
    <n v="925"/>
    <s v="Wilson, Jefferson and Anderson"/>
    <s v="Profit-focused empowering system engine"/>
    <x v="162"/>
    <n v="6722"/>
    <x v="1"/>
    <x v="1"/>
    <x v="912"/>
    <x v="167"/>
    <x v="880"/>
    <s v="USD"/>
    <x v="3"/>
    <x v="3"/>
    <n v="1506056400"/>
    <n v="1507093200"/>
    <b v="0"/>
    <b v="0"/>
    <s v="theater/plays"/>
  </r>
  <r>
    <n v="926"/>
    <s v="Brown-Oliver"/>
    <s v="Synchronized cohesive encoding"/>
    <x v="251"/>
    <n v="1577"/>
    <x v="1"/>
    <x v="0"/>
    <x v="913"/>
    <x v="27"/>
    <x v="881"/>
    <s v="USD"/>
    <x v="0"/>
    <x v="0"/>
    <n v="1463029200"/>
    <n v="1463374800"/>
    <b v="0"/>
    <b v="0"/>
    <s v="food/food trucks"/>
  </r>
  <r>
    <n v="927"/>
    <s v="Davis-Gardner"/>
    <s v="Synergistic dynamic utilization"/>
    <x v="44"/>
    <n v="3301"/>
    <x v="1"/>
    <x v="0"/>
    <x v="914"/>
    <x v="95"/>
    <x v="882"/>
    <s v="USD"/>
    <x v="3"/>
    <x v="3"/>
    <n v="1342069200"/>
    <n v="1344574800"/>
    <b v="0"/>
    <b v="0"/>
    <s v="theater/plays"/>
  </r>
  <r>
    <n v="928"/>
    <s v="Dawson Group"/>
    <s v="Triple-buffered bi-directional model"/>
    <x v="225"/>
    <n v="196386"/>
    <x v="6"/>
    <x v="1"/>
    <x v="915"/>
    <x v="566"/>
    <x v="883"/>
    <s v="EUR"/>
    <x v="2"/>
    <x v="2"/>
    <n v="1388296800"/>
    <n v="1389074400"/>
    <b v="0"/>
    <b v="0"/>
    <s v="technology/web"/>
  </r>
  <r>
    <n v="929"/>
    <s v="Turner-Terrell"/>
    <s v="Polarized tertiary function"/>
    <x v="20"/>
    <n v="11952"/>
    <x v="4"/>
    <x v="1"/>
    <x v="916"/>
    <x v="229"/>
    <x v="884"/>
    <s v="GBP"/>
    <x v="3"/>
    <x v="3"/>
    <n v="1493787600"/>
    <n v="1494997200"/>
    <b v="0"/>
    <b v="0"/>
    <s v="theater/plays"/>
  </r>
  <r>
    <n v="930"/>
    <s v="Hall, Buchanan and Benton"/>
    <s v="Configurable fault-tolerant structure"/>
    <x v="26"/>
    <n v="3930"/>
    <x v="1"/>
    <x v="1"/>
    <x v="917"/>
    <x v="72"/>
    <x v="822"/>
    <s v="USD"/>
    <x v="3"/>
    <x v="3"/>
    <n v="1424844000"/>
    <n v="1425448800"/>
    <b v="0"/>
    <b v="1"/>
    <s v="theater/plays"/>
  </r>
  <r>
    <n v="931"/>
    <s v="Lowery, Hayden and Cruz"/>
    <s v="Digitized 24/7 budgetary management"/>
    <x v="58"/>
    <n v="5729"/>
    <x v="1"/>
    <x v="0"/>
    <x v="918"/>
    <x v="192"/>
    <x v="885"/>
    <s v="USD"/>
    <x v="3"/>
    <x v="3"/>
    <n v="1403931600"/>
    <n v="1404104400"/>
    <b v="0"/>
    <b v="1"/>
    <s v="theater/plays"/>
  </r>
  <r>
    <n v="932"/>
    <s v="Mora, Miller and Harper"/>
    <s v="Stand-alone zero tolerance algorithm"/>
    <x v="173"/>
    <n v="4883"/>
    <x v="1"/>
    <x v="1"/>
    <x v="919"/>
    <x v="358"/>
    <x v="886"/>
    <s v="USD"/>
    <x v="1"/>
    <x v="1"/>
    <n v="1394514000"/>
    <n v="1394773200"/>
    <b v="0"/>
    <b v="0"/>
    <s v="music/rock"/>
  </r>
  <r>
    <n v="933"/>
    <s v="Espinoza Group"/>
    <s v="Implemented tangible support"/>
    <x v="432"/>
    <n v="175015"/>
    <x v="1"/>
    <x v="1"/>
    <x v="920"/>
    <x v="567"/>
    <x v="887"/>
    <s v="USD"/>
    <x v="3"/>
    <x v="3"/>
    <n v="1365397200"/>
    <n v="1366520400"/>
    <b v="0"/>
    <b v="0"/>
    <s v="theater/plays"/>
  </r>
  <r>
    <n v="934"/>
    <s v="Davis, Crawford and Lopez"/>
    <s v="Reactive radical framework"/>
    <x v="8"/>
    <n v="11280"/>
    <x v="1"/>
    <x v="1"/>
    <x v="921"/>
    <x v="339"/>
    <x v="888"/>
    <s v="USD"/>
    <x v="3"/>
    <x v="3"/>
    <n v="1456120800"/>
    <n v="1456639200"/>
    <b v="0"/>
    <b v="0"/>
    <s v="theater/plays"/>
  </r>
  <r>
    <n v="935"/>
    <s v="Richards, Stevens and Fleming"/>
    <s v="Object-based full-range knowledge user"/>
    <x v="55"/>
    <n v="10012"/>
    <x v="1"/>
    <x v="1"/>
    <x v="922"/>
    <x v="227"/>
    <x v="889"/>
    <s v="USD"/>
    <x v="3"/>
    <x v="3"/>
    <n v="1437714000"/>
    <n v="1438318800"/>
    <b v="0"/>
    <b v="0"/>
    <s v="theater/plays"/>
  </r>
  <r>
    <n v="936"/>
    <s v="Brown Ltd"/>
    <s v="Enhanced composite contingency"/>
    <x v="100"/>
    <n v="1690"/>
    <x v="1"/>
    <x v="0"/>
    <x v="923"/>
    <x v="356"/>
    <x v="890"/>
    <s v="USD"/>
    <x v="3"/>
    <x v="3"/>
    <n v="1563771600"/>
    <n v="1564030800"/>
    <b v="1"/>
    <b v="0"/>
    <s v="theater/plays"/>
  </r>
  <r>
    <n v="937"/>
    <s v="Tapia, Sandoval and Hurley"/>
    <s v="Cloned fresh-thinking model"/>
    <x v="409"/>
    <n v="84891"/>
    <x v="1"/>
    <x v="3"/>
    <x v="924"/>
    <x v="568"/>
    <x v="891"/>
    <s v="USD"/>
    <x v="4"/>
    <x v="4"/>
    <n v="1448517600"/>
    <n v="1449295200"/>
    <b v="0"/>
    <b v="0"/>
    <s v="film &amp; video/documentary"/>
  </r>
  <r>
    <n v="938"/>
    <s v="Allen Inc"/>
    <s v="Total dedicated benchmark"/>
    <x v="243"/>
    <n v="10093"/>
    <x v="1"/>
    <x v="1"/>
    <x v="925"/>
    <x v="87"/>
    <x v="892"/>
    <s v="USD"/>
    <x v="5"/>
    <x v="13"/>
    <n v="1528779600"/>
    <n v="1531890000"/>
    <b v="0"/>
    <b v="1"/>
    <s v="publishing/fiction"/>
  </r>
  <r>
    <n v="939"/>
    <s v="Williams, Johnson and Campbell"/>
    <s v="Streamlined human-resource Graphic Interface"/>
    <x v="75"/>
    <n v="3839"/>
    <x v="1"/>
    <x v="0"/>
    <x v="926"/>
    <x v="109"/>
    <x v="893"/>
    <s v="USD"/>
    <x v="6"/>
    <x v="11"/>
    <n v="1304744400"/>
    <n v="1306213200"/>
    <b v="0"/>
    <b v="1"/>
    <s v="games/video games"/>
  </r>
  <r>
    <n v="940"/>
    <s v="Wiggins Ltd"/>
    <s v="Upgradable analyzing core"/>
    <x v="34"/>
    <n v="6161"/>
    <x v="0"/>
    <x v="2"/>
    <x v="927"/>
    <x v="569"/>
    <x v="894"/>
    <s v="CAD"/>
    <x v="2"/>
    <x v="2"/>
    <n v="1354341600"/>
    <n v="1356242400"/>
    <b v="0"/>
    <b v="0"/>
    <s v="technology/web"/>
  </r>
  <r>
    <n v="941"/>
    <s v="Luna-Horne"/>
    <s v="Profound exuding pricing structure"/>
    <x v="433"/>
    <n v="5615"/>
    <x v="1"/>
    <x v="0"/>
    <x v="928"/>
    <x v="373"/>
    <x v="895"/>
    <s v="USD"/>
    <x v="3"/>
    <x v="3"/>
    <n v="1294552800"/>
    <n v="1297576800"/>
    <b v="1"/>
    <b v="0"/>
    <s v="theater/plays"/>
  </r>
  <r>
    <n v="942"/>
    <s v="Allen Inc"/>
    <s v="Horizontal optimizing model"/>
    <x v="103"/>
    <n v="6205"/>
    <x v="2"/>
    <x v="0"/>
    <x v="929"/>
    <x v="109"/>
    <x v="896"/>
    <s v="AUD"/>
    <x v="3"/>
    <x v="3"/>
    <n v="1295935200"/>
    <n v="1296194400"/>
    <b v="0"/>
    <b v="0"/>
    <s v="theater/plays"/>
  </r>
  <r>
    <n v="943"/>
    <s v="Peterson, Gonzalez and Spencer"/>
    <s v="Synchronized fault-tolerant algorithm"/>
    <x v="168"/>
    <n v="11969"/>
    <x v="1"/>
    <x v="1"/>
    <x v="930"/>
    <x v="493"/>
    <x v="897"/>
    <s v="USD"/>
    <x v="0"/>
    <x v="0"/>
    <n v="1411534800"/>
    <n v="1414558800"/>
    <b v="0"/>
    <b v="0"/>
    <s v="food/food trucks"/>
  </r>
  <r>
    <n v="944"/>
    <s v="Walter Inc"/>
    <s v="Streamlined 5thgeneration intranet"/>
    <x v="83"/>
    <n v="8142"/>
    <x v="2"/>
    <x v="0"/>
    <x v="931"/>
    <x v="570"/>
    <x v="898"/>
    <s v="AUD"/>
    <x v="7"/>
    <x v="14"/>
    <n v="1486706400"/>
    <n v="1488348000"/>
    <b v="0"/>
    <b v="0"/>
    <s v="photography/photography books"/>
  </r>
  <r>
    <n v="945"/>
    <s v="Sanders, Farley and Huffman"/>
    <s v="Cross-group clear-thinking task-force"/>
    <x v="434"/>
    <n v="55805"/>
    <x v="1"/>
    <x v="0"/>
    <x v="932"/>
    <x v="571"/>
    <x v="899"/>
    <s v="USD"/>
    <x v="7"/>
    <x v="14"/>
    <n v="1333602000"/>
    <n v="1334898000"/>
    <b v="1"/>
    <b v="0"/>
    <s v="photography/photography books"/>
  </r>
  <r>
    <n v="946"/>
    <s v="Hall, Holmes and Walker"/>
    <s v="Public-key bandwidth-monitored intranet"/>
    <x v="184"/>
    <n v="15238"/>
    <x v="1"/>
    <x v="0"/>
    <x v="933"/>
    <x v="483"/>
    <x v="900"/>
    <s v="USD"/>
    <x v="3"/>
    <x v="3"/>
    <n v="1308200400"/>
    <n v="1308373200"/>
    <b v="0"/>
    <b v="0"/>
    <s v="theater/plays"/>
  </r>
  <r>
    <n v="947"/>
    <s v="Smith-Powell"/>
    <s v="Upgradable clear-thinking hardware"/>
    <x v="136"/>
    <n v="961"/>
    <x v="1"/>
    <x v="0"/>
    <x v="934"/>
    <x v="171"/>
    <x v="901"/>
    <s v="USD"/>
    <x v="3"/>
    <x v="3"/>
    <n v="1411707600"/>
    <n v="1412312400"/>
    <b v="0"/>
    <b v="0"/>
    <s v="theater/plays"/>
  </r>
  <r>
    <n v="948"/>
    <s v="Smith-Hill"/>
    <s v="Integrated holistic paradigm"/>
    <x v="151"/>
    <n v="5918"/>
    <x v="1"/>
    <x v="3"/>
    <x v="935"/>
    <x v="415"/>
    <x v="449"/>
    <s v="USD"/>
    <x v="4"/>
    <x v="4"/>
    <n v="1418364000"/>
    <n v="1419228000"/>
    <b v="1"/>
    <b v="1"/>
    <s v="film &amp; video/documentary"/>
  </r>
  <r>
    <n v="949"/>
    <s v="Wright LLC"/>
    <s v="Seamless clear-thinking conglomeration"/>
    <x v="291"/>
    <n v="9520"/>
    <x v="1"/>
    <x v="1"/>
    <x v="936"/>
    <x v="84"/>
    <x v="902"/>
    <s v="USD"/>
    <x v="2"/>
    <x v="2"/>
    <n v="1429333200"/>
    <n v="1430974800"/>
    <b v="0"/>
    <b v="0"/>
    <s v="technology/web"/>
  </r>
  <r>
    <n v="950"/>
    <s v="Williams, Orozco and Gomez"/>
    <s v="Persistent content-based methodology"/>
    <x v="0"/>
    <n v="5"/>
    <x v="1"/>
    <x v="0"/>
    <x v="298"/>
    <x v="49"/>
    <x v="50"/>
    <s v="USD"/>
    <x v="3"/>
    <x v="3"/>
    <n v="1555390800"/>
    <n v="1555822800"/>
    <b v="0"/>
    <b v="1"/>
    <s v="theater/plays"/>
  </r>
  <r>
    <n v="951"/>
    <s v="Peterson Ltd"/>
    <s v="Re-engineered 24hour matrix"/>
    <x v="435"/>
    <n v="159056"/>
    <x v="1"/>
    <x v="1"/>
    <x v="937"/>
    <x v="572"/>
    <x v="903"/>
    <s v="USD"/>
    <x v="1"/>
    <x v="1"/>
    <n v="1482732000"/>
    <n v="1482818400"/>
    <b v="0"/>
    <b v="1"/>
    <s v="music/rock"/>
  </r>
  <r>
    <n v="952"/>
    <s v="Cummings-Hayes"/>
    <s v="Virtual multi-tasking core"/>
    <x v="436"/>
    <n v="101987"/>
    <x v="1"/>
    <x v="3"/>
    <x v="938"/>
    <x v="428"/>
    <x v="904"/>
    <s v="USD"/>
    <x v="4"/>
    <x v="4"/>
    <n v="1470718800"/>
    <n v="1471928400"/>
    <b v="0"/>
    <b v="0"/>
    <s v="film &amp; video/documentary"/>
  </r>
  <r>
    <n v="953"/>
    <s v="Boyle Ltd"/>
    <s v="Streamlined fault-tolerant conglomeration"/>
    <x v="88"/>
    <n v="1980"/>
    <x v="1"/>
    <x v="0"/>
    <x v="939"/>
    <x v="356"/>
    <x v="905"/>
    <s v="USD"/>
    <x v="4"/>
    <x v="22"/>
    <n v="1450591200"/>
    <n v="1453701600"/>
    <b v="0"/>
    <b v="1"/>
    <s v="film &amp; video/science fiction"/>
  </r>
  <r>
    <n v="954"/>
    <s v="Henderson, Parker and Diaz"/>
    <s v="Enterprise-wide client-driven policy"/>
    <x v="142"/>
    <n v="156384"/>
    <x v="2"/>
    <x v="1"/>
    <x v="940"/>
    <x v="573"/>
    <x v="906"/>
    <s v="AUD"/>
    <x v="2"/>
    <x v="2"/>
    <n v="1348290000"/>
    <n v="1350363600"/>
    <b v="0"/>
    <b v="0"/>
    <s v="technology/web"/>
  </r>
  <r>
    <n v="955"/>
    <s v="Moss-Obrien"/>
    <s v="Function-based next generation emulation"/>
    <x v="31"/>
    <n v="7763"/>
    <x v="1"/>
    <x v="1"/>
    <x v="941"/>
    <x v="175"/>
    <x v="907"/>
    <s v="USD"/>
    <x v="3"/>
    <x v="3"/>
    <n v="1353823200"/>
    <n v="1353996000"/>
    <b v="0"/>
    <b v="0"/>
    <s v="theater/plays"/>
  </r>
  <r>
    <n v="956"/>
    <s v="Wood Inc"/>
    <s v="Re-engineered composite focus group"/>
    <x v="437"/>
    <n v="35698"/>
    <x v="1"/>
    <x v="0"/>
    <x v="942"/>
    <x v="268"/>
    <x v="908"/>
    <s v="USD"/>
    <x v="4"/>
    <x v="22"/>
    <n v="1450764000"/>
    <n v="1451109600"/>
    <b v="0"/>
    <b v="0"/>
    <s v="film &amp; video/science fiction"/>
  </r>
  <r>
    <n v="957"/>
    <s v="Riley, Cohen and Goodman"/>
    <s v="Profound mission-critical function"/>
    <x v="122"/>
    <n v="12434"/>
    <x v="1"/>
    <x v="1"/>
    <x v="943"/>
    <x v="54"/>
    <x v="909"/>
    <s v="USD"/>
    <x v="3"/>
    <x v="3"/>
    <n v="1329372000"/>
    <n v="1329631200"/>
    <b v="0"/>
    <b v="0"/>
    <s v="theater/plays"/>
  </r>
  <r>
    <n v="958"/>
    <s v="Green, Robinson and Ho"/>
    <s v="De-engineered zero-defect open system"/>
    <x v="65"/>
    <n v="8081"/>
    <x v="1"/>
    <x v="1"/>
    <x v="944"/>
    <x v="192"/>
    <x v="910"/>
    <s v="USD"/>
    <x v="4"/>
    <x v="10"/>
    <n v="1277096400"/>
    <n v="1278997200"/>
    <b v="0"/>
    <b v="0"/>
    <s v="film &amp; video/animation"/>
  </r>
  <r>
    <n v="959"/>
    <s v="Black-Graham"/>
    <s v="Operative hybrid utilization"/>
    <x v="438"/>
    <n v="6631"/>
    <x v="1"/>
    <x v="0"/>
    <x v="945"/>
    <x v="406"/>
    <x v="911"/>
    <s v="USD"/>
    <x v="5"/>
    <x v="18"/>
    <n v="1277701200"/>
    <n v="1280120400"/>
    <b v="0"/>
    <b v="0"/>
    <s v="publishing/translations"/>
  </r>
  <r>
    <n v="960"/>
    <s v="Robbins Group"/>
    <s v="Function-based interactive matrix"/>
    <x v="20"/>
    <n v="4678"/>
    <x v="1"/>
    <x v="0"/>
    <x v="946"/>
    <x v="12"/>
    <x v="50"/>
    <s v="USD"/>
    <x v="2"/>
    <x v="2"/>
    <n v="1454911200"/>
    <n v="1458104400"/>
    <b v="0"/>
    <b v="0"/>
    <s v="technology/web"/>
  </r>
  <r>
    <n v="961"/>
    <s v="Mason, Case and May"/>
    <s v="Optimized content-based collaboration"/>
    <x v="57"/>
    <n v="6800"/>
    <x v="1"/>
    <x v="1"/>
    <x v="947"/>
    <x v="287"/>
    <x v="912"/>
    <s v="USD"/>
    <x v="5"/>
    <x v="18"/>
    <n v="1297922400"/>
    <n v="1298268000"/>
    <b v="0"/>
    <b v="0"/>
    <s v="publishing/translations"/>
  </r>
  <r>
    <n v="962"/>
    <s v="Harris, Russell and Mitchell"/>
    <s v="User-centric cohesive policy"/>
    <x v="136"/>
    <n v="10657"/>
    <x v="1"/>
    <x v="1"/>
    <x v="948"/>
    <x v="574"/>
    <x v="913"/>
    <s v="USD"/>
    <x v="0"/>
    <x v="0"/>
    <n v="1384408800"/>
    <n v="1386223200"/>
    <b v="0"/>
    <b v="0"/>
    <s v="food/food trucks"/>
  </r>
  <r>
    <n v="963"/>
    <s v="Rodriguez-Robinson"/>
    <s v="Ergonomic methodical hub"/>
    <x v="291"/>
    <n v="4997"/>
    <x v="6"/>
    <x v="0"/>
    <x v="949"/>
    <x v="493"/>
    <x v="914"/>
    <s v="EUR"/>
    <x v="7"/>
    <x v="14"/>
    <n v="1299304800"/>
    <n v="1299823200"/>
    <b v="0"/>
    <b v="1"/>
    <s v="photography/photography books"/>
  </r>
  <r>
    <n v="964"/>
    <s v="Peck, Higgins and Smith"/>
    <s v="Devolved disintermediate encryption"/>
    <x v="41"/>
    <n v="13164"/>
    <x v="1"/>
    <x v="1"/>
    <x v="950"/>
    <x v="287"/>
    <x v="915"/>
    <s v="USD"/>
    <x v="3"/>
    <x v="3"/>
    <n v="1431320400"/>
    <n v="1431752400"/>
    <b v="0"/>
    <b v="0"/>
    <s v="theater/plays"/>
  </r>
  <r>
    <n v="965"/>
    <s v="Nunez-King"/>
    <s v="Phased clear-thinking policy"/>
    <x v="196"/>
    <n v="8501"/>
    <x v="4"/>
    <x v="1"/>
    <x v="951"/>
    <x v="512"/>
    <x v="916"/>
    <s v="GBP"/>
    <x v="1"/>
    <x v="1"/>
    <n v="1264399200"/>
    <n v="1267855200"/>
    <b v="0"/>
    <b v="0"/>
    <s v="music/rock"/>
  </r>
  <r>
    <n v="966"/>
    <s v="Davis and Sons"/>
    <s v="Seamless solution-oriented capacity"/>
    <x v="12"/>
    <n v="13468"/>
    <x v="1"/>
    <x v="1"/>
    <x v="952"/>
    <x v="242"/>
    <x v="917"/>
    <s v="USD"/>
    <x v="3"/>
    <x v="3"/>
    <n v="1497502800"/>
    <n v="1497675600"/>
    <b v="0"/>
    <b v="0"/>
    <s v="theater/plays"/>
  </r>
  <r>
    <n v="967"/>
    <s v="Howard-Douglas"/>
    <s v="Organized human-resource attitude"/>
    <x v="439"/>
    <n v="121138"/>
    <x v="1"/>
    <x v="1"/>
    <x v="953"/>
    <x v="575"/>
    <x v="918"/>
    <s v="USD"/>
    <x v="1"/>
    <x v="21"/>
    <n v="1333688400"/>
    <n v="1336885200"/>
    <b v="0"/>
    <b v="0"/>
    <s v="music/world music"/>
  </r>
  <r>
    <n v="968"/>
    <s v="Gonzalez-White"/>
    <s v="Open-architected disintermediate budgetary management"/>
    <x v="166"/>
    <n v="8117"/>
    <x v="1"/>
    <x v="1"/>
    <x v="954"/>
    <x v="493"/>
    <x v="919"/>
    <s v="USD"/>
    <x v="0"/>
    <x v="0"/>
    <n v="1293861600"/>
    <n v="1295157600"/>
    <b v="0"/>
    <b v="0"/>
    <s v="food/food trucks"/>
  </r>
  <r>
    <n v="969"/>
    <s v="Lopez-King"/>
    <s v="Multi-lateral radical solution"/>
    <x v="58"/>
    <n v="8550"/>
    <x v="1"/>
    <x v="1"/>
    <x v="955"/>
    <x v="576"/>
    <x v="920"/>
    <s v="USD"/>
    <x v="3"/>
    <x v="3"/>
    <n v="1576994400"/>
    <n v="1577599200"/>
    <b v="0"/>
    <b v="0"/>
    <s v="theater/plays"/>
  </r>
  <r>
    <n v="970"/>
    <s v="Glover-Nelson"/>
    <s v="Inverse context-sensitive info-mediaries"/>
    <x v="309"/>
    <n v="57659"/>
    <x v="1"/>
    <x v="0"/>
    <x v="956"/>
    <x v="577"/>
    <x v="921"/>
    <s v="USD"/>
    <x v="3"/>
    <x v="3"/>
    <n v="1304917200"/>
    <n v="1305003600"/>
    <b v="0"/>
    <b v="0"/>
    <s v="theater/plays"/>
  </r>
  <r>
    <n v="971"/>
    <s v="Garner and Sons"/>
    <s v="Versatile neutral workforce"/>
    <x v="135"/>
    <n v="1414"/>
    <x v="1"/>
    <x v="0"/>
    <x v="957"/>
    <x v="3"/>
    <x v="922"/>
    <s v="USD"/>
    <x v="4"/>
    <x v="19"/>
    <n v="1381208400"/>
    <n v="1381726800"/>
    <b v="0"/>
    <b v="0"/>
    <s v="film &amp; video/television"/>
  </r>
  <r>
    <n v="972"/>
    <s v="Sellers, Roach and Garrison"/>
    <s v="Multi-tiered systematic knowledge user"/>
    <x v="440"/>
    <n v="97524"/>
    <x v="1"/>
    <x v="1"/>
    <x v="958"/>
    <x v="578"/>
    <x v="923"/>
    <s v="USD"/>
    <x v="2"/>
    <x v="2"/>
    <n v="1401685200"/>
    <n v="1402462800"/>
    <b v="0"/>
    <b v="1"/>
    <s v="technology/web"/>
  </r>
  <r>
    <n v="973"/>
    <s v="Herrera, Bennett and Silva"/>
    <s v="Programmable multi-state algorithm"/>
    <x v="441"/>
    <n v="26176"/>
    <x v="1"/>
    <x v="0"/>
    <x v="959"/>
    <x v="526"/>
    <x v="924"/>
    <s v="USD"/>
    <x v="3"/>
    <x v="3"/>
    <n v="1291960800"/>
    <n v="1292133600"/>
    <b v="0"/>
    <b v="1"/>
    <s v="theater/plays"/>
  </r>
  <r>
    <n v="974"/>
    <s v="Thomas, Clay and Mendoza"/>
    <s v="Multi-channeled reciprocal interface"/>
    <x v="126"/>
    <n v="2991"/>
    <x v="1"/>
    <x v="1"/>
    <x v="960"/>
    <x v="235"/>
    <x v="503"/>
    <s v="USD"/>
    <x v="1"/>
    <x v="7"/>
    <n v="1368853200"/>
    <n v="1368939600"/>
    <b v="0"/>
    <b v="0"/>
    <s v="music/indie rock"/>
  </r>
  <r>
    <n v="975"/>
    <s v="Ayala Group"/>
    <s v="Right-sized maximized migration"/>
    <x v="91"/>
    <n v="8366"/>
    <x v="1"/>
    <x v="1"/>
    <x v="961"/>
    <x v="18"/>
    <x v="925"/>
    <s v="USD"/>
    <x v="3"/>
    <x v="3"/>
    <n v="1448776800"/>
    <n v="1452146400"/>
    <b v="0"/>
    <b v="1"/>
    <s v="theater/plays"/>
  </r>
  <r>
    <n v="976"/>
    <s v="Huerta, Roberts and Dickerson"/>
    <s v="Self-enabling value-added artificial intelligence"/>
    <x v="220"/>
    <n v="12886"/>
    <x v="1"/>
    <x v="1"/>
    <x v="962"/>
    <x v="382"/>
    <x v="450"/>
    <s v="USD"/>
    <x v="3"/>
    <x v="3"/>
    <n v="1296194400"/>
    <n v="1296712800"/>
    <b v="0"/>
    <b v="1"/>
    <s v="theater/plays"/>
  </r>
  <r>
    <n v="977"/>
    <s v="Johnson Group"/>
    <s v="Vision-oriented interactive solution"/>
    <x v="260"/>
    <n v="5177"/>
    <x v="1"/>
    <x v="0"/>
    <x v="963"/>
    <x v="109"/>
    <x v="926"/>
    <s v="USD"/>
    <x v="0"/>
    <x v="0"/>
    <n v="1517983200"/>
    <n v="1520748000"/>
    <b v="0"/>
    <b v="0"/>
    <s v="food/food trucks"/>
  </r>
  <r>
    <n v="978"/>
    <s v="Bailey, Nguyen and Martinez"/>
    <s v="Fundamental user-facing productivity"/>
    <x v="67"/>
    <n v="8641"/>
    <x v="1"/>
    <x v="1"/>
    <x v="964"/>
    <x v="45"/>
    <x v="927"/>
    <s v="USD"/>
    <x v="6"/>
    <x v="11"/>
    <n v="1478930400"/>
    <n v="1480831200"/>
    <b v="0"/>
    <b v="0"/>
    <s v="games/video games"/>
  </r>
  <r>
    <n v="979"/>
    <s v="Williams, Martin and Meyer"/>
    <s v="Innovative well-modulated capability"/>
    <x v="138"/>
    <n v="86244"/>
    <x v="4"/>
    <x v="1"/>
    <x v="965"/>
    <x v="579"/>
    <x v="928"/>
    <s v="GBP"/>
    <x v="3"/>
    <x v="3"/>
    <n v="1426395600"/>
    <n v="1426914000"/>
    <b v="0"/>
    <b v="0"/>
    <s v="theater/plays"/>
  </r>
  <r>
    <n v="980"/>
    <s v="Huff-Johnson"/>
    <s v="Universal fault-tolerant orchestration"/>
    <x v="442"/>
    <n v="78630"/>
    <x v="1"/>
    <x v="0"/>
    <x v="966"/>
    <x v="580"/>
    <x v="929"/>
    <s v="USD"/>
    <x v="5"/>
    <x v="9"/>
    <n v="1446181200"/>
    <n v="1446616800"/>
    <b v="1"/>
    <b v="0"/>
    <s v="publishing/nonfiction"/>
  </r>
  <r>
    <n v="981"/>
    <s v="Diaz-Little"/>
    <s v="Grass-roots executive synergy"/>
    <x v="313"/>
    <n v="11941"/>
    <x v="1"/>
    <x v="1"/>
    <x v="967"/>
    <x v="581"/>
    <x v="930"/>
    <s v="USD"/>
    <x v="2"/>
    <x v="2"/>
    <n v="1514181600"/>
    <n v="1517032800"/>
    <b v="0"/>
    <b v="0"/>
    <s v="technology/web"/>
  </r>
  <r>
    <n v="982"/>
    <s v="Freeman-French"/>
    <s v="Multi-layered optimal application"/>
    <x v="44"/>
    <n v="6115"/>
    <x v="1"/>
    <x v="0"/>
    <x v="968"/>
    <x v="51"/>
    <x v="52"/>
    <s v="USD"/>
    <x v="4"/>
    <x v="4"/>
    <n v="1311051600"/>
    <n v="1311224400"/>
    <b v="0"/>
    <b v="1"/>
    <s v="film &amp; video/documentary"/>
  </r>
  <r>
    <n v="983"/>
    <s v="Beck-Weber"/>
    <s v="Business-focused full-range core"/>
    <x v="443"/>
    <n v="188404"/>
    <x v="1"/>
    <x v="1"/>
    <x v="969"/>
    <x v="582"/>
    <x v="931"/>
    <s v="USD"/>
    <x v="4"/>
    <x v="4"/>
    <n v="1564894800"/>
    <n v="1566190800"/>
    <b v="0"/>
    <b v="0"/>
    <s v="film &amp; video/documentary"/>
  </r>
  <r>
    <n v="984"/>
    <s v="Lewis-Jacobson"/>
    <s v="Exclusive system-worthy Graphic Interface"/>
    <x v="191"/>
    <n v="9910"/>
    <x v="1"/>
    <x v="1"/>
    <x v="970"/>
    <x v="345"/>
    <x v="932"/>
    <s v="USD"/>
    <x v="3"/>
    <x v="3"/>
    <n v="1567918800"/>
    <n v="1570165200"/>
    <b v="0"/>
    <b v="0"/>
    <s v="theater/plays"/>
  </r>
  <r>
    <n v="985"/>
    <s v="Logan-Curtis"/>
    <s v="Enhanced optimal ability"/>
    <x v="305"/>
    <n v="114523"/>
    <x v="1"/>
    <x v="0"/>
    <x v="971"/>
    <x v="583"/>
    <x v="933"/>
    <s v="USD"/>
    <x v="1"/>
    <x v="1"/>
    <n v="1386309600"/>
    <n v="1388556000"/>
    <b v="0"/>
    <b v="1"/>
    <s v="music/rock"/>
  </r>
  <r>
    <n v="986"/>
    <s v="Chan, Washington and Callahan"/>
    <s v="Optional zero administration neural-net"/>
    <x v="75"/>
    <n v="3144"/>
    <x v="1"/>
    <x v="0"/>
    <x v="972"/>
    <x v="45"/>
    <x v="934"/>
    <s v="USD"/>
    <x v="1"/>
    <x v="1"/>
    <n v="1301979600"/>
    <n v="1303189200"/>
    <b v="0"/>
    <b v="0"/>
    <s v="music/rock"/>
  </r>
  <r>
    <n v="987"/>
    <s v="Wilson Group"/>
    <s v="Ameliorated foreground focus group"/>
    <x v="8"/>
    <n v="13441"/>
    <x v="1"/>
    <x v="1"/>
    <x v="973"/>
    <x v="584"/>
    <x v="935"/>
    <s v="USD"/>
    <x v="4"/>
    <x v="4"/>
    <n v="1493269200"/>
    <n v="1494478800"/>
    <b v="0"/>
    <b v="0"/>
    <s v="film &amp; video/documentary"/>
  </r>
  <r>
    <n v="988"/>
    <s v="Gardner, Ryan and Gutierrez"/>
    <s v="Triple-buffered multi-tasking matrices"/>
    <x v="151"/>
    <n v="4899"/>
    <x v="1"/>
    <x v="0"/>
    <x v="974"/>
    <x v="251"/>
    <x v="936"/>
    <s v="USD"/>
    <x v="5"/>
    <x v="15"/>
    <n v="1478930400"/>
    <n v="1480744800"/>
    <b v="0"/>
    <b v="0"/>
    <s v="publishing/radio &amp; podcasts"/>
  </r>
  <r>
    <n v="989"/>
    <s v="Hernandez Inc"/>
    <s v="Versatile dedicated migration"/>
    <x v="166"/>
    <n v="11990"/>
    <x v="1"/>
    <x v="1"/>
    <x v="975"/>
    <x v="31"/>
    <x v="937"/>
    <s v="USD"/>
    <x v="5"/>
    <x v="18"/>
    <n v="1555390800"/>
    <n v="1555822800"/>
    <b v="0"/>
    <b v="0"/>
    <s v="publishing/translations"/>
  </r>
  <r>
    <n v="990"/>
    <s v="Ortiz-Roberts"/>
    <s v="Devolved foreground customer loyalty"/>
    <x v="75"/>
    <n v="6839"/>
    <x v="1"/>
    <x v="0"/>
    <x v="976"/>
    <x v="251"/>
    <x v="938"/>
    <s v="USD"/>
    <x v="4"/>
    <x v="6"/>
    <n v="1456984800"/>
    <n v="1458882000"/>
    <b v="0"/>
    <b v="1"/>
    <s v="film &amp; video/drama"/>
  </r>
  <r>
    <n v="991"/>
    <s v="Ramirez LLC"/>
    <s v="Reduced reciprocal focus group"/>
    <x v="122"/>
    <n v="11091"/>
    <x v="1"/>
    <x v="1"/>
    <x v="977"/>
    <x v="585"/>
    <x v="939"/>
    <s v="USD"/>
    <x v="1"/>
    <x v="1"/>
    <n v="1411621200"/>
    <n v="1411966800"/>
    <b v="0"/>
    <b v="1"/>
    <s v="music/rock"/>
  </r>
  <r>
    <n v="992"/>
    <s v="Morrow Inc"/>
    <s v="Networked global migration"/>
    <x v="33"/>
    <n v="13223"/>
    <x v="1"/>
    <x v="1"/>
    <x v="978"/>
    <x v="227"/>
    <x v="940"/>
    <s v="USD"/>
    <x v="4"/>
    <x v="6"/>
    <n v="1525669200"/>
    <n v="1526878800"/>
    <b v="0"/>
    <b v="1"/>
    <s v="film &amp; video/drama"/>
  </r>
  <r>
    <n v="993"/>
    <s v="Erickson-Rogers"/>
    <s v="De-engineered even-keeled definition"/>
    <x v="122"/>
    <n v="7608"/>
    <x v="6"/>
    <x v="3"/>
    <x v="979"/>
    <x v="51"/>
    <x v="941"/>
    <s v="EUR"/>
    <x v="7"/>
    <x v="14"/>
    <n v="1450936800"/>
    <n v="1452405600"/>
    <b v="0"/>
    <b v="1"/>
    <s v="photography/photography books"/>
  </r>
  <r>
    <n v="994"/>
    <s v="Leach, Rich and Price"/>
    <s v="Implemented bi-directional flexibility"/>
    <x v="444"/>
    <n v="74073"/>
    <x v="1"/>
    <x v="0"/>
    <x v="980"/>
    <x v="586"/>
    <x v="942"/>
    <s v="USD"/>
    <x v="5"/>
    <x v="18"/>
    <n v="1413522000"/>
    <n v="1414040400"/>
    <b v="0"/>
    <b v="1"/>
    <s v="publishing/translations"/>
  </r>
  <r>
    <n v="995"/>
    <s v="Manning-Hamilton"/>
    <s v="Vision-oriented scalable definition"/>
    <x v="238"/>
    <n v="153216"/>
    <x v="1"/>
    <x v="1"/>
    <x v="981"/>
    <x v="587"/>
    <x v="943"/>
    <s v="USD"/>
    <x v="0"/>
    <x v="0"/>
    <n v="1541307600"/>
    <n v="1543816800"/>
    <b v="0"/>
    <b v="1"/>
    <s v="food/food trucks"/>
  </r>
  <r>
    <n v="996"/>
    <s v="Butler LLC"/>
    <s v="Future-proofed upward-trending migration"/>
    <x v="47"/>
    <n v="4814"/>
    <x v="1"/>
    <x v="0"/>
    <x v="982"/>
    <x v="192"/>
    <x v="944"/>
    <s v="USD"/>
    <x v="3"/>
    <x v="3"/>
    <n v="1357106400"/>
    <n v="1359698400"/>
    <b v="0"/>
    <b v="0"/>
    <s v="theater/plays"/>
  </r>
  <r>
    <n v="997"/>
    <s v="Ball LLC"/>
    <s v="Right-sized full-range throughput"/>
    <x v="4"/>
    <n v="4603"/>
    <x v="6"/>
    <x v="3"/>
    <x v="983"/>
    <x v="279"/>
    <x v="945"/>
    <s v="EUR"/>
    <x v="3"/>
    <x v="3"/>
    <n v="1390197600"/>
    <n v="1390629600"/>
    <b v="0"/>
    <b v="0"/>
    <s v="theater/plays"/>
  </r>
  <r>
    <n v="998"/>
    <s v="Taylor, Santiago and Flores"/>
    <s v="Polarized composite customer loyalty"/>
    <x v="445"/>
    <n v="37823"/>
    <x v="1"/>
    <x v="0"/>
    <x v="984"/>
    <x v="82"/>
    <x v="946"/>
    <s v="USD"/>
    <x v="1"/>
    <x v="7"/>
    <n v="1265868000"/>
    <n v="1267077600"/>
    <b v="0"/>
    <b v="1"/>
    <s v="music/indie rock"/>
  </r>
  <r>
    <n v="999"/>
    <s v="Hernandez, Norton and Kelley"/>
    <s v="Expanded eco-centric policy"/>
    <x v="446"/>
    <n v="62819"/>
    <x v="1"/>
    <x v="3"/>
    <x v="985"/>
    <x v="588"/>
    <x v="947"/>
    <s v="USD"/>
    <x v="0"/>
    <x v="0"/>
    <n v="1467176400"/>
    <n v="1467781200"/>
    <b v="0"/>
    <b v="0"/>
    <s v="food/food trucks"/>
  </r>
  <r>
    <m/>
    <m/>
    <m/>
    <x v="447"/>
    <m/>
    <x v="7"/>
    <x v="4"/>
    <x v="986"/>
    <x v="589"/>
    <x v="948"/>
    <m/>
    <x v="9"/>
    <x v="24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s v="CA"/>
    <x v="0"/>
    <n v="0"/>
    <n v="0"/>
    <s v="no donations"/>
    <s v="CAD"/>
    <x v="0"/>
    <s v="food trucks"/>
    <x v="0"/>
    <n v="1450159200"/>
    <x v="0"/>
    <x v="0"/>
    <b v="0"/>
    <b v="0"/>
    <s v="food/food trucks"/>
  </r>
  <r>
    <n v="1"/>
    <s v="Odom Inc"/>
    <s v="Managed bottom-line architecture"/>
    <n v="1400"/>
    <n v="14560"/>
    <s v="US"/>
    <x v="1"/>
    <n v="10.4"/>
    <n v="158"/>
    <n v="8.8607594936708853"/>
    <s v="USD"/>
    <x v="1"/>
    <s v="rock"/>
    <x v="1"/>
    <n v="1408597200"/>
    <x v="1"/>
    <x v="1"/>
    <b v="0"/>
    <b v="1"/>
    <s v="music/rock"/>
  </r>
  <r>
    <n v="2"/>
    <s v="Melton, Robinson and Fritz"/>
    <s v="Function-based leadingedge pricing structure"/>
    <n v="108400"/>
    <n v="142523"/>
    <s v="AU"/>
    <x v="1"/>
    <n v="1.3147878228782288"/>
    <n v="1425"/>
    <n v="76.070175438596493"/>
    <s v="AUD"/>
    <x v="2"/>
    <s v="web"/>
    <x v="2"/>
    <n v="1384840800"/>
    <x v="2"/>
    <x v="2"/>
    <b v="0"/>
    <b v="0"/>
    <s v="technology/web"/>
  </r>
  <r>
    <n v="3"/>
    <s v="Mcdonald, Gonzalez and Ross"/>
    <s v="Vision-oriented fresh-thinking conglomeration"/>
    <n v="4200"/>
    <n v="2477"/>
    <s v="US"/>
    <x v="0"/>
    <n v="0.58976190476190471"/>
    <n v="24"/>
    <n v="175"/>
    <s v="USD"/>
    <x v="1"/>
    <s v="rock"/>
    <x v="3"/>
    <n v="1568955600"/>
    <x v="3"/>
    <x v="3"/>
    <b v="0"/>
    <b v="0"/>
    <s v="music/rock"/>
  </r>
  <r>
    <n v="4"/>
    <s v="Larson-Little"/>
    <s v="Proactive foreground core"/>
    <n v="7600"/>
    <n v="5265"/>
    <s v="US"/>
    <x v="0"/>
    <n v="0.69276315789473686"/>
    <n v="53"/>
    <n v="143.39622641509433"/>
    <s v="USD"/>
    <x v="3"/>
    <s v="plays"/>
    <x v="4"/>
    <n v="1548309600"/>
    <x v="4"/>
    <x v="4"/>
    <b v="0"/>
    <b v="0"/>
    <s v="theater/plays"/>
  </r>
  <r>
    <n v="5"/>
    <s v="Harris Group"/>
    <s v="Open-source optimizing database"/>
    <n v="7600"/>
    <n v="13195"/>
    <s v="DK"/>
    <x v="1"/>
    <n v="1.7361842105263159"/>
    <n v="174"/>
    <n v="43.678160919540232"/>
    <s v="DKK"/>
    <x v="3"/>
    <s v="plays"/>
    <x v="5"/>
    <n v="1347080400"/>
    <x v="5"/>
    <x v="5"/>
    <b v="0"/>
    <b v="0"/>
    <s v="theater/plays"/>
  </r>
  <r>
    <n v="6"/>
    <s v="Ortiz, Coleman and Mitchell"/>
    <s v="Operative upward-trending algorithm"/>
    <n v="5200"/>
    <n v="1090"/>
    <s v="GB"/>
    <x v="0"/>
    <n v="0.20961538461538462"/>
    <n v="18"/>
    <n v="288.88888888888891"/>
    <s v="GBP"/>
    <x v="4"/>
    <s v="documentary"/>
    <x v="6"/>
    <n v="1505365200"/>
    <x v="6"/>
    <x v="6"/>
    <b v="0"/>
    <b v="0"/>
    <s v="film &amp; video/documentary"/>
  </r>
  <r>
    <n v="7"/>
    <s v="Carter-Guzman"/>
    <s v="Centralized cohesive challenge"/>
    <n v="4500"/>
    <n v="14741"/>
    <s v="DK"/>
    <x v="1"/>
    <n v="3.2757777777777779"/>
    <n v="227"/>
    <n v="19.823788546255507"/>
    <s v="DKK"/>
    <x v="3"/>
    <s v="plays"/>
    <x v="7"/>
    <n v="1439614800"/>
    <x v="7"/>
    <x v="7"/>
    <b v="0"/>
    <b v="0"/>
    <s v="theater/plays"/>
  </r>
  <r>
    <n v="8"/>
    <s v="Nunez-Richards"/>
    <s v="Exclusive attitude-oriented intranet"/>
    <n v="110100"/>
    <n v="21946"/>
    <s v="DK"/>
    <x v="2"/>
    <n v="0.19932788374205268"/>
    <n v="708"/>
    <n v="155.5084745762712"/>
    <s v="DKK"/>
    <x v="3"/>
    <s v="plays"/>
    <x v="8"/>
    <n v="1281502800"/>
    <x v="8"/>
    <x v="8"/>
    <b v="0"/>
    <b v="0"/>
    <s v="theater/plays"/>
  </r>
  <r>
    <n v="9"/>
    <s v="Rangel, Holt and Jones"/>
    <s v="Open-source fresh-thinking model"/>
    <n v="6200"/>
    <n v="3208"/>
    <s v="US"/>
    <x v="0"/>
    <n v="0.51741935483870971"/>
    <n v="44"/>
    <n v="140.90909090909091"/>
    <s v="USD"/>
    <x v="1"/>
    <s v="electric music"/>
    <x v="9"/>
    <n v="1383804000"/>
    <x v="9"/>
    <x v="9"/>
    <b v="0"/>
    <b v="0"/>
    <s v="music/electric music"/>
  </r>
  <r>
    <n v="10"/>
    <s v="Green Ltd"/>
    <s v="Monitored empowering installation"/>
    <n v="5200"/>
    <n v="13838"/>
    <s v="US"/>
    <x v="1"/>
    <n v="2.6611538461538462"/>
    <n v="220"/>
    <n v="23.636363636363637"/>
    <s v="USD"/>
    <x v="4"/>
    <s v="drama"/>
    <x v="10"/>
    <n v="1285909200"/>
    <x v="10"/>
    <x v="10"/>
    <b v="0"/>
    <b v="0"/>
    <s v="film &amp; video/drama"/>
  </r>
  <r>
    <n v="11"/>
    <s v="Perez, Johnson and Gardner"/>
    <s v="Grass-roots zero administration system engine"/>
    <n v="6300"/>
    <n v="3030"/>
    <s v="US"/>
    <x v="0"/>
    <n v="0.48095238095238096"/>
    <n v="27"/>
    <n v="233.33333333333334"/>
    <s v="USD"/>
    <x v="3"/>
    <s v="plays"/>
    <x v="11"/>
    <n v="1285563600"/>
    <x v="11"/>
    <x v="11"/>
    <b v="0"/>
    <b v="1"/>
    <s v="theater/plays"/>
  </r>
  <r>
    <n v="12"/>
    <s v="Kim Ltd"/>
    <s v="Assimilated hybrid intranet"/>
    <n v="6300"/>
    <n v="5629"/>
    <s v="US"/>
    <x v="0"/>
    <n v="0.89349206349206345"/>
    <n v="55"/>
    <n v="114.54545454545455"/>
    <s v="USD"/>
    <x v="4"/>
    <s v="drama"/>
    <x v="12"/>
    <n v="1572411600"/>
    <x v="12"/>
    <x v="12"/>
    <b v="0"/>
    <b v="0"/>
    <s v="film &amp; video/drama"/>
  </r>
  <r>
    <n v="13"/>
    <s v="Walker, Taylor and Coleman"/>
    <s v="Multi-tiered directional open architecture"/>
    <n v="4200"/>
    <n v="10295"/>
    <s v="US"/>
    <x v="1"/>
    <n v="2.4511904761904764"/>
    <n v="98"/>
    <n v="42.857142857142854"/>
    <s v="USD"/>
    <x v="1"/>
    <s v="indie rock"/>
    <x v="13"/>
    <n v="1466658000"/>
    <x v="13"/>
    <x v="13"/>
    <b v="0"/>
    <b v="0"/>
    <s v="music/indie rock"/>
  </r>
  <r>
    <n v="14"/>
    <s v="Rodriguez, Rose and Stewart"/>
    <s v="Cloned directional synergy"/>
    <n v="28200"/>
    <n v="18829"/>
    <s v="US"/>
    <x v="0"/>
    <n v="0.66769503546099296"/>
    <n v="200"/>
    <n v="141"/>
    <s v="USD"/>
    <x v="1"/>
    <s v="indie rock"/>
    <x v="14"/>
    <n v="1333342800"/>
    <x v="14"/>
    <x v="14"/>
    <b v="0"/>
    <b v="0"/>
    <s v="music/indie rock"/>
  </r>
  <r>
    <n v="15"/>
    <s v="Wright, Hunt and Rowe"/>
    <s v="Extended eco-centric pricing structure"/>
    <n v="81200"/>
    <n v="38414"/>
    <s v="US"/>
    <x v="0"/>
    <n v="0.47307881773399013"/>
    <n v="452"/>
    <n v="179.64601769911505"/>
    <s v="USD"/>
    <x v="2"/>
    <s v="wearables"/>
    <x v="15"/>
    <n v="1576303200"/>
    <x v="15"/>
    <x v="15"/>
    <b v="0"/>
    <b v="0"/>
    <s v="technology/wearables"/>
  </r>
  <r>
    <n v="16"/>
    <s v="Hines Inc"/>
    <s v="Cross-platform systemic adapter"/>
    <n v="1700"/>
    <n v="11041"/>
    <s v="US"/>
    <x v="1"/>
    <n v="6.4947058823529416"/>
    <n v="100"/>
    <n v="17"/>
    <s v="USD"/>
    <x v="5"/>
    <s v="nonfiction"/>
    <x v="16"/>
    <n v="1392271200"/>
    <x v="16"/>
    <x v="16"/>
    <b v="0"/>
    <b v="0"/>
    <s v="publishing/nonfiction"/>
  </r>
  <r>
    <n v="17"/>
    <s v="Cochran-Nguyen"/>
    <s v="Seamless 4thgeneration methodology"/>
    <n v="84600"/>
    <n v="134845"/>
    <s v="US"/>
    <x v="1"/>
    <n v="1.5939125295508274"/>
    <n v="1249"/>
    <n v="67.734187349879903"/>
    <s v="USD"/>
    <x v="4"/>
    <s v="animation"/>
    <x v="17"/>
    <n v="1294898400"/>
    <x v="17"/>
    <x v="17"/>
    <b v="0"/>
    <b v="0"/>
    <s v="film &amp; video/animation"/>
  </r>
  <r>
    <n v="18"/>
    <s v="Johnson-Gould"/>
    <s v="Exclusive needs-based adapter"/>
    <n v="9100"/>
    <n v="6089"/>
    <s v="US"/>
    <x v="3"/>
    <n v="0.66912087912087914"/>
    <n v="135"/>
    <n v="67.407407407407405"/>
    <s v="USD"/>
    <x v="3"/>
    <s v="plays"/>
    <x v="18"/>
    <n v="1537074000"/>
    <x v="18"/>
    <x v="18"/>
    <b v="0"/>
    <b v="0"/>
    <s v="theater/plays"/>
  </r>
  <r>
    <n v="19"/>
    <s v="Perez-Hess"/>
    <s v="Down-sized cohesive archive"/>
    <n v="62500"/>
    <n v="30331"/>
    <s v="US"/>
    <x v="0"/>
    <n v="0.48529600000000001"/>
    <n v="674"/>
    <n v="92.7299703264095"/>
    <s v="USD"/>
    <x v="3"/>
    <s v="plays"/>
    <x v="19"/>
    <n v="1553490000"/>
    <x v="19"/>
    <x v="19"/>
    <b v="0"/>
    <b v="1"/>
    <s v="theater/plays"/>
  </r>
  <r>
    <n v="20"/>
    <s v="Reeves, Thompson and Richardson"/>
    <s v="Proactive composite alliance"/>
    <n v="131800"/>
    <n v="147936"/>
    <s v="US"/>
    <x v="1"/>
    <n v="1.1224279210925645"/>
    <n v="1396"/>
    <n v="94.412607449856736"/>
    <s v="USD"/>
    <x v="4"/>
    <s v="drama"/>
    <x v="20"/>
    <n v="1406523600"/>
    <x v="20"/>
    <x v="20"/>
    <b v="0"/>
    <b v="0"/>
    <s v="film &amp; video/drama"/>
  </r>
  <r>
    <n v="21"/>
    <s v="Simmons-Reynolds"/>
    <s v="Re-engineered intangible definition"/>
    <n v="94000"/>
    <n v="38533"/>
    <s v="US"/>
    <x v="0"/>
    <n v="0.40992553191489361"/>
    <n v="558"/>
    <n v="168.45878136200716"/>
    <s v="USD"/>
    <x v="3"/>
    <s v="plays"/>
    <x v="21"/>
    <n v="1316322000"/>
    <x v="21"/>
    <x v="21"/>
    <b v="0"/>
    <b v="0"/>
    <s v="theater/plays"/>
  </r>
  <r>
    <n v="22"/>
    <s v="Collier Inc"/>
    <s v="Enhanced dynamic definition"/>
    <n v="59100"/>
    <n v="75690"/>
    <s v="US"/>
    <x v="1"/>
    <n v="1.2807106598984772"/>
    <n v="890"/>
    <n v="66.404494382022477"/>
    <s v="USD"/>
    <x v="3"/>
    <s v="plays"/>
    <x v="22"/>
    <n v="1524027600"/>
    <x v="22"/>
    <x v="22"/>
    <b v="0"/>
    <b v="0"/>
    <s v="theater/plays"/>
  </r>
  <r>
    <n v="23"/>
    <s v="Gray-Jenkins"/>
    <s v="Devolved next generation adapter"/>
    <n v="4500"/>
    <n v="14942"/>
    <s v="GB"/>
    <x v="1"/>
    <n v="3.3204444444444445"/>
    <n v="142"/>
    <n v="31.690140845070424"/>
    <s v="GBP"/>
    <x v="4"/>
    <s v="documentary"/>
    <x v="23"/>
    <n v="1554699600"/>
    <x v="23"/>
    <x v="23"/>
    <b v="0"/>
    <b v="0"/>
    <s v="film &amp; video/documentary"/>
  </r>
  <r>
    <n v="24"/>
    <s v="Scott, Wilson and Martin"/>
    <s v="Cross-platform intermediate frame"/>
    <n v="92400"/>
    <n v="104257"/>
    <s v="US"/>
    <x v="1"/>
    <n v="1.1283225108225108"/>
    <n v="2673"/>
    <n v="34.567901234567898"/>
    <s v="USD"/>
    <x v="2"/>
    <s v="wearables"/>
    <x v="24"/>
    <n v="1403499600"/>
    <x v="24"/>
    <x v="24"/>
    <b v="0"/>
    <b v="0"/>
    <s v="technology/wearables"/>
  </r>
  <r>
    <n v="25"/>
    <s v="Caldwell, Velazquez and Wilson"/>
    <s v="Monitored impactful analyzer"/>
    <n v="5500"/>
    <n v="11904"/>
    <s v="US"/>
    <x v="1"/>
    <n v="2.1643636363636363"/>
    <n v="163"/>
    <n v="33.742331288343557"/>
    <s v="USD"/>
    <x v="6"/>
    <s v="video games"/>
    <x v="25"/>
    <n v="1307422800"/>
    <x v="25"/>
    <x v="25"/>
    <b v="0"/>
    <b v="1"/>
    <s v="games/video games"/>
  </r>
  <r>
    <n v="26"/>
    <s v="Spencer-Bates"/>
    <s v="Optional responsive customer loyalty"/>
    <n v="107500"/>
    <n v="51814"/>
    <s v="US"/>
    <x v="3"/>
    <n v="0.4819906976744186"/>
    <n v="1480"/>
    <n v="72.63513513513513"/>
    <s v="USD"/>
    <x v="3"/>
    <s v="plays"/>
    <x v="26"/>
    <n v="1535346000"/>
    <x v="26"/>
    <x v="26"/>
    <b v="0"/>
    <b v="0"/>
    <s v="theater/plays"/>
  </r>
  <r>
    <n v="27"/>
    <s v="Best, Carr and Williams"/>
    <s v="Diverse transitional migration"/>
    <n v="2000"/>
    <n v="1599"/>
    <s v="US"/>
    <x v="0"/>
    <n v="0.79949999999999999"/>
    <n v="15"/>
    <n v="133.33333333333334"/>
    <s v="USD"/>
    <x v="1"/>
    <s v="rock"/>
    <x v="27"/>
    <n v="1444539600"/>
    <x v="27"/>
    <x v="27"/>
    <b v="0"/>
    <b v="0"/>
    <s v="music/rock"/>
  </r>
  <r>
    <n v="28"/>
    <s v="Campbell, Brown and Powell"/>
    <s v="Synchronized global task-force"/>
    <n v="130800"/>
    <n v="137635"/>
    <s v="US"/>
    <x v="1"/>
    <n v="1.0522553516819573"/>
    <n v="2220"/>
    <n v="58.918918918918919"/>
    <s v="USD"/>
    <x v="3"/>
    <s v="plays"/>
    <x v="28"/>
    <n v="1267682400"/>
    <x v="28"/>
    <x v="28"/>
    <b v="0"/>
    <b v="1"/>
    <s v="theater/plays"/>
  </r>
  <r>
    <n v="29"/>
    <s v="Johnson, Parker and Haynes"/>
    <s v="Focused 6thgeneration forecast"/>
    <n v="45900"/>
    <n v="150965"/>
    <s v="CH"/>
    <x v="1"/>
    <n v="3.2889978213507627"/>
    <n v="1606"/>
    <n v="28.580323785803238"/>
    <s v="CHF"/>
    <x v="4"/>
    <s v="shorts"/>
    <x v="29"/>
    <n v="1535518800"/>
    <x v="29"/>
    <x v="29"/>
    <b v="0"/>
    <b v="0"/>
    <s v="film &amp; video/shorts"/>
  </r>
  <r>
    <n v="30"/>
    <s v="Clark-Cooke"/>
    <s v="Down-sized analyzing challenge"/>
    <n v="9000"/>
    <n v="14455"/>
    <s v="US"/>
    <x v="1"/>
    <n v="1.606111111111111"/>
    <n v="129"/>
    <n v="69.767441860465112"/>
    <s v="USD"/>
    <x v="4"/>
    <s v="animation"/>
    <x v="30"/>
    <n v="1559106000"/>
    <x v="30"/>
    <x v="30"/>
    <b v="0"/>
    <b v="0"/>
    <s v="film &amp; video/animation"/>
  </r>
  <r>
    <n v="31"/>
    <s v="Schroeder Ltd"/>
    <s v="Progressive needs-based focus group"/>
    <n v="3500"/>
    <n v="10850"/>
    <s v="GB"/>
    <x v="1"/>
    <n v="3.1"/>
    <n v="226"/>
    <n v="15.486725663716815"/>
    <s v="GBP"/>
    <x v="6"/>
    <s v="video games"/>
    <x v="31"/>
    <n v="1454392800"/>
    <x v="31"/>
    <x v="31"/>
    <b v="0"/>
    <b v="0"/>
    <s v="games/video games"/>
  </r>
  <r>
    <n v="32"/>
    <s v="Jackson PLC"/>
    <s v="Ergonomic 6thgeneration success"/>
    <n v="101000"/>
    <n v="87676"/>
    <s v="IT"/>
    <x v="0"/>
    <n v="0.86807920792079207"/>
    <n v="2307"/>
    <n v="43.779800606848724"/>
    <s v="EUR"/>
    <x v="4"/>
    <s v="documentary"/>
    <x v="32"/>
    <n v="1517896800"/>
    <x v="32"/>
    <x v="32"/>
    <b v="0"/>
    <b v="0"/>
    <s v="film &amp; video/documentary"/>
  </r>
  <r>
    <n v="33"/>
    <s v="Blair, Collins and Carter"/>
    <s v="Exclusive interactive approach"/>
    <n v="50200"/>
    <n v="189666"/>
    <s v="US"/>
    <x v="1"/>
    <n v="3.7782071713147412"/>
    <n v="5419"/>
    <n v="9.2637017899981551"/>
    <s v="USD"/>
    <x v="3"/>
    <s v="plays"/>
    <x v="33"/>
    <n v="1415685600"/>
    <x v="33"/>
    <x v="33"/>
    <b v="0"/>
    <b v="0"/>
    <s v="theater/plays"/>
  </r>
  <r>
    <n v="34"/>
    <s v="Maldonado and Sons"/>
    <s v="Reverse-engineered asynchronous archive"/>
    <n v="9300"/>
    <n v="14025"/>
    <s v="US"/>
    <x v="1"/>
    <n v="1.5080645161290323"/>
    <n v="165"/>
    <n v="56.363636363636367"/>
    <s v="USD"/>
    <x v="4"/>
    <s v="documentary"/>
    <x v="34"/>
    <n v="1490677200"/>
    <x v="34"/>
    <x v="34"/>
    <b v="0"/>
    <b v="0"/>
    <s v="film &amp; video/documentary"/>
  </r>
  <r>
    <n v="35"/>
    <s v="Mitchell and Sons"/>
    <s v="Synergized intangible challenge"/>
    <n v="125500"/>
    <n v="188628"/>
    <s v="DK"/>
    <x v="1"/>
    <n v="1.5030119521912351"/>
    <n v="1965"/>
    <n v="63.867684478371501"/>
    <s v="DKK"/>
    <x v="4"/>
    <s v="drama"/>
    <x v="35"/>
    <n v="1551506400"/>
    <x v="35"/>
    <x v="35"/>
    <b v="0"/>
    <b v="1"/>
    <s v="film &amp; video/drama"/>
  </r>
  <r>
    <n v="36"/>
    <s v="Jackson-Lewis"/>
    <s v="Monitored multi-state encryption"/>
    <n v="700"/>
    <n v="1101"/>
    <s v="US"/>
    <x v="1"/>
    <n v="1.572857142857143"/>
    <n v="16"/>
    <n v="43.75"/>
    <s v="USD"/>
    <x v="3"/>
    <s v="plays"/>
    <x v="36"/>
    <n v="1300856400"/>
    <x v="36"/>
    <x v="36"/>
    <b v="0"/>
    <b v="0"/>
    <s v="theater/plays"/>
  </r>
  <r>
    <n v="37"/>
    <s v="Black, Armstrong and Anderson"/>
    <s v="Profound attitude-oriented functionalities"/>
    <n v="8100"/>
    <n v="11339"/>
    <s v="US"/>
    <x v="1"/>
    <n v="1.3998765432098765"/>
    <n v="107"/>
    <n v="75.700934579439249"/>
    <s v="USD"/>
    <x v="5"/>
    <s v="fiction"/>
    <x v="37"/>
    <n v="1573192800"/>
    <x v="37"/>
    <x v="37"/>
    <b v="0"/>
    <b v="1"/>
    <s v="publishing/fiction"/>
  </r>
  <r>
    <n v="38"/>
    <s v="Maldonado-Gonzalez"/>
    <s v="Digitized client-driven database"/>
    <n v="3100"/>
    <n v="10085"/>
    <s v="US"/>
    <x v="1"/>
    <n v="3.2532258064516131"/>
    <n v="134"/>
    <n v="23.134328358208954"/>
    <s v="USD"/>
    <x v="7"/>
    <s v="photography books"/>
    <x v="38"/>
    <n v="1287810000"/>
    <x v="38"/>
    <x v="38"/>
    <b v="0"/>
    <b v="0"/>
    <s v="photography/photography books"/>
  </r>
  <r>
    <n v="39"/>
    <s v="Kim-Rice"/>
    <s v="Organized bi-directional function"/>
    <n v="9900"/>
    <n v="5027"/>
    <s v="DK"/>
    <x v="0"/>
    <n v="0.50777777777777777"/>
    <n v="88"/>
    <n v="112.5"/>
    <s v="DKK"/>
    <x v="3"/>
    <s v="plays"/>
    <x v="39"/>
    <n v="1362978000"/>
    <x v="39"/>
    <x v="39"/>
    <b v="0"/>
    <b v="0"/>
    <s v="theater/plays"/>
  </r>
  <r>
    <n v="40"/>
    <s v="Garcia, Garcia and Lopez"/>
    <s v="Reduced stable middleware"/>
    <n v="8800"/>
    <n v="14878"/>
    <s v="US"/>
    <x v="1"/>
    <n v="1.6906818181818182"/>
    <n v="198"/>
    <n v="44.444444444444443"/>
    <s v="USD"/>
    <x v="2"/>
    <s v="wearables"/>
    <x v="40"/>
    <n v="1277355600"/>
    <x v="40"/>
    <x v="40"/>
    <b v="0"/>
    <b v="1"/>
    <s v="technology/wearables"/>
  </r>
  <r>
    <n v="41"/>
    <s v="Watts Group"/>
    <s v="Universal 5thgeneration neural-net"/>
    <n v="5600"/>
    <n v="11924"/>
    <s v="IT"/>
    <x v="1"/>
    <n v="2.1292857142857144"/>
    <n v="111"/>
    <n v="50.450450450450454"/>
    <s v="EUR"/>
    <x v="1"/>
    <s v="rock"/>
    <x v="41"/>
    <n v="1348981200"/>
    <x v="41"/>
    <x v="41"/>
    <b v="0"/>
    <b v="1"/>
    <s v="music/rock"/>
  </r>
  <r>
    <n v="42"/>
    <s v="Werner-Bryant"/>
    <s v="Virtual uniform frame"/>
    <n v="1800"/>
    <n v="7991"/>
    <s v="US"/>
    <x v="1"/>
    <n v="4.4394444444444447"/>
    <n v="222"/>
    <n v="8.1081081081081088"/>
    <s v="USD"/>
    <x v="0"/>
    <s v="food trucks"/>
    <x v="42"/>
    <n v="1310533200"/>
    <x v="42"/>
    <x v="42"/>
    <b v="0"/>
    <b v="0"/>
    <s v="food/food trucks"/>
  </r>
  <r>
    <n v="43"/>
    <s v="Schmitt-Mendoza"/>
    <s v="Profound explicit paradigm"/>
    <n v="90200"/>
    <n v="167717"/>
    <s v="US"/>
    <x v="1"/>
    <n v="1.859390243902439"/>
    <n v="6212"/>
    <n v="14.520283322601417"/>
    <s v="USD"/>
    <x v="5"/>
    <s v="radio &amp; podcasts"/>
    <x v="43"/>
    <n v="1407560400"/>
    <x v="43"/>
    <x v="43"/>
    <b v="0"/>
    <b v="0"/>
    <s v="publishing/radio &amp; podcasts"/>
  </r>
  <r>
    <n v="44"/>
    <s v="Reid-Mccullough"/>
    <s v="Visionary real-time groupware"/>
    <n v="1600"/>
    <n v="10541"/>
    <s v="DK"/>
    <x v="1"/>
    <n v="6.5881249999999998"/>
    <n v="98"/>
    <n v="16.326530612244898"/>
    <s v="DKK"/>
    <x v="5"/>
    <s v="fiction"/>
    <x v="44"/>
    <n v="1552885200"/>
    <x v="44"/>
    <x v="44"/>
    <b v="0"/>
    <b v="0"/>
    <s v="publishing/fiction"/>
  </r>
  <r>
    <n v="45"/>
    <s v="Woods-Clark"/>
    <s v="Networked tertiary Graphical User Interface"/>
    <n v="9500"/>
    <n v="4530"/>
    <s v="US"/>
    <x v="0"/>
    <n v="0.4768421052631579"/>
    <n v="48"/>
    <n v="197.91666666666666"/>
    <s v="USD"/>
    <x v="3"/>
    <s v="plays"/>
    <x v="45"/>
    <n v="1479362400"/>
    <x v="45"/>
    <x v="45"/>
    <b v="0"/>
    <b v="1"/>
    <s v="theater/plays"/>
  </r>
  <r>
    <n v="46"/>
    <s v="Vaughn, Hunt and Caldwell"/>
    <s v="Virtual grid-enabled task-force"/>
    <n v="3700"/>
    <n v="4247"/>
    <s v="US"/>
    <x v="1"/>
    <n v="1.1478378378378378"/>
    <n v="92"/>
    <n v="40.217391304347828"/>
    <s v="USD"/>
    <x v="1"/>
    <s v="rock"/>
    <x v="46"/>
    <n v="1280552400"/>
    <x v="46"/>
    <x v="46"/>
    <b v="0"/>
    <b v="0"/>
    <s v="music/rock"/>
  </r>
  <r>
    <n v="47"/>
    <s v="Bennett and Sons"/>
    <s v="Function-based multi-state software"/>
    <n v="1500"/>
    <n v="7129"/>
    <s v="US"/>
    <x v="1"/>
    <n v="4.7526666666666664"/>
    <n v="149"/>
    <n v="10.067114093959731"/>
    <s v="USD"/>
    <x v="3"/>
    <s v="plays"/>
    <x v="47"/>
    <n v="1398661200"/>
    <x v="47"/>
    <x v="47"/>
    <b v="0"/>
    <b v="0"/>
    <s v="theater/plays"/>
  </r>
  <r>
    <n v="48"/>
    <s v="Lamb Inc"/>
    <s v="Optimized leadingedge concept"/>
    <n v="33300"/>
    <n v="128862"/>
    <s v="US"/>
    <x v="1"/>
    <n v="3.86972972972973"/>
    <n v="2431"/>
    <n v="13.698066639243109"/>
    <s v="USD"/>
    <x v="3"/>
    <s v="plays"/>
    <x v="48"/>
    <n v="1436245200"/>
    <x v="48"/>
    <x v="48"/>
    <b v="0"/>
    <b v="0"/>
    <s v="theater/plays"/>
  </r>
  <r>
    <n v="49"/>
    <s v="Casey-Kelly"/>
    <s v="Sharable holistic interface"/>
    <n v="7200"/>
    <n v="13653"/>
    <s v="US"/>
    <x v="1"/>
    <n v="1.89625"/>
    <n v="303"/>
    <n v="23.762376237623762"/>
    <s v="USD"/>
    <x v="1"/>
    <s v="rock"/>
    <x v="49"/>
    <n v="1575439200"/>
    <x v="49"/>
    <x v="49"/>
    <b v="0"/>
    <b v="0"/>
    <s v="music/rock"/>
  </r>
  <r>
    <n v="50"/>
    <s v="Jones, Taylor and Moore"/>
    <s v="Down-sized system-worthy secured line"/>
    <n v="100"/>
    <n v="2"/>
    <s v="IT"/>
    <x v="0"/>
    <n v="0.02"/>
    <n v="1"/>
    <n v="100"/>
    <s v="EUR"/>
    <x v="1"/>
    <s v="metal"/>
    <x v="50"/>
    <n v="1377752400"/>
    <x v="50"/>
    <x v="50"/>
    <b v="0"/>
    <b v="0"/>
    <s v="music/metal"/>
  </r>
  <r>
    <n v="51"/>
    <s v="Bradshaw, Gill and Donovan"/>
    <s v="Inverse secondary infrastructure"/>
    <n v="158100"/>
    <n v="145243"/>
    <s v="GB"/>
    <x v="0"/>
    <n v="0.91867805186590767"/>
    <n v="1467"/>
    <n v="107.77096114519428"/>
    <s v="GBP"/>
    <x v="2"/>
    <s v="wearables"/>
    <x v="51"/>
    <n v="1334206800"/>
    <x v="51"/>
    <x v="51"/>
    <b v="0"/>
    <b v="1"/>
    <s v="technology/wearables"/>
  </r>
  <r>
    <n v="52"/>
    <s v="Hernandez, Rodriguez and Clark"/>
    <s v="Organic foreground leverage"/>
    <n v="7200"/>
    <n v="2459"/>
    <s v="US"/>
    <x v="0"/>
    <n v="0.34152777777777776"/>
    <n v="75"/>
    <n v="96"/>
    <s v="USD"/>
    <x v="3"/>
    <s v="plays"/>
    <x v="52"/>
    <n v="1284872400"/>
    <x v="52"/>
    <x v="52"/>
    <b v="0"/>
    <b v="0"/>
    <s v="theater/plays"/>
  </r>
  <r>
    <n v="53"/>
    <s v="Smith-Jones"/>
    <s v="Reverse-engineered static concept"/>
    <n v="8800"/>
    <n v="12356"/>
    <s v="US"/>
    <x v="1"/>
    <n v="1.4040909090909091"/>
    <n v="209"/>
    <n v="42.10526315789474"/>
    <s v="USD"/>
    <x v="4"/>
    <s v="drama"/>
    <x v="53"/>
    <n v="1403931600"/>
    <x v="53"/>
    <x v="53"/>
    <b v="0"/>
    <b v="0"/>
    <s v="film &amp; video/drama"/>
  </r>
  <r>
    <n v="54"/>
    <s v="Roy PLC"/>
    <s v="Multi-channeled neutral customer loyalty"/>
    <n v="6000"/>
    <n v="5392"/>
    <s v="US"/>
    <x v="0"/>
    <n v="0.89866666666666661"/>
    <n v="120"/>
    <n v="50"/>
    <s v="USD"/>
    <x v="2"/>
    <s v="wearables"/>
    <x v="54"/>
    <n v="1521262800"/>
    <x v="54"/>
    <x v="54"/>
    <b v="0"/>
    <b v="0"/>
    <s v="technology/wearables"/>
  </r>
  <r>
    <n v="55"/>
    <s v="Wright, Brooks and Villarreal"/>
    <s v="Reverse-engineered bifurcated strategy"/>
    <n v="6600"/>
    <n v="11746"/>
    <s v="US"/>
    <x v="1"/>
    <n v="1.7796969696969698"/>
    <n v="131"/>
    <n v="50.381679389312978"/>
    <s v="USD"/>
    <x v="1"/>
    <s v="jazz"/>
    <x v="55"/>
    <n v="1533358800"/>
    <x v="55"/>
    <x v="55"/>
    <b v="0"/>
    <b v="0"/>
    <s v="music/jazz"/>
  </r>
  <r>
    <n v="56"/>
    <s v="Flores, Miller and Johnson"/>
    <s v="Horizontal context-sensitive knowledge user"/>
    <n v="8000"/>
    <n v="11493"/>
    <s v="US"/>
    <x v="1"/>
    <n v="1.436625"/>
    <n v="164"/>
    <n v="48.780487804878049"/>
    <s v="USD"/>
    <x v="2"/>
    <s v="wearables"/>
    <x v="56"/>
    <n v="1421474400"/>
    <x v="56"/>
    <x v="56"/>
    <b v="0"/>
    <b v="0"/>
    <s v="technology/wearables"/>
  </r>
  <r>
    <n v="57"/>
    <s v="Bridges, Freeman and Kim"/>
    <s v="Cross-group multi-state task-force"/>
    <n v="2900"/>
    <n v="6243"/>
    <s v="US"/>
    <x v="1"/>
    <n v="2.1527586206896552"/>
    <n v="201"/>
    <n v="14.427860696517413"/>
    <s v="USD"/>
    <x v="6"/>
    <s v="video games"/>
    <x v="57"/>
    <n v="1505278800"/>
    <x v="57"/>
    <x v="57"/>
    <b v="0"/>
    <b v="0"/>
    <s v="games/video games"/>
  </r>
  <r>
    <n v="58"/>
    <s v="Anderson-Perez"/>
    <s v="Expanded 3rdgeneration strategy"/>
    <n v="2700"/>
    <n v="6132"/>
    <s v="US"/>
    <x v="1"/>
    <n v="2.2711111111111113"/>
    <n v="211"/>
    <n v="12.796208530805687"/>
    <s v="USD"/>
    <x v="3"/>
    <s v="plays"/>
    <x v="58"/>
    <n v="1443934800"/>
    <x v="58"/>
    <x v="58"/>
    <b v="0"/>
    <b v="0"/>
    <s v="theater/plays"/>
  </r>
  <r>
    <n v="59"/>
    <s v="Wright, Fox and Marks"/>
    <s v="Assimilated real-time support"/>
    <n v="1400"/>
    <n v="3851"/>
    <s v="US"/>
    <x v="1"/>
    <n v="2.7507142857142859"/>
    <n v="128"/>
    <n v="10.9375"/>
    <s v="USD"/>
    <x v="3"/>
    <s v="plays"/>
    <x v="59"/>
    <n v="1498539600"/>
    <x v="59"/>
    <x v="59"/>
    <b v="0"/>
    <b v="1"/>
    <s v="theater/plays"/>
  </r>
  <r>
    <n v="60"/>
    <s v="Crawford-Peters"/>
    <s v="User-centric regional database"/>
    <n v="94200"/>
    <n v="135997"/>
    <s v="CA"/>
    <x v="1"/>
    <n v="1.4437048832271762"/>
    <n v="1600"/>
    <n v="58.875"/>
    <s v="CAD"/>
    <x v="3"/>
    <s v="plays"/>
    <x v="60"/>
    <n v="1342760400"/>
    <x v="60"/>
    <x v="60"/>
    <b v="0"/>
    <b v="0"/>
    <s v="theater/plays"/>
  </r>
  <r>
    <n v="61"/>
    <s v="Romero-Hoffman"/>
    <s v="Open-source zero administration complexity"/>
    <n v="199200"/>
    <n v="184750"/>
    <s v="CA"/>
    <x v="0"/>
    <n v="0.92745983935742971"/>
    <n v="2253"/>
    <n v="88.415446071904128"/>
    <s v="CAD"/>
    <x v="3"/>
    <s v="plays"/>
    <x v="61"/>
    <n v="1301720400"/>
    <x v="61"/>
    <x v="61"/>
    <b v="0"/>
    <b v="0"/>
    <s v="theater/plays"/>
  </r>
  <r>
    <n v="62"/>
    <s v="Sparks-West"/>
    <s v="Organized incremental standardization"/>
    <n v="2000"/>
    <n v="14452"/>
    <s v="US"/>
    <x v="1"/>
    <n v="7.226"/>
    <n v="249"/>
    <n v="8.0321285140562253"/>
    <s v="USD"/>
    <x v="2"/>
    <s v="web"/>
    <x v="62"/>
    <n v="1433566800"/>
    <x v="62"/>
    <x v="62"/>
    <b v="0"/>
    <b v="0"/>
    <s v="technology/web"/>
  </r>
  <r>
    <n v="63"/>
    <s v="Baker, Morgan and Brown"/>
    <s v="Assimilated didactic open system"/>
    <n v="4700"/>
    <n v="557"/>
    <s v="US"/>
    <x v="0"/>
    <n v="0.11851063829787234"/>
    <n v="5"/>
    <n v="940"/>
    <s v="USD"/>
    <x v="3"/>
    <s v="plays"/>
    <x v="63"/>
    <n v="1493874000"/>
    <x v="63"/>
    <x v="63"/>
    <b v="0"/>
    <b v="0"/>
    <s v="theater/plays"/>
  </r>
  <r>
    <n v="64"/>
    <s v="Mosley-Gilbert"/>
    <s v="Vision-oriented logistical intranet"/>
    <n v="2800"/>
    <n v="2734"/>
    <s v="US"/>
    <x v="0"/>
    <n v="0.97642857142857142"/>
    <n v="38"/>
    <n v="73.684210526315795"/>
    <s v="USD"/>
    <x v="2"/>
    <s v="web"/>
    <x v="64"/>
    <n v="1531803600"/>
    <x v="64"/>
    <x v="64"/>
    <b v="0"/>
    <b v="1"/>
    <s v="technology/web"/>
  </r>
  <r>
    <n v="65"/>
    <s v="Berry-Boyer"/>
    <s v="Mandatory incremental projection"/>
    <n v="6100"/>
    <n v="14405"/>
    <s v="US"/>
    <x v="1"/>
    <n v="2.3614754098360655"/>
    <n v="236"/>
    <n v="25.847457627118644"/>
    <s v="USD"/>
    <x v="3"/>
    <s v="plays"/>
    <x v="65"/>
    <n v="1296712800"/>
    <x v="65"/>
    <x v="65"/>
    <b v="0"/>
    <b v="0"/>
    <s v="theater/plays"/>
  </r>
  <r>
    <n v="66"/>
    <s v="Sanders-Allen"/>
    <s v="Grass-roots needs-based encryption"/>
    <n v="2900"/>
    <n v="1307"/>
    <s v="US"/>
    <x v="0"/>
    <n v="0.45068965517241377"/>
    <n v="12"/>
    <n v="241.66666666666666"/>
    <s v="USD"/>
    <x v="3"/>
    <s v="plays"/>
    <x v="66"/>
    <n v="1428901200"/>
    <x v="66"/>
    <x v="66"/>
    <b v="0"/>
    <b v="1"/>
    <s v="theater/plays"/>
  </r>
  <r>
    <n v="67"/>
    <s v="Lopez Inc"/>
    <s v="Team-oriented 6thgeneration middleware"/>
    <n v="72600"/>
    <n v="117892"/>
    <s v="GB"/>
    <x v="1"/>
    <n v="1.6238567493112948"/>
    <n v="4065"/>
    <n v="17.859778597785979"/>
    <s v="GBP"/>
    <x v="2"/>
    <s v="wearables"/>
    <x v="67"/>
    <n v="1264831200"/>
    <x v="67"/>
    <x v="67"/>
    <b v="0"/>
    <b v="1"/>
    <s v="technology/wearables"/>
  </r>
  <r>
    <n v="68"/>
    <s v="Moreno-Turner"/>
    <s v="Inverse multi-tasking installation"/>
    <n v="5700"/>
    <n v="14508"/>
    <s v="IT"/>
    <x v="1"/>
    <n v="2.5452631578947367"/>
    <n v="246"/>
    <n v="23.170731707317074"/>
    <s v="EUR"/>
    <x v="3"/>
    <s v="plays"/>
    <x v="68"/>
    <n v="1505192400"/>
    <x v="68"/>
    <x v="68"/>
    <b v="0"/>
    <b v="1"/>
    <s v="theater/plays"/>
  </r>
  <r>
    <n v="69"/>
    <s v="Jones-Watson"/>
    <s v="Switchable disintermediate moderator"/>
    <n v="7900"/>
    <n v="1901"/>
    <s v="US"/>
    <x v="3"/>
    <n v="0.24063291139240506"/>
    <n v="17"/>
    <n v="464.70588235294116"/>
    <s v="USD"/>
    <x v="3"/>
    <s v="plays"/>
    <x v="69"/>
    <n v="1295676000"/>
    <x v="69"/>
    <x v="69"/>
    <b v="0"/>
    <b v="0"/>
    <s v="theater/plays"/>
  </r>
  <r>
    <n v="70"/>
    <s v="Barker Inc"/>
    <s v="Re-engineered 24/7 task-force"/>
    <n v="128000"/>
    <n v="158389"/>
    <s v="IT"/>
    <x v="1"/>
    <n v="1.2374140625000001"/>
    <n v="2475"/>
    <n v="51.717171717171716"/>
    <s v="EUR"/>
    <x v="3"/>
    <s v="plays"/>
    <x v="70"/>
    <n v="1292911200"/>
    <x v="70"/>
    <x v="70"/>
    <b v="0"/>
    <b v="1"/>
    <s v="theater/plays"/>
  </r>
  <r>
    <n v="71"/>
    <s v="Tate, Bass and House"/>
    <s v="Organic object-oriented budgetary management"/>
    <n v="6000"/>
    <n v="6484"/>
    <s v="US"/>
    <x v="1"/>
    <n v="1.0806666666666667"/>
    <n v="76"/>
    <n v="78.94736842105263"/>
    <s v="USD"/>
    <x v="3"/>
    <s v="plays"/>
    <x v="71"/>
    <n v="1575439200"/>
    <x v="71"/>
    <x v="49"/>
    <b v="0"/>
    <b v="0"/>
    <s v="theater/plays"/>
  </r>
  <r>
    <n v="72"/>
    <s v="Hampton, Lewis and Ray"/>
    <s v="Seamless coherent parallelism"/>
    <n v="600"/>
    <n v="4022"/>
    <s v="US"/>
    <x v="1"/>
    <n v="6.7033333333333331"/>
    <n v="54"/>
    <n v="11.111111111111111"/>
    <s v="USD"/>
    <x v="4"/>
    <s v="animation"/>
    <x v="72"/>
    <n v="1438837200"/>
    <x v="72"/>
    <x v="71"/>
    <b v="0"/>
    <b v="0"/>
    <s v="film &amp; video/animation"/>
  </r>
  <r>
    <n v="73"/>
    <s v="Collins-Goodman"/>
    <s v="Cross-platform even-keeled initiative"/>
    <n v="1400"/>
    <n v="9253"/>
    <s v="US"/>
    <x v="1"/>
    <n v="6.609285714285714"/>
    <n v="88"/>
    <n v="15.909090909090908"/>
    <s v="USD"/>
    <x v="1"/>
    <s v="jazz"/>
    <x v="73"/>
    <n v="1480485600"/>
    <x v="73"/>
    <x v="72"/>
    <b v="0"/>
    <b v="0"/>
    <s v="music/jazz"/>
  </r>
  <r>
    <n v="74"/>
    <s v="Davis-Michael"/>
    <s v="Progressive tertiary framework"/>
    <n v="3900"/>
    <n v="4776"/>
    <s v="GB"/>
    <x v="1"/>
    <n v="1.2246153846153847"/>
    <n v="85"/>
    <n v="45.882352941176471"/>
    <s v="GBP"/>
    <x v="1"/>
    <s v="metal"/>
    <x v="74"/>
    <n v="1459141200"/>
    <x v="74"/>
    <x v="73"/>
    <b v="0"/>
    <b v="0"/>
    <s v="music/metal"/>
  </r>
  <r>
    <n v="75"/>
    <s v="White, Torres and Bishop"/>
    <s v="Multi-layered dynamic protocol"/>
    <n v="9700"/>
    <n v="14606"/>
    <s v="US"/>
    <x v="1"/>
    <n v="1.5057731958762886"/>
    <n v="170"/>
    <n v="57.058823529411768"/>
    <s v="USD"/>
    <x v="7"/>
    <s v="photography books"/>
    <x v="75"/>
    <n v="1532322000"/>
    <x v="75"/>
    <x v="74"/>
    <b v="0"/>
    <b v="0"/>
    <s v="photography/photography books"/>
  </r>
  <r>
    <n v="76"/>
    <s v="Martin, Conway and Larsen"/>
    <s v="Horizontal next generation function"/>
    <n v="122900"/>
    <n v="95993"/>
    <s v="US"/>
    <x v="0"/>
    <n v="0.78106590724165992"/>
    <n v="1684"/>
    <n v="72.980997624703093"/>
    <s v="USD"/>
    <x v="3"/>
    <s v="plays"/>
    <x v="76"/>
    <n v="1426222800"/>
    <x v="76"/>
    <x v="75"/>
    <b v="1"/>
    <b v="1"/>
    <s v="theater/plays"/>
  </r>
  <r>
    <n v="77"/>
    <s v="Acevedo-Huffman"/>
    <s v="Pre-emptive impactful model"/>
    <n v="9500"/>
    <n v="4460"/>
    <s v="US"/>
    <x v="0"/>
    <n v="0.46947368421052632"/>
    <n v="56"/>
    <n v="169.64285714285714"/>
    <s v="USD"/>
    <x v="4"/>
    <s v="animation"/>
    <x v="77"/>
    <n v="1286773200"/>
    <x v="77"/>
    <x v="76"/>
    <b v="0"/>
    <b v="1"/>
    <s v="film &amp; video/animation"/>
  </r>
  <r>
    <n v="78"/>
    <s v="Montgomery, Larson and Spencer"/>
    <s v="User-centric bifurcated knowledge user"/>
    <n v="4500"/>
    <n v="13536"/>
    <s v="US"/>
    <x v="1"/>
    <n v="3.008"/>
    <n v="330"/>
    <n v="13.636363636363637"/>
    <s v="USD"/>
    <x v="5"/>
    <s v="translations"/>
    <x v="78"/>
    <n v="1523941200"/>
    <x v="78"/>
    <x v="77"/>
    <b v="0"/>
    <b v="0"/>
    <s v="publishing/translations"/>
  </r>
  <r>
    <n v="79"/>
    <s v="Soto LLC"/>
    <s v="Triple-buffered reciprocal project"/>
    <n v="57800"/>
    <n v="40228"/>
    <s v="US"/>
    <x v="0"/>
    <n v="0.6959861591695502"/>
    <n v="838"/>
    <n v="68.97374701670644"/>
    <s v="USD"/>
    <x v="3"/>
    <s v="plays"/>
    <x v="79"/>
    <n v="1529557200"/>
    <x v="79"/>
    <x v="78"/>
    <b v="0"/>
    <b v="0"/>
    <s v="theater/plays"/>
  </r>
  <r>
    <n v="80"/>
    <s v="Sutton, Barrett and Tucker"/>
    <s v="Cross-platform needs-based approach"/>
    <n v="1100"/>
    <n v="7012"/>
    <s v="US"/>
    <x v="1"/>
    <n v="6.374545454545455"/>
    <n v="127"/>
    <n v="8.6614173228346463"/>
    <s v="USD"/>
    <x v="6"/>
    <s v="video games"/>
    <x v="80"/>
    <n v="1506574800"/>
    <x v="80"/>
    <x v="79"/>
    <b v="0"/>
    <b v="0"/>
    <s v="games/video games"/>
  </r>
  <r>
    <n v="81"/>
    <s v="Gomez, Bailey and Flores"/>
    <s v="User-friendly static contingency"/>
    <n v="16800"/>
    <n v="37857"/>
    <s v="US"/>
    <x v="1"/>
    <n v="2.253392857142857"/>
    <n v="411"/>
    <n v="40.875912408759127"/>
    <s v="USD"/>
    <x v="1"/>
    <s v="rock"/>
    <x v="81"/>
    <n v="1513576800"/>
    <x v="81"/>
    <x v="80"/>
    <b v="0"/>
    <b v="0"/>
    <s v="music/rock"/>
  </r>
  <r>
    <n v="82"/>
    <s v="Porter-George"/>
    <s v="Reactive content-based framework"/>
    <n v="1000"/>
    <n v="14973"/>
    <s v="GB"/>
    <x v="1"/>
    <n v="14.973000000000001"/>
    <n v="180"/>
    <n v="5.5555555555555554"/>
    <s v="GBP"/>
    <x v="6"/>
    <s v="video games"/>
    <x v="82"/>
    <n v="1548309600"/>
    <x v="82"/>
    <x v="4"/>
    <b v="0"/>
    <b v="1"/>
    <s v="games/video games"/>
  </r>
  <r>
    <n v="83"/>
    <s v="Fitzgerald PLC"/>
    <s v="Realigned user-facing concept"/>
    <n v="106400"/>
    <n v="39996"/>
    <s v="US"/>
    <x v="0"/>
    <n v="0.37590225563909774"/>
    <n v="1000"/>
    <n v="106.4"/>
    <s v="USD"/>
    <x v="1"/>
    <s v="electric music"/>
    <x v="83"/>
    <n v="1471582800"/>
    <x v="83"/>
    <x v="81"/>
    <b v="0"/>
    <b v="0"/>
    <s v="music/electric music"/>
  </r>
  <r>
    <n v="84"/>
    <s v="Cisneros-Burton"/>
    <s v="Public-key zero tolerance orchestration"/>
    <n v="31400"/>
    <n v="41564"/>
    <s v="US"/>
    <x v="1"/>
    <n v="1.3236942675159236"/>
    <n v="374"/>
    <n v="83.957219251336895"/>
    <s v="USD"/>
    <x v="2"/>
    <s v="wearables"/>
    <x v="84"/>
    <n v="1344315600"/>
    <x v="84"/>
    <x v="82"/>
    <b v="0"/>
    <b v="0"/>
    <s v="technology/wearables"/>
  </r>
  <r>
    <n v="85"/>
    <s v="Hill, Lawson and Wilkinson"/>
    <s v="Multi-tiered eco-centric architecture"/>
    <n v="4900"/>
    <n v="6430"/>
    <s v="AU"/>
    <x v="1"/>
    <n v="1.3122448979591836"/>
    <n v="71"/>
    <n v="69.014084507042256"/>
    <s v="AUD"/>
    <x v="1"/>
    <s v="indie rock"/>
    <x v="85"/>
    <n v="1316408400"/>
    <x v="85"/>
    <x v="83"/>
    <b v="0"/>
    <b v="0"/>
    <s v="music/indie rock"/>
  </r>
  <r>
    <n v="86"/>
    <s v="Davis-Smith"/>
    <s v="Organic motivating firmware"/>
    <n v="7400"/>
    <n v="12405"/>
    <s v="US"/>
    <x v="1"/>
    <n v="1.6763513513513513"/>
    <n v="203"/>
    <n v="36.453201970443352"/>
    <s v="USD"/>
    <x v="3"/>
    <s v="plays"/>
    <x v="86"/>
    <n v="1431838800"/>
    <x v="86"/>
    <x v="84"/>
    <b v="1"/>
    <b v="0"/>
    <s v="theater/plays"/>
  </r>
  <r>
    <n v="87"/>
    <s v="Farrell and Sons"/>
    <s v="Synergized 4thgeneration conglomeration"/>
    <n v="198500"/>
    <n v="123040"/>
    <s v="AU"/>
    <x v="0"/>
    <n v="0.6198488664987406"/>
    <n v="1482"/>
    <n v="133.94062078272606"/>
    <s v="AUD"/>
    <x v="1"/>
    <s v="rock"/>
    <x v="87"/>
    <n v="1300510800"/>
    <x v="87"/>
    <x v="85"/>
    <b v="0"/>
    <b v="1"/>
    <s v="music/rock"/>
  </r>
  <r>
    <n v="88"/>
    <s v="Clark Group"/>
    <s v="Grass-roots fault-tolerant policy"/>
    <n v="4800"/>
    <n v="12516"/>
    <s v="US"/>
    <x v="1"/>
    <n v="2.6074999999999999"/>
    <n v="113"/>
    <n v="42.477876106194692"/>
    <s v="USD"/>
    <x v="5"/>
    <s v="translations"/>
    <x v="88"/>
    <n v="1431061200"/>
    <x v="88"/>
    <x v="86"/>
    <b v="0"/>
    <b v="0"/>
    <s v="publishing/translations"/>
  </r>
  <r>
    <n v="89"/>
    <s v="White, Singleton and Zimmerman"/>
    <s v="Monitored scalable knowledgebase"/>
    <n v="3400"/>
    <n v="8588"/>
    <s v="US"/>
    <x v="1"/>
    <n v="2.5258823529411765"/>
    <n v="96"/>
    <n v="35.416666666666664"/>
    <s v="USD"/>
    <x v="3"/>
    <s v="plays"/>
    <x v="89"/>
    <n v="1271480400"/>
    <x v="89"/>
    <x v="87"/>
    <b v="0"/>
    <b v="0"/>
    <s v="theater/plays"/>
  </r>
  <r>
    <n v="90"/>
    <s v="Kramer Group"/>
    <s v="Synergistic explicit parallelism"/>
    <n v="7800"/>
    <n v="6132"/>
    <s v="US"/>
    <x v="0"/>
    <n v="0.7861538461538462"/>
    <n v="106"/>
    <n v="73.584905660377359"/>
    <s v="USD"/>
    <x v="3"/>
    <s v="plays"/>
    <x v="90"/>
    <n v="1456380000"/>
    <x v="90"/>
    <x v="88"/>
    <b v="0"/>
    <b v="1"/>
    <s v="theater/plays"/>
  </r>
  <r>
    <n v="91"/>
    <s v="Frazier, Patrick and Smith"/>
    <s v="Enhanced systemic analyzer"/>
    <n v="154300"/>
    <n v="74688"/>
    <s v="IT"/>
    <x v="0"/>
    <n v="0.48404406999351912"/>
    <n v="679"/>
    <n v="227.2459499263623"/>
    <s v="EUR"/>
    <x v="5"/>
    <s v="translations"/>
    <x v="91"/>
    <n v="1472878800"/>
    <x v="91"/>
    <x v="89"/>
    <b v="0"/>
    <b v="0"/>
    <s v="publishing/translations"/>
  </r>
  <r>
    <n v="92"/>
    <s v="Santos, Bell and Lloyd"/>
    <s v="Object-based analyzing knowledge user"/>
    <n v="20000"/>
    <n v="51775"/>
    <s v="CH"/>
    <x v="1"/>
    <n v="2.5887500000000001"/>
    <n v="498"/>
    <n v="40.160642570281126"/>
    <s v="CHF"/>
    <x v="6"/>
    <s v="video games"/>
    <x v="92"/>
    <n v="1277355600"/>
    <x v="92"/>
    <x v="40"/>
    <b v="0"/>
    <b v="1"/>
    <s v="games/video games"/>
  </r>
  <r>
    <n v="93"/>
    <s v="Hall and Sons"/>
    <s v="Pre-emptive radical architecture"/>
    <n v="108800"/>
    <n v="65877"/>
    <s v="US"/>
    <x v="3"/>
    <n v="0.60548713235294116"/>
    <n v="610"/>
    <n v="178.36065573770492"/>
    <s v="USD"/>
    <x v="3"/>
    <s v="plays"/>
    <x v="93"/>
    <n v="1351054800"/>
    <x v="93"/>
    <x v="90"/>
    <b v="0"/>
    <b v="1"/>
    <s v="theater/plays"/>
  </r>
  <r>
    <n v="94"/>
    <s v="Hanson Inc"/>
    <s v="Grass-roots web-enabled contingency"/>
    <n v="2900"/>
    <n v="8807"/>
    <s v="GB"/>
    <x v="1"/>
    <n v="3.036896551724138"/>
    <n v="180"/>
    <n v="16.111111111111111"/>
    <s v="GBP"/>
    <x v="2"/>
    <s v="web"/>
    <x v="94"/>
    <n v="1555563600"/>
    <x v="94"/>
    <x v="91"/>
    <b v="0"/>
    <b v="0"/>
    <s v="technology/web"/>
  </r>
  <r>
    <n v="95"/>
    <s v="Sanchez LLC"/>
    <s v="Stand-alone system-worthy standardization"/>
    <n v="900"/>
    <n v="1017"/>
    <s v="US"/>
    <x v="1"/>
    <n v="1.1299999999999999"/>
    <n v="27"/>
    <n v="33.333333333333336"/>
    <s v="USD"/>
    <x v="4"/>
    <s v="documentary"/>
    <x v="95"/>
    <n v="1571634000"/>
    <x v="95"/>
    <x v="92"/>
    <b v="0"/>
    <b v="0"/>
    <s v="film &amp; video/documentary"/>
  </r>
  <r>
    <n v="96"/>
    <s v="Howard Ltd"/>
    <s v="Down-sized systematic policy"/>
    <n v="69700"/>
    <n v="151513"/>
    <s v="US"/>
    <x v="1"/>
    <n v="2.1737876614060259"/>
    <n v="2331"/>
    <n v="29.901329901329902"/>
    <s v="USD"/>
    <x v="3"/>
    <s v="plays"/>
    <x v="96"/>
    <n v="1300856400"/>
    <x v="96"/>
    <x v="36"/>
    <b v="0"/>
    <b v="0"/>
    <s v="theater/plays"/>
  </r>
  <r>
    <n v="97"/>
    <s v="Stewart LLC"/>
    <s v="Cloned bi-directional architecture"/>
    <n v="1300"/>
    <n v="12047"/>
    <s v="US"/>
    <x v="1"/>
    <n v="9.2669230769230762"/>
    <n v="113"/>
    <n v="11.504424778761061"/>
    <s v="USD"/>
    <x v="0"/>
    <s v="food trucks"/>
    <x v="48"/>
    <n v="1439874000"/>
    <x v="48"/>
    <x v="93"/>
    <b v="0"/>
    <b v="0"/>
    <s v="food/food trucks"/>
  </r>
  <r>
    <n v="98"/>
    <s v="Arias, Allen and Miller"/>
    <s v="Seamless transitional portal"/>
    <n v="97800"/>
    <n v="32951"/>
    <s v="AU"/>
    <x v="0"/>
    <n v="0.33692229038854804"/>
    <n v="1220"/>
    <n v="80.163934426229503"/>
    <s v="AUD"/>
    <x v="6"/>
    <s v="video games"/>
    <x v="97"/>
    <n v="1438318800"/>
    <x v="97"/>
    <x v="94"/>
    <b v="0"/>
    <b v="0"/>
    <s v="games/video games"/>
  </r>
  <r>
    <n v="99"/>
    <s v="Baker-Morris"/>
    <s v="Fully-configurable motivating approach"/>
    <n v="7600"/>
    <n v="14951"/>
    <s v="US"/>
    <x v="1"/>
    <n v="1.9672368421052631"/>
    <n v="164"/>
    <n v="46.341463414634148"/>
    <s v="USD"/>
    <x v="3"/>
    <s v="plays"/>
    <x v="98"/>
    <n v="1419400800"/>
    <x v="98"/>
    <x v="95"/>
    <b v="0"/>
    <b v="0"/>
    <s v="theater/plays"/>
  </r>
  <r>
    <n v="100"/>
    <s v="Tucker, Fox and Green"/>
    <s v="Upgradable fault-tolerant approach"/>
    <n v="100"/>
    <n v="1"/>
    <s v="US"/>
    <x v="0"/>
    <n v="0.01"/>
    <n v="1"/>
    <n v="100"/>
    <s v="USD"/>
    <x v="3"/>
    <s v="plays"/>
    <x v="99"/>
    <n v="1320555600"/>
    <x v="99"/>
    <x v="96"/>
    <b v="0"/>
    <b v="0"/>
    <s v="theater/plays"/>
  </r>
  <r>
    <n v="101"/>
    <s v="Douglas LLC"/>
    <s v="Reduced heuristic moratorium"/>
    <n v="900"/>
    <n v="9193"/>
    <s v="US"/>
    <x v="1"/>
    <n v="10.214444444444444"/>
    <n v="164"/>
    <n v="5.4878048780487809"/>
    <s v="USD"/>
    <x v="1"/>
    <s v="electric music"/>
    <x v="100"/>
    <n v="1425103200"/>
    <x v="100"/>
    <x v="97"/>
    <b v="0"/>
    <b v="1"/>
    <s v="music/electric music"/>
  </r>
  <r>
    <n v="102"/>
    <s v="Garcia Inc"/>
    <s v="Front-line web-enabled model"/>
    <n v="3700"/>
    <n v="10422"/>
    <s v="US"/>
    <x v="1"/>
    <n v="2.8167567567567566"/>
    <n v="336"/>
    <n v="11.011904761904763"/>
    <s v="USD"/>
    <x v="2"/>
    <s v="wearables"/>
    <x v="101"/>
    <n v="1526878800"/>
    <x v="101"/>
    <x v="98"/>
    <b v="0"/>
    <b v="1"/>
    <s v="technology/wearables"/>
  </r>
  <r>
    <n v="103"/>
    <s v="Frye, Hunt and Powell"/>
    <s v="Polarized incremental emulation"/>
    <n v="10000"/>
    <n v="2461"/>
    <s v="IT"/>
    <x v="0"/>
    <n v="0.24610000000000001"/>
    <n v="37"/>
    <n v="270.27027027027026"/>
    <s v="EUR"/>
    <x v="1"/>
    <s v="electric music"/>
    <x v="102"/>
    <n v="1288674000"/>
    <x v="102"/>
    <x v="99"/>
    <b v="0"/>
    <b v="0"/>
    <s v="music/electric music"/>
  </r>
  <r>
    <n v="104"/>
    <s v="Smith, Wells and Nguyen"/>
    <s v="Self-enabling grid-enabled initiative"/>
    <n v="119200"/>
    <n v="170623"/>
    <s v="US"/>
    <x v="1"/>
    <n v="1.4314010067114094"/>
    <n v="1917"/>
    <n v="62.180490349504431"/>
    <s v="USD"/>
    <x v="1"/>
    <s v="indie rock"/>
    <x v="103"/>
    <n v="1495602000"/>
    <x v="103"/>
    <x v="100"/>
    <b v="0"/>
    <b v="0"/>
    <s v="music/indie rock"/>
  </r>
  <r>
    <n v="105"/>
    <s v="Charles-Johnson"/>
    <s v="Total fresh-thinking system engine"/>
    <n v="6800"/>
    <n v="9829"/>
    <s v="US"/>
    <x v="1"/>
    <n v="1.4454411764705883"/>
    <n v="95"/>
    <n v="71.578947368421055"/>
    <s v="USD"/>
    <x v="2"/>
    <s v="web"/>
    <x v="104"/>
    <n v="1366434000"/>
    <x v="104"/>
    <x v="101"/>
    <b v="0"/>
    <b v="0"/>
    <s v="technology/web"/>
  </r>
  <r>
    <n v="106"/>
    <s v="Brandt, Carter and Wood"/>
    <s v="Ameliorated clear-thinking circuit"/>
    <n v="3900"/>
    <n v="14006"/>
    <s v="US"/>
    <x v="1"/>
    <n v="3.5912820512820511"/>
    <n v="147"/>
    <n v="26.530612244897959"/>
    <s v="USD"/>
    <x v="3"/>
    <s v="plays"/>
    <x v="105"/>
    <n v="1568350800"/>
    <x v="105"/>
    <x v="102"/>
    <b v="0"/>
    <b v="0"/>
    <s v="theater/plays"/>
  </r>
  <r>
    <n v="107"/>
    <s v="Tucker, Schmidt and Reid"/>
    <s v="Multi-layered encompassing installation"/>
    <n v="3500"/>
    <n v="6527"/>
    <s v="US"/>
    <x v="1"/>
    <n v="1.8648571428571428"/>
    <n v="86"/>
    <n v="40.697674418604649"/>
    <s v="USD"/>
    <x v="3"/>
    <s v="plays"/>
    <x v="106"/>
    <n v="1525928400"/>
    <x v="106"/>
    <x v="103"/>
    <b v="0"/>
    <b v="1"/>
    <s v="theater/plays"/>
  </r>
  <r>
    <n v="108"/>
    <s v="Decker Inc"/>
    <s v="Universal encompassing implementation"/>
    <n v="1500"/>
    <n v="8929"/>
    <s v="US"/>
    <x v="1"/>
    <n v="5.9526666666666666"/>
    <n v="83"/>
    <n v="18.072289156626507"/>
    <s v="USD"/>
    <x v="4"/>
    <s v="documentary"/>
    <x v="107"/>
    <n v="1336885200"/>
    <x v="107"/>
    <x v="104"/>
    <b v="0"/>
    <b v="0"/>
    <s v="film &amp; video/documentary"/>
  </r>
  <r>
    <n v="109"/>
    <s v="Romero and Sons"/>
    <s v="Object-based client-server application"/>
    <n v="5200"/>
    <n v="3079"/>
    <s v="US"/>
    <x v="0"/>
    <n v="0.5921153846153846"/>
    <n v="60"/>
    <n v="86.666666666666671"/>
    <s v="USD"/>
    <x v="4"/>
    <s v="television"/>
    <x v="108"/>
    <n v="1389679200"/>
    <x v="108"/>
    <x v="105"/>
    <b v="0"/>
    <b v="0"/>
    <s v="film &amp; video/television"/>
  </r>
  <r>
    <n v="110"/>
    <s v="Castillo-Carey"/>
    <s v="Cross-platform solution-oriented process improvement"/>
    <n v="142400"/>
    <n v="21307"/>
    <s v="US"/>
    <x v="0"/>
    <n v="0.14962780898876404"/>
    <n v="296"/>
    <n v="481.08108108108109"/>
    <s v="USD"/>
    <x v="0"/>
    <s v="food trucks"/>
    <x v="109"/>
    <n v="1538283600"/>
    <x v="109"/>
    <x v="106"/>
    <b v="0"/>
    <b v="0"/>
    <s v="food/food trucks"/>
  </r>
  <r>
    <n v="111"/>
    <s v="Hart-Briggs"/>
    <s v="Re-engineered user-facing approach"/>
    <n v="61400"/>
    <n v="73653"/>
    <s v="US"/>
    <x v="1"/>
    <n v="1.1995602605863191"/>
    <n v="676"/>
    <n v="90.828402366863912"/>
    <s v="USD"/>
    <x v="5"/>
    <s v="radio &amp; podcasts"/>
    <x v="110"/>
    <n v="1348808400"/>
    <x v="110"/>
    <x v="107"/>
    <b v="0"/>
    <b v="0"/>
    <s v="publishing/radio &amp; podcasts"/>
  </r>
  <r>
    <n v="112"/>
    <s v="Jones-Meyer"/>
    <s v="Re-engineered client-driven hub"/>
    <n v="4700"/>
    <n v="12635"/>
    <s v="AU"/>
    <x v="1"/>
    <n v="2.6882978723404256"/>
    <n v="361"/>
    <n v="13.019390581717451"/>
    <s v="AUD"/>
    <x v="2"/>
    <s v="web"/>
    <x v="111"/>
    <n v="1410152400"/>
    <x v="111"/>
    <x v="108"/>
    <b v="0"/>
    <b v="0"/>
    <s v="technology/web"/>
  </r>
  <r>
    <n v="113"/>
    <s v="Wright, Hartman and Yu"/>
    <s v="User-friendly tertiary array"/>
    <n v="3300"/>
    <n v="12437"/>
    <s v="US"/>
    <x v="1"/>
    <n v="3.7687878787878786"/>
    <n v="131"/>
    <n v="25.190839694656489"/>
    <s v="USD"/>
    <x v="0"/>
    <s v="food trucks"/>
    <x v="112"/>
    <n v="1505797200"/>
    <x v="112"/>
    <x v="109"/>
    <b v="0"/>
    <b v="0"/>
    <s v="food/food trucks"/>
  </r>
  <r>
    <n v="114"/>
    <s v="Harper-Davis"/>
    <s v="Robust heuristic encoding"/>
    <n v="1900"/>
    <n v="13816"/>
    <s v="US"/>
    <x v="1"/>
    <n v="7.2715789473684209"/>
    <n v="126"/>
    <n v="15.079365079365079"/>
    <s v="USD"/>
    <x v="2"/>
    <s v="wearables"/>
    <x v="113"/>
    <n v="1554872400"/>
    <x v="113"/>
    <x v="110"/>
    <b v="0"/>
    <b v="1"/>
    <s v="technology/wearables"/>
  </r>
  <r>
    <n v="115"/>
    <s v="Barrett PLC"/>
    <s v="Team-oriented clear-thinking capacity"/>
    <n v="166700"/>
    <n v="145382"/>
    <s v="IT"/>
    <x v="0"/>
    <n v="0.87211757648470301"/>
    <n v="3304"/>
    <n v="50.453995157384988"/>
    <s v="EUR"/>
    <x v="5"/>
    <s v="fiction"/>
    <x v="114"/>
    <n v="1513922400"/>
    <x v="114"/>
    <x v="111"/>
    <b v="0"/>
    <b v="0"/>
    <s v="publishing/fiction"/>
  </r>
  <r>
    <n v="116"/>
    <s v="David-Clark"/>
    <s v="De-engineered motivating standardization"/>
    <n v="7200"/>
    <n v="6336"/>
    <s v="US"/>
    <x v="0"/>
    <n v="0.88"/>
    <n v="73"/>
    <n v="98.630136986301366"/>
    <s v="USD"/>
    <x v="3"/>
    <s v="plays"/>
    <x v="115"/>
    <n v="1442638800"/>
    <x v="115"/>
    <x v="112"/>
    <b v="0"/>
    <b v="0"/>
    <s v="theater/plays"/>
  </r>
  <r>
    <n v="117"/>
    <s v="Chaney-Dennis"/>
    <s v="Business-focused 24hour groupware"/>
    <n v="4900"/>
    <n v="8523"/>
    <s v="US"/>
    <x v="1"/>
    <n v="1.7393877551020409"/>
    <n v="275"/>
    <n v="17.818181818181817"/>
    <s v="USD"/>
    <x v="4"/>
    <s v="television"/>
    <x v="116"/>
    <n v="1317186000"/>
    <x v="116"/>
    <x v="113"/>
    <b v="0"/>
    <b v="0"/>
    <s v="film &amp; video/television"/>
  </r>
  <r>
    <n v="118"/>
    <s v="Robinson, Lopez and Christensen"/>
    <s v="Organic next generation protocol"/>
    <n v="5400"/>
    <n v="6351"/>
    <s v="US"/>
    <x v="1"/>
    <n v="1.1761111111111111"/>
    <n v="67"/>
    <n v="80.597014925373131"/>
    <s v="USD"/>
    <x v="7"/>
    <s v="photography books"/>
    <x v="117"/>
    <n v="1391234400"/>
    <x v="117"/>
    <x v="114"/>
    <b v="0"/>
    <b v="0"/>
    <s v="photography/photography books"/>
  </r>
  <r>
    <n v="119"/>
    <s v="Clark and Sons"/>
    <s v="Reverse-engineered full-range Internet solution"/>
    <n v="5000"/>
    <n v="10748"/>
    <s v="US"/>
    <x v="1"/>
    <n v="2.1496"/>
    <n v="154"/>
    <n v="32.467532467532465"/>
    <s v="USD"/>
    <x v="4"/>
    <s v="documentary"/>
    <x v="118"/>
    <n v="1404363600"/>
    <x v="118"/>
    <x v="115"/>
    <b v="0"/>
    <b v="1"/>
    <s v="film &amp; video/documentary"/>
  </r>
  <r>
    <n v="120"/>
    <s v="Vega Group"/>
    <s v="Synchronized regional synergy"/>
    <n v="75100"/>
    <n v="112272"/>
    <s v="US"/>
    <x v="1"/>
    <n v="1.4949667110519307"/>
    <n v="1782"/>
    <n v="42.143658810325476"/>
    <s v="USD"/>
    <x v="6"/>
    <s v="mobile games"/>
    <x v="119"/>
    <n v="1429592400"/>
    <x v="119"/>
    <x v="116"/>
    <b v="0"/>
    <b v="1"/>
    <s v="games/mobile games"/>
  </r>
  <r>
    <n v="121"/>
    <s v="Brown-Brown"/>
    <s v="Multi-lateral homogeneous success"/>
    <n v="45300"/>
    <n v="99361"/>
    <s v="US"/>
    <x v="1"/>
    <n v="2.1933995584988963"/>
    <n v="903"/>
    <n v="50.166112956810629"/>
    <s v="USD"/>
    <x v="6"/>
    <s v="video games"/>
    <x v="33"/>
    <n v="1413608400"/>
    <x v="33"/>
    <x v="117"/>
    <b v="0"/>
    <b v="0"/>
    <s v="games/video games"/>
  </r>
  <r>
    <n v="122"/>
    <s v="Taylor PLC"/>
    <s v="Seamless zero-defect solution"/>
    <n v="136800"/>
    <n v="88055"/>
    <s v="US"/>
    <x v="0"/>
    <n v="0.64367690058479532"/>
    <n v="3387"/>
    <n v="40.389725420726307"/>
    <s v="USD"/>
    <x v="5"/>
    <s v="fiction"/>
    <x v="120"/>
    <n v="1419400800"/>
    <x v="120"/>
    <x v="95"/>
    <b v="0"/>
    <b v="0"/>
    <s v="publishing/fiction"/>
  </r>
  <r>
    <n v="123"/>
    <s v="Edwards-Lewis"/>
    <s v="Enhanced scalable concept"/>
    <n v="177700"/>
    <n v="33092"/>
    <s v="CA"/>
    <x v="0"/>
    <n v="0.18622397298818233"/>
    <n v="662"/>
    <n v="268.42900302114805"/>
    <s v="CAD"/>
    <x v="3"/>
    <s v="plays"/>
    <x v="121"/>
    <n v="1448604000"/>
    <x v="121"/>
    <x v="118"/>
    <b v="1"/>
    <b v="0"/>
    <s v="theater/plays"/>
  </r>
  <r>
    <n v="124"/>
    <s v="Stanton, Neal and Rodriguez"/>
    <s v="Polarized uniform software"/>
    <n v="2600"/>
    <n v="9562"/>
    <s v="IT"/>
    <x v="1"/>
    <n v="3.6776923076923076"/>
    <n v="94"/>
    <n v="27.659574468085108"/>
    <s v="EUR"/>
    <x v="7"/>
    <s v="photography books"/>
    <x v="122"/>
    <n v="1562302800"/>
    <x v="122"/>
    <x v="119"/>
    <b v="0"/>
    <b v="0"/>
    <s v="photography/photography books"/>
  </r>
  <r>
    <n v="125"/>
    <s v="Pratt LLC"/>
    <s v="Stand-alone web-enabled moderator"/>
    <n v="5300"/>
    <n v="8475"/>
    <s v="US"/>
    <x v="1"/>
    <n v="1.5990566037735849"/>
    <n v="180"/>
    <n v="29.444444444444443"/>
    <s v="USD"/>
    <x v="3"/>
    <s v="plays"/>
    <x v="123"/>
    <n v="1537678800"/>
    <x v="123"/>
    <x v="120"/>
    <b v="0"/>
    <b v="0"/>
    <s v="theater/plays"/>
  </r>
  <r>
    <n v="126"/>
    <s v="Gross PLC"/>
    <s v="Proactive methodical benchmark"/>
    <n v="180200"/>
    <n v="69617"/>
    <s v="US"/>
    <x v="0"/>
    <n v="0.38633185349611543"/>
    <n v="774"/>
    <n v="232.81653746770027"/>
    <s v="USD"/>
    <x v="3"/>
    <s v="plays"/>
    <x v="124"/>
    <n v="1473570000"/>
    <x v="124"/>
    <x v="121"/>
    <b v="0"/>
    <b v="1"/>
    <s v="theater/plays"/>
  </r>
  <r>
    <n v="127"/>
    <s v="Martinez, Gomez and Dalton"/>
    <s v="Team-oriented 6thgeneration matrix"/>
    <n v="103200"/>
    <n v="53067"/>
    <s v="CA"/>
    <x v="0"/>
    <n v="0.51421511627906979"/>
    <n v="672"/>
    <n v="153.57142857142858"/>
    <s v="CAD"/>
    <x v="3"/>
    <s v="plays"/>
    <x v="125"/>
    <n v="1273899600"/>
    <x v="125"/>
    <x v="122"/>
    <b v="0"/>
    <b v="0"/>
    <s v="theater/plays"/>
  </r>
  <r>
    <n v="128"/>
    <s v="Allen-Curtis"/>
    <s v="Phased human-resource core"/>
    <n v="70600"/>
    <n v="42596"/>
    <s v="US"/>
    <x v="3"/>
    <n v="0.60334277620396604"/>
    <n v="532"/>
    <n v="132.70676691729324"/>
    <s v="USD"/>
    <x v="1"/>
    <s v="rock"/>
    <x v="126"/>
    <n v="1284008400"/>
    <x v="126"/>
    <x v="123"/>
    <b v="0"/>
    <b v="0"/>
    <s v="music/rock"/>
  </r>
  <r>
    <n v="129"/>
    <s v="Morgan-Martinez"/>
    <s v="Mandatory tertiary implementation"/>
    <n v="148500"/>
    <n v="4756"/>
    <s v="AU"/>
    <x v="3"/>
    <n v="3.2026936026936029E-2"/>
    <n v="55"/>
    <n v="2700"/>
    <s v="AUD"/>
    <x v="0"/>
    <s v="food trucks"/>
    <x v="127"/>
    <n v="1425103200"/>
    <x v="127"/>
    <x v="97"/>
    <b v="0"/>
    <b v="0"/>
    <s v="food/food trucks"/>
  </r>
  <r>
    <n v="130"/>
    <s v="Luna, Anderson and Fox"/>
    <s v="Secured directional encryption"/>
    <n v="9600"/>
    <n v="14925"/>
    <s v="DK"/>
    <x v="1"/>
    <n v="1.5546875"/>
    <n v="533"/>
    <n v="18.011257035647279"/>
    <s v="DKK"/>
    <x v="4"/>
    <s v="drama"/>
    <x v="128"/>
    <n v="1320991200"/>
    <x v="128"/>
    <x v="124"/>
    <b v="0"/>
    <b v="0"/>
    <s v="film &amp; video/drama"/>
  </r>
  <r>
    <n v="131"/>
    <s v="Fleming, Zhang and Henderson"/>
    <s v="Distributed 5thgeneration implementation"/>
    <n v="164700"/>
    <n v="166116"/>
    <s v="GB"/>
    <x v="1"/>
    <n v="1.0085974499089254"/>
    <n v="2443"/>
    <n v="67.417110110519857"/>
    <s v="GBP"/>
    <x v="2"/>
    <s v="web"/>
    <x v="129"/>
    <n v="1386828000"/>
    <x v="129"/>
    <x v="125"/>
    <b v="0"/>
    <b v="0"/>
    <s v="technology/web"/>
  </r>
  <r>
    <n v="132"/>
    <s v="Flowers and Sons"/>
    <s v="Virtual static core"/>
    <n v="3300"/>
    <n v="3834"/>
    <s v="US"/>
    <x v="1"/>
    <n v="1.1618181818181819"/>
    <n v="89"/>
    <n v="37.078651685393261"/>
    <s v="USD"/>
    <x v="3"/>
    <s v="plays"/>
    <x v="130"/>
    <n v="1517119200"/>
    <x v="130"/>
    <x v="126"/>
    <b v="0"/>
    <b v="1"/>
    <s v="theater/plays"/>
  </r>
  <r>
    <n v="133"/>
    <s v="Gates PLC"/>
    <s v="Secured content-based product"/>
    <n v="4500"/>
    <n v="13985"/>
    <s v="US"/>
    <x v="1"/>
    <n v="3.1077777777777778"/>
    <n v="159"/>
    <n v="28.30188679245283"/>
    <s v="USD"/>
    <x v="1"/>
    <s v="world music"/>
    <x v="131"/>
    <n v="1315026000"/>
    <x v="131"/>
    <x v="127"/>
    <b v="0"/>
    <b v="0"/>
    <s v="music/world music"/>
  </r>
  <r>
    <n v="134"/>
    <s v="Caldwell LLC"/>
    <s v="Secured executive concept"/>
    <n v="99500"/>
    <n v="89288"/>
    <s v="CH"/>
    <x v="0"/>
    <n v="0.89736683417085428"/>
    <n v="940"/>
    <n v="105.85106382978724"/>
    <s v="CHF"/>
    <x v="4"/>
    <s v="documentary"/>
    <x v="132"/>
    <n v="1312693200"/>
    <x v="132"/>
    <x v="128"/>
    <b v="0"/>
    <b v="1"/>
    <s v="film &amp; video/documentary"/>
  </r>
  <r>
    <n v="135"/>
    <s v="Le, Burton and Evans"/>
    <s v="Balanced zero-defect software"/>
    <n v="7700"/>
    <n v="5488"/>
    <s v="US"/>
    <x v="0"/>
    <n v="0.71272727272727276"/>
    <n v="117"/>
    <n v="65.811965811965806"/>
    <s v="USD"/>
    <x v="3"/>
    <s v="plays"/>
    <x v="133"/>
    <n v="1363064400"/>
    <x v="133"/>
    <x v="129"/>
    <b v="0"/>
    <b v="1"/>
    <s v="theater/plays"/>
  </r>
  <r>
    <n v="136"/>
    <s v="Briggs PLC"/>
    <s v="Distributed context-sensitive flexibility"/>
    <n v="82800"/>
    <n v="2721"/>
    <s v="US"/>
    <x v="3"/>
    <n v="3.2862318840579711E-2"/>
    <n v="58"/>
    <n v="1427.5862068965516"/>
    <s v="USD"/>
    <x v="4"/>
    <s v="drama"/>
    <x v="134"/>
    <n v="1403154000"/>
    <x v="134"/>
    <x v="130"/>
    <b v="0"/>
    <b v="1"/>
    <s v="film &amp; video/drama"/>
  </r>
  <r>
    <n v="137"/>
    <s v="Hudson-Nguyen"/>
    <s v="Down-sized disintermediate support"/>
    <n v="1800"/>
    <n v="4712"/>
    <s v="US"/>
    <x v="1"/>
    <n v="2.617777777777778"/>
    <n v="50"/>
    <n v="36"/>
    <s v="USD"/>
    <x v="5"/>
    <s v="nonfiction"/>
    <x v="135"/>
    <n v="1286859600"/>
    <x v="135"/>
    <x v="131"/>
    <b v="0"/>
    <b v="0"/>
    <s v="publishing/nonfiction"/>
  </r>
  <r>
    <n v="138"/>
    <s v="Hogan Ltd"/>
    <s v="Stand-alone mission-critical moratorium"/>
    <n v="9600"/>
    <n v="9216"/>
    <s v="US"/>
    <x v="0"/>
    <n v="0.96"/>
    <n v="115"/>
    <n v="83.478260869565219"/>
    <s v="USD"/>
    <x v="6"/>
    <s v="mobile games"/>
    <x v="136"/>
    <n v="1349326800"/>
    <x v="136"/>
    <x v="132"/>
    <b v="0"/>
    <b v="0"/>
    <s v="games/mobile games"/>
  </r>
  <r>
    <n v="139"/>
    <s v="Hamilton, Wright and Chavez"/>
    <s v="Down-sized empowering protocol"/>
    <n v="92100"/>
    <n v="19246"/>
    <s v="US"/>
    <x v="0"/>
    <n v="0.20896851248642778"/>
    <n v="326"/>
    <n v="282.51533742331287"/>
    <s v="USD"/>
    <x v="2"/>
    <s v="wearables"/>
    <x v="137"/>
    <n v="1430974800"/>
    <x v="137"/>
    <x v="133"/>
    <b v="0"/>
    <b v="1"/>
    <s v="technology/wearables"/>
  </r>
  <r>
    <n v="140"/>
    <s v="Bautista-Cross"/>
    <s v="Fully-configurable coherent Internet solution"/>
    <n v="5500"/>
    <n v="12274"/>
    <s v="US"/>
    <x v="1"/>
    <n v="2.2316363636363636"/>
    <n v="186"/>
    <n v="29.56989247311828"/>
    <s v="USD"/>
    <x v="4"/>
    <s v="documentary"/>
    <x v="138"/>
    <n v="1519970400"/>
    <x v="138"/>
    <x v="134"/>
    <b v="0"/>
    <b v="0"/>
    <s v="film &amp; video/documentary"/>
  </r>
  <r>
    <n v="141"/>
    <s v="Jackson LLC"/>
    <s v="Distributed motivating algorithm"/>
    <n v="64300"/>
    <n v="65323"/>
    <s v="US"/>
    <x v="1"/>
    <n v="1.0159097978227061"/>
    <n v="1071"/>
    <n v="60.03734827264239"/>
    <s v="USD"/>
    <x v="2"/>
    <s v="web"/>
    <x v="139"/>
    <n v="1434603600"/>
    <x v="139"/>
    <x v="135"/>
    <b v="0"/>
    <b v="0"/>
    <s v="technology/web"/>
  </r>
  <r>
    <n v="142"/>
    <s v="Figueroa Ltd"/>
    <s v="Expanded solution-oriented benchmark"/>
    <n v="5000"/>
    <n v="11502"/>
    <s v="US"/>
    <x v="1"/>
    <n v="2.3003999999999998"/>
    <n v="117"/>
    <n v="42.735042735042732"/>
    <s v="USD"/>
    <x v="2"/>
    <s v="web"/>
    <x v="107"/>
    <n v="1337230800"/>
    <x v="107"/>
    <x v="136"/>
    <b v="0"/>
    <b v="0"/>
    <s v="technology/web"/>
  </r>
  <r>
    <n v="143"/>
    <s v="Avila-Jones"/>
    <s v="Implemented discrete secured line"/>
    <n v="5400"/>
    <n v="7322"/>
    <s v="US"/>
    <x v="1"/>
    <n v="1.355925925925926"/>
    <n v="70"/>
    <n v="77.142857142857139"/>
    <s v="USD"/>
    <x v="1"/>
    <s v="indie rock"/>
    <x v="140"/>
    <n v="1279429200"/>
    <x v="140"/>
    <x v="137"/>
    <b v="0"/>
    <b v="0"/>
    <s v="music/indie rock"/>
  </r>
  <r>
    <n v="144"/>
    <s v="Martin, Lopez and Hunter"/>
    <s v="Multi-lateral actuating installation"/>
    <n v="9000"/>
    <n v="11619"/>
    <s v="US"/>
    <x v="1"/>
    <n v="1.2909999999999999"/>
    <n v="135"/>
    <n v="66.666666666666671"/>
    <s v="USD"/>
    <x v="3"/>
    <s v="plays"/>
    <x v="141"/>
    <n v="1561438800"/>
    <x v="141"/>
    <x v="138"/>
    <b v="0"/>
    <b v="0"/>
    <s v="theater/plays"/>
  </r>
  <r>
    <n v="145"/>
    <s v="Fields-Moore"/>
    <s v="Secured reciprocal array"/>
    <n v="25000"/>
    <n v="59128"/>
    <s v="CH"/>
    <x v="1"/>
    <n v="2.3651200000000001"/>
    <n v="768"/>
    <n v="32.552083333333336"/>
    <s v="CHF"/>
    <x v="2"/>
    <s v="wearables"/>
    <x v="142"/>
    <n v="1410498000"/>
    <x v="142"/>
    <x v="139"/>
    <b v="0"/>
    <b v="0"/>
    <s v="technology/wearables"/>
  </r>
  <r>
    <n v="146"/>
    <s v="Harris-Golden"/>
    <s v="Optional bandwidth-monitored middleware"/>
    <n v="8800"/>
    <n v="1518"/>
    <s v="US"/>
    <x v="3"/>
    <n v="0.17249999999999999"/>
    <n v="51"/>
    <n v="172.54901960784315"/>
    <s v="USD"/>
    <x v="3"/>
    <s v="plays"/>
    <x v="143"/>
    <n v="1322460000"/>
    <x v="143"/>
    <x v="140"/>
    <b v="0"/>
    <b v="0"/>
    <s v="theater/plays"/>
  </r>
  <r>
    <n v="147"/>
    <s v="Moss, Norman and Dunlap"/>
    <s v="Upgradable upward-trending workforce"/>
    <n v="8300"/>
    <n v="9337"/>
    <s v="US"/>
    <x v="1"/>
    <n v="1.1249397590361445"/>
    <n v="199"/>
    <n v="41.708542713567837"/>
    <s v="USD"/>
    <x v="3"/>
    <s v="plays"/>
    <x v="144"/>
    <n v="1466312400"/>
    <x v="144"/>
    <x v="141"/>
    <b v="0"/>
    <b v="1"/>
    <s v="theater/plays"/>
  </r>
  <r>
    <n v="148"/>
    <s v="White, Larson and Wright"/>
    <s v="Upgradable hybrid capability"/>
    <n v="9300"/>
    <n v="11255"/>
    <s v="US"/>
    <x v="1"/>
    <n v="1.2102150537634409"/>
    <n v="107"/>
    <n v="86.915887850467286"/>
    <s v="USD"/>
    <x v="2"/>
    <s v="wearables"/>
    <x v="145"/>
    <n v="1501736400"/>
    <x v="145"/>
    <x v="142"/>
    <b v="0"/>
    <b v="0"/>
    <s v="technology/wearables"/>
  </r>
  <r>
    <n v="149"/>
    <s v="Payne, Oliver and Burch"/>
    <s v="Managed fresh-thinking flexibility"/>
    <n v="6200"/>
    <n v="13632"/>
    <s v="US"/>
    <x v="1"/>
    <n v="2.1987096774193549"/>
    <n v="195"/>
    <n v="31.794871794871796"/>
    <s v="USD"/>
    <x v="1"/>
    <s v="indie rock"/>
    <x v="146"/>
    <n v="1361512800"/>
    <x v="146"/>
    <x v="143"/>
    <b v="0"/>
    <b v="0"/>
    <s v="music/indie rock"/>
  </r>
  <r>
    <n v="150"/>
    <s v="Brown, Palmer and Pace"/>
    <s v="Networked stable workforce"/>
    <n v="100"/>
    <n v="1"/>
    <s v="US"/>
    <x v="0"/>
    <n v="0.01"/>
    <n v="1"/>
    <n v="100"/>
    <s v="USD"/>
    <x v="1"/>
    <s v="rock"/>
    <x v="147"/>
    <n v="1545026400"/>
    <x v="147"/>
    <x v="144"/>
    <b v="0"/>
    <b v="0"/>
    <s v="music/rock"/>
  </r>
  <r>
    <n v="151"/>
    <s v="Parker LLC"/>
    <s v="Customizable intermediate extranet"/>
    <n v="137200"/>
    <n v="88037"/>
    <s v="US"/>
    <x v="0"/>
    <n v="0.64166909620991253"/>
    <n v="1467"/>
    <n v="93.524199045671438"/>
    <s v="USD"/>
    <x v="1"/>
    <s v="electric music"/>
    <x v="148"/>
    <n v="1406696400"/>
    <x v="148"/>
    <x v="145"/>
    <b v="0"/>
    <b v="0"/>
    <s v="music/electric music"/>
  </r>
  <r>
    <n v="152"/>
    <s v="Bowen, Mcdonald and Hall"/>
    <s v="User-centric fault-tolerant task-force"/>
    <n v="41500"/>
    <n v="175573"/>
    <s v="US"/>
    <x v="1"/>
    <n v="4.2306746987951804"/>
    <n v="3376"/>
    <n v="12.292654028436019"/>
    <s v="USD"/>
    <x v="1"/>
    <s v="indie rock"/>
    <x v="149"/>
    <n v="1487916000"/>
    <x v="149"/>
    <x v="146"/>
    <b v="0"/>
    <b v="0"/>
    <s v="music/indie rock"/>
  </r>
  <r>
    <n v="153"/>
    <s v="Whitehead, Bell and Hughes"/>
    <s v="Multi-tiered radical definition"/>
    <n v="189400"/>
    <n v="176112"/>
    <s v="US"/>
    <x v="0"/>
    <n v="0.92984160506863778"/>
    <n v="5681"/>
    <n v="33.33920084492167"/>
    <s v="USD"/>
    <x v="3"/>
    <s v="plays"/>
    <x v="150"/>
    <n v="1351141200"/>
    <x v="150"/>
    <x v="147"/>
    <b v="0"/>
    <b v="0"/>
    <s v="theater/plays"/>
  </r>
  <r>
    <n v="154"/>
    <s v="Rodriguez-Brown"/>
    <s v="Devolved foreground benchmark"/>
    <n v="171300"/>
    <n v="100650"/>
    <s v="US"/>
    <x v="0"/>
    <n v="0.58756567425569173"/>
    <n v="1059"/>
    <n v="161.75637393767704"/>
    <s v="USD"/>
    <x v="1"/>
    <s v="indie rock"/>
    <x v="151"/>
    <n v="1465016400"/>
    <x v="151"/>
    <x v="148"/>
    <b v="0"/>
    <b v="1"/>
    <s v="music/indie rock"/>
  </r>
  <r>
    <n v="155"/>
    <s v="Hall-Schaefer"/>
    <s v="Distributed eco-centric methodology"/>
    <n v="139500"/>
    <n v="90706"/>
    <s v="US"/>
    <x v="0"/>
    <n v="0.65022222222222226"/>
    <n v="1194"/>
    <n v="116.83417085427136"/>
    <s v="USD"/>
    <x v="3"/>
    <s v="plays"/>
    <x v="152"/>
    <n v="1270789200"/>
    <x v="152"/>
    <x v="149"/>
    <b v="0"/>
    <b v="0"/>
    <s v="theater/plays"/>
  </r>
  <r>
    <n v="156"/>
    <s v="Meza-Rogers"/>
    <s v="Streamlined encompassing encryption"/>
    <n v="36400"/>
    <n v="26914"/>
    <s v="AU"/>
    <x v="3"/>
    <n v="0.73939560439560437"/>
    <n v="379"/>
    <n v="96.042216358839056"/>
    <s v="AUD"/>
    <x v="1"/>
    <s v="rock"/>
    <x v="153"/>
    <n v="1572325200"/>
    <x v="153"/>
    <x v="150"/>
    <b v="0"/>
    <b v="0"/>
    <s v="music/rock"/>
  </r>
  <r>
    <n v="157"/>
    <s v="Curtis-Curtis"/>
    <s v="User-friendly reciprocal initiative"/>
    <n v="4200"/>
    <n v="2212"/>
    <s v="AU"/>
    <x v="0"/>
    <n v="0.52666666666666662"/>
    <n v="30"/>
    <n v="140"/>
    <s v="AUD"/>
    <x v="7"/>
    <s v="photography books"/>
    <x v="154"/>
    <n v="1389420000"/>
    <x v="154"/>
    <x v="151"/>
    <b v="0"/>
    <b v="0"/>
    <s v="photography/photography books"/>
  </r>
  <r>
    <n v="158"/>
    <s v="Carlson Inc"/>
    <s v="Ergonomic fresh-thinking installation"/>
    <n v="2100"/>
    <n v="4640"/>
    <s v="US"/>
    <x v="1"/>
    <n v="2.2095238095238097"/>
    <n v="41"/>
    <n v="51.219512195121951"/>
    <s v="USD"/>
    <x v="1"/>
    <s v="rock"/>
    <x v="155"/>
    <n v="1449640800"/>
    <x v="155"/>
    <x v="152"/>
    <b v="0"/>
    <b v="0"/>
    <s v="music/rock"/>
  </r>
  <r>
    <n v="159"/>
    <s v="Clarke, Anderson and Lee"/>
    <s v="Robust explicit hardware"/>
    <n v="191200"/>
    <n v="191222"/>
    <s v="US"/>
    <x v="1"/>
    <n v="1.0001150627615063"/>
    <n v="1821"/>
    <n v="104.99725425590334"/>
    <s v="USD"/>
    <x v="3"/>
    <s v="plays"/>
    <x v="156"/>
    <n v="1555218000"/>
    <x v="156"/>
    <x v="153"/>
    <b v="0"/>
    <b v="1"/>
    <s v="theater/plays"/>
  </r>
  <r>
    <n v="160"/>
    <s v="Evans Group"/>
    <s v="Stand-alone actuating support"/>
    <n v="8000"/>
    <n v="12985"/>
    <s v="US"/>
    <x v="1"/>
    <n v="1.6231249999999999"/>
    <n v="164"/>
    <n v="48.780487804878049"/>
    <s v="USD"/>
    <x v="2"/>
    <s v="wearables"/>
    <x v="157"/>
    <n v="1557723600"/>
    <x v="157"/>
    <x v="154"/>
    <b v="0"/>
    <b v="0"/>
    <s v="technology/wearables"/>
  </r>
  <r>
    <n v="161"/>
    <s v="Bruce Group"/>
    <s v="Cross-platform methodical process improvement"/>
    <n v="5500"/>
    <n v="4300"/>
    <s v="US"/>
    <x v="0"/>
    <n v="0.78181818181818186"/>
    <n v="75"/>
    <n v="73.333333333333329"/>
    <s v="USD"/>
    <x v="2"/>
    <s v="web"/>
    <x v="158"/>
    <n v="1443502800"/>
    <x v="158"/>
    <x v="155"/>
    <b v="0"/>
    <b v="1"/>
    <s v="technology/web"/>
  </r>
  <r>
    <n v="162"/>
    <s v="Keith, Alvarez and Potter"/>
    <s v="Extended bottom-line open architecture"/>
    <n v="6100"/>
    <n v="9134"/>
    <s v="CH"/>
    <x v="1"/>
    <n v="1.4973770491803278"/>
    <n v="157"/>
    <n v="38.853503184713375"/>
    <s v="CHF"/>
    <x v="1"/>
    <s v="rock"/>
    <x v="159"/>
    <n v="1546840800"/>
    <x v="159"/>
    <x v="156"/>
    <b v="0"/>
    <b v="0"/>
    <s v="music/rock"/>
  </r>
  <r>
    <n v="163"/>
    <s v="Burton-Watkins"/>
    <s v="Extended reciprocal circuit"/>
    <n v="3500"/>
    <n v="8864"/>
    <s v="US"/>
    <x v="1"/>
    <n v="2.5325714285714285"/>
    <n v="246"/>
    <n v="14.227642276422765"/>
    <s v="USD"/>
    <x v="7"/>
    <s v="photography books"/>
    <x v="160"/>
    <n v="1512712800"/>
    <x v="160"/>
    <x v="157"/>
    <b v="0"/>
    <b v="1"/>
    <s v="photography/photography books"/>
  </r>
  <r>
    <n v="164"/>
    <s v="Lopez and Sons"/>
    <s v="Polarized human-resource protocol"/>
    <n v="150500"/>
    <n v="150755"/>
    <s v="US"/>
    <x v="1"/>
    <n v="1.0016943521594683"/>
    <n v="1396"/>
    <n v="107.8080229226361"/>
    <s v="USD"/>
    <x v="3"/>
    <s v="plays"/>
    <x v="161"/>
    <n v="1507525200"/>
    <x v="161"/>
    <x v="158"/>
    <b v="0"/>
    <b v="0"/>
    <s v="theater/plays"/>
  </r>
  <r>
    <n v="165"/>
    <s v="Cordova Ltd"/>
    <s v="Synergized radical product"/>
    <n v="90400"/>
    <n v="110279"/>
    <s v="US"/>
    <x v="1"/>
    <n v="1.2199004424778761"/>
    <n v="2506"/>
    <n v="36.07342378292099"/>
    <s v="USD"/>
    <x v="2"/>
    <s v="web"/>
    <x v="162"/>
    <n v="1504328400"/>
    <x v="162"/>
    <x v="159"/>
    <b v="0"/>
    <b v="0"/>
    <s v="technology/web"/>
  </r>
  <r>
    <n v="166"/>
    <s v="Brown-Vang"/>
    <s v="Robust heuristic artificial intelligence"/>
    <n v="9800"/>
    <n v="13439"/>
    <s v="US"/>
    <x v="1"/>
    <n v="1.3713265306122449"/>
    <n v="244"/>
    <n v="40.16393442622951"/>
    <s v="USD"/>
    <x v="7"/>
    <s v="photography books"/>
    <x v="163"/>
    <n v="1293343200"/>
    <x v="163"/>
    <x v="160"/>
    <b v="0"/>
    <b v="0"/>
    <s v="photography/photography books"/>
  </r>
  <r>
    <n v="167"/>
    <s v="Cruz-Ward"/>
    <s v="Robust content-based emulation"/>
    <n v="2600"/>
    <n v="10804"/>
    <s v="AU"/>
    <x v="1"/>
    <n v="4.155384615384615"/>
    <n v="146"/>
    <n v="17.80821917808219"/>
    <s v="AUD"/>
    <x v="3"/>
    <s v="plays"/>
    <x v="164"/>
    <n v="1371704400"/>
    <x v="164"/>
    <x v="161"/>
    <b v="0"/>
    <b v="0"/>
    <s v="theater/plays"/>
  </r>
  <r>
    <n v="168"/>
    <s v="Hernandez Group"/>
    <s v="Ergonomic uniform open system"/>
    <n v="128100"/>
    <n v="40107"/>
    <s v="DK"/>
    <x v="0"/>
    <n v="0.3130913348946136"/>
    <n v="955"/>
    <n v="134.13612565445027"/>
    <s v="DKK"/>
    <x v="1"/>
    <s v="indie rock"/>
    <x v="165"/>
    <n v="1552798800"/>
    <x v="165"/>
    <x v="162"/>
    <b v="0"/>
    <b v="1"/>
    <s v="music/indie rock"/>
  </r>
  <r>
    <n v="169"/>
    <s v="Tran, Steele and Wilson"/>
    <s v="Profit-focused modular product"/>
    <n v="23300"/>
    <n v="98811"/>
    <s v="US"/>
    <x v="1"/>
    <n v="4.240815450643777"/>
    <n v="1267"/>
    <n v="18.389897395422256"/>
    <s v="USD"/>
    <x v="4"/>
    <s v="shorts"/>
    <x v="166"/>
    <n v="1342328400"/>
    <x v="166"/>
    <x v="163"/>
    <b v="0"/>
    <b v="1"/>
    <s v="film &amp; video/shorts"/>
  </r>
  <r>
    <n v="170"/>
    <s v="Summers, Gallegos and Stein"/>
    <s v="Mandatory mobile product"/>
    <n v="188100"/>
    <n v="5528"/>
    <s v="US"/>
    <x v="0"/>
    <n v="2.9388623072833599E-2"/>
    <n v="67"/>
    <n v="2807.4626865671644"/>
    <s v="USD"/>
    <x v="1"/>
    <s v="indie rock"/>
    <x v="167"/>
    <n v="1502341200"/>
    <x v="167"/>
    <x v="164"/>
    <b v="0"/>
    <b v="0"/>
    <s v="music/indie rock"/>
  </r>
  <r>
    <n v="171"/>
    <s v="Blair Group"/>
    <s v="Public-key 3rdgeneration budgetary management"/>
    <n v="4900"/>
    <n v="521"/>
    <s v="US"/>
    <x v="0"/>
    <n v="0.1063265306122449"/>
    <n v="5"/>
    <n v="980"/>
    <s v="USD"/>
    <x v="5"/>
    <s v="translations"/>
    <x v="168"/>
    <n v="1397192400"/>
    <x v="168"/>
    <x v="165"/>
    <b v="0"/>
    <b v="0"/>
    <s v="publishing/translations"/>
  </r>
  <r>
    <n v="172"/>
    <s v="Nixon Inc"/>
    <s v="Centralized national firmware"/>
    <n v="800"/>
    <n v="663"/>
    <s v="US"/>
    <x v="0"/>
    <n v="0.82874999999999999"/>
    <n v="26"/>
    <n v="30.76923076923077"/>
    <s v="USD"/>
    <x v="4"/>
    <s v="documentary"/>
    <x v="169"/>
    <n v="1407042000"/>
    <x v="169"/>
    <x v="166"/>
    <b v="0"/>
    <b v="1"/>
    <s v="film &amp; video/documentary"/>
  </r>
  <r>
    <n v="173"/>
    <s v="White LLC"/>
    <s v="Cross-group 4thgeneration middleware"/>
    <n v="96700"/>
    <n v="157635"/>
    <s v="US"/>
    <x v="1"/>
    <n v="1.6301447776628748"/>
    <n v="1561"/>
    <n v="61.947469570787959"/>
    <s v="USD"/>
    <x v="3"/>
    <s v="plays"/>
    <x v="170"/>
    <n v="1369371600"/>
    <x v="170"/>
    <x v="167"/>
    <b v="0"/>
    <b v="0"/>
    <s v="theater/plays"/>
  </r>
  <r>
    <n v="174"/>
    <s v="Santos, Black and Donovan"/>
    <s v="Pre-emptive scalable access"/>
    <n v="600"/>
    <n v="5368"/>
    <s v="US"/>
    <x v="1"/>
    <n v="8.9466666666666672"/>
    <n v="48"/>
    <n v="12.5"/>
    <s v="USD"/>
    <x v="2"/>
    <s v="wearables"/>
    <x v="171"/>
    <n v="1444107600"/>
    <x v="171"/>
    <x v="168"/>
    <b v="0"/>
    <b v="1"/>
    <s v="technology/wearables"/>
  </r>
  <r>
    <n v="175"/>
    <s v="Jones, Contreras and Burnett"/>
    <s v="Sharable intangible migration"/>
    <n v="181200"/>
    <n v="47459"/>
    <s v="US"/>
    <x v="0"/>
    <n v="0.26191501103752757"/>
    <n v="1130"/>
    <n v="160.35398230088495"/>
    <s v="USD"/>
    <x v="3"/>
    <s v="plays"/>
    <x v="172"/>
    <n v="1474261200"/>
    <x v="172"/>
    <x v="169"/>
    <b v="0"/>
    <b v="0"/>
    <s v="theater/plays"/>
  </r>
  <r>
    <n v="176"/>
    <s v="Stone-Orozco"/>
    <s v="Proactive scalable Graphical User Interface"/>
    <n v="115000"/>
    <n v="86060"/>
    <s v="US"/>
    <x v="0"/>
    <n v="0.74834782608695649"/>
    <n v="782"/>
    <n v="147.05882352941177"/>
    <s v="USD"/>
    <x v="3"/>
    <s v="plays"/>
    <x v="173"/>
    <n v="1473656400"/>
    <x v="173"/>
    <x v="170"/>
    <b v="0"/>
    <b v="0"/>
    <s v="theater/plays"/>
  </r>
  <r>
    <n v="177"/>
    <s v="Lee, Gibson and Morgan"/>
    <s v="Digitized solution-oriented product"/>
    <n v="38800"/>
    <n v="161593"/>
    <s v="US"/>
    <x v="1"/>
    <n v="4.1647680412371137"/>
    <n v="2739"/>
    <n v="14.165753924790069"/>
    <s v="USD"/>
    <x v="3"/>
    <s v="plays"/>
    <x v="174"/>
    <n v="1291960800"/>
    <x v="174"/>
    <x v="171"/>
    <b v="0"/>
    <b v="0"/>
    <s v="theater/plays"/>
  </r>
  <r>
    <n v="178"/>
    <s v="Alexander-Williams"/>
    <s v="Triple-buffered cohesive structure"/>
    <n v="7200"/>
    <n v="6927"/>
    <s v="US"/>
    <x v="0"/>
    <n v="0.96208333333333329"/>
    <n v="210"/>
    <n v="34.285714285714285"/>
    <s v="USD"/>
    <x v="0"/>
    <s v="food trucks"/>
    <x v="175"/>
    <n v="1506747600"/>
    <x v="175"/>
    <x v="172"/>
    <b v="0"/>
    <b v="0"/>
    <s v="food/food trucks"/>
  </r>
  <r>
    <n v="179"/>
    <s v="Marks Ltd"/>
    <s v="Realigned human-resource orchestration"/>
    <n v="44500"/>
    <n v="159185"/>
    <s v="CA"/>
    <x v="1"/>
    <n v="3.5771910112359548"/>
    <n v="3537"/>
    <n v="12.581283573649985"/>
    <s v="CAD"/>
    <x v="3"/>
    <s v="plays"/>
    <x v="176"/>
    <n v="1363582800"/>
    <x v="176"/>
    <x v="173"/>
    <b v="0"/>
    <b v="1"/>
    <s v="theater/plays"/>
  </r>
  <r>
    <n v="180"/>
    <s v="Olsen, Edwards and Reid"/>
    <s v="Optional clear-thinking software"/>
    <n v="56000"/>
    <n v="172736"/>
    <s v="AU"/>
    <x v="1"/>
    <n v="3.0845714285714285"/>
    <n v="2107"/>
    <n v="26.578073089700997"/>
    <s v="AUD"/>
    <x v="2"/>
    <s v="wearables"/>
    <x v="177"/>
    <n v="1269666000"/>
    <x v="177"/>
    <x v="174"/>
    <b v="0"/>
    <b v="0"/>
    <s v="technology/wearables"/>
  </r>
  <r>
    <n v="181"/>
    <s v="Daniels, Rose and Tyler"/>
    <s v="Centralized global approach"/>
    <n v="8600"/>
    <n v="5315"/>
    <s v="US"/>
    <x v="0"/>
    <n v="0.61802325581395345"/>
    <n v="136"/>
    <n v="63.235294117647058"/>
    <s v="USD"/>
    <x v="2"/>
    <s v="web"/>
    <x v="178"/>
    <n v="1508648400"/>
    <x v="178"/>
    <x v="175"/>
    <b v="0"/>
    <b v="0"/>
    <s v="technology/web"/>
  </r>
  <r>
    <n v="182"/>
    <s v="Adams Group"/>
    <s v="Reverse-engineered bandwidth-monitored contingency"/>
    <n v="27100"/>
    <n v="195750"/>
    <s v="DK"/>
    <x v="1"/>
    <n v="7.2232472324723247"/>
    <n v="3318"/>
    <n v="8.1675708257986734"/>
    <s v="DKK"/>
    <x v="3"/>
    <s v="plays"/>
    <x v="179"/>
    <n v="1561957200"/>
    <x v="179"/>
    <x v="176"/>
    <b v="0"/>
    <b v="0"/>
    <s v="theater/plays"/>
  </r>
  <r>
    <n v="183"/>
    <s v="Rogers, Huerta and Medina"/>
    <s v="Pre-emptive bandwidth-monitored instruction set"/>
    <n v="5100"/>
    <n v="3525"/>
    <s v="CA"/>
    <x v="0"/>
    <n v="0.69117647058823528"/>
    <n v="86"/>
    <n v="59.302325581395351"/>
    <s v="CAD"/>
    <x v="1"/>
    <s v="rock"/>
    <x v="180"/>
    <n v="1285131600"/>
    <x v="180"/>
    <x v="177"/>
    <b v="0"/>
    <b v="0"/>
    <s v="music/rock"/>
  </r>
  <r>
    <n v="184"/>
    <s v="Howard, Carter and Griffith"/>
    <s v="Adaptive asynchronous emulation"/>
    <n v="3600"/>
    <n v="10550"/>
    <s v="US"/>
    <x v="1"/>
    <n v="2.9305555555555554"/>
    <n v="340"/>
    <n v="10.588235294117647"/>
    <s v="USD"/>
    <x v="3"/>
    <s v="plays"/>
    <x v="181"/>
    <n v="1556946000"/>
    <x v="181"/>
    <x v="178"/>
    <b v="0"/>
    <b v="0"/>
    <s v="theater/plays"/>
  </r>
  <r>
    <n v="185"/>
    <s v="Bailey PLC"/>
    <s v="Innovative actuating conglomeration"/>
    <n v="1000"/>
    <n v="718"/>
    <s v="US"/>
    <x v="0"/>
    <n v="0.71799999999999997"/>
    <n v="19"/>
    <n v="52.631578947368418"/>
    <s v="USD"/>
    <x v="4"/>
    <s v="television"/>
    <x v="182"/>
    <n v="1527138000"/>
    <x v="182"/>
    <x v="179"/>
    <b v="0"/>
    <b v="0"/>
    <s v="film &amp; video/television"/>
  </r>
  <r>
    <n v="186"/>
    <s v="Parker Group"/>
    <s v="Grass-roots foreground policy"/>
    <n v="88800"/>
    <n v="28358"/>
    <s v="US"/>
    <x v="0"/>
    <n v="0.31934684684684683"/>
    <n v="886"/>
    <n v="100.22573363431151"/>
    <s v="USD"/>
    <x v="3"/>
    <s v="plays"/>
    <x v="183"/>
    <n v="1402117200"/>
    <x v="183"/>
    <x v="180"/>
    <b v="0"/>
    <b v="0"/>
    <s v="theater/plays"/>
  </r>
  <r>
    <n v="187"/>
    <s v="Fox Group"/>
    <s v="Horizontal transitional paradigm"/>
    <n v="60200"/>
    <n v="138384"/>
    <s v="CA"/>
    <x v="1"/>
    <n v="2.2987375415282392"/>
    <n v="1442"/>
    <n v="41.747572815533978"/>
    <s v="CAD"/>
    <x v="4"/>
    <s v="shorts"/>
    <x v="184"/>
    <n v="1364014800"/>
    <x v="184"/>
    <x v="181"/>
    <b v="0"/>
    <b v="1"/>
    <s v="film &amp; video/shorts"/>
  </r>
  <r>
    <n v="188"/>
    <s v="Walker, Jones and Rodriguez"/>
    <s v="Networked didactic info-mediaries"/>
    <n v="8200"/>
    <n v="2625"/>
    <s v="IT"/>
    <x v="0"/>
    <n v="0.3201219512195122"/>
    <n v="35"/>
    <n v="234.28571428571428"/>
    <s v="EUR"/>
    <x v="3"/>
    <s v="plays"/>
    <x v="185"/>
    <n v="1417586400"/>
    <x v="185"/>
    <x v="182"/>
    <b v="0"/>
    <b v="0"/>
    <s v="theater/plays"/>
  </r>
  <r>
    <n v="189"/>
    <s v="Anthony-Shaw"/>
    <s v="Switchable contextually-based access"/>
    <n v="191300"/>
    <n v="45004"/>
    <s v="US"/>
    <x v="3"/>
    <n v="0.23525352848928385"/>
    <n v="441"/>
    <n v="433.78684807256235"/>
    <s v="USD"/>
    <x v="3"/>
    <s v="plays"/>
    <x v="186"/>
    <n v="1457071200"/>
    <x v="186"/>
    <x v="183"/>
    <b v="0"/>
    <b v="0"/>
    <s v="theater/plays"/>
  </r>
  <r>
    <n v="190"/>
    <s v="Cook LLC"/>
    <s v="Up-sized dynamic throughput"/>
    <n v="3700"/>
    <n v="2538"/>
    <s v="US"/>
    <x v="0"/>
    <n v="0.68594594594594593"/>
    <n v="24"/>
    <n v="154.16666666666666"/>
    <s v="USD"/>
    <x v="3"/>
    <s v="plays"/>
    <x v="187"/>
    <n v="1370408400"/>
    <x v="187"/>
    <x v="184"/>
    <b v="0"/>
    <b v="1"/>
    <s v="theater/plays"/>
  </r>
  <r>
    <n v="191"/>
    <s v="Sutton PLC"/>
    <s v="Mandatory reciprocal superstructure"/>
    <n v="8400"/>
    <n v="3188"/>
    <s v="IT"/>
    <x v="0"/>
    <n v="0.37952380952380954"/>
    <n v="86"/>
    <n v="97.674418604651166"/>
    <s v="EUR"/>
    <x v="3"/>
    <s v="plays"/>
    <x v="188"/>
    <n v="1552626000"/>
    <x v="188"/>
    <x v="185"/>
    <b v="0"/>
    <b v="0"/>
    <s v="theater/plays"/>
  </r>
  <r>
    <n v="192"/>
    <s v="Long, Morgan and Mitchell"/>
    <s v="Upgradable 4thgeneration productivity"/>
    <n v="42600"/>
    <n v="8517"/>
    <s v="US"/>
    <x v="0"/>
    <n v="0.19992957746478873"/>
    <n v="243"/>
    <n v="175.30864197530863"/>
    <s v="USD"/>
    <x v="1"/>
    <s v="rock"/>
    <x v="189"/>
    <n v="1404190800"/>
    <x v="189"/>
    <x v="186"/>
    <b v="0"/>
    <b v="0"/>
    <s v="music/rock"/>
  </r>
  <r>
    <n v="193"/>
    <s v="Calhoun, Rogers and Long"/>
    <s v="Progressive discrete hub"/>
    <n v="6600"/>
    <n v="3012"/>
    <s v="US"/>
    <x v="0"/>
    <n v="0.45636363636363636"/>
    <n v="65"/>
    <n v="101.53846153846153"/>
    <s v="USD"/>
    <x v="1"/>
    <s v="indie rock"/>
    <x v="190"/>
    <n v="1523509200"/>
    <x v="190"/>
    <x v="187"/>
    <b v="1"/>
    <b v="0"/>
    <s v="music/indie rock"/>
  </r>
  <r>
    <n v="194"/>
    <s v="Sandoval Group"/>
    <s v="Assimilated multi-tasking archive"/>
    <n v="7100"/>
    <n v="8716"/>
    <s v="US"/>
    <x v="1"/>
    <n v="1.227605633802817"/>
    <n v="126"/>
    <n v="56.349206349206348"/>
    <s v="USD"/>
    <x v="1"/>
    <s v="metal"/>
    <x v="191"/>
    <n v="1443589200"/>
    <x v="191"/>
    <x v="188"/>
    <b v="0"/>
    <b v="0"/>
    <s v="music/metal"/>
  </r>
  <r>
    <n v="195"/>
    <s v="Smith and Sons"/>
    <s v="Upgradable high-level solution"/>
    <n v="15800"/>
    <n v="57157"/>
    <s v="US"/>
    <x v="1"/>
    <n v="3.61753164556962"/>
    <n v="524"/>
    <n v="30.152671755725191"/>
    <s v="USD"/>
    <x v="1"/>
    <s v="electric music"/>
    <x v="192"/>
    <n v="1533445200"/>
    <x v="192"/>
    <x v="189"/>
    <b v="0"/>
    <b v="0"/>
    <s v="music/electric music"/>
  </r>
  <r>
    <n v="196"/>
    <s v="King Inc"/>
    <s v="Organic bandwidth-monitored frame"/>
    <n v="8200"/>
    <n v="5178"/>
    <s v="DK"/>
    <x v="0"/>
    <n v="0.63146341463414635"/>
    <n v="100"/>
    <n v="82"/>
    <s v="DKK"/>
    <x v="2"/>
    <s v="wearables"/>
    <x v="173"/>
    <n v="1474520400"/>
    <x v="173"/>
    <x v="190"/>
    <b v="0"/>
    <b v="0"/>
    <s v="technology/wearables"/>
  </r>
  <r>
    <n v="197"/>
    <s v="Perry and Sons"/>
    <s v="Business-focused logistical framework"/>
    <n v="54700"/>
    <n v="163118"/>
    <s v="US"/>
    <x v="1"/>
    <n v="2.9820475319926874"/>
    <n v="1989"/>
    <n v="27.501256913021621"/>
    <s v="USD"/>
    <x v="4"/>
    <s v="drama"/>
    <x v="193"/>
    <n v="1499403600"/>
    <x v="193"/>
    <x v="191"/>
    <b v="0"/>
    <b v="0"/>
    <s v="film &amp; video/drama"/>
  </r>
  <r>
    <n v="198"/>
    <s v="Palmer Inc"/>
    <s v="Universal multi-state capability"/>
    <n v="63200"/>
    <n v="6041"/>
    <s v="US"/>
    <x v="0"/>
    <n v="9.5585443037974685E-2"/>
    <n v="168"/>
    <n v="376.1904761904762"/>
    <s v="USD"/>
    <x v="1"/>
    <s v="electric music"/>
    <x v="194"/>
    <n v="1283576400"/>
    <x v="194"/>
    <x v="192"/>
    <b v="0"/>
    <b v="0"/>
    <s v="music/electric music"/>
  </r>
  <r>
    <n v="199"/>
    <s v="Hull, Baker and Martinez"/>
    <s v="Digitized reciprocal infrastructure"/>
    <n v="1800"/>
    <n v="968"/>
    <s v="US"/>
    <x v="0"/>
    <n v="0.5377777777777778"/>
    <n v="13"/>
    <n v="138.46153846153845"/>
    <s v="USD"/>
    <x v="1"/>
    <s v="rock"/>
    <x v="195"/>
    <n v="1436590800"/>
    <x v="195"/>
    <x v="193"/>
    <b v="0"/>
    <b v="0"/>
    <s v="music/rock"/>
  </r>
  <r>
    <n v="200"/>
    <s v="Becker, Rice and White"/>
    <s v="Reduced dedicated capability"/>
    <n v="100"/>
    <n v="2"/>
    <s v="CA"/>
    <x v="0"/>
    <n v="0.02"/>
    <n v="1"/>
    <n v="100"/>
    <s v="CAD"/>
    <x v="3"/>
    <s v="plays"/>
    <x v="152"/>
    <n v="1270443600"/>
    <x v="152"/>
    <x v="194"/>
    <b v="0"/>
    <b v="0"/>
    <s v="theater/plays"/>
  </r>
  <r>
    <n v="201"/>
    <s v="Osborne, Perkins and Knox"/>
    <s v="Cross-platform bi-directional workforce"/>
    <n v="2100"/>
    <n v="14305"/>
    <s v="US"/>
    <x v="1"/>
    <n v="6.8119047619047617"/>
    <n v="157"/>
    <n v="13.375796178343949"/>
    <s v="USD"/>
    <x v="2"/>
    <s v="web"/>
    <x v="196"/>
    <n v="1407819600"/>
    <x v="196"/>
    <x v="195"/>
    <b v="0"/>
    <b v="0"/>
    <s v="technology/web"/>
  </r>
  <r>
    <n v="202"/>
    <s v="Mcknight-Freeman"/>
    <s v="Upgradable scalable methodology"/>
    <n v="8300"/>
    <n v="6543"/>
    <s v="US"/>
    <x v="3"/>
    <n v="0.78831325301204824"/>
    <n v="82"/>
    <n v="101.21951219512195"/>
    <s v="USD"/>
    <x v="0"/>
    <s v="food trucks"/>
    <x v="197"/>
    <n v="1317877200"/>
    <x v="197"/>
    <x v="196"/>
    <b v="0"/>
    <b v="0"/>
    <s v="food/food trucks"/>
  </r>
  <r>
    <n v="203"/>
    <s v="Hayden, Shannon and Stein"/>
    <s v="Customer-focused client-server service-desk"/>
    <n v="143900"/>
    <n v="193413"/>
    <s v="AU"/>
    <x v="1"/>
    <n v="1.3440792216817234"/>
    <n v="4498"/>
    <n v="31.991996442863496"/>
    <s v="AUD"/>
    <x v="3"/>
    <s v="plays"/>
    <x v="198"/>
    <n v="1484805600"/>
    <x v="198"/>
    <x v="197"/>
    <b v="0"/>
    <b v="0"/>
    <s v="theater/plays"/>
  </r>
  <r>
    <n v="204"/>
    <s v="Daniel-Luna"/>
    <s v="Mandatory multimedia leverage"/>
    <n v="75000"/>
    <n v="2529"/>
    <s v="US"/>
    <x v="0"/>
    <n v="3.372E-2"/>
    <n v="40"/>
    <n v="1875"/>
    <s v="USD"/>
    <x v="1"/>
    <s v="jazz"/>
    <x v="199"/>
    <n v="1302670800"/>
    <x v="199"/>
    <x v="198"/>
    <b v="0"/>
    <b v="0"/>
    <s v="music/jazz"/>
  </r>
  <r>
    <n v="205"/>
    <s v="Weaver-Marquez"/>
    <s v="Focused analyzing circuit"/>
    <n v="1300"/>
    <n v="5614"/>
    <s v="US"/>
    <x v="1"/>
    <n v="4.3184615384615386"/>
    <n v="80"/>
    <n v="16.25"/>
    <s v="USD"/>
    <x v="3"/>
    <s v="plays"/>
    <x v="200"/>
    <n v="1540789200"/>
    <x v="200"/>
    <x v="199"/>
    <b v="1"/>
    <b v="0"/>
    <s v="theater/plays"/>
  </r>
  <r>
    <n v="206"/>
    <s v="Austin, Baker and Kelley"/>
    <s v="Fundamental grid-enabled strategy"/>
    <n v="9000"/>
    <n v="3496"/>
    <s v="US"/>
    <x v="3"/>
    <n v="0.38844444444444443"/>
    <n v="57"/>
    <n v="157.89473684210526"/>
    <s v="USD"/>
    <x v="5"/>
    <s v="fiction"/>
    <x v="201"/>
    <n v="1268028000"/>
    <x v="201"/>
    <x v="200"/>
    <b v="0"/>
    <b v="0"/>
    <s v="publishing/fiction"/>
  </r>
  <r>
    <n v="207"/>
    <s v="Carney-Anderson"/>
    <s v="Digitized 5thgeneration knowledgebase"/>
    <n v="1000"/>
    <n v="4257"/>
    <s v="US"/>
    <x v="1"/>
    <n v="4.2569999999999997"/>
    <n v="43"/>
    <n v="23.255813953488371"/>
    <s v="USD"/>
    <x v="1"/>
    <s v="rock"/>
    <x v="202"/>
    <n v="1537160400"/>
    <x v="202"/>
    <x v="201"/>
    <b v="0"/>
    <b v="1"/>
    <s v="music/rock"/>
  </r>
  <r>
    <n v="208"/>
    <s v="Jackson Inc"/>
    <s v="Mandatory multi-tasking encryption"/>
    <n v="196900"/>
    <n v="199110"/>
    <s v="US"/>
    <x v="1"/>
    <n v="1.0112239715591671"/>
    <n v="2053"/>
    <n v="95.908426692644909"/>
    <s v="USD"/>
    <x v="4"/>
    <s v="documentary"/>
    <x v="203"/>
    <n v="1512280800"/>
    <x v="203"/>
    <x v="202"/>
    <b v="0"/>
    <b v="0"/>
    <s v="film &amp; video/documentary"/>
  </r>
  <r>
    <n v="209"/>
    <s v="Warren Ltd"/>
    <s v="Distributed system-worthy application"/>
    <n v="194500"/>
    <n v="41212"/>
    <s v="AU"/>
    <x v="2"/>
    <n v="0.21188688946015424"/>
    <n v="808"/>
    <n v="240.71782178217822"/>
    <s v="AUD"/>
    <x v="4"/>
    <s v="documentary"/>
    <x v="204"/>
    <n v="1463115600"/>
    <x v="204"/>
    <x v="203"/>
    <b v="0"/>
    <b v="0"/>
    <s v="film &amp; video/documentary"/>
  </r>
  <r>
    <n v="210"/>
    <s v="Schultz Inc"/>
    <s v="Synergistic tertiary time-frame"/>
    <n v="9400"/>
    <n v="6338"/>
    <s v="DK"/>
    <x v="0"/>
    <n v="0.67425531914893622"/>
    <n v="226"/>
    <n v="41.592920353982301"/>
    <s v="DKK"/>
    <x v="4"/>
    <s v="science fiction"/>
    <x v="205"/>
    <n v="1490850000"/>
    <x v="205"/>
    <x v="204"/>
    <b v="0"/>
    <b v="0"/>
    <s v="film &amp; video/science fiction"/>
  </r>
  <r>
    <n v="211"/>
    <s v="Thompson LLC"/>
    <s v="Customer-focused impactful benchmark"/>
    <n v="104400"/>
    <n v="99100"/>
    <s v="US"/>
    <x v="0"/>
    <n v="0.9492337164750958"/>
    <n v="1625"/>
    <n v="64.246153846153845"/>
    <s v="USD"/>
    <x v="3"/>
    <s v="plays"/>
    <x v="206"/>
    <n v="1379653200"/>
    <x v="206"/>
    <x v="205"/>
    <b v="0"/>
    <b v="0"/>
    <s v="theater/plays"/>
  </r>
  <r>
    <n v="212"/>
    <s v="Johnson Inc"/>
    <s v="Profound next generation infrastructure"/>
    <n v="8100"/>
    <n v="12300"/>
    <s v="US"/>
    <x v="1"/>
    <n v="1.5185185185185186"/>
    <n v="168"/>
    <n v="48.214285714285715"/>
    <s v="USD"/>
    <x v="3"/>
    <s v="plays"/>
    <x v="207"/>
    <n v="1580364000"/>
    <x v="207"/>
    <x v="206"/>
    <b v="0"/>
    <b v="0"/>
    <s v="theater/plays"/>
  </r>
  <r>
    <n v="213"/>
    <s v="Morgan-Warren"/>
    <s v="Face-to-face encompassing info-mediaries"/>
    <n v="87900"/>
    <n v="171549"/>
    <s v="US"/>
    <x v="1"/>
    <n v="1.9516382252559727"/>
    <n v="4289"/>
    <n v="20.494287712753554"/>
    <s v="USD"/>
    <x v="1"/>
    <s v="indie rock"/>
    <x v="208"/>
    <n v="1289714400"/>
    <x v="208"/>
    <x v="207"/>
    <b v="0"/>
    <b v="1"/>
    <s v="music/indie rock"/>
  </r>
  <r>
    <n v="214"/>
    <s v="Sullivan Group"/>
    <s v="Open-source fresh-thinking policy"/>
    <n v="1400"/>
    <n v="14324"/>
    <s v="US"/>
    <x v="1"/>
    <n v="10.231428571428571"/>
    <n v="165"/>
    <n v="8.4848484848484844"/>
    <s v="USD"/>
    <x v="1"/>
    <s v="rock"/>
    <x v="209"/>
    <n v="1282712400"/>
    <x v="209"/>
    <x v="208"/>
    <b v="0"/>
    <b v="0"/>
    <s v="music/rock"/>
  </r>
  <r>
    <n v="215"/>
    <s v="Vargas, Banks and Palmer"/>
    <s v="Extended 24/7 implementation"/>
    <n v="156800"/>
    <n v="6024"/>
    <s v="US"/>
    <x v="0"/>
    <n v="3.8418367346938778E-2"/>
    <n v="143"/>
    <n v="1096.5034965034965"/>
    <s v="USD"/>
    <x v="3"/>
    <s v="plays"/>
    <x v="210"/>
    <n v="1550210400"/>
    <x v="210"/>
    <x v="209"/>
    <b v="0"/>
    <b v="0"/>
    <s v="theater/plays"/>
  </r>
  <r>
    <n v="216"/>
    <s v="Johnson, Dixon and Zimmerman"/>
    <s v="Organic dynamic algorithm"/>
    <n v="121700"/>
    <n v="188721"/>
    <s v="US"/>
    <x v="1"/>
    <n v="1.5507066557107643"/>
    <n v="1815"/>
    <n v="67.052341597796143"/>
    <s v="USD"/>
    <x v="3"/>
    <s v="plays"/>
    <x v="211"/>
    <n v="1322114400"/>
    <x v="211"/>
    <x v="210"/>
    <b v="0"/>
    <b v="0"/>
    <s v="theater/plays"/>
  </r>
  <r>
    <n v="217"/>
    <s v="Moore, Dudley and Navarro"/>
    <s v="Organic multi-tasking focus group"/>
    <n v="129400"/>
    <n v="57911"/>
    <s v="US"/>
    <x v="0"/>
    <n v="0.44753477588871715"/>
    <n v="934"/>
    <n v="138.5438972162741"/>
    <s v="USD"/>
    <x v="4"/>
    <s v="science fiction"/>
    <x v="212"/>
    <n v="1557205200"/>
    <x v="212"/>
    <x v="211"/>
    <b v="0"/>
    <b v="0"/>
    <s v="film &amp; video/science fiction"/>
  </r>
  <r>
    <n v="218"/>
    <s v="Price-Rodriguez"/>
    <s v="Adaptive logistical initiative"/>
    <n v="5700"/>
    <n v="12309"/>
    <s v="GB"/>
    <x v="1"/>
    <n v="2.1594736842105262"/>
    <n v="397"/>
    <n v="14.357682619647354"/>
    <s v="GBP"/>
    <x v="4"/>
    <s v="shorts"/>
    <x v="213"/>
    <n v="1323928800"/>
    <x v="213"/>
    <x v="212"/>
    <b v="0"/>
    <b v="1"/>
    <s v="film &amp; video/shorts"/>
  </r>
  <r>
    <n v="219"/>
    <s v="Huang-Henderson"/>
    <s v="Stand-alone mobile customer loyalty"/>
    <n v="41700"/>
    <n v="138497"/>
    <s v="US"/>
    <x v="1"/>
    <n v="3.3212709832134291"/>
    <n v="1539"/>
    <n v="27.095516569200779"/>
    <s v="USD"/>
    <x v="4"/>
    <s v="animation"/>
    <x v="214"/>
    <n v="1346130000"/>
    <x v="214"/>
    <x v="213"/>
    <b v="0"/>
    <b v="0"/>
    <s v="film &amp; video/animation"/>
  </r>
  <r>
    <n v="220"/>
    <s v="Owens-Le"/>
    <s v="Focused composite approach"/>
    <n v="7900"/>
    <n v="667"/>
    <s v="US"/>
    <x v="0"/>
    <n v="8.4430379746835441E-2"/>
    <n v="17"/>
    <n v="464.70588235294116"/>
    <s v="USD"/>
    <x v="3"/>
    <s v="plays"/>
    <x v="215"/>
    <n v="1311051600"/>
    <x v="215"/>
    <x v="214"/>
    <b v="1"/>
    <b v="0"/>
    <s v="theater/plays"/>
  </r>
  <r>
    <n v="221"/>
    <s v="Huff LLC"/>
    <s v="Face-to-face clear-thinking Local Area Network"/>
    <n v="121500"/>
    <n v="119830"/>
    <s v="US"/>
    <x v="0"/>
    <n v="0.9862551440329218"/>
    <n v="2179"/>
    <n v="55.759522716842589"/>
    <s v="USD"/>
    <x v="0"/>
    <s v="food trucks"/>
    <x v="216"/>
    <n v="1340427600"/>
    <x v="216"/>
    <x v="215"/>
    <b v="1"/>
    <b v="0"/>
    <s v="food/food trucks"/>
  </r>
  <r>
    <n v="222"/>
    <s v="Johnson LLC"/>
    <s v="Cross-group cohesive circuit"/>
    <n v="4800"/>
    <n v="6623"/>
    <s v="US"/>
    <x v="1"/>
    <n v="1.3797916666666667"/>
    <n v="138"/>
    <n v="34.782608695652172"/>
    <s v="USD"/>
    <x v="7"/>
    <s v="photography books"/>
    <x v="217"/>
    <n v="1412312400"/>
    <x v="217"/>
    <x v="216"/>
    <b v="0"/>
    <b v="0"/>
    <s v="photography/photography books"/>
  </r>
  <r>
    <n v="223"/>
    <s v="Chavez, Garcia and Cantu"/>
    <s v="Synergistic explicit capability"/>
    <n v="87300"/>
    <n v="81897"/>
    <s v="US"/>
    <x v="0"/>
    <n v="0.93810996563573879"/>
    <n v="931"/>
    <n v="93.770139634801282"/>
    <s v="USD"/>
    <x v="3"/>
    <s v="plays"/>
    <x v="218"/>
    <n v="1459314000"/>
    <x v="218"/>
    <x v="217"/>
    <b v="0"/>
    <b v="0"/>
    <s v="theater/plays"/>
  </r>
  <r>
    <n v="224"/>
    <s v="Lester-Moore"/>
    <s v="Diverse analyzing definition"/>
    <n v="46300"/>
    <n v="186885"/>
    <s v="US"/>
    <x v="1"/>
    <n v="4.0363930885529156"/>
    <n v="3594"/>
    <n v="12.882582081246522"/>
    <s v="USD"/>
    <x v="4"/>
    <s v="science fiction"/>
    <x v="219"/>
    <n v="1415426400"/>
    <x v="219"/>
    <x v="218"/>
    <b v="0"/>
    <b v="0"/>
    <s v="film &amp; video/science fiction"/>
  </r>
  <r>
    <n v="225"/>
    <s v="Fox-Quinn"/>
    <s v="Enterprise-wide reciprocal success"/>
    <n v="67800"/>
    <n v="176398"/>
    <s v="US"/>
    <x v="1"/>
    <n v="2.6017404129793511"/>
    <n v="5880"/>
    <n v="11.530612244897959"/>
    <s v="USD"/>
    <x v="1"/>
    <s v="rock"/>
    <x v="220"/>
    <n v="1399093200"/>
    <x v="220"/>
    <x v="219"/>
    <b v="1"/>
    <b v="0"/>
    <s v="music/rock"/>
  </r>
  <r>
    <n v="226"/>
    <s v="Garcia Inc"/>
    <s v="Progressive neutral middleware"/>
    <n v="3000"/>
    <n v="10999"/>
    <s v="US"/>
    <x v="1"/>
    <n v="3.6663333333333332"/>
    <n v="112"/>
    <n v="26.785714285714285"/>
    <s v="USD"/>
    <x v="7"/>
    <s v="photography books"/>
    <x v="221"/>
    <n v="1273899600"/>
    <x v="221"/>
    <x v="122"/>
    <b v="0"/>
    <b v="0"/>
    <s v="photography/photography books"/>
  </r>
  <r>
    <n v="227"/>
    <s v="Johnson-Lee"/>
    <s v="Intuitive exuding process improvement"/>
    <n v="60900"/>
    <n v="102751"/>
    <s v="US"/>
    <x v="1"/>
    <n v="1.687208538587849"/>
    <n v="943"/>
    <n v="64.581124072110285"/>
    <s v="USD"/>
    <x v="6"/>
    <s v="mobile games"/>
    <x v="222"/>
    <n v="1432184400"/>
    <x v="222"/>
    <x v="220"/>
    <b v="0"/>
    <b v="0"/>
    <s v="games/mobile games"/>
  </r>
  <r>
    <n v="228"/>
    <s v="Pineda Group"/>
    <s v="Exclusive real-time protocol"/>
    <n v="137900"/>
    <n v="165352"/>
    <s v="US"/>
    <x v="1"/>
    <n v="1.1990717911530093"/>
    <n v="2468"/>
    <n v="55.875202593192867"/>
    <s v="USD"/>
    <x v="4"/>
    <s v="animation"/>
    <x v="172"/>
    <n v="1474779600"/>
    <x v="172"/>
    <x v="221"/>
    <b v="0"/>
    <b v="0"/>
    <s v="film &amp; video/animation"/>
  </r>
  <r>
    <n v="229"/>
    <s v="Hoffman-Howard"/>
    <s v="Extended encompassing application"/>
    <n v="85600"/>
    <n v="165798"/>
    <s v="US"/>
    <x v="1"/>
    <n v="1.936892523364486"/>
    <n v="2551"/>
    <n v="33.55546844374755"/>
    <s v="USD"/>
    <x v="6"/>
    <s v="mobile games"/>
    <x v="223"/>
    <n v="1500440400"/>
    <x v="223"/>
    <x v="222"/>
    <b v="0"/>
    <b v="1"/>
    <s v="games/mobile games"/>
  </r>
  <r>
    <n v="230"/>
    <s v="Miranda, Hall and Mcgrath"/>
    <s v="Progressive value-added ability"/>
    <n v="2400"/>
    <n v="10084"/>
    <s v="US"/>
    <x v="1"/>
    <n v="4.2016666666666671"/>
    <n v="101"/>
    <n v="23.762376237623762"/>
    <s v="USD"/>
    <x v="6"/>
    <s v="video games"/>
    <x v="224"/>
    <n v="1575612000"/>
    <x v="224"/>
    <x v="223"/>
    <b v="0"/>
    <b v="0"/>
    <s v="games/video games"/>
  </r>
  <r>
    <n v="231"/>
    <s v="Williams, Carter and Gonzalez"/>
    <s v="Cross-platform uniform hardware"/>
    <n v="7200"/>
    <n v="5523"/>
    <s v="US"/>
    <x v="3"/>
    <n v="0.76708333333333334"/>
    <n v="67"/>
    <n v="107.46268656716418"/>
    <s v="USD"/>
    <x v="3"/>
    <s v="plays"/>
    <x v="225"/>
    <n v="1374123600"/>
    <x v="225"/>
    <x v="224"/>
    <b v="0"/>
    <b v="0"/>
    <s v="theater/plays"/>
  </r>
  <r>
    <n v="232"/>
    <s v="Davis-Rodriguez"/>
    <s v="Progressive secondary portal"/>
    <n v="3400"/>
    <n v="5823"/>
    <s v="US"/>
    <x v="1"/>
    <n v="1.7126470588235294"/>
    <n v="92"/>
    <n v="36.956521739130437"/>
    <s v="USD"/>
    <x v="3"/>
    <s v="plays"/>
    <x v="226"/>
    <n v="1469509200"/>
    <x v="226"/>
    <x v="225"/>
    <b v="0"/>
    <b v="0"/>
    <s v="theater/plays"/>
  </r>
  <r>
    <n v="233"/>
    <s v="Reid, Rivera and Perry"/>
    <s v="Multi-lateral national adapter"/>
    <n v="3800"/>
    <n v="6000"/>
    <s v="US"/>
    <x v="1"/>
    <n v="1.5789473684210527"/>
    <n v="62"/>
    <n v="61.29032258064516"/>
    <s v="USD"/>
    <x v="4"/>
    <s v="animation"/>
    <x v="227"/>
    <n v="1309237200"/>
    <x v="227"/>
    <x v="226"/>
    <b v="0"/>
    <b v="0"/>
    <s v="film &amp; video/animation"/>
  </r>
  <r>
    <n v="234"/>
    <s v="Mendoza-Parker"/>
    <s v="Enterprise-wide motivating matrices"/>
    <n v="7500"/>
    <n v="8181"/>
    <s v="IT"/>
    <x v="1"/>
    <n v="1.0908"/>
    <n v="149"/>
    <n v="50.335570469798661"/>
    <s v="EUR"/>
    <x v="6"/>
    <s v="video games"/>
    <x v="228"/>
    <n v="1503982800"/>
    <x v="228"/>
    <x v="227"/>
    <b v="0"/>
    <b v="1"/>
    <s v="games/video games"/>
  </r>
  <r>
    <n v="235"/>
    <s v="Lee, Ali and Guzman"/>
    <s v="Polarized upward-trending Local Area Network"/>
    <n v="8600"/>
    <n v="3589"/>
    <s v="US"/>
    <x v="0"/>
    <n v="0.41732558139534881"/>
    <n v="92"/>
    <n v="93.478260869565219"/>
    <s v="USD"/>
    <x v="4"/>
    <s v="animation"/>
    <x v="229"/>
    <n v="1487397600"/>
    <x v="229"/>
    <x v="228"/>
    <b v="0"/>
    <b v="0"/>
    <s v="film &amp; video/animation"/>
  </r>
  <r>
    <n v="236"/>
    <s v="Gallegos-Cobb"/>
    <s v="Object-based directional function"/>
    <n v="39500"/>
    <n v="4323"/>
    <s v="AU"/>
    <x v="0"/>
    <n v="0.10944303797468355"/>
    <n v="57"/>
    <n v="692.98245614035091"/>
    <s v="AUD"/>
    <x v="1"/>
    <s v="rock"/>
    <x v="230"/>
    <n v="1562043600"/>
    <x v="230"/>
    <x v="229"/>
    <b v="0"/>
    <b v="1"/>
    <s v="music/rock"/>
  </r>
  <r>
    <n v="237"/>
    <s v="Ellison PLC"/>
    <s v="Re-contextualized tangible open architecture"/>
    <n v="9300"/>
    <n v="14822"/>
    <s v="US"/>
    <x v="1"/>
    <n v="1.593763440860215"/>
    <n v="329"/>
    <n v="28.267477203647417"/>
    <s v="USD"/>
    <x v="4"/>
    <s v="animation"/>
    <x v="231"/>
    <n v="1398574800"/>
    <x v="231"/>
    <x v="230"/>
    <b v="0"/>
    <b v="0"/>
    <s v="film &amp; video/animation"/>
  </r>
  <r>
    <n v="238"/>
    <s v="Bolton, Sanchez and Carrillo"/>
    <s v="Distributed systemic adapter"/>
    <n v="2400"/>
    <n v="10138"/>
    <s v="DK"/>
    <x v="1"/>
    <n v="4.2241666666666671"/>
    <n v="97"/>
    <n v="24.742268041237114"/>
    <s v="DKK"/>
    <x v="3"/>
    <s v="plays"/>
    <x v="232"/>
    <n v="1515391200"/>
    <x v="232"/>
    <x v="231"/>
    <b v="0"/>
    <b v="1"/>
    <s v="theater/plays"/>
  </r>
  <r>
    <n v="239"/>
    <s v="Mason-Sanders"/>
    <s v="Networked web-enabled instruction set"/>
    <n v="3200"/>
    <n v="3127"/>
    <s v="US"/>
    <x v="0"/>
    <n v="0.97718749999999999"/>
    <n v="41"/>
    <n v="78.048780487804876"/>
    <s v="USD"/>
    <x v="2"/>
    <s v="wearables"/>
    <x v="233"/>
    <n v="1441170000"/>
    <x v="233"/>
    <x v="232"/>
    <b v="0"/>
    <b v="0"/>
    <s v="technology/wearables"/>
  </r>
  <r>
    <n v="240"/>
    <s v="Pitts-Reed"/>
    <s v="Vision-oriented dynamic service-desk"/>
    <n v="29400"/>
    <n v="123124"/>
    <s v="US"/>
    <x v="1"/>
    <n v="4.1878911564625847"/>
    <n v="1784"/>
    <n v="16.479820627802692"/>
    <s v="USD"/>
    <x v="3"/>
    <s v="plays"/>
    <x v="194"/>
    <n v="1281157200"/>
    <x v="194"/>
    <x v="233"/>
    <b v="0"/>
    <b v="0"/>
    <s v="theater/plays"/>
  </r>
  <r>
    <n v="241"/>
    <s v="Gonzalez-Martinez"/>
    <s v="Vision-oriented actuating open system"/>
    <n v="168500"/>
    <n v="171729"/>
    <s v="AU"/>
    <x v="1"/>
    <n v="1.0191632047477746"/>
    <n v="1684"/>
    <n v="100.05938242280286"/>
    <s v="AUD"/>
    <x v="5"/>
    <s v="nonfiction"/>
    <x v="234"/>
    <n v="1398229200"/>
    <x v="234"/>
    <x v="234"/>
    <b v="0"/>
    <b v="1"/>
    <s v="publishing/nonfiction"/>
  </r>
  <r>
    <n v="242"/>
    <s v="Hill, Martin and Garcia"/>
    <s v="Sharable scalable core"/>
    <n v="8400"/>
    <n v="10729"/>
    <s v="US"/>
    <x v="1"/>
    <n v="1.2772619047619047"/>
    <n v="250"/>
    <n v="33.6"/>
    <s v="USD"/>
    <x v="1"/>
    <s v="rock"/>
    <x v="235"/>
    <n v="1495256400"/>
    <x v="235"/>
    <x v="235"/>
    <b v="0"/>
    <b v="1"/>
    <s v="music/rock"/>
  </r>
  <r>
    <n v="243"/>
    <s v="Garcia PLC"/>
    <s v="Customer-focused attitude-oriented function"/>
    <n v="2300"/>
    <n v="10240"/>
    <s v="US"/>
    <x v="1"/>
    <n v="4.4521739130434783"/>
    <n v="238"/>
    <n v="9.6638655462184868"/>
    <s v="USD"/>
    <x v="3"/>
    <s v="plays"/>
    <x v="236"/>
    <n v="1520402400"/>
    <x v="236"/>
    <x v="236"/>
    <b v="0"/>
    <b v="0"/>
    <s v="theater/plays"/>
  </r>
  <r>
    <n v="244"/>
    <s v="Herring-Bailey"/>
    <s v="Reverse-engineered system-worthy extranet"/>
    <n v="700"/>
    <n v="3988"/>
    <s v="US"/>
    <x v="1"/>
    <n v="5.6971428571428575"/>
    <n v="53"/>
    <n v="13.20754716981132"/>
    <s v="USD"/>
    <x v="3"/>
    <s v="plays"/>
    <x v="237"/>
    <n v="1409806800"/>
    <x v="237"/>
    <x v="237"/>
    <b v="0"/>
    <b v="0"/>
    <s v="theater/plays"/>
  </r>
  <r>
    <n v="245"/>
    <s v="Russell-Gardner"/>
    <s v="Re-engineered systematic monitoring"/>
    <n v="2900"/>
    <n v="14771"/>
    <s v="US"/>
    <x v="1"/>
    <n v="5.0934482758620687"/>
    <n v="214"/>
    <n v="13.551401869158878"/>
    <s v="USD"/>
    <x v="3"/>
    <s v="plays"/>
    <x v="238"/>
    <n v="1396933200"/>
    <x v="238"/>
    <x v="238"/>
    <b v="0"/>
    <b v="0"/>
    <s v="theater/plays"/>
  </r>
  <r>
    <n v="246"/>
    <s v="Walters-Carter"/>
    <s v="Seamless value-added standardization"/>
    <n v="4500"/>
    <n v="14649"/>
    <s v="US"/>
    <x v="1"/>
    <n v="3.2553333333333332"/>
    <n v="222"/>
    <n v="20.27027027027027"/>
    <s v="USD"/>
    <x v="2"/>
    <s v="web"/>
    <x v="239"/>
    <n v="1376024400"/>
    <x v="239"/>
    <x v="239"/>
    <b v="0"/>
    <b v="0"/>
    <s v="technology/web"/>
  </r>
  <r>
    <n v="247"/>
    <s v="Johnson, Patterson and Montoya"/>
    <s v="Triple-buffered fresh-thinking frame"/>
    <n v="19800"/>
    <n v="184658"/>
    <s v="US"/>
    <x v="1"/>
    <n v="9.3261616161616168"/>
    <n v="1884"/>
    <n v="10.509554140127388"/>
    <s v="USD"/>
    <x v="5"/>
    <s v="fiction"/>
    <x v="240"/>
    <n v="1483682400"/>
    <x v="240"/>
    <x v="240"/>
    <b v="0"/>
    <b v="1"/>
    <s v="publishing/fiction"/>
  </r>
  <r>
    <n v="248"/>
    <s v="Roberts and Sons"/>
    <s v="Streamlined holistic knowledgebase"/>
    <n v="6200"/>
    <n v="13103"/>
    <s v="AU"/>
    <x v="1"/>
    <n v="2.1133870967741935"/>
    <n v="218"/>
    <n v="28.440366972477065"/>
    <s v="AUD"/>
    <x v="6"/>
    <s v="mobile games"/>
    <x v="241"/>
    <n v="1420437600"/>
    <x v="241"/>
    <x v="241"/>
    <b v="0"/>
    <b v="0"/>
    <s v="games/mobile games"/>
  </r>
  <r>
    <n v="249"/>
    <s v="Avila-Nelson"/>
    <s v="Up-sized intermediate website"/>
    <n v="61500"/>
    <n v="168095"/>
    <s v="US"/>
    <x v="1"/>
    <n v="2.7332520325203253"/>
    <n v="6465"/>
    <n v="9.5127610208816709"/>
    <s v="USD"/>
    <x v="5"/>
    <s v="translations"/>
    <x v="242"/>
    <n v="1420783200"/>
    <x v="242"/>
    <x v="242"/>
    <b v="0"/>
    <b v="0"/>
    <s v="publishing/translations"/>
  </r>
  <r>
    <n v="250"/>
    <s v="Robbins and Sons"/>
    <s v="Future-proofed directional synergy"/>
    <n v="100"/>
    <n v="3"/>
    <s v="US"/>
    <x v="0"/>
    <n v="0.03"/>
    <n v="1"/>
    <n v="100"/>
    <s v="USD"/>
    <x v="1"/>
    <s v="rock"/>
    <x v="67"/>
    <n v="1267423200"/>
    <x v="67"/>
    <x v="243"/>
    <b v="0"/>
    <b v="0"/>
    <s v="music/rock"/>
  </r>
  <r>
    <n v="251"/>
    <s v="Singleton Ltd"/>
    <s v="Enhanced user-facing function"/>
    <n v="7100"/>
    <n v="3840"/>
    <s v="US"/>
    <x v="0"/>
    <n v="0.54084507042253516"/>
    <n v="101"/>
    <n v="70.297029702970292"/>
    <s v="USD"/>
    <x v="3"/>
    <s v="plays"/>
    <x v="243"/>
    <n v="1355205600"/>
    <x v="243"/>
    <x v="244"/>
    <b v="0"/>
    <b v="0"/>
    <s v="theater/plays"/>
  </r>
  <r>
    <n v="252"/>
    <s v="Perez PLC"/>
    <s v="Operative bandwidth-monitored interface"/>
    <n v="1000"/>
    <n v="6263"/>
    <s v="US"/>
    <x v="1"/>
    <n v="6.2629999999999999"/>
    <n v="59"/>
    <n v="16.949152542372882"/>
    <s v="USD"/>
    <x v="3"/>
    <s v="plays"/>
    <x v="244"/>
    <n v="1383109200"/>
    <x v="244"/>
    <x v="245"/>
    <b v="0"/>
    <b v="0"/>
    <s v="theater/plays"/>
  </r>
  <r>
    <n v="253"/>
    <s v="Rogers, Jacobs and Jackson"/>
    <s v="Upgradable multi-state instruction set"/>
    <n v="121500"/>
    <n v="108161"/>
    <s v="CA"/>
    <x v="0"/>
    <n v="0.8902139917695473"/>
    <n v="1335"/>
    <n v="91.011235955056179"/>
    <s v="CAD"/>
    <x v="4"/>
    <s v="drama"/>
    <x v="245"/>
    <n v="1303275600"/>
    <x v="245"/>
    <x v="246"/>
    <b v="0"/>
    <b v="0"/>
    <s v="film &amp; video/drama"/>
  </r>
  <r>
    <n v="254"/>
    <s v="Barry Group"/>
    <s v="De-engineered static Local Area Network"/>
    <n v="4600"/>
    <n v="8505"/>
    <s v="US"/>
    <x v="1"/>
    <n v="1.8489130434782608"/>
    <n v="88"/>
    <n v="52.272727272727273"/>
    <s v="USD"/>
    <x v="5"/>
    <s v="nonfiction"/>
    <x v="246"/>
    <n v="1487829600"/>
    <x v="246"/>
    <x v="247"/>
    <b v="0"/>
    <b v="0"/>
    <s v="publishing/nonfiction"/>
  </r>
  <r>
    <n v="255"/>
    <s v="Rosales, Branch and Harmon"/>
    <s v="Upgradable grid-enabled superstructure"/>
    <n v="80500"/>
    <n v="96735"/>
    <s v="US"/>
    <x v="1"/>
    <n v="1.2016770186335404"/>
    <n v="1697"/>
    <n v="47.436652916912195"/>
    <s v="USD"/>
    <x v="1"/>
    <s v="rock"/>
    <x v="247"/>
    <n v="1298268000"/>
    <x v="247"/>
    <x v="248"/>
    <b v="0"/>
    <b v="1"/>
    <s v="music/rock"/>
  </r>
  <r>
    <n v="256"/>
    <s v="Smith-Reid"/>
    <s v="Optimized actuating toolset"/>
    <n v="4100"/>
    <n v="959"/>
    <s v="GB"/>
    <x v="0"/>
    <n v="0.23390243902439026"/>
    <n v="15"/>
    <n v="273.33333333333331"/>
    <s v="GBP"/>
    <x v="1"/>
    <s v="rock"/>
    <x v="248"/>
    <n v="1456812000"/>
    <x v="248"/>
    <x v="249"/>
    <b v="0"/>
    <b v="0"/>
    <s v="music/rock"/>
  </r>
  <r>
    <n v="257"/>
    <s v="Williams Inc"/>
    <s v="Decentralized exuding strategy"/>
    <n v="5700"/>
    <n v="8322"/>
    <s v="US"/>
    <x v="1"/>
    <n v="1.46"/>
    <n v="92"/>
    <n v="61.956521739130437"/>
    <s v="USD"/>
    <x v="3"/>
    <s v="plays"/>
    <x v="249"/>
    <n v="1363669200"/>
    <x v="249"/>
    <x v="250"/>
    <b v="0"/>
    <b v="0"/>
    <s v="theater/plays"/>
  </r>
  <r>
    <n v="258"/>
    <s v="Duncan, Mcdonald and Miller"/>
    <s v="Assimilated coherent hardware"/>
    <n v="5000"/>
    <n v="13424"/>
    <s v="US"/>
    <x v="1"/>
    <n v="2.6848000000000001"/>
    <n v="186"/>
    <n v="26.881720430107528"/>
    <s v="USD"/>
    <x v="3"/>
    <s v="plays"/>
    <x v="250"/>
    <n v="1482904800"/>
    <x v="250"/>
    <x v="251"/>
    <b v="0"/>
    <b v="1"/>
    <s v="theater/plays"/>
  </r>
  <r>
    <n v="259"/>
    <s v="Watkins Ltd"/>
    <s v="Multi-channeled responsive implementation"/>
    <n v="1800"/>
    <n v="10755"/>
    <s v="US"/>
    <x v="1"/>
    <n v="5.9749999999999996"/>
    <n v="138"/>
    <n v="13.043478260869565"/>
    <s v="USD"/>
    <x v="7"/>
    <s v="photography books"/>
    <x v="251"/>
    <n v="1356588000"/>
    <x v="251"/>
    <x v="252"/>
    <b v="1"/>
    <b v="0"/>
    <s v="photography/photography books"/>
  </r>
  <r>
    <n v="260"/>
    <s v="Allen-Jones"/>
    <s v="Centralized modular initiative"/>
    <n v="6300"/>
    <n v="9935"/>
    <s v="US"/>
    <x v="1"/>
    <n v="1.5769841269841269"/>
    <n v="261"/>
    <n v="24.137931034482758"/>
    <s v="USD"/>
    <x v="1"/>
    <s v="rock"/>
    <x v="136"/>
    <n v="1349845200"/>
    <x v="136"/>
    <x v="253"/>
    <b v="0"/>
    <b v="0"/>
    <s v="music/rock"/>
  </r>
  <r>
    <n v="261"/>
    <s v="Mason-Smith"/>
    <s v="Reverse-engineered cohesive migration"/>
    <n v="84300"/>
    <n v="26303"/>
    <s v="US"/>
    <x v="0"/>
    <n v="0.31201660735468567"/>
    <n v="454"/>
    <n v="185.68281938325993"/>
    <s v="USD"/>
    <x v="1"/>
    <s v="rock"/>
    <x v="252"/>
    <n v="1283058000"/>
    <x v="252"/>
    <x v="254"/>
    <b v="0"/>
    <b v="1"/>
    <s v="music/rock"/>
  </r>
  <r>
    <n v="262"/>
    <s v="Lloyd, Kennedy and Davis"/>
    <s v="Compatible multimedia hub"/>
    <n v="1700"/>
    <n v="5328"/>
    <s v="US"/>
    <x v="1"/>
    <n v="3.1341176470588237"/>
    <n v="107"/>
    <n v="15.88785046728972"/>
    <s v="USD"/>
    <x v="1"/>
    <s v="indie rock"/>
    <x v="253"/>
    <n v="1304226000"/>
    <x v="253"/>
    <x v="255"/>
    <b v="0"/>
    <b v="1"/>
    <s v="music/indie rock"/>
  </r>
  <r>
    <n v="263"/>
    <s v="Walker Ltd"/>
    <s v="Organic eco-centric success"/>
    <n v="2900"/>
    <n v="10756"/>
    <s v="US"/>
    <x v="1"/>
    <n v="3.7089655172413791"/>
    <n v="199"/>
    <n v="14.572864321608041"/>
    <s v="USD"/>
    <x v="7"/>
    <s v="photography books"/>
    <x v="254"/>
    <n v="1263016800"/>
    <x v="254"/>
    <x v="256"/>
    <b v="0"/>
    <b v="0"/>
    <s v="photography/photography books"/>
  </r>
  <r>
    <n v="264"/>
    <s v="Gordon PLC"/>
    <s v="Virtual reciprocal policy"/>
    <n v="45600"/>
    <n v="165375"/>
    <s v="US"/>
    <x v="1"/>
    <n v="3.6266447368421053"/>
    <n v="5512"/>
    <n v="8.2728592162554424"/>
    <s v="USD"/>
    <x v="3"/>
    <s v="plays"/>
    <x v="255"/>
    <n v="1362031200"/>
    <x v="255"/>
    <x v="257"/>
    <b v="0"/>
    <b v="0"/>
    <s v="theater/plays"/>
  </r>
  <r>
    <n v="265"/>
    <s v="Lee and Sons"/>
    <s v="Persevering interactive emulation"/>
    <n v="4900"/>
    <n v="6031"/>
    <s v="US"/>
    <x v="1"/>
    <n v="1.2308163265306122"/>
    <n v="86"/>
    <n v="56.97674418604651"/>
    <s v="USD"/>
    <x v="3"/>
    <s v="plays"/>
    <x v="256"/>
    <n v="1455602400"/>
    <x v="256"/>
    <x v="258"/>
    <b v="0"/>
    <b v="0"/>
    <s v="theater/plays"/>
  </r>
  <r>
    <n v="266"/>
    <s v="Cole LLC"/>
    <s v="Proactive responsive emulation"/>
    <n v="111900"/>
    <n v="85902"/>
    <s v="IT"/>
    <x v="0"/>
    <n v="0.76766756032171579"/>
    <n v="3182"/>
    <n v="35.166561910747959"/>
    <s v="EUR"/>
    <x v="1"/>
    <s v="jazz"/>
    <x v="257"/>
    <n v="1418191200"/>
    <x v="257"/>
    <x v="259"/>
    <b v="0"/>
    <b v="1"/>
    <s v="music/jazz"/>
  </r>
  <r>
    <n v="267"/>
    <s v="Acosta PLC"/>
    <s v="Extended eco-centric function"/>
    <n v="61600"/>
    <n v="143910"/>
    <s v="AU"/>
    <x v="1"/>
    <n v="2.3362012987012988"/>
    <n v="2768"/>
    <n v="22.254335260115607"/>
    <s v="AUD"/>
    <x v="3"/>
    <s v="plays"/>
    <x v="258"/>
    <n v="1352440800"/>
    <x v="258"/>
    <x v="260"/>
    <b v="0"/>
    <b v="0"/>
    <s v="theater/plays"/>
  </r>
  <r>
    <n v="268"/>
    <s v="Brown-Mckee"/>
    <s v="Networked optimal productivity"/>
    <n v="1500"/>
    <n v="2708"/>
    <s v="US"/>
    <x v="1"/>
    <n v="1.8053333333333332"/>
    <n v="48"/>
    <n v="31.25"/>
    <s v="USD"/>
    <x v="4"/>
    <s v="documentary"/>
    <x v="259"/>
    <n v="1353304800"/>
    <x v="259"/>
    <x v="261"/>
    <b v="0"/>
    <b v="0"/>
    <s v="film &amp; video/documentary"/>
  </r>
  <r>
    <n v="269"/>
    <s v="Miles and Sons"/>
    <s v="Persistent attitude-oriented approach"/>
    <n v="3500"/>
    <n v="8842"/>
    <s v="US"/>
    <x v="1"/>
    <n v="2.5262857142857142"/>
    <n v="87"/>
    <n v="40.229885057471265"/>
    <s v="USD"/>
    <x v="4"/>
    <s v="television"/>
    <x v="260"/>
    <n v="1550728800"/>
    <x v="260"/>
    <x v="262"/>
    <b v="0"/>
    <b v="0"/>
    <s v="film &amp; video/television"/>
  </r>
  <r>
    <n v="270"/>
    <s v="Sawyer, Horton and Williams"/>
    <s v="Triple-buffered 4thgeneration toolset"/>
    <n v="173900"/>
    <n v="47260"/>
    <s v="US"/>
    <x v="3"/>
    <n v="0.27176538240368026"/>
    <n v="1890"/>
    <n v="92.010582010582013"/>
    <s v="USD"/>
    <x v="6"/>
    <s v="video games"/>
    <x v="261"/>
    <n v="1291442400"/>
    <x v="261"/>
    <x v="263"/>
    <b v="0"/>
    <b v="0"/>
    <s v="games/video games"/>
  </r>
  <r>
    <n v="271"/>
    <s v="Foley-Cox"/>
    <s v="Progressive zero administration leverage"/>
    <n v="153700"/>
    <n v="1953"/>
    <s v="US"/>
    <x v="2"/>
    <n v="1.2706571242680547E-2"/>
    <n v="61"/>
    <n v="2519.6721311475408"/>
    <s v="USD"/>
    <x v="7"/>
    <s v="photography books"/>
    <x v="262"/>
    <n v="1452146400"/>
    <x v="262"/>
    <x v="264"/>
    <b v="0"/>
    <b v="0"/>
    <s v="photography/photography books"/>
  </r>
  <r>
    <n v="272"/>
    <s v="Horton, Morrison and Clark"/>
    <s v="Networked radical neural-net"/>
    <n v="51100"/>
    <n v="155349"/>
    <s v="US"/>
    <x v="1"/>
    <n v="3.0400978473581213"/>
    <n v="1894"/>
    <n v="26.979936642027454"/>
    <s v="USD"/>
    <x v="3"/>
    <s v="plays"/>
    <x v="263"/>
    <n v="1564894800"/>
    <x v="263"/>
    <x v="265"/>
    <b v="0"/>
    <b v="1"/>
    <s v="theater/plays"/>
  </r>
  <r>
    <n v="273"/>
    <s v="Thomas and Sons"/>
    <s v="Re-engineered heuristic forecast"/>
    <n v="7800"/>
    <n v="10704"/>
    <s v="CA"/>
    <x v="1"/>
    <n v="1.3723076923076922"/>
    <n v="282"/>
    <n v="27.659574468085108"/>
    <s v="CAD"/>
    <x v="3"/>
    <s v="plays"/>
    <x v="264"/>
    <n v="1505883600"/>
    <x v="264"/>
    <x v="266"/>
    <b v="0"/>
    <b v="0"/>
    <s v="theater/plays"/>
  </r>
  <r>
    <n v="274"/>
    <s v="Morgan-Jenkins"/>
    <s v="Fully-configurable background algorithm"/>
    <n v="2400"/>
    <n v="773"/>
    <s v="US"/>
    <x v="0"/>
    <n v="0.32208333333333333"/>
    <n v="15"/>
    <n v="160"/>
    <s v="USD"/>
    <x v="3"/>
    <s v="plays"/>
    <x v="265"/>
    <n v="1510380000"/>
    <x v="265"/>
    <x v="267"/>
    <b v="0"/>
    <b v="0"/>
    <s v="theater/plays"/>
  </r>
  <r>
    <n v="275"/>
    <s v="Ward, Sanchez and Kemp"/>
    <s v="Stand-alone discrete Graphical User Interface"/>
    <n v="3900"/>
    <n v="9419"/>
    <s v="US"/>
    <x v="1"/>
    <n v="2.4151282051282053"/>
    <n v="116"/>
    <n v="33.620689655172413"/>
    <s v="USD"/>
    <x v="5"/>
    <s v="translations"/>
    <x v="266"/>
    <n v="1555218000"/>
    <x v="266"/>
    <x v="153"/>
    <b v="0"/>
    <b v="0"/>
    <s v="publishing/translations"/>
  </r>
  <r>
    <n v="276"/>
    <s v="Fields Ltd"/>
    <s v="Front-line foreground project"/>
    <n v="5500"/>
    <n v="5324"/>
    <s v="US"/>
    <x v="0"/>
    <n v="0.96799999999999997"/>
    <n v="133"/>
    <n v="41.353383458646618"/>
    <s v="USD"/>
    <x v="6"/>
    <s v="video games"/>
    <x v="267"/>
    <n v="1335243600"/>
    <x v="267"/>
    <x v="268"/>
    <b v="0"/>
    <b v="1"/>
    <s v="games/video games"/>
  </r>
  <r>
    <n v="277"/>
    <s v="Ramos-Mitchell"/>
    <s v="Persevering system-worthy info-mediaries"/>
    <n v="700"/>
    <n v="7465"/>
    <s v="US"/>
    <x v="1"/>
    <n v="10.664285714285715"/>
    <n v="83"/>
    <n v="8.4337349397590362"/>
    <s v="USD"/>
    <x v="3"/>
    <s v="plays"/>
    <x v="268"/>
    <n v="1279688400"/>
    <x v="268"/>
    <x v="269"/>
    <b v="0"/>
    <b v="0"/>
    <s v="theater/plays"/>
  </r>
  <r>
    <n v="278"/>
    <s v="Higgins, Davis and Salazar"/>
    <s v="Distributed multi-tasking strategy"/>
    <n v="2700"/>
    <n v="8799"/>
    <s v="US"/>
    <x v="1"/>
    <n v="3.2588888888888889"/>
    <n v="91"/>
    <n v="29.670329670329672"/>
    <s v="USD"/>
    <x v="2"/>
    <s v="web"/>
    <x v="269"/>
    <n v="1356069600"/>
    <x v="269"/>
    <x v="270"/>
    <b v="0"/>
    <b v="0"/>
    <s v="technology/web"/>
  </r>
  <r>
    <n v="279"/>
    <s v="Smith-Jenkins"/>
    <s v="Vision-oriented methodical application"/>
    <n v="8000"/>
    <n v="13656"/>
    <s v="US"/>
    <x v="1"/>
    <n v="1.7070000000000001"/>
    <n v="546"/>
    <n v="14.652014652014651"/>
    <s v="USD"/>
    <x v="3"/>
    <s v="plays"/>
    <x v="270"/>
    <n v="1536210000"/>
    <x v="270"/>
    <x v="271"/>
    <b v="0"/>
    <b v="0"/>
    <s v="theater/plays"/>
  </r>
  <r>
    <n v="280"/>
    <s v="Braun PLC"/>
    <s v="Function-based high-level infrastructure"/>
    <n v="2500"/>
    <n v="14536"/>
    <s v="US"/>
    <x v="1"/>
    <n v="5.8144"/>
    <n v="393"/>
    <n v="6.3613231552162848"/>
    <s v="USD"/>
    <x v="4"/>
    <s v="animation"/>
    <x v="271"/>
    <n v="1511762400"/>
    <x v="271"/>
    <x v="272"/>
    <b v="0"/>
    <b v="0"/>
    <s v="film &amp; video/animation"/>
  </r>
  <r>
    <n v="281"/>
    <s v="Drake PLC"/>
    <s v="Profound object-oriented paradigm"/>
    <n v="164500"/>
    <n v="150552"/>
    <s v="US"/>
    <x v="0"/>
    <n v="0.91520972644376897"/>
    <n v="2062"/>
    <n v="79.776915615906887"/>
    <s v="USD"/>
    <x v="3"/>
    <s v="plays"/>
    <x v="272"/>
    <n v="1333256400"/>
    <x v="272"/>
    <x v="273"/>
    <b v="0"/>
    <b v="1"/>
    <s v="theater/plays"/>
  </r>
  <r>
    <n v="282"/>
    <s v="Ross, Kelly and Brown"/>
    <s v="Virtual contextually-based circuit"/>
    <n v="8400"/>
    <n v="9076"/>
    <s v="US"/>
    <x v="1"/>
    <n v="1.0804761904761904"/>
    <n v="133"/>
    <n v="63.157894736842103"/>
    <s v="USD"/>
    <x v="4"/>
    <s v="television"/>
    <x v="73"/>
    <n v="1480744800"/>
    <x v="73"/>
    <x v="274"/>
    <b v="0"/>
    <b v="1"/>
    <s v="film &amp; video/television"/>
  </r>
  <r>
    <n v="283"/>
    <s v="Lucas-Mullins"/>
    <s v="Business-focused dynamic instruction set"/>
    <n v="8100"/>
    <n v="1517"/>
    <s v="DK"/>
    <x v="0"/>
    <n v="0.18728395061728395"/>
    <n v="29"/>
    <n v="279.31034482758622"/>
    <s v="DKK"/>
    <x v="1"/>
    <s v="rock"/>
    <x v="273"/>
    <n v="1465016400"/>
    <x v="273"/>
    <x v="148"/>
    <b v="0"/>
    <b v="0"/>
    <s v="music/rock"/>
  </r>
  <r>
    <n v="284"/>
    <s v="Tran LLC"/>
    <s v="Ameliorated fresh-thinking protocol"/>
    <n v="9800"/>
    <n v="8153"/>
    <s v="US"/>
    <x v="0"/>
    <n v="0.83193877551020412"/>
    <n v="132"/>
    <n v="74.242424242424249"/>
    <s v="USD"/>
    <x v="2"/>
    <s v="web"/>
    <x v="274"/>
    <n v="1336280400"/>
    <x v="274"/>
    <x v="275"/>
    <b v="0"/>
    <b v="0"/>
    <s v="technology/web"/>
  </r>
  <r>
    <n v="285"/>
    <s v="Dawson, Brady and Gilbert"/>
    <s v="Front-line optimizing emulation"/>
    <n v="900"/>
    <n v="6357"/>
    <s v="US"/>
    <x v="1"/>
    <n v="7.0633333333333335"/>
    <n v="254"/>
    <n v="3.5433070866141732"/>
    <s v="USD"/>
    <x v="3"/>
    <s v="plays"/>
    <x v="275"/>
    <n v="1476766800"/>
    <x v="275"/>
    <x v="276"/>
    <b v="0"/>
    <b v="0"/>
    <s v="theater/plays"/>
  </r>
  <r>
    <n v="286"/>
    <s v="Obrien-Aguirre"/>
    <s v="Devolved uniform complexity"/>
    <n v="112100"/>
    <n v="19557"/>
    <s v="US"/>
    <x v="3"/>
    <n v="0.17446030330062445"/>
    <n v="184"/>
    <n v="609.23913043478262"/>
    <s v="USD"/>
    <x v="3"/>
    <s v="plays"/>
    <x v="276"/>
    <n v="1480485600"/>
    <x v="276"/>
    <x v="72"/>
    <b v="0"/>
    <b v="0"/>
    <s v="theater/plays"/>
  </r>
  <r>
    <n v="287"/>
    <s v="Ferguson PLC"/>
    <s v="Public-key intangible superstructure"/>
    <n v="6300"/>
    <n v="13213"/>
    <s v="US"/>
    <x v="1"/>
    <n v="2.0973015873015872"/>
    <n v="176"/>
    <n v="35.795454545454547"/>
    <s v="USD"/>
    <x v="1"/>
    <s v="electric music"/>
    <x v="277"/>
    <n v="1430197200"/>
    <x v="277"/>
    <x v="277"/>
    <b v="0"/>
    <b v="0"/>
    <s v="music/electric music"/>
  </r>
  <r>
    <n v="288"/>
    <s v="Garcia Ltd"/>
    <s v="Secured global success"/>
    <n v="5600"/>
    <n v="5476"/>
    <s v="DK"/>
    <x v="0"/>
    <n v="0.97785714285714287"/>
    <n v="137"/>
    <n v="40.875912408759127"/>
    <s v="DKK"/>
    <x v="1"/>
    <s v="metal"/>
    <x v="278"/>
    <n v="1331787600"/>
    <x v="278"/>
    <x v="278"/>
    <b v="0"/>
    <b v="1"/>
    <s v="music/metal"/>
  </r>
  <r>
    <n v="289"/>
    <s v="Smith, Love and Smith"/>
    <s v="Grass-roots mission-critical capability"/>
    <n v="800"/>
    <n v="13474"/>
    <s v="CA"/>
    <x v="1"/>
    <n v="16.842500000000001"/>
    <n v="337"/>
    <n v="2.3738872403560829"/>
    <s v="CAD"/>
    <x v="3"/>
    <s v="plays"/>
    <x v="279"/>
    <n v="1438837200"/>
    <x v="279"/>
    <x v="71"/>
    <b v="0"/>
    <b v="0"/>
    <s v="theater/plays"/>
  </r>
  <r>
    <n v="290"/>
    <s v="Wilson, Hall and Osborne"/>
    <s v="Advanced global data-warehouse"/>
    <n v="168600"/>
    <n v="91722"/>
    <s v="US"/>
    <x v="0"/>
    <n v="0.54402135231316728"/>
    <n v="908"/>
    <n v="185.68281938325993"/>
    <s v="USD"/>
    <x v="4"/>
    <s v="documentary"/>
    <x v="280"/>
    <n v="1370926800"/>
    <x v="280"/>
    <x v="279"/>
    <b v="0"/>
    <b v="1"/>
    <s v="film &amp; video/documentary"/>
  </r>
  <r>
    <n v="291"/>
    <s v="Bell, Grimes and Kerr"/>
    <s v="Self-enabling uniform complexity"/>
    <n v="1800"/>
    <n v="8219"/>
    <s v="US"/>
    <x v="1"/>
    <n v="4.5661111111111108"/>
    <n v="107"/>
    <n v="16.822429906542055"/>
    <s v="USD"/>
    <x v="2"/>
    <s v="web"/>
    <x v="281"/>
    <n v="1319000400"/>
    <x v="281"/>
    <x v="280"/>
    <b v="1"/>
    <b v="0"/>
    <s v="technology/web"/>
  </r>
  <r>
    <n v="292"/>
    <s v="Ho-Harris"/>
    <s v="Versatile cohesive encoding"/>
    <n v="7300"/>
    <n v="717"/>
    <s v="US"/>
    <x v="0"/>
    <n v="9.8219178082191785E-2"/>
    <n v="10"/>
    <n v="730"/>
    <s v="USD"/>
    <x v="0"/>
    <s v="food trucks"/>
    <x v="282"/>
    <n v="1333429200"/>
    <x v="282"/>
    <x v="281"/>
    <b v="0"/>
    <b v="0"/>
    <s v="food/food trucks"/>
  </r>
  <r>
    <n v="293"/>
    <s v="Ross Group"/>
    <s v="Organized executive solution"/>
    <n v="6500"/>
    <n v="1065"/>
    <s v="IT"/>
    <x v="3"/>
    <n v="0.16384615384615384"/>
    <n v="32"/>
    <n v="203.125"/>
    <s v="EUR"/>
    <x v="3"/>
    <s v="plays"/>
    <x v="283"/>
    <n v="1287032400"/>
    <x v="283"/>
    <x v="282"/>
    <b v="0"/>
    <b v="0"/>
    <s v="theater/plays"/>
  </r>
  <r>
    <n v="294"/>
    <s v="Turner-Davis"/>
    <s v="Automated local emulation"/>
    <n v="600"/>
    <n v="8038"/>
    <s v="US"/>
    <x v="1"/>
    <n v="13.396666666666667"/>
    <n v="183"/>
    <n v="3.278688524590164"/>
    <s v="USD"/>
    <x v="3"/>
    <s v="plays"/>
    <x v="284"/>
    <n v="1541570400"/>
    <x v="284"/>
    <x v="283"/>
    <b v="0"/>
    <b v="0"/>
    <s v="theater/plays"/>
  </r>
  <r>
    <n v="295"/>
    <s v="Smith, Jackson and Herrera"/>
    <s v="Enterprise-wide intermediate middleware"/>
    <n v="192900"/>
    <n v="68769"/>
    <s v="CH"/>
    <x v="0"/>
    <n v="0.35650077760497667"/>
    <n v="1910"/>
    <n v="100.99476439790575"/>
    <s v="CHF"/>
    <x v="3"/>
    <s v="plays"/>
    <x v="285"/>
    <n v="1383976800"/>
    <x v="285"/>
    <x v="284"/>
    <b v="0"/>
    <b v="0"/>
    <s v="theater/plays"/>
  </r>
  <r>
    <n v="296"/>
    <s v="Smith-Hess"/>
    <s v="Grass-roots real-time Local Area Network"/>
    <n v="6100"/>
    <n v="3352"/>
    <s v="AU"/>
    <x v="0"/>
    <n v="0.54950819672131146"/>
    <n v="38"/>
    <n v="160.52631578947367"/>
    <s v="AUD"/>
    <x v="3"/>
    <s v="plays"/>
    <x v="286"/>
    <n v="1550556000"/>
    <x v="286"/>
    <x v="285"/>
    <b v="0"/>
    <b v="0"/>
    <s v="theater/plays"/>
  </r>
  <r>
    <n v="297"/>
    <s v="Brown, Herring and Bass"/>
    <s v="Organized client-driven capacity"/>
    <n v="7200"/>
    <n v="6785"/>
    <s v="AU"/>
    <x v="0"/>
    <n v="0.94236111111111109"/>
    <n v="104"/>
    <n v="69.230769230769226"/>
    <s v="AUD"/>
    <x v="3"/>
    <s v="plays"/>
    <x v="287"/>
    <n v="1390456800"/>
    <x v="287"/>
    <x v="286"/>
    <b v="0"/>
    <b v="1"/>
    <s v="theater/plays"/>
  </r>
  <r>
    <n v="298"/>
    <s v="Chase, Garcia and Johnson"/>
    <s v="Adaptive intangible database"/>
    <n v="3500"/>
    <n v="5037"/>
    <s v="US"/>
    <x v="1"/>
    <n v="1.4391428571428571"/>
    <n v="72"/>
    <n v="48.611111111111114"/>
    <s v="USD"/>
    <x v="1"/>
    <s v="rock"/>
    <x v="288"/>
    <n v="1458018000"/>
    <x v="288"/>
    <x v="287"/>
    <b v="0"/>
    <b v="1"/>
    <s v="music/rock"/>
  </r>
  <r>
    <n v="299"/>
    <s v="Ramsey and Sons"/>
    <s v="Grass-roots contextually-based algorithm"/>
    <n v="3800"/>
    <n v="1954"/>
    <s v="US"/>
    <x v="0"/>
    <n v="0.51421052631578945"/>
    <n v="49"/>
    <n v="77.551020408163268"/>
    <s v="USD"/>
    <x v="0"/>
    <s v="food trucks"/>
    <x v="289"/>
    <n v="1461819600"/>
    <x v="289"/>
    <x v="288"/>
    <b v="0"/>
    <b v="0"/>
    <s v="food/food trucks"/>
  </r>
  <r>
    <n v="300"/>
    <s v="Cooke PLC"/>
    <s v="Focused executive core"/>
    <n v="100"/>
    <n v="5"/>
    <s v="DK"/>
    <x v="0"/>
    <n v="0.05"/>
    <n v="1"/>
    <n v="100"/>
    <s v="DKK"/>
    <x v="5"/>
    <s v="nonfiction"/>
    <x v="290"/>
    <n v="1504155600"/>
    <x v="290"/>
    <x v="289"/>
    <b v="0"/>
    <b v="1"/>
    <s v="publishing/nonfiction"/>
  </r>
  <r>
    <n v="301"/>
    <s v="Wong-Walker"/>
    <s v="Multi-channeled disintermediate policy"/>
    <n v="900"/>
    <n v="12102"/>
    <s v="US"/>
    <x v="1"/>
    <n v="13.446666666666667"/>
    <n v="295"/>
    <n v="3.0508474576271185"/>
    <s v="USD"/>
    <x v="4"/>
    <s v="documentary"/>
    <x v="291"/>
    <n v="1426395600"/>
    <x v="291"/>
    <x v="290"/>
    <b v="0"/>
    <b v="0"/>
    <s v="film &amp; video/documentary"/>
  </r>
  <r>
    <n v="302"/>
    <s v="Ferguson, Collins and Mata"/>
    <s v="Customizable bi-directional hardware"/>
    <n v="76100"/>
    <n v="24234"/>
    <s v="US"/>
    <x v="0"/>
    <n v="0.31844940867279897"/>
    <n v="245"/>
    <n v="310.61224489795916"/>
    <s v="USD"/>
    <x v="3"/>
    <s v="plays"/>
    <x v="292"/>
    <n v="1537074000"/>
    <x v="292"/>
    <x v="18"/>
    <b v="0"/>
    <b v="0"/>
    <s v="theater/plays"/>
  </r>
  <r>
    <n v="303"/>
    <s v="Guerrero, Flores and Jenkins"/>
    <s v="Networked optimal architecture"/>
    <n v="3400"/>
    <n v="2809"/>
    <s v="US"/>
    <x v="0"/>
    <n v="0.82617647058823529"/>
    <n v="32"/>
    <n v="106.25"/>
    <s v="USD"/>
    <x v="1"/>
    <s v="indie rock"/>
    <x v="293"/>
    <n v="1452578400"/>
    <x v="293"/>
    <x v="291"/>
    <b v="0"/>
    <b v="0"/>
    <s v="music/indie rock"/>
  </r>
  <r>
    <n v="304"/>
    <s v="Peterson PLC"/>
    <s v="User-friendly discrete benchmark"/>
    <n v="2100"/>
    <n v="11469"/>
    <s v="US"/>
    <x v="1"/>
    <n v="5.4614285714285717"/>
    <n v="142"/>
    <n v="14.788732394366198"/>
    <s v="USD"/>
    <x v="4"/>
    <s v="documentary"/>
    <x v="294"/>
    <n v="1474088400"/>
    <x v="294"/>
    <x v="292"/>
    <b v="0"/>
    <b v="0"/>
    <s v="film &amp; video/documentary"/>
  </r>
  <r>
    <n v="305"/>
    <s v="Townsend Ltd"/>
    <s v="Grass-roots actuating policy"/>
    <n v="2800"/>
    <n v="8014"/>
    <s v="US"/>
    <x v="1"/>
    <n v="2.8621428571428571"/>
    <n v="85"/>
    <n v="32.941176470588232"/>
    <s v="USD"/>
    <x v="3"/>
    <s v="plays"/>
    <x v="295"/>
    <n v="1461906000"/>
    <x v="295"/>
    <x v="293"/>
    <b v="0"/>
    <b v="0"/>
    <s v="theater/plays"/>
  </r>
  <r>
    <n v="306"/>
    <s v="Rush, Reed and Hall"/>
    <s v="Enterprise-wide 3rdgeneration knowledge user"/>
    <n v="6500"/>
    <n v="514"/>
    <s v="US"/>
    <x v="0"/>
    <n v="7.9076923076923072E-2"/>
    <n v="7"/>
    <n v="928.57142857142856"/>
    <s v="USD"/>
    <x v="3"/>
    <s v="plays"/>
    <x v="296"/>
    <n v="1500267600"/>
    <x v="296"/>
    <x v="294"/>
    <b v="0"/>
    <b v="1"/>
    <s v="theater/plays"/>
  </r>
  <r>
    <n v="307"/>
    <s v="Salazar-Dodson"/>
    <s v="Face-to-face zero tolerance moderator"/>
    <n v="32900"/>
    <n v="43473"/>
    <s v="DK"/>
    <x v="1"/>
    <n v="1.3213677811550153"/>
    <n v="659"/>
    <n v="49.92412746585736"/>
    <s v="DKK"/>
    <x v="5"/>
    <s v="fiction"/>
    <x v="297"/>
    <n v="1340686800"/>
    <x v="297"/>
    <x v="295"/>
    <b v="0"/>
    <b v="1"/>
    <s v="publishing/fiction"/>
  </r>
  <r>
    <n v="308"/>
    <s v="Davis Ltd"/>
    <s v="Grass-roots optimizing projection"/>
    <n v="118200"/>
    <n v="87560"/>
    <s v="US"/>
    <x v="0"/>
    <n v="0.74077834179357027"/>
    <n v="803"/>
    <n v="147.19800747198008"/>
    <s v="USD"/>
    <x v="3"/>
    <s v="plays"/>
    <x v="298"/>
    <n v="1303189200"/>
    <x v="298"/>
    <x v="296"/>
    <b v="0"/>
    <b v="0"/>
    <s v="theater/plays"/>
  </r>
  <r>
    <n v="309"/>
    <s v="Harris-Perry"/>
    <s v="User-centric 6thgeneration attitude"/>
    <n v="4100"/>
    <n v="3087"/>
    <s v="US"/>
    <x v="3"/>
    <n v="0.75292682926829269"/>
    <n v="75"/>
    <n v="54.666666666666664"/>
    <s v="USD"/>
    <x v="1"/>
    <s v="indie rock"/>
    <x v="299"/>
    <n v="1318309200"/>
    <x v="299"/>
    <x v="297"/>
    <b v="0"/>
    <b v="1"/>
    <s v="music/indie rock"/>
  </r>
  <r>
    <n v="310"/>
    <s v="Velazquez, Hunt and Ortiz"/>
    <s v="Switchable zero tolerance website"/>
    <n v="7800"/>
    <n v="1586"/>
    <s v="US"/>
    <x v="0"/>
    <n v="0.20333333333333334"/>
    <n v="16"/>
    <n v="487.5"/>
    <s v="USD"/>
    <x v="6"/>
    <s v="video games"/>
    <x v="300"/>
    <n v="1272171600"/>
    <x v="300"/>
    <x v="298"/>
    <b v="0"/>
    <b v="0"/>
    <s v="games/video games"/>
  </r>
  <r>
    <n v="311"/>
    <s v="Flores PLC"/>
    <s v="Focused real-time help-desk"/>
    <n v="6300"/>
    <n v="12812"/>
    <s v="US"/>
    <x v="1"/>
    <n v="2.0336507936507937"/>
    <n v="121"/>
    <n v="52.066115702479337"/>
    <s v="USD"/>
    <x v="3"/>
    <s v="plays"/>
    <x v="247"/>
    <n v="1298872800"/>
    <x v="247"/>
    <x v="299"/>
    <b v="0"/>
    <b v="0"/>
    <s v="theater/plays"/>
  </r>
  <r>
    <n v="312"/>
    <s v="Martinez LLC"/>
    <s v="Robust impactful approach"/>
    <n v="59100"/>
    <n v="183345"/>
    <s v="US"/>
    <x v="1"/>
    <n v="3.1022842639593908"/>
    <n v="3742"/>
    <n v="15.793693212185996"/>
    <s v="USD"/>
    <x v="3"/>
    <s v="plays"/>
    <x v="244"/>
    <n v="1383282000"/>
    <x v="244"/>
    <x v="300"/>
    <b v="0"/>
    <b v="0"/>
    <s v="theater/plays"/>
  </r>
  <r>
    <n v="313"/>
    <s v="Miller-Irwin"/>
    <s v="Secured maximized policy"/>
    <n v="2200"/>
    <n v="8697"/>
    <s v="US"/>
    <x v="1"/>
    <n v="3.9531818181818181"/>
    <n v="223"/>
    <n v="9.8654708520179373"/>
    <s v="USD"/>
    <x v="1"/>
    <s v="rock"/>
    <x v="301"/>
    <n v="1330495200"/>
    <x v="301"/>
    <x v="301"/>
    <b v="0"/>
    <b v="0"/>
    <s v="music/rock"/>
  </r>
  <r>
    <n v="314"/>
    <s v="Sanchez-Morgan"/>
    <s v="Realigned upward-trending strategy"/>
    <n v="1400"/>
    <n v="4126"/>
    <s v="US"/>
    <x v="1"/>
    <n v="2.9471428571428571"/>
    <n v="133"/>
    <n v="10.526315789473685"/>
    <s v="USD"/>
    <x v="4"/>
    <s v="documentary"/>
    <x v="188"/>
    <n v="1552798800"/>
    <x v="188"/>
    <x v="162"/>
    <b v="0"/>
    <b v="1"/>
    <s v="film &amp; video/documentary"/>
  </r>
  <r>
    <n v="315"/>
    <s v="Lopez, Adams and Johnson"/>
    <s v="Open-source interactive knowledge user"/>
    <n v="9500"/>
    <n v="3220"/>
    <s v="US"/>
    <x v="0"/>
    <n v="0.33894736842105261"/>
    <n v="31"/>
    <n v="306.45161290322579"/>
    <s v="USD"/>
    <x v="3"/>
    <s v="plays"/>
    <x v="302"/>
    <n v="1403413200"/>
    <x v="302"/>
    <x v="302"/>
    <b v="0"/>
    <b v="0"/>
    <s v="theater/plays"/>
  </r>
  <r>
    <n v="316"/>
    <s v="Martin-Marshall"/>
    <s v="Configurable demand-driven matrix"/>
    <n v="9600"/>
    <n v="6401"/>
    <s v="IT"/>
    <x v="0"/>
    <n v="0.66677083333333331"/>
    <n v="108"/>
    <n v="88.888888888888886"/>
    <s v="EUR"/>
    <x v="0"/>
    <s v="food trucks"/>
    <x v="303"/>
    <n v="1574229600"/>
    <x v="303"/>
    <x v="303"/>
    <b v="0"/>
    <b v="1"/>
    <s v="food/food trucks"/>
  </r>
  <r>
    <n v="317"/>
    <s v="Summers PLC"/>
    <s v="Cross-group coherent hierarchy"/>
    <n v="6600"/>
    <n v="1269"/>
    <s v="US"/>
    <x v="0"/>
    <n v="0.19227272727272726"/>
    <n v="30"/>
    <n v="220"/>
    <s v="USD"/>
    <x v="3"/>
    <s v="plays"/>
    <x v="304"/>
    <n v="1495861200"/>
    <x v="304"/>
    <x v="304"/>
    <b v="0"/>
    <b v="0"/>
    <s v="theater/plays"/>
  </r>
  <r>
    <n v="318"/>
    <s v="Young, Hart and Ryan"/>
    <s v="Decentralized demand-driven open system"/>
    <n v="5700"/>
    <n v="903"/>
    <s v="US"/>
    <x v="0"/>
    <n v="0.15842105263157893"/>
    <n v="17"/>
    <n v="335.29411764705884"/>
    <s v="USD"/>
    <x v="1"/>
    <s v="rock"/>
    <x v="305"/>
    <n v="1392530400"/>
    <x v="305"/>
    <x v="305"/>
    <b v="0"/>
    <b v="0"/>
    <s v="music/rock"/>
  </r>
  <r>
    <n v="319"/>
    <s v="Mills Group"/>
    <s v="Advanced empowering matrix"/>
    <n v="8400"/>
    <n v="3251"/>
    <s v="US"/>
    <x v="3"/>
    <n v="0.38702380952380955"/>
    <n v="64"/>
    <n v="131.25"/>
    <s v="USD"/>
    <x v="2"/>
    <s v="web"/>
    <x v="306"/>
    <n v="1283662800"/>
    <x v="306"/>
    <x v="306"/>
    <b v="0"/>
    <b v="0"/>
    <s v="technology/web"/>
  </r>
  <r>
    <n v="320"/>
    <s v="Sandoval-Powell"/>
    <s v="Phased holistic implementation"/>
    <n v="84400"/>
    <n v="8092"/>
    <s v="US"/>
    <x v="0"/>
    <n v="9.5876777251184833E-2"/>
    <n v="80"/>
    <n v="1055"/>
    <s v="USD"/>
    <x v="5"/>
    <s v="fiction"/>
    <x v="307"/>
    <n v="1305781200"/>
    <x v="307"/>
    <x v="307"/>
    <b v="0"/>
    <b v="0"/>
    <s v="publishing/fiction"/>
  </r>
  <r>
    <n v="321"/>
    <s v="Mills, Frazier and Perez"/>
    <s v="Proactive attitude-oriented knowledge user"/>
    <n v="170400"/>
    <n v="160422"/>
    <s v="US"/>
    <x v="0"/>
    <n v="0.94144366197183094"/>
    <n v="2468"/>
    <n v="69.043760129659645"/>
    <s v="USD"/>
    <x v="4"/>
    <s v="shorts"/>
    <x v="308"/>
    <n v="1302325200"/>
    <x v="308"/>
    <x v="308"/>
    <b v="0"/>
    <b v="0"/>
    <s v="film &amp; video/shorts"/>
  </r>
  <r>
    <n v="322"/>
    <s v="Hebert Group"/>
    <s v="Visionary asymmetric Graphical User Interface"/>
    <n v="117900"/>
    <n v="196377"/>
    <s v="US"/>
    <x v="1"/>
    <n v="1.6656234096692113"/>
    <n v="5168"/>
    <n v="22.813467492260063"/>
    <s v="USD"/>
    <x v="3"/>
    <s v="plays"/>
    <x v="309"/>
    <n v="1291788000"/>
    <x v="309"/>
    <x v="309"/>
    <b v="0"/>
    <b v="0"/>
    <s v="theater/plays"/>
  </r>
  <r>
    <n v="323"/>
    <s v="Cole, Smith and Wood"/>
    <s v="Integrated zero-defect help-desk"/>
    <n v="8900"/>
    <n v="2148"/>
    <s v="GB"/>
    <x v="0"/>
    <n v="0.24134831460674158"/>
    <n v="26"/>
    <n v="342.30769230769232"/>
    <s v="GBP"/>
    <x v="4"/>
    <s v="documentary"/>
    <x v="310"/>
    <n v="1396069200"/>
    <x v="310"/>
    <x v="310"/>
    <b v="0"/>
    <b v="0"/>
    <s v="film &amp; video/documentary"/>
  </r>
  <r>
    <n v="324"/>
    <s v="Harris, Hall and Harris"/>
    <s v="Inverse analyzing matrices"/>
    <n v="7100"/>
    <n v="11648"/>
    <s v="US"/>
    <x v="1"/>
    <n v="1.6405633802816901"/>
    <n v="307"/>
    <n v="23.127035830618894"/>
    <s v="USD"/>
    <x v="3"/>
    <s v="plays"/>
    <x v="311"/>
    <n v="1435899600"/>
    <x v="311"/>
    <x v="311"/>
    <b v="0"/>
    <b v="1"/>
    <s v="theater/plays"/>
  </r>
  <r>
    <n v="325"/>
    <s v="Saunders Group"/>
    <s v="Programmable systemic implementation"/>
    <n v="6500"/>
    <n v="5897"/>
    <s v="US"/>
    <x v="0"/>
    <n v="0.90723076923076929"/>
    <n v="73"/>
    <n v="89.041095890410958"/>
    <s v="USD"/>
    <x v="3"/>
    <s v="plays"/>
    <x v="79"/>
    <n v="1531112400"/>
    <x v="79"/>
    <x v="312"/>
    <b v="0"/>
    <b v="1"/>
    <s v="theater/plays"/>
  </r>
  <r>
    <n v="326"/>
    <s v="Pham, Avila and Nash"/>
    <s v="Multi-channeled next generation architecture"/>
    <n v="7200"/>
    <n v="3326"/>
    <s v="US"/>
    <x v="0"/>
    <n v="0.46194444444444444"/>
    <n v="128"/>
    <n v="56.25"/>
    <s v="USD"/>
    <x v="4"/>
    <s v="animation"/>
    <x v="312"/>
    <n v="1451628000"/>
    <x v="312"/>
    <x v="313"/>
    <b v="0"/>
    <b v="0"/>
    <s v="film &amp; video/animation"/>
  </r>
  <r>
    <n v="327"/>
    <s v="Patterson, Salinas and Lucas"/>
    <s v="Digitized 3rdgeneration encoding"/>
    <n v="2600"/>
    <n v="1002"/>
    <s v="US"/>
    <x v="0"/>
    <n v="0.38538461538461538"/>
    <n v="33"/>
    <n v="78.787878787878782"/>
    <s v="USD"/>
    <x v="3"/>
    <s v="plays"/>
    <x v="313"/>
    <n v="1567314000"/>
    <x v="313"/>
    <x v="314"/>
    <b v="0"/>
    <b v="1"/>
    <s v="theater/plays"/>
  </r>
  <r>
    <n v="328"/>
    <s v="Young PLC"/>
    <s v="Innovative well-modulated functionalities"/>
    <n v="98700"/>
    <n v="131826"/>
    <s v="US"/>
    <x v="1"/>
    <n v="1.3356231003039514"/>
    <n v="2441"/>
    <n v="40.43424825891028"/>
    <s v="USD"/>
    <x v="1"/>
    <s v="rock"/>
    <x v="314"/>
    <n v="1544508000"/>
    <x v="314"/>
    <x v="315"/>
    <b v="0"/>
    <b v="0"/>
    <s v="music/rock"/>
  </r>
  <r>
    <n v="329"/>
    <s v="Willis and Sons"/>
    <s v="Fundamental incremental database"/>
    <n v="93800"/>
    <n v="21477"/>
    <s v="US"/>
    <x v="2"/>
    <n v="0.22896588486140726"/>
    <n v="211"/>
    <n v="444.54976303317534"/>
    <s v="USD"/>
    <x v="6"/>
    <s v="video games"/>
    <x v="315"/>
    <n v="1482472800"/>
    <x v="315"/>
    <x v="316"/>
    <b v="0"/>
    <b v="0"/>
    <s v="games/video games"/>
  </r>
  <r>
    <n v="330"/>
    <s v="Thompson-Bates"/>
    <s v="Expanded encompassing open architecture"/>
    <n v="33700"/>
    <n v="62330"/>
    <s v="GB"/>
    <x v="1"/>
    <n v="1.8495548961424333"/>
    <n v="1385"/>
    <n v="24.332129963898918"/>
    <s v="GBP"/>
    <x v="4"/>
    <s v="documentary"/>
    <x v="316"/>
    <n v="1512799200"/>
    <x v="316"/>
    <x v="317"/>
    <b v="0"/>
    <b v="0"/>
    <s v="film &amp; video/documentary"/>
  </r>
  <r>
    <n v="331"/>
    <s v="Rose-Silva"/>
    <s v="Intuitive static portal"/>
    <n v="3300"/>
    <n v="14643"/>
    <s v="US"/>
    <x v="1"/>
    <n v="4.4372727272727275"/>
    <n v="190"/>
    <n v="17.368421052631579"/>
    <s v="USD"/>
    <x v="0"/>
    <s v="food trucks"/>
    <x v="317"/>
    <n v="1324360800"/>
    <x v="317"/>
    <x v="318"/>
    <b v="0"/>
    <b v="0"/>
    <s v="food/food trucks"/>
  </r>
  <r>
    <n v="332"/>
    <s v="Pacheco, Johnson and Torres"/>
    <s v="Optional bandwidth-monitored definition"/>
    <n v="20700"/>
    <n v="41396"/>
    <s v="US"/>
    <x v="1"/>
    <n v="1.999806763285024"/>
    <n v="470"/>
    <n v="44.042553191489361"/>
    <s v="USD"/>
    <x v="2"/>
    <s v="wearables"/>
    <x v="318"/>
    <n v="1364533200"/>
    <x v="318"/>
    <x v="319"/>
    <b v="0"/>
    <b v="0"/>
    <s v="technology/wearables"/>
  </r>
  <r>
    <n v="333"/>
    <s v="Carlson, Dixon and Jones"/>
    <s v="Persistent well-modulated synergy"/>
    <n v="9600"/>
    <n v="11900"/>
    <s v="US"/>
    <x v="1"/>
    <n v="1.2395833333333333"/>
    <n v="253"/>
    <n v="37.944664031620555"/>
    <s v="USD"/>
    <x v="3"/>
    <s v="plays"/>
    <x v="319"/>
    <n v="1545112800"/>
    <x v="319"/>
    <x v="320"/>
    <b v="0"/>
    <b v="0"/>
    <s v="theater/plays"/>
  </r>
  <r>
    <n v="334"/>
    <s v="Mcgee Group"/>
    <s v="Assimilated discrete algorithm"/>
    <n v="66200"/>
    <n v="123538"/>
    <s v="US"/>
    <x v="1"/>
    <n v="1.8661329305135952"/>
    <n v="1113"/>
    <n v="59.478885893980234"/>
    <s v="USD"/>
    <x v="1"/>
    <s v="rock"/>
    <x v="32"/>
    <n v="1516168800"/>
    <x v="32"/>
    <x v="321"/>
    <b v="0"/>
    <b v="0"/>
    <s v="music/rock"/>
  </r>
  <r>
    <n v="335"/>
    <s v="Jordan-Acosta"/>
    <s v="Operative uniform hub"/>
    <n v="173800"/>
    <n v="198628"/>
    <s v="US"/>
    <x v="1"/>
    <n v="1.1428538550057536"/>
    <n v="2283"/>
    <n v="76.127901883486643"/>
    <s v="USD"/>
    <x v="1"/>
    <s v="rock"/>
    <x v="320"/>
    <n v="1574920800"/>
    <x v="320"/>
    <x v="322"/>
    <b v="0"/>
    <b v="0"/>
    <s v="music/rock"/>
  </r>
  <r>
    <n v="336"/>
    <s v="Nunez Inc"/>
    <s v="Customizable intangible capability"/>
    <n v="70700"/>
    <n v="68602"/>
    <s v="US"/>
    <x v="0"/>
    <n v="0.97032531824611035"/>
    <n v="1072"/>
    <n v="65.951492537313428"/>
    <s v="USD"/>
    <x v="1"/>
    <s v="rock"/>
    <x v="321"/>
    <n v="1292479200"/>
    <x v="321"/>
    <x v="323"/>
    <b v="0"/>
    <b v="1"/>
    <s v="music/rock"/>
  </r>
  <r>
    <n v="337"/>
    <s v="Hayden Ltd"/>
    <s v="Innovative didactic analyzer"/>
    <n v="94500"/>
    <n v="116064"/>
    <s v="US"/>
    <x v="1"/>
    <n v="1.2281904761904763"/>
    <n v="1095"/>
    <n v="86.301369863013704"/>
    <s v="USD"/>
    <x v="3"/>
    <s v="plays"/>
    <x v="322"/>
    <n v="1573538400"/>
    <x v="322"/>
    <x v="324"/>
    <b v="0"/>
    <b v="0"/>
    <s v="theater/plays"/>
  </r>
  <r>
    <n v="338"/>
    <s v="Gonzalez-Burton"/>
    <s v="Decentralized intangible encoding"/>
    <n v="69800"/>
    <n v="125042"/>
    <s v="US"/>
    <x v="1"/>
    <n v="1.7914326647564469"/>
    <n v="1690"/>
    <n v="41.301775147928993"/>
    <s v="USD"/>
    <x v="3"/>
    <s v="plays"/>
    <x v="323"/>
    <n v="1320382800"/>
    <x v="323"/>
    <x v="325"/>
    <b v="0"/>
    <b v="0"/>
    <s v="theater/plays"/>
  </r>
  <r>
    <n v="339"/>
    <s v="Lewis, Taylor and Rivers"/>
    <s v="Front-line transitional algorithm"/>
    <n v="136300"/>
    <n v="108974"/>
    <s v="CA"/>
    <x v="3"/>
    <n v="0.79951577402787966"/>
    <n v="1297"/>
    <n v="105.08866615265998"/>
    <s v="CAD"/>
    <x v="3"/>
    <s v="plays"/>
    <x v="324"/>
    <n v="1502859600"/>
    <x v="324"/>
    <x v="326"/>
    <b v="0"/>
    <b v="0"/>
    <s v="theater/plays"/>
  </r>
  <r>
    <n v="340"/>
    <s v="Butler, Henry and Espinoza"/>
    <s v="Switchable didactic matrices"/>
    <n v="37100"/>
    <n v="34964"/>
    <s v="US"/>
    <x v="0"/>
    <n v="0.94242587601078165"/>
    <n v="393"/>
    <n v="94.402035623409674"/>
    <s v="USD"/>
    <x v="7"/>
    <s v="photography books"/>
    <x v="325"/>
    <n v="1323756000"/>
    <x v="325"/>
    <x v="327"/>
    <b v="0"/>
    <b v="0"/>
    <s v="photography/photography books"/>
  </r>
  <r>
    <n v="341"/>
    <s v="Guzman Group"/>
    <s v="Ameliorated disintermediate utilization"/>
    <n v="114300"/>
    <n v="96777"/>
    <s v="US"/>
    <x v="0"/>
    <n v="0.84669291338582675"/>
    <n v="1257"/>
    <n v="90.930787589498806"/>
    <s v="USD"/>
    <x v="1"/>
    <s v="indie rock"/>
    <x v="326"/>
    <n v="1441342800"/>
    <x v="326"/>
    <x v="328"/>
    <b v="0"/>
    <b v="0"/>
    <s v="music/indie rock"/>
  </r>
  <r>
    <n v="342"/>
    <s v="Gibson-Hernandez"/>
    <s v="Visionary foreground middleware"/>
    <n v="47900"/>
    <n v="31864"/>
    <s v="US"/>
    <x v="0"/>
    <n v="0.66521920668058454"/>
    <n v="328"/>
    <n v="146.03658536585365"/>
    <s v="USD"/>
    <x v="3"/>
    <s v="plays"/>
    <x v="327"/>
    <n v="1375333200"/>
    <x v="327"/>
    <x v="329"/>
    <b v="0"/>
    <b v="0"/>
    <s v="theater/plays"/>
  </r>
  <r>
    <n v="343"/>
    <s v="Spencer-Weber"/>
    <s v="Optional zero-defect task-force"/>
    <n v="9000"/>
    <n v="4853"/>
    <s v="US"/>
    <x v="0"/>
    <n v="0.53922222222222227"/>
    <n v="147"/>
    <n v="61.224489795918366"/>
    <s v="USD"/>
    <x v="3"/>
    <s v="plays"/>
    <x v="328"/>
    <n v="1389420000"/>
    <x v="328"/>
    <x v="151"/>
    <b v="0"/>
    <b v="0"/>
    <s v="theater/plays"/>
  </r>
  <r>
    <n v="344"/>
    <s v="Berger, Johnson and Marshall"/>
    <s v="Devolved exuding emulation"/>
    <n v="197600"/>
    <n v="82959"/>
    <s v="US"/>
    <x v="0"/>
    <n v="0.41983299595141699"/>
    <n v="830"/>
    <n v="238.07228915662651"/>
    <s v="USD"/>
    <x v="6"/>
    <s v="video games"/>
    <x v="329"/>
    <n v="1520056800"/>
    <x v="329"/>
    <x v="330"/>
    <b v="0"/>
    <b v="0"/>
    <s v="games/video games"/>
  </r>
  <r>
    <n v="345"/>
    <s v="Taylor, Cisneros and Romero"/>
    <s v="Open-source neutral task-force"/>
    <n v="157600"/>
    <n v="23159"/>
    <s v="GB"/>
    <x v="0"/>
    <n v="0.14694796954314721"/>
    <n v="331"/>
    <n v="476.13293051359517"/>
    <s v="GBP"/>
    <x v="4"/>
    <s v="drama"/>
    <x v="330"/>
    <n v="1436504400"/>
    <x v="330"/>
    <x v="331"/>
    <b v="0"/>
    <b v="0"/>
    <s v="film &amp; video/drama"/>
  </r>
  <r>
    <n v="346"/>
    <s v="Little-Marsh"/>
    <s v="Virtual attitude-oriented migration"/>
    <n v="8000"/>
    <n v="2758"/>
    <s v="US"/>
    <x v="0"/>
    <n v="0.34475"/>
    <n v="25"/>
    <n v="320"/>
    <s v="USD"/>
    <x v="1"/>
    <s v="indie rock"/>
    <x v="331"/>
    <n v="1508302800"/>
    <x v="331"/>
    <x v="332"/>
    <b v="0"/>
    <b v="1"/>
    <s v="music/indie rock"/>
  </r>
  <r>
    <n v="347"/>
    <s v="Petersen and Sons"/>
    <s v="Open-source full-range portal"/>
    <n v="900"/>
    <n v="12607"/>
    <s v="US"/>
    <x v="1"/>
    <n v="14.007777777777777"/>
    <n v="191"/>
    <n v="4.7120418848167542"/>
    <s v="USD"/>
    <x v="2"/>
    <s v="web"/>
    <x v="332"/>
    <n v="1425708000"/>
    <x v="332"/>
    <x v="333"/>
    <b v="0"/>
    <b v="0"/>
    <s v="technology/web"/>
  </r>
  <r>
    <n v="348"/>
    <s v="Hensley Ltd"/>
    <s v="Versatile cohesive open system"/>
    <n v="199000"/>
    <n v="142823"/>
    <s v="US"/>
    <x v="0"/>
    <n v="0.71770351758793971"/>
    <n v="3483"/>
    <n v="57.134654033878839"/>
    <s v="USD"/>
    <x v="0"/>
    <s v="food trucks"/>
    <x v="333"/>
    <n v="1488348000"/>
    <x v="333"/>
    <x v="334"/>
    <b v="0"/>
    <b v="0"/>
    <s v="food/food trucks"/>
  </r>
  <r>
    <n v="349"/>
    <s v="Navarro and Sons"/>
    <s v="Multi-layered bottom-line frame"/>
    <n v="180800"/>
    <n v="95958"/>
    <s v="US"/>
    <x v="0"/>
    <n v="0.53074115044247783"/>
    <n v="923"/>
    <n v="195.88299024918743"/>
    <s v="USD"/>
    <x v="3"/>
    <s v="plays"/>
    <x v="296"/>
    <n v="1502600400"/>
    <x v="296"/>
    <x v="335"/>
    <b v="0"/>
    <b v="0"/>
    <s v="theater/plays"/>
  </r>
  <r>
    <n v="350"/>
    <s v="Shannon Ltd"/>
    <s v="Pre-emptive neutral capacity"/>
    <n v="100"/>
    <n v="5"/>
    <s v="US"/>
    <x v="0"/>
    <n v="0.05"/>
    <n v="1"/>
    <n v="100"/>
    <s v="USD"/>
    <x v="1"/>
    <s v="jazz"/>
    <x v="334"/>
    <n v="1433653200"/>
    <x v="334"/>
    <x v="336"/>
    <b v="0"/>
    <b v="1"/>
    <s v="music/jazz"/>
  </r>
  <r>
    <n v="351"/>
    <s v="Young LLC"/>
    <s v="Universal maximized methodology"/>
    <n v="74100"/>
    <n v="94631"/>
    <s v="US"/>
    <x v="1"/>
    <n v="1.2770715249662619"/>
    <n v="2013"/>
    <n v="36.810730253353206"/>
    <s v="USD"/>
    <x v="1"/>
    <s v="rock"/>
    <x v="335"/>
    <n v="1441602000"/>
    <x v="335"/>
    <x v="337"/>
    <b v="0"/>
    <b v="0"/>
    <s v="music/rock"/>
  </r>
  <r>
    <n v="352"/>
    <s v="Adams, Willis and Sanchez"/>
    <s v="Expanded hybrid hardware"/>
    <n v="2800"/>
    <n v="977"/>
    <s v="CA"/>
    <x v="0"/>
    <n v="0.34892857142857142"/>
    <n v="33"/>
    <n v="84.848484848484844"/>
    <s v="CAD"/>
    <x v="3"/>
    <s v="plays"/>
    <x v="336"/>
    <n v="1447567200"/>
    <x v="336"/>
    <x v="338"/>
    <b v="0"/>
    <b v="0"/>
    <s v="theater/plays"/>
  </r>
  <r>
    <n v="353"/>
    <s v="Mills-Roy"/>
    <s v="Profit-focused multi-tasking access"/>
    <n v="33600"/>
    <n v="137961"/>
    <s v="US"/>
    <x v="1"/>
    <n v="4.105982142857143"/>
    <n v="1703"/>
    <n v="19.729888432178509"/>
    <s v="USD"/>
    <x v="3"/>
    <s v="plays"/>
    <x v="337"/>
    <n v="1562389200"/>
    <x v="337"/>
    <x v="339"/>
    <b v="0"/>
    <b v="0"/>
    <s v="theater/plays"/>
  </r>
  <r>
    <n v="354"/>
    <s v="Brown Group"/>
    <s v="Profit-focused transitional capability"/>
    <n v="6100"/>
    <n v="7548"/>
    <s v="DK"/>
    <x v="1"/>
    <n v="1.2373770491803278"/>
    <n v="80"/>
    <n v="76.25"/>
    <s v="DKK"/>
    <x v="4"/>
    <s v="documentary"/>
    <x v="338"/>
    <n v="1378789200"/>
    <x v="338"/>
    <x v="340"/>
    <b v="0"/>
    <b v="0"/>
    <s v="film &amp; video/documentary"/>
  </r>
  <r>
    <n v="355"/>
    <s v="Burns-Burnett"/>
    <s v="Front-line scalable definition"/>
    <n v="3800"/>
    <n v="2241"/>
    <s v="US"/>
    <x v="2"/>
    <n v="0.58973684210526311"/>
    <n v="86"/>
    <n v="44.186046511627907"/>
    <s v="USD"/>
    <x v="2"/>
    <s v="wearables"/>
    <x v="339"/>
    <n v="1488520800"/>
    <x v="339"/>
    <x v="341"/>
    <b v="0"/>
    <b v="0"/>
    <s v="technology/wearables"/>
  </r>
  <r>
    <n v="356"/>
    <s v="Glass, Nunez and Mcdonald"/>
    <s v="Open-source systematic protocol"/>
    <n v="9300"/>
    <n v="3431"/>
    <s v="IT"/>
    <x v="0"/>
    <n v="0.36892473118279567"/>
    <n v="40"/>
    <n v="232.5"/>
    <s v="EUR"/>
    <x v="3"/>
    <s v="plays"/>
    <x v="340"/>
    <n v="1327298400"/>
    <x v="340"/>
    <x v="342"/>
    <b v="0"/>
    <b v="0"/>
    <s v="theater/plays"/>
  </r>
  <r>
    <n v="357"/>
    <s v="Perez, Davis and Wilson"/>
    <s v="Implemented tangible algorithm"/>
    <n v="2300"/>
    <n v="4253"/>
    <s v="US"/>
    <x v="1"/>
    <n v="1.8491304347826087"/>
    <n v="41"/>
    <n v="56.097560975609753"/>
    <s v="USD"/>
    <x v="6"/>
    <s v="video games"/>
    <x v="341"/>
    <n v="1443416400"/>
    <x v="341"/>
    <x v="343"/>
    <b v="0"/>
    <b v="0"/>
    <s v="games/video games"/>
  </r>
  <r>
    <n v="358"/>
    <s v="Diaz-Garcia"/>
    <s v="Profit-focused 3rdgeneration circuit"/>
    <n v="9700"/>
    <n v="1146"/>
    <s v="CA"/>
    <x v="0"/>
    <n v="0.11814432989690722"/>
    <n v="23"/>
    <n v="421.73913043478262"/>
    <s v="CAD"/>
    <x v="7"/>
    <s v="photography books"/>
    <x v="342"/>
    <n v="1534136400"/>
    <x v="342"/>
    <x v="344"/>
    <b v="1"/>
    <b v="0"/>
    <s v="photography/photography books"/>
  </r>
  <r>
    <n v="359"/>
    <s v="Salazar-Moon"/>
    <s v="Compatible needs-based architecture"/>
    <n v="4000"/>
    <n v="11948"/>
    <s v="US"/>
    <x v="1"/>
    <n v="2.9870000000000001"/>
    <n v="187"/>
    <n v="21.390374331550802"/>
    <s v="USD"/>
    <x v="4"/>
    <s v="animation"/>
    <x v="343"/>
    <n v="1315026000"/>
    <x v="343"/>
    <x v="127"/>
    <b v="0"/>
    <b v="0"/>
    <s v="film &amp; video/animation"/>
  </r>
  <r>
    <n v="360"/>
    <s v="Larsen-Chung"/>
    <s v="Right-sized zero tolerance migration"/>
    <n v="59700"/>
    <n v="135132"/>
    <s v="GB"/>
    <x v="1"/>
    <n v="2.2635175879396985"/>
    <n v="2875"/>
    <n v="20.765217391304347"/>
    <s v="GBP"/>
    <x v="3"/>
    <s v="plays"/>
    <x v="344"/>
    <n v="1295071200"/>
    <x v="344"/>
    <x v="345"/>
    <b v="0"/>
    <b v="1"/>
    <s v="theater/plays"/>
  </r>
  <r>
    <n v="361"/>
    <s v="Anderson and Sons"/>
    <s v="Quality-focused reciprocal structure"/>
    <n v="5500"/>
    <n v="9546"/>
    <s v="US"/>
    <x v="1"/>
    <n v="1.7356363636363636"/>
    <n v="88"/>
    <n v="62.5"/>
    <s v="USD"/>
    <x v="3"/>
    <s v="plays"/>
    <x v="345"/>
    <n v="1509426000"/>
    <x v="345"/>
    <x v="346"/>
    <b v="0"/>
    <b v="0"/>
    <s v="theater/plays"/>
  </r>
  <r>
    <n v="362"/>
    <s v="Lawrence Group"/>
    <s v="Automated actuating conglomeration"/>
    <n v="3700"/>
    <n v="13755"/>
    <s v="US"/>
    <x v="1"/>
    <n v="3.7175675675675675"/>
    <n v="191"/>
    <n v="19.3717277486911"/>
    <s v="USD"/>
    <x v="1"/>
    <s v="rock"/>
    <x v="65"/>
    <n v="1299391200"/>
    <x v="65"/>
    <x v="347"/>
    <b v="0"/>
    <b v="0"/>
    <s v="music/rock"/>
  </r>
  <r>
    <n v="363"/>
    <s v="Gray-Davis"/>
    <s v="Re-contextualized local initiative"/>
    <n v="5200"/>
    <n v="8330"/>
    <s v="US"/>
    <x v="1"/>
    <n v="1.601923076923077"/>
    <n v="139"/>
    <n v="37.410071942446045"/>
    <s v="USD"/>
    <x v="1"/>
    <s v="rock"/>
    <x v="346"/>
    <n v="1325052000"/>
    <x v="346"/>
    <x v="348"/>
    <b v="0"/>
    <b v="0"/>
    <s v="music/rock"/>
  </r>
  <r>
    <n v="364"/>
    <s v="Ramirez-Myers"/>
    <s v="Switchable intangible definition"/>
    <n v="900"/>
    <n v="14547"/>
    <s v="US"/>
    <x v="1"/>
    <n v="16.163333333333334"/>
    <n v="186"/>
    <n v="4.838709677419355"/>
    <s v="USD"/>
    <x v="1"/>
    <s v="indie rock"/>
    <x v="347"/>
    <n v="1522818000"/>
    <x v="347"/>
    <x v="349"/>
    <b v="0"/>
    <b v="0"/>
    <s v="music/indie rock"/>
  </r>
  <r>
    <n v="365"/>
    <s v="Lucas, Hall and Bonilla"/>
    <s v="Networked bottom-line initiative"/>
    <n v="1600"/>
    <n v="11735"/>
    <s v="AU"/>
    <x v="1"/>
    <n v="7.3343749999999996"/>
    <n v="112"/>
    <n v="14.285714285714286"/>
    <s v="AUD"/>
    <x v="3"/>
    <s v="plays"/>
    <x v="348"/>
    <n v="1485324000"/>
    <x v="348"/>
    <x v="350"/>
    <b v="0"/>
    <b v="0"/>
    <s v="theater/plays"/>
  </r>
  <r>
    <n v="366"/>
    <s v="Williams, Perez and Villegas"/>
    <s v="Robust directional system engine"/>
    <n v="1800"/>
    <n v="10658"/>
    <s v="US"/>
    <x v="1"/>
    <n v="5.9211111111111112"/>
    <n v="101"/>
    <n v="17.821782178217823"/>
    <s v="USD"/>
    <x v="3"/>
    <s v="plays"/>
    <x v="349"/>
    <n v="1294120800"/>
    <x v="349"/>
    <x v="351"/>
    <b v="0"/>
    <b v="1"/>
    <s v="theater/plays"/>
  </r>
  <r>
    <n v="367"/>
    <s v="Brooks, Jones and Ingram"/>
    <s v="Triple-buffered explicit methodology"/>
    <n v="9900"/>
    <n v="1870"/>
    <s v="US"/>
    <x v="0"/>
    <n v="0.18888888888888888"/>
    <n v="75"/>
    <n v="132"/>
    <s v="USD"/>
    <x v="3"/>
    <s v="plays"/>
    <x v="350"/>
    <n v="1415685600"/>
    <x v="350"/>
    <x v="33"/>
    <b v="0"/>
    <b v="1"/>
    <s v="theater/plays"/>
  </r>
  <r>
    <n v="368"/>
    <s v="Whitaker, Wallace and Daniels"/>
    <s v="Reactive directional capacity"/>
    <n v="5200"/>
    <n v="14394"/>
    <s v="GB"/>
    <x v="1"/>
    <n v="2.7680769230769231"/>
    <n v="206"/>
    <n v="25.242718446601941"/>
    <s v="GBP"/>
    <x v="4"/>
    <s v="documentary"/>
    <x v="351"/>
    <n v="1288933200"/>
    <x v="351"/>
    <x v="352"/>
    <b v="0"/>
    <b v="1"/>
    <s v="film &amp; video/documentary"/>
  </r>
  <r>
    <n v="369"/>
    <s v="Smith-Gonzalez"/>
    <s v="Polarized needs-based approach"/>
    <n v="5400"/>
    <n v="14743"/>
    <s v="US"/>
    <x v="1"/>
    <n v="2.730185185185185"/>
    <n v="154"/>
    <n v="35.064935064935064"/>
    <s v="USD"/>
    <x v="4"/>
    <s v="television"/>
    <x v="352"/>
    <n v="1363237200"/>
    <x v="352"/>
    <x v="353"/>
    <b v="0"/>
    <b v="1"/>
    <s v="film &amp; video/television"/>
  </r>
  <r>
    <n v="370"/>
    <s v="Skinner PLC"/>
    <s v="Intuitive well-modulated middleware"/>
    <n v="112300"/>
    <n v="178965"/>
    <s v="US"/>
    <x v="1"/>
    <n v="1.593633125556545"/>
    <n v="5966"/>
    <n v="18.823332215890044"/>
    <s v="USD"/>
    <x v="3"/>
    <s v="plays"/>
    <x v="353"/>
    <n v="1555822800"/>
    <x v="353"/>
    <x v="354"/>
    <b v="0"/>
    <b v="0"/>
    <s v="theater/plays"/>
  </r>
  <r>
    <n v="371"/>
    <s v="Nolan, Smith and Sanchez"/>
    <s v="Multi-channeled logistical matrices"/>
    <n v="189200"/>
    <n v="128410"/>
    <s v="US"/>
    <x v="0"/>
    <n v="0.67869978858350954"/>
    <n v="2176"/>
    <n v="86.94852941176471"/>
    <s v="USD"/>
    <x v="3"/>
    <s v="plays"/>
    <x v="354"/>
    <n v="1427778000"/>
    <x v="354"/>
    <x v="355"/>
    <b v="0"/>
    <b v="0"/>
    <s v="theater/plays"/>
  </r>
  <r>
    <n v="372"/>
    <s v="Green-Carr"/>
    <s v="Pre-emptive bifurcated artificial intelligence"/>
    <n v="900"/>
    <n v="14324"/>
    <s v="US"/>
    <x v="1"/>
    <n v="15.915555555555555"/>
    <n v="169"/>
    <n v="5.3254437869822482"/>
    <s v="USD"/>
    <x v="4"/>
    <s v="documentary"/>
    <x v="355"/>
    <n v="1422424800"/>
    <x v="355"/>
    <x v="356"/>
    <b v="0"/>
    <b v="1"/>
    <s v="film &amp; video/documentary"/>
  </r>
  <r>
    <n v="373"/>
    <s v="Brown-Parker"/>
    <s v="Down-sized coherent toolset"/>
    <n v="22500"/>
    <n v="164291"/>
    <s v="US"/>
    <x v="1"/>
    <n v="7.3018222222222224"/>
    <n v="2106"/>
    <n v="10.683760683760683"/>
    <s v="USD"/>
    <x v="3"/>
    <s v="plays"/>
    <x v="356"/>
    <n v="1503637200"/>
    <x v="356"/>
    <x v="357"/>
    <b v="0"/>
    <b v="0"/>
    <s v="theater/plays"/>
  </r>
  <r>
    <n v="374"/>
    <s v="Marshall Inc"/>
    <s v="Open-source multi-tasking data-warehouse"/>
    <n v="167400"/>
    <n v="22073"/>
    <s v="US"/>
    <x v="0"/>
    <n v="0.13185782556750297"/>
    <n v="441"/>
    <n v="379.59183673469386"/>
    <s v="USD"/>
    <x v="4"/>
    <s v="documentary"/>
    <x v="357"/>
    <n v="1547618400"/>
    <x v="357"/>
    <x v="358"/>
    <b v="0"/>
    <b v="1"/>
    <s v="film &amp; video/documentary"/>
  </r>
  <r>
    <n v="375"/>
    <s v="Leblanc-Pineda"/>
    <s v="Future-proofed upward-trending contingency"/>
    <n v="2700"/>
    <n v="1479"/>
    <s v="US"/>
    <x v="0"/>
    <n v="0.54777777777777781"/>
    <n v="25"/>
    <n v="108"/>
    <s v="USD"/>
    <x v="1"/>
    <s v="indie rock"/>
    <x v="358"/>
    <n v="1449900000"/>
    <x v="358"/>
    <x v="359"/>
    <b v="0"/>
    <b v="0"/>
    <s v="music/indie rock"/>
  </r>
  <r>
    <n v="376"/>
    <s v="Perry PLC"/>
    <s v="Mandatory uniform matrix"/>
    <n v="3400"/>
    <n v="12275"/>
    <s v="US"/>
    <x v="1"/>
    <n v="3.6102941176470589"/>
    <n v="131"/>
    <n v="25.954198473282442"/>
    <s v="USD"/>
    <x v="1"/>
    <s v="rock"/>
    <x v="359"/>
    <n v="1405141200"/>
    <x v="359"/>
    <x v="360"/>
    <b v="0"/>
    <b v="0"/>
    <s v="music/rock"/>
  </r>
  <r>
    <n v="377"/>
    <s v="Klein, Stark and Livingston"/>
    <s v="Phased methodical initiative"/>
    <n v="49700"/>
    <n v="5098"/>
    <s v="US"/>
    <x v="0"/>
    <n v="0.10257545271629778"/>
    <n v="127"/>
    <n v="391.33858267716533"/>
    <s v="USD"/>
    <x v="3"/>
    <s v="plays"/>
    <x v="12"/>
    <n v="1572933600"/>
    <x v="12"/>
    <x v="361"/>
    <b v="0"/>
    <b v="0"/>
    <s v="theater/plays"/>
  </r>
  <r>
    <n v="378"/>
    <s v="Fleming-Oliver"/>
    <s v="Managed stable function"/>
    <n v="178200"/>
    <n v="24882"/>
    <s v="US"/>
    <x v="0"/>
    <n v="0.13962962962962963"/>
    <n v="355"/>
    <n v="501.97183098591552"/>
    <s v="USD"/>
    <x v="4"/>
    <s v="documentary"/>
    <x v="360"/>
    <n v="1530162000"/>
    <x v="360"/>
    <x v="362"/>
    <b v="0"/>
    <b v="0"/>
    <s v="film &amp; video/documentary"/>
  </r>
  <r>
    <n v="379"/>
    <s v="Reilly, Aguirre and Johnson"/>
    <s v="Realigned clear-thinking migration"/>
    <n v="7200"/>
    <n v="2912"/>
    <s v="GB"/>
    <x v="0"/>
    <n v="0.40444444444444444"/>
    <n v="44"/>
    <n v="163.63636363636363"/>
    <s v="GBP"/>
    <x v="3"/>
    <s v="plays"/>
    <x v="361"/>
    <n v="1320904800"/>
    <x v="361"/>
    <x v="363"/>
    <b v="0"/>
    <b v="0"/>
    <s v="theater/plays"/>
  </r>
  <r>
    <n v="380"/>
    <s v="Davidson, Wilcox and Lewis"/>
    <s v="Optional clear-thinking process improvement"/>
    <n v="2500"/>
    <n v="4008"/>
    <s v="US"/>
    <x v="1"/>
    <n v="1.6032"/>
    <n v="84"/>
    <n v="29.761904761904763"/>
    <s v="USD"/>
    <x v="3"/>
    <s v="plays"/>
    <x v="362"/>
    <n v="1372395600"/>
    <x v="362"/>
    <x v="364"/>
    <b v="0"/>
    <b v="0"/>
    <s v="theater/plays"/>
  </r>
  <r>
    <n v="381"/>
    <s v="Michael, Anderson and Vincent"/>
    <s v="Cross-group global moratorium"/>
    <n v="5300"/>
    <n v="9749"/>
    <s v="US"/>
    <x v="1"/>
    <n v="1.8394339622641509"/>
    <n v="155"/>
    <n v="34.193548387096776"/>
    <s v="USD"/>
    <x v="3"/>
    <s v="plays"/>
    <x v="363"/>
    <n v="1437714000"/>
    <x v="363"/>
    <x v="365"/>
    <b v="0"/>
    <b v="0"/>
    <s v="theater/plays"/>
  </r>
  <r>
    <n v="382"/>
    <s v="King Ltd"/>
    <s v="Visionary systemic process improvement"/>
    <n v="9100"/>
    <n v="5803"/>
    <s v="US"/>
    <x v="0"/>
    <n v="0.63769230769230767"/>
    <n v="67"/>
    <n v="135.82089552238807"/>
    <s v="USD"/>
    <x v="7"/>
    <s v="photography books"/>
    <x v="364"/>
    <n v="1509771600"/>
    <x v="364"/>
    <x v="366"/>
    <b v="0"/>
    <b v="0"/>
    <s v="photography/photography books"/>
  </r>
  <r>
    <n v="383"/>
    <s v="Baker Ltd"/>
    <s v="Progressive intangible flexibility"/>
    <n v="6300"/>
    <n v="14199"/>
    <s v="US"/>
    <x v="1"/>
    <n v="2.2538095238095237"/>
    <n v="189"/>
    <n v="33.333333333333336"/>
    <s v="USD"/>
    <x v="0"/>
    <s v="food trucks"/>
    <x v="210"/>
    <n v="1550556000"/>
    <x v="210"/>
    <x v="285"/>
    <b v="0"/>
    <b v="1"/>
    <s v="food/food trucks"/>
  </r>
  <r>
    <n v="384"/>
    <s v="Baker, Collins and Smith"/>
    <s v="Reactive real-time software"/>
    <n v="114400"/>
    <n v="196779"/>
    <s v="US"/>
    <x v="1"/>
    <n v="1.7200961538461539"/>
    <n v="4799"/>
    <n v="23.838299645759534"/>
    <s v="USD"/>
    <x v="4"/>
    <s v="documentary"/>
    <x v="365"/>
    <n v="1489039200"/>
    <x v="365"/>
    <x v="367"/>
    <b v="1"/>
    <b v="1"/>
    <s v="film &amp; video/documentary"/>
  </r>
  <r>
    <n v="385"/>
    <s v="Warren-Harrison"/>
    <s v="Programmable incremental knowledge user"/>
    <n v="38900"/>
    <n v="56859"/>
    <s v="US"/>
    <x v="1"/>
    <n v="1.4616709511568124"/>
    <n v="1137"/>
    <n v="34.212840809146876"/>
    <s v="USD"/>
    <x v="5"/>
    <s v="nonfiction"/>
    <x v="366"/>
    <n v="1556600400"/>
    <x v="366"/>
    <x v="368"/>
    <b v="0"/>
    <b v="0"/>
    <s v="publishing/nonfiction"/>
  </r>
  <r>
    <n v="386"/>
    <s v="Gardner Group"/>
    <s v="Progressive 5thgeneration customer loyalty"/>
    <n v="135500"/>
    <n v="103554"/>
    <s v="US"/>
    <x v="0"/>
    <n v="0.76423616236162362"/>
    <n v="1068"/>
    <n v="126.87265917602996"/>
    <s v="USD"/>
    <x v="3"/>
    <s v="plays"/>
    <x v="367"/>
    <n v="1278565200"/>
    <x v="367"/>
    <x v="369"/>
    <b v="0"/>
    <b v="0"/>
    <s v="theater/plays"/>
  </r>
  <r>
    <n v="387"/>
    <s v="Flores-Lambert"/>
    <s v="Triple-buffered logistical frame"/>
    <n v="109000"/>
    <n v="42795"/>
    <s v="US"/>
    <x v="0"/>
    <n v="0.39261467889908258"/>
    <n v="424"/>
    <n v="257.07547169811323"/>
    <s v="USD"/>
    <x v="2"/>
    <s v="wearables"/>
    <x v="368"/>
    <n v="1339909200"/>
    <x v="368"/>
    <x v="370"/>
    <b v="0"/>
    <b v="0"/>
    <s v="technology/wearables"/>
  </r>
  <r>
    <n v="388"/>
    <s v="Cruz Ltd"/>
    <s v="Exclusive dynamic adapter"/>
    <n v="114800"/>
    <n v="12938"/>
    <s v="CH"/>
    <x v="3"/>
    <n v="0.11270034843205574"/>
    <n v="145"/>
    <n v="791.72413793103453"/>
    <s v="CHF"/>
    <x v="1"/>
    <s v="indie rock"/>
    <x v="369"/>
    <n v="1325829600"/>
    <x v="369"/>
    <x v="371"/>
    <b v="0"/>
    <b v="0"/>
    <s v="music/indie rock"/>
  </r>
  <r>
    <n v="389"/>
    <s v="Knox-Garner"/>
    <s v="Automated systemic hierarchy"/>
    <n v="83000"/>
    <n v="101352"/>
    <s v="US"/>
    <x v="1"/>
    <n v="1.2211084337349398"/>
    <n v="1152"/>
    <n v="72.048611111111114"/>
    <s v="USD"/>
    <x v="3"/>
    <s v="plays"/>
    <x v="370"/>
    <n v="1290578400"/>
    <x v="370"/>
    <x v="372"/>
    <b v="0"/>
    <b v="0"/>
    <s v="theater/plays"/>
  </r>
  <r>
    <n v="390"/>
    <s v="Davis-Allen"/>
    <s v="Digitized eco-centric core"/>
    <n v="2400"/>
    <n v="4477"/>
    <s v="US"/>
    <x v="1"/>
    <n v="1.8654166666666667"/>
    <n v="50"/>
    <n v="48"/>
    <s v="USD"/>
    <x v="7"/>
    <s v="photography books"/>
    <x v="371"/>
    <n v="1380344400"/>
    <x v="371"/>
    <x v="373"/>
    <b v="0"/>
    <b v="0"/>
    <s v="photography/photography books"/>
  </r>
  <r>
    <n v="391"/>
    <s v="Miller-Patel"/>
    <s v="Mandatory uniform strategy"/>
    <n v="60400"/>
    <n v="4393"/>
    <s v="US"/>
    <x v="0"/>
    <n v="7.27317880794702E-2"/>
    <n v="151"/>
    <n v="400"/>
    <s v="USD"/>
    <x v="5"/>
    <s v="nonfiction"/>
    <x v="287"/>
    <n v="1389852000"/>
    <x v="287"/>
    <x v="374"/>
    <b v="0"/>
    <b v="0"/>
    <s v="publishing/nonfiction"/>
  </r>
  <r>
    <n v="392"/>
    <s v="Hernandez-Grimes"/>
    <s v="Profit-focused zero administration forecast"/>
    <n v="102900"/>
    <n v="67546"/>
    <s v="US"/>
    <x v="0"/>
    <n v="0.65642371234207963"/>
    <n v="1608"/>
    <n v="63.992537313432834"/>
    <s v="USD"/>
    <x v="2"/>
    <s v="wearables"/>
    <x v="372"/>
    <n v="1294466400"/>
    <x v="372"/>
    <x v="375"/>
    <b v="0"/>
    <b v="0"/>
    <s v="technology/wearables"/>
  </r>
  <r>
    <n v="393"/>
    <s v="Owens, Hall and Gonzalez"/>
    <s v="De-engineered static orchestration"/>
    <n v="62800"/>
    <n v="143788"/>
    <s v="CA"/>
    <x v="1"/>
    <n v="2.2896178343949045"/>
    <n v="3059"/>
    <n v="20.529584831644328"/>
    <s v="CAD"/>
    <x v="1"/>
    <s v="jazz"/>
    <x v="373"/>
    <n v="1500354000"/>
    <x v="373"/>
    <x v="376"/>
    <b v="0"/>
    <b v="0"/>
    <s v="music/jazz"/>
  </r>
  <r>
    <n v="394"/>
    <s v="Noble-Bailey"/>
    <s v="Customizable dynamic info-mediaries"/>
    <n v="800"/>
    <n v="3755"/>
    <s v="US"/>
    <x v="1"/>
    <n v="4.6937499999999996"/>
    <n v="34"/>
    <n v="23.529411764705884"/>
    <s v="USD"/>
    <x v="4"/>
    <s v="documentary"/>
    <x v="374"/>
    <n v="1375938000"/>
    <x v="374"/>
    <x v="377"/>
    <b v="0"/>
    <b v="1"/>
    <s v="film &amp; video/documentary"/>
  </r>
  <r>
    <n v="395"/>
    <s v="Taylor PLC"/>
    <s v="Enhanced incremental budgetary management"/>
    <n v="7100"/>
    <n v="9238"/>
    <s v="US"/>
    <x v="1"/>
    <n v="1.3011267605633803"/>
    <n v="220"/>
    <n v="32.272727272727273"/>
    <s v="USD"/>
    <x v="3"/>
    <s v="plays"/>
    <x v="375"/>
    <n v="1323410400"/>
    <x v="375"/>
    <x v="378"/>
    <b v="1"/>
    <b v="0"/>
    <s v="theater/plays"/>
  </r>
  <r>
    <n v="396"/>
    <s v="Holmes PLC"/>
    <s v="Digitized local info-mediaries"/>
    <n v="46100"/>
    <n v="77012"/>
    <s v="AU"/>
    <x v="1"/>
    <n v="1.6705422993492407"/>
    <n v="1604"/>
    <n v="28.74064837905237"/>
    <s v="AUD"/>
    <x v="4"/>
    <s v="drama"/>
    <x v="376"/>
    <n v="1539406800"/>
    <x v="376"/>
    <x v="379"/>
    <b v="0"/>
    <b v="0"/>
    <s v="film &amp; video/drama"/>
  </r>
  <r>
    <n v="397"/>
    <s v="Jones-Martin"/>
    <s v="Virtual systematic monitoring"/>
    <n v="8100"/>
    <n v="14083"/>
    <s v="US"/>
    <x v="1"/>
    <n v="1.738641975308642"/>
    <n v="454"/>
    <n v="17.841409691629956"/>
    <s v="USD"/>
    <x v="1"/>
    <s v="rock"/>
    <x v="377"/>
    <n v="1369803600"/>
    <x v="377"/>
    <x v="380"/>
    <b v="0"/>
    <b v="0"/>
    <s v="music/rock"/>
  </r>
  <r>
    <n v="398"/>
    <s v="Myers LLC"/>
    <s v="Reactive bottom-line open architecture"/>
    <n v="1700"/>
    <n v="12202"/>
    <s v="IT"/>
    <x v="1"/>
    <n v="7.1776470588235295"/>
    <n v="123"/>
    <n v="13.821138211382113"/>
    <s v="EUR"/>
    <x v="4"/>
    <s v="animation"/>
    <x v="378"/>
    <n v="1525928400"/>
    <x v="378"/>
    <x v="103"/>
    <b v="0"/>
    <b v="1"/>
    <s v="film &amp; video/animation"/>
  </r>
  <r>
    <n v="399"/>
    <s v="Acosta, Mullins and Morris"/>
    <s v="Pre-emptive interactive model"/>
    <n v="97300"/>
    <n v="62127"/>
    <s v="US"/>
    <x v="0"/>
    <n v="0.63850976361767731"/>
    <n v="941"/>
    <n v="103.40063761955366"/>
    <s v="USD"/>
    <x v="1"/>
    <s v="indie rock"/>
    <x v="379"/>
    <n v="1297231200"/>
    <x v="379"/>
    <x v="381"/>
    <b v="0"/>
    <b v="0"/>
    <s v="music/indie rock"/>
  </r>
  <r>
    <n v="400"/>
    <s v="Bell PLC"/>
    <s v="Ergonomic eco-centric open architecture"/>
    <n v="100"/>
    <n v="2"/>
    <s v="US"/>
    <x v="0"/>
    <n v="0.02"/>
    <n v="1"/>
    <n v="100"/>
    <s v="USD"/>
    <x v="7"/>
    <s v="photography books"/>
    <x v="380"/>
    <n v="1378530000"/>
    <x v="380"/>
    <x v="382"/>
    <b v="0"/>
    <b v="1"/>
    <s v="photography/photography books"/>
  </r>
  <r>
    <n v="401"/>
    <s v="Smith-Schmidt"/>
    <s v="Inverse radical hierarchy"/>
    <n v="900"/>
    <n v="13772"/>
    <s v="US"/>
    <x v="1"/>
    <n v="15.302222222222222"/>
    <n v="299"/>
    <n v="3.0100334448160537"/>
    <s v="USD"/>
    <x v="3"/>
    <s v="plays"/>
    <x v="381"/>
    <n v="1572152400"/>
    <x v="381"/>
    <x v="383"/>
    <b v="0"/>
    <b v="0"/>
    <s v="theater/plays"/>
  </r>
  <r>
    <n v="402"/>
    <s v="Ruiz, Richardson and Cole"/>
    <s v="Team-oriented static interface"/>
    <n v="7300"/>
    <n v="2946"/>
    <s v="US"/>
    <x v="0"/>
    <n v="0.40356164383561643"/>
    <n v="40"/>
    <n v="182.5"/>
    <s v="USD"/>
    <x v="4"/>
    <s v="shorts"/>
    <x v="382"/>
    <n v="1329890400"/>
    <x v="382"/>
    <x v="384"/>
    <b v="0"/>
    <b v="1"/>
    <s v="film &amp; video/shorts"/>
  </r>
  <r>
    <n v="403"/>
    <s v="Leonard-Mcclain"/>
    <s v="Virtual foreground throughput"/>
    <n v="195800"/>
    <n v="168820"/>
    <s v="CA"/>
    <x v="0"/>
    <n v="0.86220633299284988"/>
    <n v="3015"/>
    <n v="64.941956882255383"/>
    <s v="CAD"/>
    <x v="3"/>
    <s v="plays"/>
    <x v="125"/>
    <n v="1276750800"/>
    <x v="125"/>
    <x v="385"/>
    <b v="0"/>
    <b v="1"/>
    <s v="theater/plays"/>
  </r>
  <r>
    <n v="404"/>
    <s v="Bailey-Boyer"/>
    <s v="Visionary exuding Internet solution"/>
    <n v="48900"/>
    <n v="154321"/>
    <s v="US"/>
    <x v="1"/>
    <n v="3.1558486707566464"/>
    <n v="2237"/>
    <n v="21.859633437639697"/>
    <s v="USD"/>
    <x v="3"/>
    <s v="plays"/>
    <x v="383"/>
    <n v="1510898400"/>
    <x v="383"/>
    <x v="386"/>
    <b v="0"/>
    <b v="0"/>
    <s v="theater/plays"/>
  </r>
  <r>
    <n v="405"/>
    <s v="Lee LLC"/>
    <s v="Synchronized secondary analyzer"/>
    <n v="29600"/>
    <n v="26527"/>
    <s v="US"/>
    <x v="0"/>
    <n v="0.89618243243243245"/>
    <n v="435"/>
    <n v="68.045977011494259"/>
    <s v="USD"/>
    <x v="3"/>
    <s v="plays"/>
    <x v="384"/>
    <n v="1532408400"/>
    <x v="384"/>
    <x v="387"/>
    <b v="0"/>
    <b v="0"/>
    <s v="theater/plays"/>
  </r>
  <r>
    <n v="406"/>
    <s v="Lyons Inc"/>
    <s v="Balanced attitude-oriented parallelism"/>
    <n v="39300"/>
    <n v="71583"/>
    <s v="US"/>
    <x v="1"/>
    <n v="1.8214503816793892"/>
    <n v="645"/>
    <n v="60.930232558139537"/>
    <s v="USD"/>
    <x v="4"/>
    <s v="documentary"/>
    <x v="385"/>
    <n v="1360562400"/>
    <x v="385"/>
    <x v="388"/>
    <b v="1"/>
    <b v="0"/>
    <s v="film &amp; video/documentary"/>
  </r>
  <r>
    <n v="407"/>
    <s v="Herrera-Wilson"/>
    <s v="Organized bandwidth-monitored core"/>
    <n v="3400"/>
    <n v="12100"/>
    <s v="DK"/>
    <x v="1"/>
    <n v="3.5588235294117645"/>
    <n v="484"/>
    <n v="7.0247933884297522"/>
    <s v="DKK"/>
    <x v="3"/>
    <s v="plays"/>
    <x v="386"/>
    <n v="1571547600"/>
    <x v="386"/>
    <x v="389"/>
    <b v="0"/>
    <b v="0"/>
    <s v="theater/plays"/>
  </r>
  <r>
    <n v="408"/>
    <s v="Mahoney, Adams and Lucas"/>
    <s v="Cloned leadingedge utilization"/>
    <n v="9200"/>
    <n v="12129"/>
    <s v="CA"/>
    <x v="1"/>
    <n v="1.3183695652173912"/>
    <n v="154"/>
    <n v="59.740259740259738"/>
    <s v="CAD"/>
    <x v="4"/>
    <s v="documentary"/>
    <x v="387"/>
    <n v="1468126800"/>
    <x v="387"/>
    <x v="390"/>
    <b v="0"/>
    <b v="0"/>
    <s v="film &amp; video/documentary"/>
  </r>
  <r>
    <n v="409"/>
    <s v="Stewart LLC"/>
    <s v="Secured asymmetric projection"/>
    <n v="135600"/>
    <n v="62804"/>
    <s v="US"/>
    <x v="0"/>
    <n v="0.46315634218289087"/>
    <n v="714"/>
    <n v="189.91596638655463"/>
    <s v="USD"/>
    <x v="1"/>
    <s v="rock"/>
    <x v="388"/>
    <n v="1492837200"/>
    <x v="388"/>
    <x v="391"/>
    <b v="0"/>
    <b v="0"/>
    <s v="music/rock"/>
  </r>
  <r>
    <n v="410"/>
    <s v="Mcmillan Group"/>
    <s v="Advanced cohesive Graphic Interface"/>
    <n v="153700"/>
    <n v="55536"/>
    <s v="US"/>
    <x v="2"/>
    <n v="0.36132726089785294"/>
    <n v="1111"/>
    <n v="138.34383438343835"/>
    <s v="USD"/>
    <x v="6"/>
    <s v="mobile games"/>
    <x v="277"/>
    <n v="1430197200"/>
    <x v="277"/>
    <x v="277"/>
    <b v="0"/>
    <b v="0"/>
    <s v="games/mobile games"/>
  </r>
  <r>
    <n v="411"/>
    <s v="Beck, Thompson and Martinez"/>
    <s v="Down-sized maximized function"/>
    <n v="7800"/>
    <n v="8161"/>
    <s v="US"/>
    <x v="1"/>
    <n v="1.0462820512820512"/>
    <n v="82"/>
    <n v="95.121951219512198"/>
    <s v="USD"/>
    <x v="3"/>
    <s v="plays"/>
    <x v="389"/>
    <n v="1496206800"/>
    <x v="389"/>
    <x v="392"/>
    <b v="0"/>
    <b v="0"/>
    <s v="theater/plays"/>
  </r>
  <r>
    <n v="412"/>
    <s v="Rodriguez-Scott"/>
    <s v="Realigned zero tolerance software"/>
    <n v="2100"/>
    <n v="14046"/>
    <s v="US"/>
    <x v="1"/>
    <n v="6.6885714285714286"/>
    <n v="134"/>
    <n v="15.671641791044776"/>
    <s v="USD"/>
    <x v="5"/>
    <s v="fiction"/>
    <x v="390"/>
    <n v="1389592800"/>
    <x v="390"/>
    <x v="393"/>
    <b v="0"/>
    <b v="0"/>
    <s v="publishing/fiction"/>
  </r>
  <r>
    <n v="413"/>
    <s v="Rush-Bowers"/>
    <s v="Persevering analyzing extranet"/>
    <n v="189500"/>
    <n v="117628"/>
    <s v="US"/>
    <x v="2"/>
    <n v="0.62072823218997364"/>
    <n v="1089"/>
    <n v="174.01285583103765"/>
    <s v="USD"/>
    <x v="4"/>
    <s v="animation"/>
    <x v="391"/>
    <n v="1545631200"/>
    <x v="391"/>
    <x v="394"/>
    <b v="0"/>
    <b v="0"/>
    <s v="film &amp; video/animation"/>
  </r>
  <r>
    <n v="414"/>
    <s v="Davis and Sons"/>
    <s v="Innovative human-resource migration"/>
    <n v="188200"/>
    <n v="159405"/>
    <s v="US"/>
    <x v="0"/>
    <n v="0.84699787460148779"/>
    <n v="5497"/>
    <n v="34.236856467163911"/>
    <s v="USD"/>
    <x v="0"/>
    <s v="food trucks"/>
    <x v="392"/>
    <n v="1272430800"/>
    <x v="392"/>
    <x v="395"/>
    <b v="0"/>
    <b v="1"/>
    <s v="food/food trucks"/>
  </r>
  <r>
    <n v="415"/>
    <s v="Anderson-Pham"/>
    <s v="Intuitive needs-based monitoring"/>
    <n v="113500"/>
    <n v="12552"/>
    <s v="US"/>
    <x v="0"/>
    <n v="0.11059030837004405"/>
    <n v="418"/>
    <n v="271.53110047846889"/>
    <s v="USD"/>
    <x v="3"/>
    <s v="plays"/>
    <x v="393"/>
    <n v="1327903200"/>
    <x v="393"/>
    <x v="396"/>
    <b v="0"/>
    <b v="0"/>
    <s v="theater/plays"/>
  </r>
  <r>
    <n v="416"/>
    <s v="Stewart-Coleman"/>
    <s v="Customer-focused disintermediate toolset"/>
    <n v="134600"/>
    <n v="59007"/>
    <s v="US"/>
    <x v="0"/>
    <n v="0.43838781575037145"/>
    <n v="1439"/>
    <n v="93.537178596247401"/>
    <s v="USD"/>
    <x v="4"/>
    <s v="documentary"/>
    <x v="394"/>
    <n v="1296021600"/>
    <x v="394"/>
    <x v="397"/>
    <b v="0"/>
    <b v="1"/>
    <s v="film &amp; video/documentary"/>
  </r>
  <r>
    <n v="417"/>
    <s v="Bradshaw, Smith and Ryan"/>
    <s v="Upgradable 24/7 emulation"/>
    <n v="1700"/>
    <n v="943"/>
    <s v="US"/>
    <x v="0"/>
    <n v="0.55470588235294116"/>
    <n v="15"/>
    <n v="113.33333333333333"/>
    <s v="USD"/>
    <x v="3"/>
    <s v="plays"/>
    <x v="395"/>
    <n v="1543298400"/>
    <x v="395"/>
    <x v="398"/>
    <b v="0"/>
    <b v="0"/>
    <s v="theater/plays"/>
  </r>
  <r>
    <n v="418"/>
    <s v="Jackson PLC"/>
    <s v="Quality-focused client-server core"/>
    <n v="163700"/>
    <n v="93963"/>
    <s v="CA"/>
    <x v="0"/>
    <n v="0.57399511301160655"/>
    <n v="1999"/>
    <n v="81.890945472736362"/>
    <s v="CAD"/>
    <x v="4"/>
    <s v="documentary"/>
    <x v="396"/>
    <n v="1336366800"/>
    <x v="396"/>
    <x v="399"/>
    <b v="0"/>
    <b v="0"/>
    <s v="film &amp; video/documentary"/>
  </r>
  <r>
    <n v="419"/>
    <s v="Ware-Arias"/>
    <s v="Upgradable maximized protocol"/>
    <n v="113800"/>
    <n v="140469"/>
    <s v="US"/>
    <x v="1"/>
    <n v="1.2343497363796134"/>
    <n v="5203"/>
    <n v="21.871996924851047"/>
    <s v="USD"/>
    <x v="2"/>
    <s v="web"/>
    <x v="397"/>
    <n v="1325052000"/>
    <x v="397"/>
    <x v="348"/>
    <b v="0"/>
    <b v="0"/>
    <s v="technology/web"/>
  </r>
  <r>
    <n v="420"/>
    <s v="Blair, Reyes and Woods"/>
    <s v="Cross-platform interactive synergy"/>
    <n v="5000"/>
    <n v="6423"/>
    <s v="US"/>
    <x v="1"/>
    <n v="1.2846"/>
    <n v="94"/>
    <n v="53.191489361702125"/>
    <s v="USD"/>
    <x v="3"/>
    <s v="plays"/>
    <x v="398"/>
    <n v="1499576400"/>
    <x v="398"/>
    <x v="400"/>
    <b v="0"/>
    <b v="0"/>
    <s v="theater/plays"/>
  </r>
  <r>
    <n v="421"/>
    <s v="Thomas-Lopez"/>
    <s v="User-centric fault-tolerant archive"/>
    <n v="9400"/>
    <n v="6015"/>
    <s v="US"/>
    <x v="0"/>
    <n v="0.63989361702127656"/>
    <n v="118"/>
    <n v="79.66101694915254"/>
    <s v="USD"/>
    <x v="2"/>
    <s v="wearables"/>
    <x v="399"/>
    <n v="1501304400"/>
    <x v="399"/>
    <x v="401"/>
    <b v="0"/>
    <b v="1"/>
    <s v="technology/wearables"/>
  </r>
  <r>
    <n v="422"/>
    <s v="Brown, Davies and Pacheco"/>
    <s v="Reverse-engineered regional knowledge user"/>
    <n v="8700"/>
    <n v="11075"/>
    <s v="US"/>
    <x v="1"/>
    <n v="1.2729885057471264"/>
    <n v="205"/>
    <n v="42.439024390243901"/>
    <s v="USD"/>
    <x v="3"/>
    <s v="plays"/>
    <x v="400"/>
    <n v="1273208400"/>
    <x v="400"/>
    <x v="402"/>
    <b v="0"/>
    <b v="1"/>
    <s v="theater/plays"/>
  </r>
  <r>
    <n v="423"/>
    <s v="Jones-Riddle"/>
    <s v="Self-enabling real-time definition"/>
    <n v="147800"/>
    <n v="15723"/>
    <s v="US"/>
    <x v="0"/>
    <n v="0.10638024357239513"/>
    <n v="162"/>
    <n v="912.34567901234573"/>
    <s v="USD"/>
    <x v="0"/>
    <s v="food trucks"/>
    <x v="116"/>
    <n v="1316840400"/>
    <x v="116"/>
    <x v="403"/>
    <b v="0"/>
    <b v="1"/>
    <s v="food/food trucks"/>
  </r>
  <r>
    <n v="424"/>
    <s v="Schmidt-Gomez"/>
    <s v="User-centric impactful projection"/>
    <n v="5100"/>
    <n v="2064"/>
    <s v="US"/>
    <x v="0"/>
    <n v="0.40470588235294119"/>
    <n v="83"/>
    <n v="61.445783132530117"/>
    <s v="USD"/>
    <x v="1"/>
    <s v="indie rock"/>
    <x v="401"/>
    <n v="1524546000"/>
    <x v="401"/>
    <x v="404"/>
    <b v="0"/>
    <b v="0"/>
    <s v="music/indie rock"/>
  </r>
  <r>
    <n v="425"/>
    <s v="Sullivan, Davis and Booth"/>
    <s v="Vision-oriented actuating hardware"/>
    <n v="2700"/>
    <n v="7767"/>
    <s v="US"/>
    <x v="1"/>
    <n v="2.8766666666666665"/>
    <n v="92"/>
    <n v="29.347826086956523"/>
    <s v="USD"/>
    <x v="7"/>
    <s v="photography books"/>
    <x v="402"/>
    <n v="1438578000"/>
    <x v="402"/>
    <x v="405"/>
    <b v="0"/>
    <b v="0"/>
    <s v="photography/photography books"/>
  </r>
  <r>
    <n v="426"/>
    <s v="Edwards-Kane"/>
    <s v="Virtual leadingedge framework"/>
    <n v="1800"/>
    <n v="10313"/>
    <s v="US"/>
    <x v="1"/>
    <n v="5.7294444444444448"/>
    <n v="219"/>
    <n v="8.2191780821917817"/>
    <s v="USD"/>
    <x v="3"/>
    <s v="plays"/>
    <x v="403"/>
    <n v="1362549600"/>
    <x v="403"/>
    <x v="406"/>
    <b v="0"/>
    <b v="0"/>
    <s v="theater/plays"/>
  </r>
  <r>
    <n v="427"/>
    <s v="Hicks, Wall and Webb"/>
    <s v="Managed discrete framework"/>
    <n v="174500"/>
    <n v="197018"/>
    <s v="US"/>
    <x v="1"/>
    <n v="1.1290429799426933"/>
    <n v="2526"/>
    <n v="69.081551860649242"/>
    <s v="USD"/>
    <x v="3"/>
    <s v="plays"/>
    <x v="404"/>
    <n v="1413349200"/>
    <x v="404"/>
    <x v="407"/>
    <b v="0"/>
    <b v="1"/>
    <s v="theater/plays"/>
  </r>
  <r>
    <n v="428"/>
    <s v="Mayer-Richmond"/>
    <s v="Progressive zero-defect capability"/>
    <n v="101400"/>
    <n v="47037"/>
    <s v="US"/>
    <x v="0"/>
    <n v="0.46387573964497042"/>
    <n v="747"/>
    <n v="135.7429718875502"/>
    <s v="USD"/>
    <x v="4"/>
    <s v="animation"/>
    <x v="405"/>
    <n v="1298008800"/>
    <x v="405"/>
    <x v="408"/>
    <b v="0"/>
    <b v="0"/>
    <s v="film &amp; video/animation"/>
  </r>
  <r>
    <n v="429"/>
    <s v="Robles Ltd"/>
    <s v="Right-sized demand-driven adapter"/>
    <n v="191000"/>
    <n v="173191"/>
    <s v="US"/>
    <x v="3"/>
    <n v="0.90675916230366493"/>
    <n v="2138"/>
    <n v="89.335827876520113"/>
    <s v="USD"/>
    <x v="7"/>
    <s v="photography books"/>
    <x v="406"/>
    <n v="1394427600"/>
    <x v="406"/>
    <x v="409"/>
    <b v="0"/>
    <b v="1"/>
    <s v="photography/photography books"/>
  </r>
  <r>
    <n v="430"/>
    <s v="Cochran Ltd"/>
    <s v="Re-engineered attitude-oriented frame"/>
    <n v="8100"/>
    <n v="5487"/>
    <s v="US"/>
    <x v="0"/>
    <n v="0.67740740740740746"/>
    <n v="84"/>
    <n v="96.428571428571431"/>
    <s v="USD"/>
    <x v="3"/>
    <s v="plays"/>
    <x v="407"/>
    <n v="1572670800"/>
    <x v="407"/>
    <x v="410"/>
    <b v="0"/>
    <b v="0"/>
    <s v="theater/plays"/>
  </r>
  <r>
    <n v="431"/>
    <s v="Rosales LLC"/>
    <s v="Compatible multimedia utilization"/>
    <n v="5100"/>
    <n v="9817"/>
    <s v="US"/>
    <x v="1"/>
    <n v="1.9249019607843136"/>
    <n v="94"/>
    <n v="54.255319148936174"/>
    <s v="USD"/>
    <x v="3"/>
    <s v="plays"/>
    <x v="408"/>
    <n v="1531112400"/>
    <x v="408"/>
    <x v="312"/>
    <b v="1"/>
    <b v="0"/>
    <s v="theater/plays"/>
  </r>
  <r>
    <n v="432"/>
    <s v="Harper-Bryan"/>
    <s v="Re-contextualized dedicated hardware"/>
    <n v="7700"/>
    <n v="6369"/>
    <s v="US"/>
    <x v="0"/>
    <n v="0.82714285714285718"/>
    <n v="91"/>
    <n v="84.615384615384613"/>
    <s v="USD"/>
    <x v="3"/>
    <s v="plays"/>
    <x v="409"/>
    <n v="1400734800"/>
    <x v="409"/>
    <x v="411"/>
    <b v="0"/>
    <b v="0"/>
    <s v="theater/plays"/>
  </r>
  <r>
    <n v="433"/>
    <s v="Potter, Harper and Everett"/>
    <s v="Decentralized composite paradigm"/>
    <n v="121400"/>
    <n v="65755"/>
    <s v="US"/>
    <x v="0"/>
    <n v="0.54163920922570019"/>
    <n v="792"/>
    <n v="153.28282828282829"/>
    <s v="USD"/>
    <x v="4"/>
    <s v="documentary"/>
    <x v="410"/>
    <n v="1386741600"/>
    <x v="410"/>
    <x v="412"/>
    <b v="0"/>
    <b v="1"/>
    <s v="film &amp; video/documentary"/>
  </r>
  <r>
    <n v="434"/>
    <s v="Floyd-Sims"/>
    <s v="Cloned transitional hierarchy"/>
    <n v="5400"/>
    <n v="903"/>
    <s v="CA"/>
    <x v="3"/>
    <n v="0.16722222222222222"/>
    <n v="10"/>
    <n v="540"/>
    <s v="CAD"/>
    <x v="3"/>
    <s v="plays"/>
    <x v="411"/>
    <n v="1481781600"/>
    <x v="411"/>
    <x v="413"/>
    <b v="1"/>
    <b v="0"/>
    <s v="theater/plays"/>
  </r>
  <r>
    <n v="435"/>
    <s v="Spence, Jackson and Kelly"/>
    <s v="Advanced discrete leverage"/>
    <n v="152400"/>
    <n v="178120"/>
    <s v="IT"/>
    <x v="1"/>
    <n v="1.168766404199475"/>
    <n v="1713"/>
    <n v="88.96672504378283"/>
    <s v="EUR"/>
    <x v="3"/>
    <s v="plays"/>
    <x v="412"/>
    <n v="1419660000"/>
    <x v="412"/>
    <x v="414"/>
    <b v="0"/>
    <b v="1"/>
    <s v="theater/plays"/>
  </r>
  <r>
    <n v="436"/>
    <s v="King-Nguyen"/>
    <s v="Open-source incremental throughput"/>
    <n v="1300"/>
    <n v="13678"/>
    <s v="US"/>
    <x v="1"/>
    <n v="10.521538461538462"/>
    <n v="249"/>
    <n v="5.2208835341365463"/>
    <s v="USD"/>
    <x v="1"/>
    <s v="jazz"/>
    <x v="413"/>
    <n v="1555822800"/>
    <x v="413"/>
    <x v="354"/>
    <b v="0"/>
    <b v="0"/>
    <s v="music/jazz"/>
  </r>
  <r>
    <n v="437"/>
    <s v="Hansen Group"/>
    <s v="Centralized regional interface"/>
    <n v="8100"/>
    <n v="9969"/>
    <s v="US"/>
    <x v="1"/>
    <n v="1.2307407407407407"/>
    <n v="192"/>
    <n v="42.1875"/>
    <s v="USD"/>
    <x v="4"/>
    <s v="animation"/>
    <x v="414"/>
    <n v="1442379600"/>
    <x v="414"/>
    <x v="415"/>
    <b v="0"/>
    <b v="1"/>
    <s v="film &amp; video/animation"/>
  </r>
  <r>
    <n v="438"/>
    <s v="Mathis, Hall and Hansen"/>
    <s v="Streamlined web-enabled knowledgebase"/>
    <n v="8300"/>
    <n v="14827"/>
    <s v="US"/>
    <x v="1"/>
    <n v="1.7863855421686747"/>
    <n v="247"/>
    <n v="33.603238866396758"/>
    <s v="USD"/>
    <x v="3"/>
    <s v="plays"/>
    <x v="415"/>
    <n v="1364965200"/>
    <x v="415"/>
    <x v="416"/>
    <b v="0"/>
    <b v="0"/>
    <s v="theater/plays"/>
  </r>
  <r>
    <n v="439"/>
    <s v="Cummings Inc"/>
    <s v="Digitized transitional monitoring"/>
    <n v="28400"/>
    <n v="100900"/>
    <s v="US"/>
    <x v="1"/>
    <n v="3.5528169014084505"/>
    <n v="2293"/>
    <n v="12.385521151330135"/>
    <s v="USD"/>
    <x v="4"/>
    <s v="science fiction"/>
    <x v="416"/>
    <n v="1479016800"/>
    <x v="416"/>
    <x v="417"/>
    <b v="0"/>
    <b v="0"/>
    <s v="film &amp; video/science fiction"/>
  </r>
  <r>
    <n v="440"/>
    <s v="Miller-Poole"/>
    <s v="Networked optimal adapter"/>
    <n v="102500"/>
    <n v="165954"/>
    <s v="US"/>
    <x v="1"/>
    <n v="1.6190634146341463"/>
    <n v="3131"/>
    <n v="32.737144682210157"/>
    <s v="USD"/>
    <x v="4"/>
    <s v="television"/>
    <x v="417"/>
    <n v="1499662800"/>
    <x v="417"/>
    <x v="418"/>
    <b v="0"/>
    <b v="0"/>
    <s v="film &amp; video/television"/>
  </r>
  <r>
    <n v="441"/>
    <s v="Rodriguez-West"/>
    <s v="Automated optimal function"/>
    <n v="7000"/>
    <n v="1744"/>
    <s v="US"/>
    <x v="0"/>
    <n v="0.24914285714285714"/>
    <n v="32"/>
    <n v="218.75"/>
    <s v="USD"/>
    <x v="2"/>
    <s v="wearables"/>
    <x v="418"/>
    <n v="1337835600"/>
    <x v="418"/>
    <x v="419"/>
    <b v="0"/>
    <b v="0"/>
    <s v="technology/wearables"/>
  </r>
  <r>
    <n v="442"/>
    <s v="Calderon, Bradford and Dean"/>
    <s v="Devolved system-worthy framework"/>
    <n v="5400"/>
    <n v="10731"/>
    <s v="IT"/>
    <x v="1"/>
    <n v="1.9872222222222222"/>
    <n v="143"/>
    <n v="37.76223776223776"/>
    <s v="EUR"/>
    <x v="3"/>
    <s v="plays"/>
    <x v="419"/>
    <n v="1505710800"/>
    <x v="419"/>
    <x v="420"/>
    <b v="0"/>
    <b v="0"/>
    <s v="theater/plays"/>
  </r>
  <r>
    <n v="443"/>
    <s v="Clark-Bowman"/>
    <s v="Stand-alone user-facing service-desk"/>
    <n v="9300"/>
    <n v="3232"/>
    <s v="US"/>
    <x v="3"/>
    <n v="0.34752688172043011"/>
    <n v="90"/>
    <n v="103.33333333333333"/>
    <s v="USD"/>
    <x v="3"/>
    <s v="plays"/>
    <x v="420"/>
    <n v="1287464400"/>
    <x v="420"/>
    <x v="421"/>
    <b v="0"/>
    <b v="0"/>
    <s v="theater/plays"/>
  </r>
  <r>
    <n v="444"/>
    <s v="Hensley Ltd"/>
    <s v="Versatile global attitude"/>
    <n v="6200"/>
    <n v="10938"/>
    <s v="US"/>
    <x v="1"/>
    <n v="1.7641935483870967"/>
    <n v="296"/>
    <n v="20.945945945945947"/>
    <s v="USD"/>
    <x v="1"/>
    <s v="indie rock"/>
    <x v="421"/>
    <n v="1311656400"/>
    <x v="421"/>
    <x v="422"/>
    <b v="0"/>
    <b v="1"/>
    <s v="music/indie rock"/>
  </r>
  <r>
    <n v="445"/>
    <s v="Anderson-Pearson"/>
    <s v="Intuitive demand-driven Local Area Network"/>
    <n v="2100"/>
    <n v="10739"/>
    <s v="US"/>
    <x v="1"/>
    <n v="5.1138095238095236"/>
    <n v="170"/>
    <n v="12.352941176470589"/>
    <s v="USD"/>
    <x v="3"/>
    <s v="plays"/>
    <x v="422"/>
    <n v="1293170400"/>
    <x v="422"/>
    <x v="423"/>
    <b v="0"/>
    <b v="1"/>
    <s v="theater/plays"/>
  </r>
  <r>
    <n v="446"/>
    <s v="Martin, Martin and Solis"/>
    <s v="Assimilated uniform methodology"/>
    <n v="6800"/>
    <n v="5579"/>
    <s v="US"/>
    <x v="0"/>
    <n v="0.82044117647058823"/>
    <n v="186"/>
    <n v="36.55913978494624"/>
    <s v="USD"/>
    <x v="2"/>
    <s v="wearables"/>
    <x v="423"/>
    <n v="1355983200"/>
    <x v="423"/>
    <x v="424"/>
    <b v="0"/>
    <b v="0"/>
    <s v="technology/wearables"/>
  </r>
  <r>
    <n v="447"/>
    <s v="Harrington-Harper"/>
    <s v="Self-enabling next generation algorithm"/>
    <n v="155200"/>
    <n v="37754"/>
    <s v="GB"/>
    <x v="3"/>
    <n v="0.24326030927835052"/>
    <n v="439"/>
    <n v="353.53075170842823"/>
    <s v="GBP"/>
    <x v="4"/>
    <s v="television"/>
    <x v="424"/>
    <n v="1515045600"/>
    <x v="424"/>
    <x v="425"/>
    <b v="0"/>
    <b v="0"/>
    <s v="film &amp; video/television"/>
  </r>
  <r>
    <n v="448"/>
    <s v="Price and Sons"/>
    <s v="Object-based demand-driven strategy"/>
    <n v="89900"/>
    <n v="45384"/>
    <s v="US"/>
    <x v="0"/>
    <n v="0.50482758620689661"/>
    <n v="605"/>
    <n v="148.59504132231405"/>
    <s v="USD"/>
    <x v="6"/>
    <s v="video games"/>
    <x v="425"/>
    <n v="1366088400"/>
    <x v="425"/>
    <x v="426"/>
    <b v="0"/>
    <b v="1"/>
    <s v="games/video games"/>
  </r>
  <r>
    <n v="449"/>
    <s v="Cuevas-Morales"/>
    <s v="Public-key coherent ability"/>
    <n v="900"/>
    <n v="8703"/>
    <s v="DK"/>
    <x v="1"/>
    <n v="9.67"/>
    <n v="86"/>
    <n v="10.465116279069768"/>
    <s v="DKK"/>
    <x v="6"/>
    <s v="video games"/>
    <x v="426"/>
    <n v="1553317200"/>
    <x v="426"/>
    <x v="427"/>
    <b v="0"/>
    <b v="0"/>
    <s v="games/video games"/>
  </r>
  <r>
    <n v="450"/>
    <s v="Delgado-Hatfield"/>
    <s v="Up-sized composite success"/>
    <n v="100"/>
    <n v="4"/>
    <s v="CA"/>
    <x v="0"/>
    <n v="0.04"/>
    <n v="1"/>
    <n v="100"/>
    <s v="CAD"/>
    <x v="4"/>
    <s v="animation"/>
    <x v="427"/>
    <n v="1542088800"/>
    <x v="427"/>
    <x v="428"/>
    <b v="0"/>
    <b v="0"/>
    <s v="film &amp; video/animation"/>
  </r>
  <r>
    <n v="451"/>
    <s v="Padilla-Porter"/>
    <s v="Innovative exuding matrix"/>
    <n v="148400"/>
    <n v="182302"/>
    <s v="US"/>
    <x v="1"/>
    <n v="1.2284501347708894"/>
    <n v="6286"/>
    <n v="23.608017817371937"/>
    <s v="USD"/>
    <x v="1"/>
    <s v="rock"/>
    <x v="428"/>
    <n v="1503118800"/>
    <x v="428"/>
    <x v="429"/>
    <b v="0"/>
    <b v="0"/>
    <s v="music/rock"/>
  </r>
  <r>
    <n v="452"/>
    <s v="Morris Group"/>
    <s v="Realigned impactful artificial intelligence"/>
    <n v="4800"/>
    <n v="3045"/>
    <s v="US"/>
    <x v="0"/>
    <n v="0.63437500000000002"/>
    <n v="31"/>
    <n v="154.83870967741936"/>
    <s v="USD"/>
    <x v="4"/>
    <s v="drama"/>
    <x v="429"/>
    <n v="1278478800"/>
    <x v="429"/>
    <x v="430"/>
    <b v="0"/>
    <b v="0"/>
    <s v="film &amp; video/drama"/>
  </r>
  <r>
    <n v="453"/>
    <s v="Saunders Ltd"/>
    <s v="Multi-layered multi-tasking secured line"/>
    <n v="182400"/>
    <n v="102749"/>
    <s v="US"/>
    <x v="0"/>
    <n v="0.56331688596491225"/>
    <n v="1181"/>
    <n v="154.44538526672312"/>
    <s v="USD"/>
    <x v="4"/>
    <s v="science fiction"/>
    <x v="411"/>
    <n v="1484114400"/>
    <x v="411"/>
    <x v="431"/>
    <b v="0"/>
    <b v="0"/>
    <s v="film &amp; video/science fiction"/>
  </r>
  <r>
    <n v="454"/>
    <s v="Woods Inc"/>
    <s v="Upgradable upward-trending portal"/>
    <n v="4000"/>
    <n v="1763"/>
    <s v="US"/>
    <x v="0"/>
    <n v="0.44074999999999998"/>
    <n v="39"/>
    <n v="102.56410256410257"/>
    <s v="USD"/>
    <x v="4"/>
    <s v="drama"/>
    <x v="430"/>
    <n v="1385445600"/>
    <x v="430"/>
    <x v="432"/>
    <b v="0"/>
    <b v="1"/>
    <s v="film &amp; video/drama"/>
  </r>
  <r>
    <n v="455"/>
    <s v="Villanueva, Wright and Richardson"/>
    <s v="Profit-focused global product"/>
    <n v="116500"/>
    <n v="137904"/>
    <s v="US"/>
    <x v="1"/>
    <n v="1.1837253218884121"/>
    <n v="3727"/>
    <n v="31.258384759860476"/>
    <s v="USD"/>
    <x v="3"/>
    <s v="plays"/>
    <x v="431"/>
    <n v="1318741200"/>
    <x v="431"/>
    <x v="433"/>
    <b v="0"/>
    <b v="0"/>
    <s v="theater/plays"/>
  </r>
  <r>
    <n v="456"/>
    <s v="Wilson, Brooks and Clark"/>
    <s v="Operative well-modulated data-warehouse"/>
    <n v="146400"/>
    <n v="152438"/>
    <s v="US"/>
    <x v="1"/>
    <n v="1.041243169398907"/>
    <n v="1605"/>
    <n v="91.214953271028037"/>
    <s v="USD"/>
    <x v="1"/>
    <s v="indie rock"/>
    <x v="432"/>
    <n v="1518242400"/>
    <x v="432"/>
    <x v="434"/>
    <b v="0"/>
    <b v="1"/>
    <s v="music/indie rock"/>
  </r>
  <r>
    <n v="457"/>
    <s v="Sheppard, Smith and Spence"/>
    <s v="Cloned asymmetric functionalities"/>
    <n v="5000"/>
    <n v="1332"/>
    <s v="US"/>
    <x v="0"/>
    <n v="0.26640000000000003"/>
    <n v="46"/>
    <n v="108.69565217391305"/>
    <s v="USD"/>
    <x v="3"/>
    <s v="plays"/>
    <x v="433"/>
    <n v="1476594000"/>
    <x v="433"/>
    <x v="435"/>
    <b v="0"/>
    <b v="0"/>
    <s v="theater/plays"/>
  </r>
  <r>
    <n v="458"/>
    <s v="Wise, Thompson and Allen"/>
    <s v="Pre-emptive neutral portal"/>
    <n v="33800"/>
    <n v="118706"/>
    <s v="US"/>
    <x v="1"/>
    <n v="3.5120118343195266"/>
    <n v="2120"/>
    <n v="15.943396226415095"/>
    <s v="USD"/>
    <x v="3"/>
    <s v="plays"/>
    <x v="434"/>
    <n v="1273554000"/>
    <x v="434"/>
    <x v="436"/>
    <b v="0"/>
    <b v="0"/>
    <s v="theater/plays"/>
  </r>
  <r>
    <n v="459"/>
    <s v="Lane, Ryan and Chapman"/>
    <s v="Switchable demand-driven help-desk"/>
    <n v="6300"/>
    <n v="5674"/>
    <s v="US"/>
    <x v="0"/>
    <n v="0.90063492063492068"/>
    <n v="105"/>
    <n v="60"/>
    <s v="USD"/>
    <x v="4"/>
    <s v="documentary"/>
    <x v="435"/>
    <n v="1421906400"/>
    <x v="435"/>
    <x v="437"/>
    <b v="0"/>
    <b v="0"/>
    <s v="film &amp; video/documentary"/>
  </r>
  <r>
    <n v="460"/>
    <s v="Rich, Alvarez and King"/>
    <s v="Business-focused static ability"/>
    <n v="2400"/>
    <n v="4119"/>
    <s v="US"/>
    <x v="1"/>
    <n v="1.7162500000000001"/>
    <n v="50"/>
    <n v="48"/>
    <s v="USD"/>
    <x v="3"/>
    <s v="plays"/>
    <x v="8"/>
    <n v="1281589200"/>
    <x v="8"/>
    <x v="438"/>
    <b v="0"/>
    <b v="0"/>
    <s v="theater/plays"/>
  </r>
  <r>
    <n v="461"/>
    <s v="Terry-Salinas"/>
    <s v="Networked secondary structure"/>
    <n v="98800"/>
    <n v="139354"/>
    <s v="US"/>
    <x v="1"/>
    <n v="1.4104655870445344"/>
    <n v="2080"/>
    <n v="47.5"/>
    <s v="USD"/>
    <x v="4"/>
    <s v="drama"/>
    <x v="436"/>
    <n v="1400389200"/>
    <x v="436"/>
    <x v="439"/>
    <b v="0"/>
    <b v="0"/>
    <s v="film &amp; video/drama"/>
  </r>
  <r>
    <n v="462"/>
    <s v="Wang-Rodriguez"/>
    <s v="Total multimedia website"/>
    <n v="188800"/>
    <n v="57734"/>
    <s v="US"/>
    <x v="0"/>
    <n v="0.30579449152542371"/>
    <n v="535"/>
    <n v="352.89719626168227"/>
    <s v="USD"/>
    <x v="6"/>
    <s v="mobile games"/>
    <x v="385"/>
    <n v="1362808800"/>
    <x v="385"/>
    <x v="440"/>
    <b v="0"/>
    <b v="0"/>
    <s v="games/mobile games"/>
  </r>
  <r>
    <n v="463"/>
    <s v="Mckee-Hill"/>
    <s v="Cross-platform upward-trending parallelism"/>
    <n v="134300"/>
    <n v="145265"/>
    <s v="US"/>
    <x v="1"/>
    <n v="1.0816455696202532"/>
    <n v="2105"/>
    <n v="63.800475059382421"/>
    <s v="USD"/>
    <x v="4"/>
    <s v="animation"/>
    <x v="437"/>
    <n v="1388815200"/>
    <x v="437"/>
    <x v="441"/>
    <b v="0"/>
    <b v="0"/>
    <s v="film &amp; video/animation"/>
  </r>
  <r>
    <n v="464"/>
    <s v="Gomez LLC"/>
    <s v="Pre-emptive mission-critical hardware"/>
    <n v="71200"/>
    <n v="95020"/>
    <s v="US"/>
    <x v="1"/>
    <n v="1.3345505617977529"/>
    <n v="2436"/>
    <n v="29.228243021346469"/>
    <s v="USD"/>
    <x v="3"/>
    <s v="plays"/>
    <x v="438"/>
    <n v="1519538400"/>
    <x v="438"/>
    <x v="442"/>
    <b v="0"/>
    <b v="0"/>
    <s v="theater/plays"/>
  </r>
  <r>
    <n v="465"/>
    <s v="Gonzalez-Robbins"/>
    <s v="Up-sized responsive protocol"/>
    <n v="4700"/>
    <n v="8829"/>
    <s v="US"/>
    <x v="1"/>
    <n v="1.8785106382978722"/>
    <n v="80"/>
    <n v="58.75"/>
    <s v="USD"/>
    <x v="5"/>
    <s v="translations"/>
    <x v="439"/>
    <n v="1517810400"/>
    <x v="439"/>
    <x v="443"/>
    <b v="0"/>
    <b v="0"/>
    <s v="publishing/translations"/>
  </r>
  <r>
    <n v="466"/>
    <s v="Obrien and Sons"/>
    <s v="Pre-emptive transitional frame"/>
    <n v="1200"/>
    <n v="3984"/>
    <s v="US"/>
    <x v="1"/>
    <n v="3.32"/>
    <n v="42"/>
    <n v="28.571428571428573"/>
    <s v="USD"/>
    <x v="2"/>
    <s v="wearables"/>
    <x v="440"/>
    <n v="1370581200"/>
    <x v="440"/>
    <x v="444"/>
    <b v="0"/>
    <b v="1"/>
    <s v="technology/wearables"/>
  </r>
  <r>
    <n v="467"/>
    <s v="Shaw Ltd"/>
    <s v="Profit-focused content-based application"/>
    <n v="1400"/>
    <n v="8053"/>
    <s v="CA"/>
    <x v="1"/>
    <n v="5.7521428571428572"/>
    <n v="139"/>
    <n v="10.071942446043165"/>
    <s v="CAD"/>
    <x v="2"/>
    <s v="web"/>
    <x v="441"/>
    <n v="1448863200"/>
    <x v="441"/>
    <x v="445"/>
    <b v="0"/>
    <b v="1"/>
    <s v="technology/web"/>
  </r>
  <r>
    <n v="468"/>
    <s v="Hughes Inc"/>
    <s v="Streamlined neutral analyzer"/>
    <n v="4000"/>
    <n v="1620"/>
    <s v="US"/>
    <x v="0"/>
    <n v="0.40500000000000003"/>
    <n v="16"/>
    <n v="250"/>
    <s v="USD"/>
    <x v="3"/>
    <s v="plays"/>
    <x v="442"/>
    <n v="1556600400"/>
    <x v="442"/>
    <x v="368"/>
    <b v="0"/>
    <b v="0"/>
    <s v="theater/plays"/>
  </r>
  <r>
    <n v="469"/>
    <s v="Olsen-Ryan"/>
    <s v="Assimilated neutral utilization"/>
    <n v="5600"/>
    <n v="10328"/>
    <s v="US"/>
    <x v="1"/>
    <n v="1.8442857142857143"/>
    <n v="159"/>
    <n v="35.220125786163521"/>
    <s v="USD"/>
    <x v="4"/>
    <s v="drama"/>
    <x v="443"/>
    <n v="1432098000"/>
    <x v="443"/>
    <x v="446"/>
    <b v="0"/>
    <b v="0"/>
    <s v="film &amp; video/drama"/>
  </r>
  <r>
    <n v="470"/>
    <s v="Grimes, Holland and Sloan"/>
    <s v="Extended dedicated archive"/>
    <n v="3600"/>
    <n v="10289"/>
    <s v="US"/>
    <x v="1"/>
    <n v="2.8580555555555556"/>
    <n v="381"/>
    <n v="9.4488188976377945"/>
    <s v="USD"/>
    <x v="2"/>
    <s v="wearables"/>
    <x v="315"/>
    <n v="1482127200"/>
    <x v="315"/>
    <x v="447"/>
    <b v="0"/>
    <b v="0"/>
    <s v="technology/wearables"/>
  </r>
  <r>
    <n v="471"/>
    <s v="Perry and Sons"/>
    <s v="Configurable static help-desk"/>
    <n v="3100"/>
    <n v="9889"/>
    <s v="GB"/>
    <x v="1"/>
    <n v="3.19"/>
    <n v="194"/>
    <n v="15.979381443298969"/>
    <s v="GBP"/>
    <x v="0"/>
    <s v="food trucks"/>
    <x v="444"/>
    <n v="1335934800"/>
    <x v="444"/>
    <x v="448"/>
    <b v="0"/>
    <b v="1"/>
    <s v="food/food trucks"/>
  </r>
  <r>
    <n v="472"/>
    <s v="Turner, Young and Collins"/>
    <s v="Self-enabling clear-thinking framework"/>
    <n v="153800"/>
    <n v="60342"/>
    <s v="US"/>
    <x v="0"/>
    <n v="0.39234070221066319"/>
    <n v="575"/>
    <n v="267.47826086956519"/>
    <s v="USD"/>
    <x v="1"/>
    <s v="rock"/>
    <x v="445"/>
    <n v="1556946000"/>
    <x v="445"/>
    <x v="178"/>
    <b v="0"/>
    <b v="0"/>
    <s v="music/rock"/>
  </r>
  <r>
    <n v="473"/>
    <s v="Richardson Inc"/>
    <s v="Assimilated fault-tolerant capacity"/>
    <n v="5000"/>
    <n v="8907"/>
    <s v="US"/>
    <x v="1"/>
    <n v="1.7814000000000001"/>
    <n v="106"/>
    <n v="47.169811320754718"/>
    <s v="USD"/>
    <x v="1"/>
    <s v="electric music"/>
    <x v="446"/>
    <n v="1530075600"/>
    <x v="446"/>
    <x v="449"/>
    <b v="0"/>
    <b v="0"/>
    <s v="music/electric music"/>
  </r>
  <r>
    <n v="474"/>
    <s v="Santos-Young"/>
    <s v="Enhanced neutral ability"/>
    <n v="4000"/>
    <n v="14606"/>
    <s v="US"/>
    <x v="1"/>
    <n v="3.6515"/>
    <n v="142"/>
    <n v="28.169014084507044"/>
    <s v="USD"/>
    <x v="4"/>
    <s v="television"/>
    <x v="447"/>
    <n v="1418796000"/>
    <x v="447"/>
    <x v="450"/>
    <b v="0"/>
    <b v="0"/>
    <s v="film &amp; video/television"/>
  </r>
  <r>
    <n v="475"/>
    <s v="Nichols Ltd"/>
    <s v="Function-based attitude-oriented groupware"/>
    <n v="7400"/>
    <n v="8432"/>
    <s v="US"/>
    <x v="1"/>
    <n v="1.1394594594594594"/>
    <n v="211"/>
    <n v="35.071090047393362"/>
    <s v="USD"/>
    <x v="5"/>
    <s v="translations"/>
    <x v="448"/>
    <n v="1372482000"/>
    <x v="448"/>
    <x v="451"/>
    <b v="0"/>
    <b v="1"/>
    <s v="publishing/translations"/>
  </r>
  <r>
    <n v="476"/>
    <s v="Murphy PLC"/>
    <s v="Optional solution-oriented instruction set"/>
    <n v="191500"/>
    <n v="57122"/>
    <s v="US"/>
    <x v="0"/>
    <n v="0.29828720626631855"/>
    <n v="1120"/>
    <n v="170.98214285714286"/>
    <s v="USD"/>
    <x v="5"/>
    <s v="fiction"/>
    <x v="342"/>
    <n v="1534395600"/>
    <x v="342"/>
    <x v="452"/>
    <b v="0"/>
    <b v="0"/>
    <s v="publishing/fiction"/>
  </r>
  <r>
    <n v="477"/>
    <s v="Hogan, Porter and Rivera"/>
    <s v="Organic object-oriented core"/>
    <n v="8500"/>
    <n v="4613"/>
    <s v="US"/>
    <x v="0"/>
    <n v="0.54270588235294115"/>
    <n v="113"/>
    <n v="75.221238938053091"/>
    <s v="USD"/>
    <x v="4"/>
    <s v="science fiction"/>
    <x v="449"/>
    <n v="1311397200"/>
    <x v="449"/>
    <x v="453"/>
    <b v="0"/>
    <b v="0"/>
    <s v="film &amp; video/science fiction"/>
  </r>
  <r>
    <n v="478"/>
    <s v="Lyons LLC"/>
    <s v="Balanced impactful circuit"/>
    <n v="68800"/>
    <n v="162603"/>
    <s v="US"/>
    <x v="1"/>
    <n v="2.3634156976744185"/>
    <n v="2756"/>
    <n v="24.963715529753266"/>
    <s v="USD"/>
    <x v="2"/>
    <s v="wearables"/>
    <x v="450"/>
    <n v="1426914000"/>
    <x v="450"/>
    <x v="454"/>
    <b v="0"/>
    <b v="0"/>
    <s v="technology/wearables"/>
  </r>
  <r>
    <n v="479"/>
    <s v="Long-Greene"/>
    <s v="Future-proofed heuristic encryption"/>
    <n v="2400"/>
    <n v="12310"/>
    <s v="GB"/>
    <x v="1"/>
    <n v="5.1291666666666664"/>
    <n v="173"/>
    <n v="13.872832369942197"/>
    <s v="GBP"/>
    <x v="0"/>
    <s v="food trucks"/>
    <x v="451"/>
    <n v="1501477200"/>
    <x v="451"/>
    <x v="455"/>
    <b v="0"/>
    <b v="0"/>
    <s v="food/food trucks"/>
  </r>
  <r>
    <n v="480"/>
    <s v="Robles-Hudson"/>
    <s v="Balanced bifurcated leverage"/>
    <n v="8600"/>
    <n v="8656"/>
    <s v="US"/>
    <x v="1"/>
    <n v="1.0065116279069768"/>
    <n v="87"/>
    <n v="98.850574712643677"/>
    <s v="USD"/>
    <x v="7"/>
    <s v="photography books"/>
    <x v="452"/>
    <n v="1269061200"/>
    <x v="452"/>
    <x v="456"/>
    <b v="0"/>
    <b v="1"/>
    <s v="photography/photography books"/>
  </r>
  <r>
    <n v="481"/>
    <s v="Mcclure LLC"/>
    <s v="Sharable discrete budgetary management"/>
    <n v="196600"/>
    <n v="159931"/>
    <s v="US"/>
    <x v="0"/>
    <n v="0.81348423194303154"/>
    <n v="1538"/>
    <n v="127.82834850455137"/>
    <s v="USD"/>
    <x v="3"/>
    <s v="plays"/>
    <x v="453"/>
    <n v="1415772000"/>
    <x v="453"/>
    <x v="457"/>
    <b v="0"/>
    <b v="1"/>
    <s v="theater/plays"/>
  </r>
  <r>
    <n v="482"/>
    <s v="Martin, Russell and Baker"/>
    <s v="Focused solution-oriented instruction set"/>
    <n v="4200"/>
    <n v="689"/>
    <s v="US"/>
    <x v="0"/>
    <n v="0.16404761904761905"/>
    <n v="9"/>
    <n v="466.66666666666669"/>
    <s v="USD"/>
    <x v="5"/>
    <s v="fiction"/>
    <x v="454"/>
    <n v="1331013600"/>
    <x v="454"/>
    <x v="458"/>
    <b v="0"/>
    <b v="1"/>
    <s v="publishing/fiction"/>
  </r>
  <r>
    <n v="483"/>
    <s v="Rice-Parker"/>
    <s v="Down-sized actuating infrastructure"/>
    <n v="91400"/>
    <n v="48236"/>
    <s v="US"/>
    <x v="0"/>
    <n v="0.52774617067833696"/>
    <n v="554"/>
    <n v="164.98194945848377"/>
    <s v="USD"/>
    <x v="3"/>
    <s v="plays"/>
    <x v="455"/>
    <n v="1576735200"/>
    <x v="455"/>
    <x v="459"/>
    <b v="0"/>
    <b v="0"/>
    <s v="theater/plays"/>
  </r>
  <r>
    <n v="484"/>
    <s v="Landry Inc"/>
    <s v="Synergistic cohesive adapter"/>
    <n v="29600"/>
    <n v="77021"/>
    <s v="GB"/>
    <x v="1"/>
    <n v="2.6020608108108108"/>
    <n v="1572"/>
    <n v="18.829516539440203"/>
    <s v="GBP"/>
    <x v="0"/>
    <s v="food trucks"/>
    <x v="456"/>
    <n v="1411362000"/>
    <x v="456"/>
    <x v="460"/>
    <b v="0"/>
    <b v="1"/>
    <s v="food/food trucks"/>
  </r>
  <r>
    <n v="485"/>
    <s v="Richards-Davis"/>
    <s v="Quality-focused mission-critical structure"/>
    <n v="90600"/>
    <n v="27844"/>
    <s v="GB"/>
    <x v="0"/>
    <n v="0.30732891832229581"/>
    <n v="648"/>
    <n v="139.81481481481481"/>
    <s v="GBP"/>
    <x v="3"/>
    <s v="plays"/>
    <x v="457"/>
    <n v="1563685200"/>
    <x v="457"/>
    <x v="461"/>
    <b v="0"/>
    <b v="0"/>
    <s v="theater/plays"/>
  </r>
  <r>
    <n v="486"/>
    <s v="Davis, Cox and Fox"/>
    <s v="Compatible exuding Graphical User Interface"/>
    <n v="5200"/>
    <n v="702"/>
    <s v="GB"/>
    <x v="0"/>
    <n v="0.13500000000000001"/>
    <n v="21"/>
    <n v="247.61904761904762"/>
    <s v="GBP"/>
    <x v="5"/>
    <s v="translations"/>
    <x v="458"/>
    <n v="1521867600"/>
    <x v="458"/>
    <x v="462"/>
    <b v="0"/>
    <b v="1"/>
    <s v="publishing/translations"/>
  </r>
  <r>
    <n v="487"/>
    <s v="Smith-Wallace"/>
    <s v="Monitored 24/7 time-frame"/>
    <n v="110300"/>
    <n v="197024"/>
    <s v="US"/>
    <x v="1"/>
    <n v="1.7862556663644606"/>
    <n v="2346"/>
    <n v="47.016197783461209"/>
    <s v="USD"/>
    <x v="3"/>
    <s v="plays"/>
    <x v="459"/>
    <n v="1495515600"/>
    <x v="459"/>
    <x v="463"/>
    <b v="0"/>
    <b v="0"/>
    <s v="theater/plays"/>
  </r>
  <r>
    <n v="488"/>
    <s v="Cordova, Shaw and Wang"/>
    <s v="Virtual secondary open architecture"/>
    <n v="5300"/>
    <n v="11663"/>
    <s v="US"/>
    <x v="1"/>
    <n v="2.2005660377358489"/>
    <n v="115"/>
    <n v="46.086956521739133"/>
    <s v="USD"/>
    <x v="3"/>
    <s v="plays"/>
    <x v="460"/>
    <n v="1455948000"/>
    <x v="460"/>
    <x v="464"/>
    <b v="0"/>
    <b v="0"/>
    <s v="theater/plays"/>
  </r>
  <r>
    <n v="489"/>
    <s v="Clark Inc"/>
    <s v="Down-sized mobile time-frame"/>
    <n v="9200"/>
    <n v="9339"/>
    <s v="IT"/>
    <x v="1"/>
    <n v="1.015108695652174"/>
    <n v="85"/>
    <n v="108.23529411764706"/>
    <s v="EUR"/>
    <x v="2"/>
    <s v="wearables"/>
    <x v="461"/>
    <n v="1282366800"/>
    <x v="461"/>
    <x v="465"/>
    <b v="0"/>
    <b v="0"/>
    <s v="technology/wearables"/>
  </r>
  <r>
    <n v="490"/>
    <s v="Young and Sons"/>
    <s v="Innovative disintermediate encryption"/>
    <n v="2400"/>
    <n v="4596"/>
    <s v="US"/>
    <x v="1"/>
    <n v="1.915"/>
    <n v="144"/>
    <n v="16.666666666666668"/>
    <s v="USD"/>
    <x v="8"/>
    <s v="audio"/>
    <x v="462"/>
    <n v="1574575200"/>
    <x v="462"/>
    <x v="466"/>
    <b v="0"/>
    <b v="0"/>
    <s v="journalism/audio"/>
  </r>
  <r>
    <n v="491"/>
    <s v="Henson PLC"/>
    <s v="Universal contextually-based knowledgebase"/>
    <n v="56800"/>
    <n v="173437"/>
    <s v="US"/>
    <x v="1"/>
    <n v="3.0534683098591549"/>
    <n v="2443"/>
    <n v="23.250102333196889"/>
    <s v="USD"/>
    <x v="0"/>
    <s v="food trucks"/>
    <x v="463"/>
    <n v="1374901200"/>
    <x v="463"/>
    <x v="467"/>
    <b v="0"/>
    <b v="1"/>
    <s v="food/food trucks"/>
  </r>
  <r>
    <n v="492"/>
    <s v="Garcia Group"/>
    <s v="Persevering interactive matrix"/>
    <n v="191000"/>
    <n v="45831"/>
    <s v="US"/>
    <x v="3"/>
    <n v="0.23995287958115183"/>
    <n v="595"/>
    <n v="321.00840336134456"/>
    <s v="USD"/>
    <x v="4"/>
    <s v="shorts"/>
    <x v="464"/>
    <n v="1278910800"/>
    <x v="464"/>
    <x v="468"/>
    <b v="1"/>
    <b v="1"/>
    <s v="film &amp; video/shorts"/>
  </r>
  <r>
    <n v="493"/>
    <s v="Adams, Walker and Wong"/>
    <s v="Seamless background framework"/>
    <n v="900"/>
    <n v="6514"/>
    <s v="US"/>
    <x v="1"/>
    <n v="7.2377777777777776"/>
    <n v="64"/>
    <n v="14.0625"/>
    <s v="USD"/>
    <x v="7"/>
    <s v="photography books"/>
    <x v="465"/>
    <n v="1562907600"/>
    <x v="465"/>
    <x v="469"/>
    <b v="0"/>
    <b v="0"/>
    <s v="photography/photography books"/>
  </r>
  <r>
    <n v="494"/>
    <s v="Hopkins-Browning"/>
    <s v="Balanced upward-trending productivity"/>
    <n v="2500"/>
    <n v="13684"/>
    <s v="US"/>
    <x v="1"/>
    <n v="5.4736000000000002"/>
    <n v="268"/>
    <n v="9.3283582089552244"/>
    <s v="USD"/>
    <x v="2"/>
    <s v="wearables"/>
    <x v="466"/>
    <n v="1332478800"/>
    <x v="466"/>
    <x v="470"/>
    <b v="0"/>
    <b v="0"/>
    <s v="technology/wearables"/>
  </r>
  <r>
    <n v="495"/>
    <s v="Bell, Edwards and Andersen"/>
    <s v="Centralized clear-thinking solution"/>
    <n v="3200"/>
    <n v="13264"/>
    <s v="DK"/>
    <x v="1"/>
    <n v="4.1449999999999996"/>
    <n v="195"/>
    <n v="16.410256410256409"/>
    <s v="DKK"/>
    <x v="3"/>
    <s v="plays"/>
    <x v="467"/>
    <n v="1402722000"/>
    <x v="467"/>
    <x v="471"/>
    <b v="0"/>
    <b v="0"/>
    <s v="theater/plays"/>
  </r>
  <r>
    <n v="496"/>
    <s v="Morales Group"/>
    <s v="Optimized bi-directional extranet"/>
    <n v="183800"/>
    <n v="1667"/>
    <s v="US"/>
    <x v="0"/>
    <n v="9.0696409140369975E-3"/>
    <n v="54"/>
    <n v="3403.7037037037039"/>
    <s v="USD"/>
    <x v="4"/>
    <s v="animation"/>
    <x v="468"/>
    <n v="1496811600"/>
    <x v="468"/>
    <x v="472"/>
    <b v="0"/>
    <b v="0"/>
    <s v="film &amp; video/animation"/>
  </r>
  <r>
    <n v="497"/>
    <s v="Lucero Group"/>
    <s v="Intuitive actuating benchmark"/>
    <n v="9800"/>
    <n v="3349"/>
    <s v="US"/>
    <x v="0"/>
    <n v="0.34173469387755101"/>
    <n v="120"/>
    <n v="81.666666666666671"/>
    <s v="USD"/>
    <x v="2"/>
    <s v="wearables"/>
    <x v="469"/>
    <n v="1482213600"/>
    <x v="469"/>
    <x v="473"/>
    <b v="0"/>
    <b v="1"/>
    <s v="technology/wearables"/>
  </r>
  <r>
    <n v="498"/>
    <s v="Smith, Brown and Davis"/>
    <s v="Devolved background project"/>
    <n v="193400"/>
    <n v="46317"/>
    <s v="DK"/>
    <x v="0"/>
    <n v="0.239488107549121"/>
    <n v="579"/>
    <n v="334.02417962003454"/>
    <s v="DKK"/>
    <x v="2"/>
    <s v="web"/>
    <x v="470"/>
    <n v="1420264800"/>
    <x v="470"/>
    <x v="474"/>
    <b v="0"/>
    <b v="0"/>
    <s v="technology/web"/>
  </r>
  <r>
    <n v="499"/>
    <s v="Hunt Group"/>
    <s v="Reverse-engineered executive emulation"/>
    <n v="163800"/>
    <n v="78743"/>
    <s v="US"/>
    <x v="0"/>
    <n v="0.48072649572649573"/>
    <n v="2072"/>
    <n v="79.054054054054049"/>
    <s v="USD"/>
    <x v="4"/>
    <s v="documentary"/>
    <x v="471"/>
    <n v="1458450000"/>
    <x v="471"/>
    <x v="475"/>
    <b v="0"/>
    <b v="1"/>
    <s v="film &amp; video/documentary"/>
  </r>
  <r>
    <n v="500"/>
    <s v="Valdez Ltd"/>
    <s v="Team-oriented clear-thinking matrix"/>
    <n v="100"/>
    <n v="0"/>
    <s v="US"/>
    <x v="0"/>
    <n v="0"/>
    <n v="0"/>
    <s v="no donations"/>
    <s v="USD"/>
    <x v="3"/>
    <s v="plays"/>
    <x v="472"/>
    <n v="1369803600"/>
    <x v="472"/>
    <x v="380"/>
    <b v="0"/>
    <b v="1"/>
    <s v="theater/plays"/>
  </r>
  <r>
    <n v="501"/>
    <s v="Mccann-Le"/>
    <s v="Focused coherent methodology"/>
    <n v="153600"/>
    <n v="107743"/>
    <s v="US"/>
    <x v="0"/>
    <n v="0.70145182291666663"/>
    <n v="1796"/>
    <n v="85.523385300668153"/>
    <s v="USD"/>
    <x v="4"/>
    <s v="documentary"/>
    <x v="473"/>
    <n v="1363237200"/>
    <x v="473"/>
    <x v="353"/>
    <b v="0"/>
    <b v="0"/>
    <s v="film &amp; video/documentary"/>
  </r>
  <r>
    <n v="502"/>
    <s v="Johnson Inc"/>
    <s v="Reduced context-sensitive complexity"/>
    <n v="1300"/>
    <n v="6889"/>
    <s v="AU"/>
    <x v="1"/>
    <n v="5.2992307692307694"/>
    <n v="186"/>
    <n v="6.989247311827957"/>
    <s v="AUD"/>
    <x v="6"/>
    <s v="video games"/>
    <x v="474"/>
    <n v="1345870800"/>
    <x v="474"/>
    <x v="476"/>
    <b v="0"/>
    <b v="1"/>
    <s v="games/video games"/>
  </r>
  <r>
    <n v="503"/>
    <s v="Collins LLC"/>
    <s v="Decentralized 4thgeneration time-frame"/>
    <n v="25500"/>
    <n v="45983"/>
    <s v="US"/>
    <x v="1"/>
    <n v="1.8032549019607844"/>
    <n v="460"/>
    <n v="55.434782608695649"/>
    <s v="USD"/>
    <x v="4"/>
    <s v="drama"/>
    <x v="72"/>
    <n v="1437454800"/>
    <x v="72"/>
    <x v="477"/>
    <b v="0"/>
    <b v="0"/>
    <s v="film &amp; video/drama"/>
  </r>
  <r>
    <n v="504"/>
    <s v="Smith-Miller"/>
    <s v="De-engineered cohesive moderator"/>
    <n v="7500"/>
    <n v="6924"/>
    <s v="IT"/>
    <x v="0"/>
    <n v="0.92320000000000002"/>
    <n v="62"/>
    <n v="120.96774193548387"/>
    <s v="EUR"/>
    <x v="1"/>
    <s v="rock"/>
    <x v="443"/>
    <n v="1432011600"/>
    <x v="443"/>
    <x v="478"/>
    <b v="0"/>
    <b v="0"/>
    <s v="music/rock"/>
  </r>
  <r>
    <n v="505"/>
    <s v="Jensen-Vargas"/>
    <s v="Ameliorated explicit parallelism"/>
    <n v="89900"/>
    <n v="12497"/>
    <s v="US"/>
    <x v="0"/>
    <n v="0.13901001112347053"/>
    <n v="347"/>
    <n v="259.07780979827089"/>
    <s v="USD"/>
    <x v="5"/>
    <s v="radio &amp; podcasts"/>
    <x v="475"/>
    <n v="1366347600"/>
    <x v="475"/>
    <x v="479"/>
    <b v="0"/>
    <b v="1"/>
    <s v="publishing/radio &amp; podcasts"/>
  </r>
  <r>
    <n v="506"/>
    <s v="Robles, Bell and Gonzalez"/>
    <s v="Customizable background monitoring"/>
    <n v="18000"/>
    <n v="166874"/>
    <s v="US"/>
    <x v="1"/>
    <n v="9.2707777777777771"/>
    <n v="2528"/>
    <n v="7.1202531645569618"/>
    <s v="USD"/>
    <x v="3"/>
    <s v="plays"/>
    <x v="81"/>
    <n v="1512885600"/>
    <x v="81"/>
    <x v="480"/>
    <b v="0"/>
    <b v="1"/>
    <s v="theater/plays"/>
  </r>
  <r>
    <n v="507"/>
    <s v="Turner, Miller and Francis"/>
    <s v="Compatible well-modulated budgetary management"/>
    <n v="2100"/>
    <n v="837"/>
    <s v="US"/>
    <x v="0"/>
    <n v="0.39857142857142858"/>
    <n v="19"/>
    <n v="110.52631578947368"/>
    <s v="USD"/>
    <x v="2"/>
    <s v="web"/>
    <x v="476"/>
    <n v="1369717200"/>
    <x v="476"/>
    <x v="481"/>
    <b v="0"/>
    <b v="1"/>
    <s v="technology/web"/>
  </r>
  <r>
    <n v="508"/>
    <s v="Roberts Group"/>
    <s v="Up-sized radical pricing structure"/>
    <n v="172700"/>
    <n v="193820"/>
    <s v="US"/>
    <x v="1"/>
    <n v="1.1222929936305732"/>
    <n v="3657"/>
    <n v="47.224500957068635"/>
    <s v="USD"/>
    <x v="3"/>
    <s v="plays"/>
    <x v="192"/>
    <n v="1534654800"/>
    <x v="192"/>
    <x v="482"/>
    <b v="0"/>
    <b v="0"/>
    <s v="theater/plays"/>
  </r>
  <r>
    <n v="509"/>
    <s v="White LLC"/>
    <s v="Robust zero-defect project"/>
    <n v="168500"/>
    <n v="119510"/>
    <s v="US"/>
    <x v="0"/>
    <n v="0.70925816023738875"/>
    <n v="1258"/>
    <n v="133.94276629570749"/>
    <s v="USD"/>
    <x v="3"/>
    <s v="plays"/>
    <x v="477"/>
    <n v="1337058000"/>
    <x v="477"/>
    <x v="483"/>
    <b v="0"/>
    <b v="0"/>
    <s v="theater/plays"/>
  </r>
  <r>
    <n v="510"/>
    <s v="Best, Miller and Thomas"/>
    <s v="Re-engineered mobile task-force"/>
    <n v="7800"/>
    <n v="9289"/>
    <s v="AU"/>
    <x v="1"/>
    <n v="1.1908974358974358"/>
    <n v="131"/>
    <n v="59.541984732824424"/>
    <s v="AUD"/>
    <x v="4"/>
    <s v="drama"/>
    <x v="478"/>
    <n v="1529816400"/>
    <x v="478"/>
    <x v="484"/>
    <b v="0"/>
    <b v="0"/>
    <s v="film &amp; video/drama"/>
  </r>
  <r>
    <n v="511"/>
    <s v="Smith-Mullins"/>
    <s v="User-centric intangible neural-net"/>
    <n v="147800"/>
    <n v="35498"/>
    <s v="US"/>
    <x v="0"/>
    <n v="0.24017591339648173"/>
    <n v="362"/>
    <n v="408.28729281767954"/>
    <s v="USD"/>
    <x v="3"/>
    <s v="plays"/>
    <x v="479"/>
    <n v="1564894800"/>
    <x v="479"/>
    <x v="265"/>
    <b v="0"/>
    <b v="0"/>
    <s v="theater/plays"/>
  </r>
  <r>
    <n v="512"/>
    <s v="Williams-Walsh"/>
    <s v="Organized explicit core"/>
    <n v="9100"/>
    <n v="12678"/>
    <s v="US"/>
    <x v="1"/>
    <n v="1.3931868131868133"/>
    <n v="239"/>
    <n v="38.07531380753138"/>
    <s v="USD"/>
    <x v="6"/>
    <s v="video games"/>
    <x v="480"/>
    <n v="1404622800"/>
    <x v="480"/>
    <x v="485"/>
    <b v="0"/>
    <b v="1"/>
    <s v="games/video games"/>
  </r>
  <r>
    <n v="513"/>
    <s v="Harrison, Blackwell and Mendez"/>
    <s v="Synchronized 6thgeneration adapter"/>
    <n v="8300"/>
    <n v="3260"/>
    <s v="US"/>
    <x v="3"/>
    <n v="0.39277108433734942"/>
    <n v="35"/>
    <n v="237.14285714285714"/>
    <s v="USD"/>
    <x v="4"/>
    <s v="television"/>
    <x v="180"/>
    <n v="1284181200"/>
    <x v="180"/>
    <x v="486"/>
    <b v="0"/>
    <b v="0"/>
    <s v="film &amp; video/television"/>
  </r>
  <r>
    <n v="514"/>
    <s v="Sanchez, Bradley and Flores"/>
    <s v="Centralized motivating capacity"/>
    <n v="138700"/>
    <n v="31123"/>
    <s v="CH"/>
    <x v="3"/>
    <n v="0.22439077144917088"/>
    <n v="528"/>
    <n v="262.68939393939394"/>
    <s v="CHF"/>
    <x v="1"/>
    <s v="rock"/>
    <x v="481"/>
    <n v="1386741600"/>
    <x v="481"/>
    <x v="412"/>
    <b v="0"/>
    <b v="1"/>
    <s v="music/rock"/>
  </r>
  <r>
    <n v="515"/>
    <s v="Cox LLC"/>
    <s v="Phased 24hour flexibility"/>
    <n v="8600"/>
    <n v="4797"/>
    <s v="CA"/>
    <x v="0"/>
    <n v="0.55779069767441858"/>
    <n v="133"/>
    <n v="64.661654135338352"/>
    <s v="CAD"/>
    <x v="3"/>
    <s v="plays"/>
    <x v="482"/>
    <n v="1324792800"/>
    <x v="482"/>
    <x v="487"/>
    <b v="0"/>
    <b v="1"/>
    <s v="theater/plays"/>
  </r>
  <r>
    <n v="516"/>
    <s v="Morales-Odonnell"/>
    <s v="Exclusive 5thgeneration structure"/>
    <n v="125400"/>
    <n v="53324"/>
    <s v="US"/>
    <x v="0"/>
    <n v="0.42523125996810207"/>
    <n v="846"/>
    <n v="148.22695035460993"/>
    <s v="USD"/>
    <x v="5"/>
    <s v="nonfiction"/>
    <x v="194"/>
    <n v="1284354000"/>
    <x v="194"/>
    <x v="488"/>
    <b v="0"/>
    <b v="0"/>
    <s v="publishing/nonfiction"/>
  </r>
  <r>
    <n v="517"/>
    <s v="Ramirez LLC"/>
    <s v="Multi-tiered maximized orchestration"/>
    <n v="5900"/>
    <n v="6608"/>
    <s v="US"/>
    <x v="1"/>
    <n v="1.1200000000000001"/>
    <n v="78"/>
    <n v="75.641025641025635"/>
    <s v="USD"/>
    <x v="0"/>
    <s v="food trucks"/>
    <x v="483"/>
    <n v="1494392400"/>
    <x v="483"/>
    <x v="489"/>
    <b v="0"/>
    <b v="0"/>
    <s v="food/food trucks"/>
  </r>
  <r>
    <n v="518"/>
    <s v="Ramirez Group"/>
    <s v="Open-architected uniform instruction set"/>
    <n v="8800"/>
    <n v="622"/>
    <s v="US"/>
    <x v="0"/>
    <n v="7.0681818181818179E-2"/>
    <n v="10"/>
    <n v="880"/>
    <s v="USD"/>
    <x v="4"/>
    <s v="animation"/>
    <x v="484"/>
    <n v="1519538400"/>
    <x v="484"/>
    <x v="442"/>
    <b v="0"/>
    <b v="1"/>
    <s v="film &amp; video/animation"/>
  </r>
  <r>
    <n v="519"/>
    <s v="Marsh-Coleman"/>
    <s v="Exclusive asymmetric analyzer"/>
    <n v="177700"/>
    <n v="180802"/>
    <s v="US"/>
    <x v="1"/>
    <n v="1.0174563871693867"/>
    <n v="1773"/>
    <n v="100.22560631697688"/>
    <s v="USD"/>
    <x v="1"/>
    <s v="rock"/>
    <x v="355"/>
    <n v="1421906400"/>
    <x v="355"/>
    <x v="437"/>
    <b v="0"/>
    <b v="1"/>
    <s v="music/rock"/>
  </r>
  <r>
    <n v="520"/>
    <s v="Frederick, Jenkins and Collins"/>
    <s v="Organic radical collaboration"/>
    <n v="800"/>
    <n v="3406"/>
    <s v="US"/>
    <x v="1"/>
    <n v="4.2575000000000003"/>
    <n v="32"/>
    <n v="25"/>
    <s v="USD"/>
    <x v="3"/>
    <s v="plays"/>
    <x v="485"/>
    <n v="1555909200"/>
    <x v="485"/>
    <x v="490"/>
    <b v="0"/>
    <b v="0"/>
    <s v="theater/plays"/>
  </r>
  <r>
    <n v="521"/>
    <s v="Wilson Ltd"/>
    <s v="Function-based multi-state software"/>
    <n v="7600"/>
    <n v="11061"/>
    <s v="US"/>
    <x v="1"/>
    <n v="1.4553947368421052"/>
    <n v="369"/>
    <n v="20.596205962059621"/>
    <s v="USD"/>
    <x v="4"/>
    <s v="drama"/>
    <x v="486"/>
    <n v="1472446800"/>
    <x v="486"/>
    <x v="491"/>
    <b v="0"/>
    <b v="1"/>
    <s v="film &amp; video/drama"/>
  </r>
  <r>
    <n v="522"/>
    <s v="Cline, Peterson and Lowery"/>
    <s v="Innovative static budgetary management"/>
    <n v="50500"/>
    <n v="16389"/>
    <s v="US"/>
    <x v="0"/>
    <n v="0.32453465346534655"/>
    <n v="191"/>
    <n v="264.39790575916231"/>
    <s v="USD"/>
    <x v="4"/>
    <s v="shorts"/>
    <x v="487"/>
    <n v="1342328400"/>
    <x v="487"/>
    <x v="163"/>
    <b v="0"/>
    <b v="0"/>
    <s v="film &amp; video/shorts"/>
  </r>
  <r>
    <n v="523"/>
    <s v="Underwood, James and Jones"/>
    <s v="Triple-buffered holistic ability"/>
    <n v="900"/>
    <n v="6303"/>
    <s v="US"/>
    <x v="1"/>
    <n v="7.003333333333333"/>
    <n v="89"/>
    <n v="10.112359550561798"/>
    <s v="USD"/>
    <x v="4"/>
    <s v="shorts"/>
    <x v="488"/>
    <n v="1268114400"/>
    <x v="488"/>
    <x v="492"/>
    <b v="0"/>
    <b v="0"/>
    <s v="film &amp; video/shorts"/>
  </r>
  <r>
    <n v="524"/>
    <s v="Johnson-Contreras"/>
    <s v="Diverse scalable superstructure"/>
    <n v="96700"/>
    <n v="81136"/>
    <s v="US"/>
    <x v="0"/>
    <n v="0.83904860392967939"/>
    <n v="1979"/>
    <n v="48.863062152602325"/>
    <s v="USD"/>
    <x v="3"/>
    <s v="plays"/>
    <x v="489"/>
    <n v="1273381200"/>
    <x v="489"/>
    <x v="493"/>
    <b v="0"/>
    <b v="0"/>
    <s v="theater/plays"/>
  </r>
  <r>
    <n v="525"/>
    <s v="Greene, Lloyd and Sims"/>
    <s v="Balanced leadingedge data-warehouse"/>
    <n v="2100"/>
    <n v="1768"/>
    <s v="US"/>
    <x v="0"/>
    <n v="0.84190476190476193"/>
    <n v="63"/>
    <n v="33.333333333333336"/>
    <s v="USD"/>
    <x v="2"/>
    <s v="wearables"/>
    <x v="490"/>
    <n v="1290837600"/>
    <x v="490"/>
    <x v="494"/>
    <b v="0"/>
    <b v="0"/>
    <s v="technology/wearables"/>
  </r>
  <r>
    <n v="526"/>
    <s v="Smith-Sparks"/>
    <s v="Digitized bandwidth-monitored open architecture"/>
    <n v="8300"/>
    <n v="12944"/>
    <s v="US"/>
    <x v="1"/>
    <n v="1.5595180722891566"/>
    <n v="147"/>
    <n v="56.462585034013607"/>
    <s v="USD"/>
    <x v="3"/>
    <s v="plays"/>
    <x v="312"/>
    <n v="1454306400"/>
    <x v="312"/>
    <x v="495"/>
    <b v="0"/>
    <b v="1"/>
    <s v="theater/plays"/>
  </r>
  <r>
    <n v="527"/>
    <s v="Rosario-Smith"/>
    <s v="Enterprise-wide intermediate portal"/>
    <n v="189200"/>
    <n v="188480"/>
    <s v="CA"/>
    <x v="0"/>
    <n v="0.99619450317124736"/>
    <n v="6080"/>
    <n v="31.118421052631579"/>
    <s v="CAD"/>
    <x v="4"/>
    <s v="animation"/>
    <x v="491"/>
    <n v="1457762400"/>
    <x v="491"/>
    <x v="496"/>
    <b v="0"/>
    <b v="0"/>
    <s v="film &amp; video/animation"/>
  </r>
  <r>
    <n v="528"/>
    <s v="Avila, Ford and Welch"/>
    <s v="Focused leadingedge matrix"/>
    <n v="9000"/>
    <n v="7227"/>
    <s v="GB"/>
    <x v="0"/>
    <n v="0.80300000000000005"/>
    <n v="80"/>
    <n v="112.5"/>
    <s v="GBP"/>
    <x v="1"/>
    <s v="indie rock"/>
    <x v="492"/>
    <n v="1389074400"/>
    <x v="492"/>
    <x v="497"/>
    <b v="0"/>
    <b v="0"/>
    <s v="music/indie rock"/>
  </r>
  <r>
    <n v="529"/>
    <s v="Gallegos Inc"/>
    <s v="Seamless logistical encryption"/>
    <n v="5100"/>
    <n v="574"/>
    <s v="US"/>
    <x v="0"/>
    <n v="0.11254901960784314"/>
    <n v="9"/>
    <n v="566.66666666666663"/>
    <s v="USD"/>
    <x v="6"/>
    <s v="video games"/>
    <x v="493"/>
    <n v="1402117200"/>
    <x v="493"/>
    <x v="180"/>
    <b v="0"/>
    <b v="0"/>
    <s v="games/video games"/>
  </r>
  <r>
    <n v="530"/>
    <s v="Morrow, Santiago and Soto"/>
    <s v="Stand-alone human-resource workforce"/>
    <n v="105000"/>
    <n v="96328"/>
    <s v="US"/>
    <x v="0"/>
    <n v="0.91740952380952379"/>
    <n v="1784"/>
    <n v="58.856502242152466"/>
    <s v="USD"/>
    <x v="5"/>
    <s v="fiction"/>
    <x v="494"/>
    <n v="1284440400"/>
    <x v="494"/>
    <x v="498"/>
    <b v="0"/>
    <b v="1"/>
    <s v="publishing/fiction"/>
  </r>
  <r>
    <n v="531"/>
    <s v="Berry-Richardson"/>
    <s v="Automated zero tolerance implementation"/>
    <n v="186700"/>
    <n v="178338"/>
    <s v="CH"/>
    <x v="2"/>
    <n v="0.95521156936261387"/>
    <n v="3640"/>
    <n v="51.291208791208788"/>
    <s v="CHF"/>
    <x v="6"/>
    <s v="video games"/>
    <x v="495"/>
    <n v="1388988000"/>
    <x v="495"/>
    <x v="499"/>
    <b v="0"/>
    <b v="0"/>
    <s v="games/video games"/>
  </r>
  <r>
    <n v="532"/>
    <s v="Cordova-Torres"/>
    <s v="Pre-emptive grid-enabled contingency"/>
    <n v="1600"/>
    <n v="8046"/>
    <s v="CA"/>
    <x v="1"/>
    <n v="5.0287499999999996"/>
    <n v="126"/>
    <n v="12.698412698412698"/>
    <s v="CAD"/>
    <x v="3"/>
    <s v="plays"/>
    <x v="496"/>
    <n v="1516946400"/>
    <x v="496"/>
    <x v="500"/>
    <b v="0"/>
    <b v="0"/>
    <s v="theater/plays"/>
  </r>
  <r>
    <n v="533"/>
    <s v="Holt, Bernard and Johnson"/>
    <s v="Multi-lateral didactic encoding"/>
    <n v="115600"/>
    <n v="184086"/>
    <s v="GB"/>
    <x v="1"/>
    <n v="1.5924394463667819"/>
    <n v="2218"/>
    <n v="52.119026149684402"/>
    <s v="GBP"/>
    <x v="1"/>
    <s v="indie rock"/>
    <x v="497"/>
    <n v="1377752400"/>
    <x v="497"/>
    <x v="50"/>
    <b v="0"/>
    <b v="0"/>
    <s v="music/indie rock"/>
  </r>
  <r>
    <n v="534"/>
    <s v="Clark, Mccormick and Mendoza"/>
    <s v="Self-enabling didactic orchestration"/>
    <n v="89100"/>
    <n v="13385"/>
    <s v="US"/>
    <x v="0"/>
    <n v="0.15022446689113356"/>
    <n v="243"/>
    <n v="366.66666666666669"/>
    <s v="USD"/>
    <x v="4"/>
    <s v="drama"/>
    <x v="498"/>
    <n v="1534568400"/>
    <x v="498"/>
    <x v="501"/>
    <b v="0"/>
    <b v="1"/>
    <s v="film &amp; video/drama"/>
  </r>
  <r>
    <n v="535"/>
    <s v="Garrison LLC"/>
    <s v="Profit-focused 24/7 data-warehouse"/>
    <n v="2600"/>
    <n v="12533"/>
    <s v="IT"/>
    <x v="1"/>
    <n v="4.820384615384615"/>
    <n v="202"/>
    <n v="12.871287128712872"/>
    <s v="EUR"/>
    <x v="3"/>
    <s v="plays"/>
    <x v="499"/>
    <n v="1528606800"/>
    <x v="499"/>
    <x v="502"/>
    <b v="0"/>
    <b v="1"/>
    <s v="theater/plays"/>
  </r>
  <r>
    <n v="536"/>
    <s v="Shannon-Olson"/>
    <s v="Enhanced methodical middleware"/>
    <n v="9800"/>
    <n v="14697"/>
    <s v="IT"/>
    <x v="1"/>
    <n v="1.4996938775510205"/>
    <n v="140"/>
    <n v="70"/>
    <s v="EUR"/>
    <x v="5"/>
    <s v="fiction"/>
    <x v="500"/>
    <n v="1284872400"/>
    <x v="500"/>
    <x v="52"/>
    <b v="0"/>
    <b v="0"/>
    <s v="publishing/fiction"/>
  </r>
  <r>
    <n v="537"/>
    <s v="Murillo-Mcfarland"/>
    <s v="Synchronized client-driven projection"/>
    <n v="84400"/>
    <n v="98935"/>
    <s v="DK"/>
    <x v="1"/>
    <n v="1.1722156398104266"/>
    <n v="1052"/>
    <n v="80.228136882129277"/>
    <s v="DKK"/>
    <x v="4"/>
    <s v="documentary"/>
    <x v="501"/>
    <n v="1537592400"/>
    <x v="501"/>
    <x v="503"/>
    <b v="1"/>
    <b v="1"/>
    <s v="film &amp; video/documentary"/>
  </r>
  <r>
    <n v="538"/>
    <s v="Young, Gilbert and Escobar"/>
    <s v="Networked didactic time-frame"/>
    <n v="151300"/>
    <n v="57034"/>
    <s v="US"/>
    <x v="0"/>
    <n v="0.37695968274950431"/>
    <n v="1296"/>
    <n v="116.74382716049382"/>
    <s v="USD"/>
    <x v="6"/>
    <s v="mobile games"/>
    <x v="502"/>
    <n v="1381208400"/>
    <x v="502"/>
    <x v="504"/>
    <b v="0"/>
    <b v="0"/>
    <s v="games/mobile games"/>
  </r>
  <r>
    <n v="539"/>
    <s v="Thomas, Welch and Santana"/>
    <s v="Assimilated exuding toolset"/>
    <n v="9800"/>
    <n v="7120"/>
    <s v="US"/>
    <x v="0"/>
    <n v="0.72653061224489801"/>
    <n v="77"/>
    <n v="127.27272727272727"/>
    <s v="USD"/>
    <x v="0"/>
    <s v="food trucks"/>
    <x v="503"/>
    <n v="1562475600"/>
    <x v="503"/>
    <x v="505"/>
    <b v="0"/>
    <b v="1"/>
    <s v="food/food trucks"/>
  </r>
  <r>
    <n v="540"/>
    <s v="Brown-Pena"/>
    <s v="Front-line client-server secured line"/>
    <n v="5300"/>
    <n v="14097"/>
    <s v="US"/>
    <x v="1"/>
    <n v="2.6598113207547169"/>
    <n v="247"/>
    <n v="21.457489878542511"/>
    <s v="USD"/>
    <x v="7"/>
    <s v="photography books"/>
    <x v="504"/>
    <n v="1527397200"/>
    <x v="504"/>
    <x v="506"/>
    <b v="0"/>
    <b v="0"/>
    <s v="photography/photography books"/>
  </r>
  <r>
    <n v="541"/>
    <s v="Holder, Caldwell and Vance"/>
    <s v="Polarized systemic Internet solution"/>
    <n v="178000"/>
    <n v="43086"/>
    <s v="IT"/>
    <x v="0"/>
    <n v="0.24205617977528091"/>
    <n v="395"/>
    <n v="450.63291139240505"/>
    <s v="EUR"/>
    <x v="6"/>
    <s v="mobile games"/>
    <x v="505"/>
    <n v="1436158800"/>
    <x v="505"/>
    <x v="507"/>
    <b v="0"/>
    <b v="0"/>
    <s v="games/mobile games"/>
  </r>
  <r>
    <n v="542"/>
    <s v="Harrison-Bridges"/>
    <s v="Profit-focused exuding moderator"/>
    <n v="77000"/>
    <n v="1930"/>
    <s v="GB"/>
    <x v="0"/>
    <n v="2.5064935064935064E-2"/>
    <n v="49"/>
    <n v="1571.4285714285713"/>
    <s v="GBP"/>
    <x v="1"/>
    <s v="indie rock"/>
    <x v="506"/>
    <n v="1456034400"/>
    <x v="506"/>
    <x v="508"/>
    <b v="0"/>
    <b v="0"/>
    <s v="music/indie rock"/>
  </r>
  <r>
    <n v="543"/>
    <s v="Johnson, Murphy and Peterson"/>
    <s v="Cross-group high-level moderator"/>
    <n v="84900"/>
    <n v="13864"/>
    <s v="US"/>
    <x v="0"/>
    <n v="0.1632979976442874"/>
    <n v="180"/>
    <n v="471.66666666666669"/>
    <s v="USD"/>
    <x v="6"/>
    <s v="video games"/>
    <x v="507"/>
    <n v="1380171600"/>
    <x v="507"/>
    <x v="509"/>
    <b v="0"/>
    <b v="0"/>
    <s v="games/video games"/>
  </r>
  <r>
    <n v="544"/>
    <s v="Taylor Inc"/>
    <s v="Public-key 3rdgeneration system engine"/>
    <n v="2800"/>
    <n v="7742"/>
    <s v="US"/>
    <x v="1"/>
    <n v="2.7650000000000001"/>
    <n v="84"/>
    <n v="33.333333333333336"/>
    <s v="USD"/>
    <x v="1"/>
    <s v="rock"/>
    <x v="508"/>
    <n v="1453356000"/>
    <x v="508"/>
    <x v="510"/>
    <b v="0"/>
    <b v="0"/>
    <s v="music/rock"/>
  </r>
  <r>
    <n v="545"/>
    <s v="Deleon and Sons"/>
    <s v="Organized value-added access"/>
    <n v="184800"/>
    <n v="164109"/>
    <s v="US"/>
    <x v="0"/>
    <n v="0.88803571428571426"/>
    <n v="2690"/>
    <n v="68.698884758364315"/>
    <s v="USD"/>
    <x v="3"/>
    <s v="plays"/>
    <x v="509"/>
    <n v="1578981600"/>
    <x v="509"/>
    <x v="511"/>
    <b v="0"/>
    <b v="0"/>
    <s v="theater/plays"/>
  </r>
  <r>
    <n v="546"/>
    <s v="Benjamin, Paul and Ferguson"/>
    <s v="Cloned global Graphical User Interface"/>
    <n v="4200"/>
    <n v="6870"/>
    <s v="US"/>
    <x v="1"/>
    <n v="1.6357142857142857"/>
    <n v="88"/>
    <n v="47.727272727272727"/>
    <s v="USD"/>
    <x v="3"/>
    <s v="plays"/>
    <x v="510"/>
    <n v="1537419600"/>
    <x v="510"/>
    <x v="512"/>
    <b v="0"/>
    <b v="1"/>
    <s v="theater/plays"/>
  </r>
  <r>
    <n v="547"/>
    <s v="Hardin-Dixon"/>
    <s v="Focused solution-oriented matrix"/>
    <n v="1300"/>
    <n v="12597"/>
    <s v="US"/>
    <x v="1"/>
    <n v="9.69"/>
    <n v="156"/>
    <n v="8.3333333333333339"/>
    <s v="USD"/>
    <x v="4"/>
    <s v="drama"/>
    <x v="511"/>
    <n v="1423202400"/>
    <x v="511"/>
    <x v="513"/>
    <b v="0"/>
    <b v="0"/>
    <s v="film &amp; video/drama"/>
  </r>
  <r>
    <n v="548"/>
    <s v="York-Pitts"/>
    <s v="Monitored discrete toolset"/>
    <n v="66100"/>
    <n v="179074"/>
    <s v="US"/>
    <x v="1"/>
    <n v="2.7091376701966716"/>
    <n v="2985"/>
    <n v="22.144053601340033"/>
    <s v="USD"/>
    <x v="3"/>
    <s v="plays"/>
    <x v="512"/>
    <n v="1460610000"/>
    <x v="512"/>
    <x v="514"/>
    <b v="0"/>
    <b v="0"/>
    <s v="theater/plays"/>
  </r>
  <r>
    <n v="549"/>
    <s v="Jarvis and Sons"/>
    <s v="Business-focused intermediate system engine"/>
    <n v="29500"/>
    <n v="83843"/>
    <s v="US"/>
    <x v="1"/>
    <n v="2.8421355932203389"/>
    <n v="762"/>
    <n v="38.713910761154857"/>
    <s v="USD"/>
    <x v="2"/>
    <s v="wearables"/>
    <x v="513"/>
    <n v="1370494800"/>
    <x v="513"/>
    <x v="515"/>
    <b v="0"/>
    <b v="0"/>
    <s v="technology/wearables"/>
  </r>
  <r>
    <n v="550"/>
    <s v="Morrison-Henderson"/>
    <s v="De-engineered disintermediate encoding"/>
    <n v="100"/>
    <n v="4"/>
    <s v="CH"/>
    <x v="3"/>
    <n v="0.04"/>
    <n v="1"/>
    <n v="100"/>
    <s v="CHF"/>
    <x v="1"/>
    <s v="indie rock"/>
    <x v="514"/>
    <n v="1332306000"/>
    <x v="514"/>
    <x v="516"/>
    <b v="0"/>
    <b v="0"/>
    <s v="music/indie rock"/>
  </r>
  <r>
    <n v="551"/>
    <s v="Martin-James"/>
    <s v="Streamlined upward-trending analyzer"/>
    <n v="180100"/>
    <n v="105598"/>
    <s v="AU"/>
    <x v="0"/>
    <n v="0.58632981676846196"/>
    <n v="2779"/>
    <n v="64.807484706729042"/>
    <s v="AUD"/>
    <x v="2"/>
    <s v="web"/>
    <x v="515"/>
    <n v="1422511200"/>
    <x v="515"/>
    <x v="517"/>
    <b v="0"/>
    <b v="1"/>
    <s v="technology/web"/>
  </r>
  <r>
    <n v="552"/>
    <s v="Mercer, Solomon and Singleton"/>
    <s v="Distributed human-resource policy"/>
    <n v="9000"/>
    <n v="8866"/>
    <s v="US"/>
    <x v="0"/>
    <n v="0.98511111111111116"/>
    <n v="92"/>
    <n v="97.826086956521735"/>
    <s v="USD"/>
    <x v="3"/>
    <s v="plays"/>
    <x v="516"/>
    <n v="1480312800"/>
    <x v="516"/>
    <x v="518"/>
    <b v="0"/>
    <b v="0"/>
    <s v="theater/plays"/>
  </r>
  <r>
    <n v="553"/>
    <s v="Dougherty, Austin and Mills"/>
    <s v="De-engineered 5thgeneration contingency"/>
    <n v="170600"/>
    <n v="75022"/>
    <s v="US"/>
    <x v="0"/>
    <n v="0.43975381008206332"/>
    <n v="1028"/>
    <n v="165.95330739299609"/>
    <s v="USD"/>
    <x v="1"/>
    <s v="rock"/>
    <x v="517"/>
    <n v="1294034400"/>
    <x v="517"/>
    <x v="519"/>
    <b v="0"/>
    <b v="0"/>
    <s v="music/rock"/>
  </r>
  <r>
    <n v="554"/>
    <s v="Ritter PLC"/>
    <s v="Multi-channeled upward-trending application"/>
    <n v="9500"/>
    <n v="14408"/>
    <s v="CA"/>
    <x v="1"/>
    <n v="1.5166315789473683"/>
    <n v="554"/>
    <n v="17.148014440433212"/>
    <s v="CAD"/>
    <x v="1"/>
    <s v="indie rock"/>
    <x v="518"/>
    <n v="1482645600"/>
    <x v="518"/>
    <x v="520"/>
    <b v="0"/>
    <b v="0"/>
    <s v="music/indie rock"/>
  </r>
  <r>
    <n v="555"/>
    <s v="Anderson Group"/>
    <s v="Organic maximized database"/>
    <n v="6300"/>
    <n v="14089"/>
    <s v="DK"/>
    <x v="1"/>
    <n v="2.2363492063492063"/>
    <n v="135"/>
    <n v="46.666666666666664"/>
    <s v="DKK"/>
    <x v="1"/>
    <s v="rock"/>
    <x v="519"/>
    <n v="1399093200"/>
    <x v="519"/>
    <x v="219"/>
    <b v="0"/>
    <b v="0"/>
    <s v="music/rock"/>
  </r>
  <r>
    <n v="556"/>
    <s v="Smith and Sons"/>
    <s v="Grass-roots 24/7 attitude"/>
    <n v="5200"/>
    <n v="12467"/>
    <s v="US"/>
    <x v="1"/>
    <n v="2.3975"/>
    <n v="122"/>
    <n v="42.622950819672134"/>
    <s v="USD"/>
    <x v="5"/>
    <s v="translations"/>
    <x v="520"/>
    <n v="1315890000"/>
    <x v="520"/>
    <x v="521"/>
    <b v="0"/>
    <b v="1"/>
    <s v="publishing/translations"/>
  </r>
  <r>
    <n v="557"/>
    <s v="Lam-Hamilton"/>
    <s v="Team-oriented global strategy"/>
    <n v="6000"/>
    <n v="11960"/>
    <s v="US"/>
    <x v="1"/>
    <n v="1.9933333333333334"/>
    <n v="221"/>
    <n v="27.149321266968325"/>
    <s v="USD"/>
    <x v="4"/>
    <s v="science fiction"/>
    <x v="521"/>
    <n v="1444021200"/>
    <x v="521"/>
    <x v="522"/>
    <b v="0"/>
    <b v="1"/>
    <s v="film &amp; video/science fiction"/>
  </r>
  <r>
    <n v="558"/>
    <s v="Ho Ltd"/>
    <s v="Enhanced client-driven capacity"/>
    <n v="5800"/>
    <n v="7966"/>
    <s v="US"/>
    <x v="1"/>
    <n v="1.373448275862069"/>
    <n v="126"/>
    <n v="46.031746031746032"/>
    <s v="USD"/>
    <x v="3"/>
    <s v="plays"/>
    <x v="522"/>
    <n v="1460005200"/>
    <x v="522"/>
    <x v="523"/>
    <b v="0"/>
    <b v="0"/>
    <s v="theater/plays"/>
  </r>
  <r>
    <n v="559"/>
    <s v="Brown, Estrada and Jensen"/>
    <s v="Exclusive systematic productivity"/>
    <n v="105300"/>
    <n v="106321"/>
    <s v="US"/>
    <x v="1"/>
    <n v="1.009696106362773"/>
    <n v="1022"/>
    <n v="103.03326810176125"/>
    <s v="USD"/>
    <x v="3"/>
    <s v="plays"/>
    <x v="523"/>
    <n v="1470718800"/>
    <x v="523"/>
    <x v="524"/>
    <b v="0"/>
    <b v="0"/>
    <s v="theater/plays"/>
  </r>
  <r>
    <n v="560"/>
    <s v="Hunt LLC"/>
    <s v="Re-engineered radical policy"/>
    <n v="20000"/>
    <n v="158832"/>
    <s v="US"/>
    <x v="1"/>
    <n v="7.9416000000000002"/>
    <n v="3177"/>
    <n v="6.2952470884482219"/>
    <s v="USD"/>
    <x v="4"/>
    <s v="animation"/>
    <x v="524"/>
    <n v="1325052000"/>
    <x v="524"/>
    <x v="348"/>
    <b v="0"/>
    <b v="0"/>
    <s v="film &amp; video/animation"/>
  </r>
  <r>
    <n v="561"/>
    <s v="Fowler-Smith"/>
    <s v="Down-sized logistical adapter"/>
    <n v="3000"/>
    <n v="11091"/>
    <s v="CH"/>
    <x v="1"/>
    <n v="3.6970000000000001"/>
    <n v="198"/>
    <n v="15.151515151515152"/>
    <s v="CHF"/>
    <x v="3"/>
    <s v="plays"/>
    <x v="525"/>
    <n v="1319000400"/>
    <x v="525"/>
    <x v="280"/>
    <b v="0"/>
    <b v="0"/>
    <s v="theater/plays"/>
  </r>
  <r>
    <n v="562"/>
    <s v="Blair Inc"/>
    <s v="Configurable bandwidth-monitored throughput"/>
    <n v="9900"/>
    <n v="1269"/>
    <s v="CH"/>
    <x v="0"/>
    <n v="0.12818181818181817"/>
    <n v="26"/>
    <n v="380.76923076923077"/>
    <s v="CHF"/>
    <x v="1"/>
    <s v="rock"/>
    <x v="188"/>
    <n v="1552539600"/>
    <x v="188"/>
    <x v="525"/>
    <b v="0"/>
    <b v="0"/>
    <s v="music/rock"/>
  </r>
  <r>
    <n v="563"/>
    <s v="Kelley, Stanton and Sanchez"/>
    <s v="Optional tangible pricing structure"/>
    <n v="3700"/>
    <n v="5107"/>
    <s v="AU"/>
    <x v="1"/>
    <n v="1.3802702702702703"/>
    <n v="85"/>
    <n v="43.529411764705884"/>
    <s v="AUD"/>
    <x v="4"/>
    <s v="documentary"/>
    <x v="526"/>
    <n v="1543816800"/>
    <x v="526"/>
    <x v="526"/>
    <b v="0"/>
    <b v="0"/>
    <s v="film &amp; video/documentary"/>
  </r>
  <r>
    <n v="564"/>
    <s v="Hernandez-Macdonald"/>
    <s v="Organic high-level implementation"/>
    <n v="168700"/>
    <n v="141393"/>
    <s v="US"/>
    <x v="0"/>
    <n v="0.83813278008298753"/>
    <n v="1790"/>
    <n v="94.245810055865917"/>
    <s v="USD"/>
    <x v="3"/>
    <s v="plays"/>
    <x v="527"/>
    <n v="1427086800"/>
    <x v="527"/>
    <x v="527"/>
    <b v="0"/>
    <b v="0"/>
    <s v="theater/plays"/>
  </r>
  <r>
    <n v="565"/>
    <s v="Joseph LLC"/>
    <s v="Decentralized logistical collaboration"/>
    <n v="94900"/>
    <n v="194166"/>
    <s v="US"/>
    <x v="1"/>
    <n v="2.0460063224446787"/>
    <n v="3596"/>
    <n v="26.390433815350388"/>
    <s v="USD"/>
    <x v="3"/>
    <s v="plays"/>
    <x v="528"/>
    <n v="1323064800"/>
    <x v="528"/>
    <x v="528"/>
    <b v="0"/>
    <b v="0"/>
    <s v="theater/plays"/>
  </r>
  <r>
    <n v="566"/>
    <s v="Webb-Smith"/>
    <s v="Advanced content-based installation"/>
    <n v="9300"/>
    <n v="4124"/>
    <s v="US"/>
    <x v="0"/>
    <n v="0.44344086021505374"/>
    <n v="37"/>
    <n v="251.35135135135135"/>
    <s v="USD"/>
    <x v="1"/>
    <s v="electric music"/>
    <x v="522"/>
    <n v="1458277200"/>
    <x v="522"/>
    <x v="529"/>
    <b v="0"/>
    <b v="1"/>
    <s v="music/electric music"/>
  </r>
  <r>
    <n v="567"/>
    <s v="Johns PLC"/>
    <s v="Distributed high-level open architecture"/>
    <n v="6800"/>
    <n v="14865"/>
    <s v="US"/>
    <x v="1"/>
    <n v="2.1860294117647059"/>
    <n v="244"/>
    <n v="27.868852459016395"/>
    <s v="USD"/>
    <x v="1"/>
    <s v="rock"/>
    <x v="529"/>
    <n v="1405141200"/>
    <x v="529"/>
    <x v="360"/>
    <b v="0"/>
    <b v="0"/>
    <s v="music/rock"/>
  </r>
  <r>
    <n v="568"/>
    <s v="Hardin-Foley"/>
    <s v="Synergized zero tolerance help-desk"/>
    <n v="72400"/>
    <n v="134688"/>
    <s v="US"/>
    <x v="1"/>
    <n v="1.8603314917127072"/>
    <n v="5180"/>
    <n v="13.976833976833976"/>
    <s v="USD"/>
    <x v="3"/>
    <s v="plays"/>
    <x v="530"/>
    <n v="1283058000"/>
    <x v="530"/>
    <x v="254"/>
    <b v="0"/>
    <b v="0"/>
    <s v="theater/plays"/>
  </r>
  <r>
    <n v="569"/>
    <s v="Fischer, Fowler and Arnold"/>
    <s v="Extended multi-tasking definition"/>
    <n v="20100"/>
    <n v="47705"/>
    <s v="IT"/>
    <x v="1"/>
    <n v="2.3733830845771142"/>
    <n v="589"/>
    <n v="34.125636672325975"/>
    <s v="EUR"/>
    <x v="4"/>
    <s v="animation"/>
    <x v="531"/>
    <n v="1295762400"/>
    <x v="531"/>
    <x v="530"/>
    <b v="0"/>
    <b v="0"/>
    <s v="film &amp; video/animation"/>
  </r>
  <r>
    <n v="570"/>
    <s v="Martinez-Juarez"/>
    <s v="Realigned uniform knowledge user"/>
    <n v="31200"/>
    <n v="95364"/>
    <s v="US"/>
    <x v="1"/>
    <n v="3.0565384615384614"/>
    <n v="2725"/>
    <n v="11.44954128440367"/>
    <s v="USD"/>
    <x v="1"/>
    <s v="rock"/>
    <x v="515"/>
    <n v="1419573600"/>
    <x v="515"/>
    <x v="531"/>
    <b v="0"/>
    <b v="1"/>
    <s v="music/rock"/>
  </r>
  <r>
    <n v="571"/>
    <s v="Wilson and Sons"/>
    <s v="Monitored grid-enabled model"/>
    <n v="3500"/>
    <n v="3295"/>
    <s v="IT"/>
    <x v="0"/>
    <n v="0.94142857142857139"/>
    <n v="35"/>
    <n v="100"/>
    <s v="EUR"/>
    <x v="4"/>
    <s v="shorts"/>
    <x v="532"/>
    <n v="1438750800"/>
    <x v="532"/>
    <x v="532"/>
    <b v="0"/>
    <b v="0"/>
    <s v="film &amp; video/shorts"/>
  </r>
  <r>
    <n v="572"/>
    <s v="Clements Group"/>
    <s v="Assimilated actuating policy"/>
    <n v="9000"/>
    <n v="4896"/>
    <s v="US"/>
    <x v="3"/>
    <n v="0.54400000000000004"/>
    <n v="94"/>
    <n v="95.744680851063833"/>
    <s v="USD"/>
    <x v="1"/>
    <s v="rock"/>
    <x v="533"/>
    <n v="1444798800"/>
    <x v="533"/>
    <x v="533"/>
    <b v="0"/>
    <b v="1"/>
    <s v="music/rock"/>
  </r>
  <r>
    <n v="573"/>
    <s v="Valenzuela-Cook"/>
    <s v="Total incremental productivity"/>
    <n v="6700"/>
    <n v="7496"/>
    <s v="US"/>
    <x v="1"/>
    <n v="1.1188059701492536"/>
    <n v="300"/>
    <n v="22.333333333333332"/>
    <s v="USD"/>
    <x v="8"/>
    <s v="audio"/>
    <x v="409"/>
    <n v="1399179600"/>
    <x v="409"/>
    <x v="534"/>
    <b v="0"/>
    <b v="0"/>
    <s v="journalism/audio"/>
  </r>
  <r>
    <n v="574"/>
    <s v="Parker, Haley and Foster"/>
    <s v="Adaptive local task-force"/>
    <n v="2700"/>
    <n v="9967"/>
    <s v="US"/>
    <x v="1"/>
    <n v="3.6914814814814814"/>
    <n v="144"/>
    <n v="18.75"/>
    <s v="USD"/>
    <x v="0"/>
    <s v="food trucks"/>
    <x v="534"/>
    <n v="1576562400"/>
    <x v="534"/>
    <x v="535"/>
    <b v="0"/>
    <b v="1"/>
    <s v="food/food trucks"/>
  </r>
  <r>
    <n v="575"/>
    <s v="Fuentes LLC"/>
    <s v="Universal zero-defect concept"/>
    <n v="83300"/>
    <n v="52421"/>
    <s v="US"/>
    <x v="0"/>
    <n v="0.62930372148859548"/>
    <n v="558"/>
    <n v="149.28315412186379"/>
    <s v="USD"/>
    <x v="3"/>
    <s v="plays"/>
    <x v="53"/>
    <n v="1400821200"/>
    <x v="53"/>
    <x v="536"/>
    <b v="0"/>
    <b v="1"/>
    <s v="theater/plays"/>
  </r>
  <r>
    <n v="576"/>
    <s v="Moran and Sons"/>
    <s v="Object-based bottom-line superstructure"/>
    <n v="9700"/>
    <n v="6298"/>
    <s v="US"/>
    <x v="0"/>
    <n v="0.6492783505154639"/>
    <n v="64"/>
    <n v="151.5625"/>
    <s v="USD"/>
    <x v="3"/>
    <s v="plays"/>
    <x v="535"/>
    <n v="1510984800"/>
    <x v="535"/>
    <x v="537"/>
    <b v="0"/>
    <b v="0"/>
    <s v="theater/plays"/>
  </r>
  <r>
    <n v="577"/>
    <s v="Stevens Inc"/>
    <s v="Adaptive 24hour projection"/>
    <n v="8200"/>
    <n v="1546"/>
    <s v="US"/>
    <x v="3"/>
    <n v="0.18853658536585366"/>
    <n v="37"/>
    <n v="221.62162162162161"/>
    <s v="USD"/>
    <x v="1"/>
    <s v="jazz"/>
    <x v="536"/>
    <n v="1302066000"/>
    <x v="536"/>
    <x v="538"/>
    <b v="0"/>
    <b v="0"/>
    <s v="music/jazz"/>
  </r>
  <r>
    <n v="578"/>
    <s v="Martinez-Johnson"/>
    <s v="Sharable radical toolset"/>
    <n v="96500"/>
    <n v="16168"/>
    <s v="US"/>
    <x v="0"/>
    <n v="0.1675440414507772"/>
    <n v="245"/>
    <n v="393.87755102040819"/>
    <s v="USD"/>
    <x v="4"/>
    <s v="science fiction"/>
    <x v="537"/>
    <n v="1322978400"/>
    <x v="537"/>
    <x v="539"/>
    <b v="0"/>
    <b v="0"/>
    <s v="film &amp; video/science fiction"/>
  </r>
  <r>
    <n v="579"/>
    <s v="Franklin Inc"/>
    <s v="Focused multimedia knowledgebase"/>
    <n v="6200"/>
    <n v="6269"/>
    <s v="US"/>
    <x v="1"/>
    <n v="1.0111290322580646"/>
    <n v="87"/>
    <n v="71.264367816091948"/>
    <s v="USD"/>
    <x v="1"/>
    <s v="jazz"/>
    <x v="538"/>
    <n v="1313730000"/>
    <x v="538"/>
    <x v="540"/>
    <b v="0"/>
    <b v="0"/>
    <s v="music/jazz"/>
  </r>
  <r>
    <n v="580"/>
    <s v="Perez PLC"/>
    <s v="Seamless 6thgeneration extranet"/>
    <n v="43800"/>
    <n v="149578"/>
    <s v="US"/>
    <x v="1"/>
    <n v="3.4150228310502282"/>
    <n v="3116"/>
    <n v="14.056482670089858"/>
    <s v="USD"/>
    <x v="3"/>
    <s v="plays"/>
    <x v="539"/>
    <n v="1394085600"/>
    <x v="539"/>
    <x v="541"/>
    <b v="0"/>
    <b v="0"/>
    <s v="theater/plays"/>
  </r>
  <r>
    <n v="581"/>
    <s v="Sanchez, Cross and Savage"/>
    <s v="Sharable mobile knowledgebase"/>
    <n v="6000"/>
    <n v="3841"/>
    <s v="US"/>
    <x v="0"/>
    <n v="0.64016666666666666"/>
    <n v="71"/>
    <n v="84.507042253521121"/>
    <s v="USD"/>
    <x v="2"/>
    <s v="web"/>
    <x v="540"/>
    <n v="1305349200"/>
    <x v="540"/>
    <x v="542"/>
    <b v="0"/>
    <b v="0"/>
    <s v="technology/web"/>
  </r>
  <r>
    <n v="582"/>
    <s v="Pineda Ltd"/>
    <s v="Cross-group global system engine"/>
    <n v="8700"/>
    <n v="4531"/>
    <s v="US"/>
    <x v="0"/>
    <n v="0.5208045977011494"/>
    <n v="42"/>
    <n v="207.14285714285714"/>
    <s v="USD"/>
    <x v="6"/>
    <s v="video games"/>
    <x v="505"/>
    <n v="1434344400"/>
    <x v="505"/>
    <x v="543"/>
    <b v="0"/>
    <b v="1"/>
    <s v="games/video games"/>
  </r>
  <r>
    <n v="583"/>
    <s v="Powell and Sons"/>
    <s v="Centralized clear-thinking conglomeration"/>
    <n v="18900"/>
    <n v="60934"/>
    <s v="US"/>
    <x v="1"/>
    <n v="3.2240211640211642"/>
    <n v="909"/>
    <n v="20.792079207920793"/>
    <s v="USD"/>
    <x v="4"/>
    <s v="documentary"/>
    <x v="541"/>
    <n v="1331186400"/>
    <x v="541"/>
    <x v="544"/>
    <b v="0"/>
    <b v="0"/>
    <s v="film &amp; video/documentary"/>
  </r>
  <r>
    <n v="584"/>
    <s v="Nunez-Richards"/>
    <s v="De-engineered cohesive system engine"/>
    <n v="86400"/>
    <n v="103255"/>
    <s v="US"/>
    <x v="1"/>
    <n v="1.1950810185185186"/>
    <n v="1613"/>
    <n v="53.564786112833232"/>
    <s v="USD"/>
    <x v="2"/>
    <s v="web"/>
    <x v="542"/>
    <n v="1336539600"/>
    <x v="542"/>
    <x v="545"/>
    <b v="0"/>
    <b v="0"/>
    <s v="technology/web"/>
  </r>
  <r>
    <n v="585"/>
    <s v="Pugh LLC"/>
    <s v="Reactive analyzing function"/>
    <n v="8900"/>
    <n v="13065"/>
    <s v="US"/>
    <x v="1"/>
    <n v="1.4679775280898877"/>
    <n v="136"/>
    <n v="65.441176470588232"/>
    <s v="USD"/>
    <x v="5"/>
    <s v="translations"/>
    <x v="543"/>
    <n v="1269752400"/>
    <x v="543"/>
    <x v="546"/>
    <b v="0"/>
    <b v="0"/>
    <s v="publishing/translations"/>
  </r>
  <r>
    <n v="586"/>
    <s v="Rowe-Wong"/>
    <s v="Robust hybrid budgetary management"/>
    <n v="700"/>
    <n v="6654"/>
    <s v="US"/>
    <x v="1"/>
    <n v="9.5057142857142853"/>
    <n v="130"/>
    <n v="5.384615384615385"/>
    <s v="USD"/>
    <x v="1"/>
    <s v="rock"/>
    <x v="544"/>
    <n v="1291615200"/>
    <x v="544"/>
    <x v="547"/>
    <b v="0"/>
    <b v="0"/>
    <s v="music/rock"/>
  </r>
  <r>
    <n v="587"/>
    <s v="Williams-Santos"/>
    <s v="Open-source analyzing monitoring"/>
    <n v="9400"/>
    <n v="6852"/>
    <s v="CA"/>
    <x v="0"/>
    <n v="0.72893617021276591"/>
    <n v="156"/>
    <n v="60.256410256410255"/>
    <s v="CAD"/>
    <x v="0"/>
    <s v="food trucks"/>
    <x v="35"/>
    <n v="1552366800"/>
    <x v="35"/>
    <x v="548"/>
    <b v="0"/>
    <b v="1"/>
    <s v="food/food trucks"/>
  </r>
  <r>
    <n v="588"/>
    <s v="Weber Inc"/>
    <s v="Up-sized discrete firmware"/>
    <n v="157600"/>
    <n v="124517"/>
    <s v="GB"/>
    <x v="0"/>
    <n v="0.7900824873096447"/>
    <n v="1368"/>
    <n v="115.20467836257311"/>
    <s v="GBP"/>
    <x v="3"/>
    <s v="plays"/>
    <x v="152"/>
    <n v="1272171600"/>
    <x v="152"/>
    <x v="298"/>
    <b v="0"/>
    <b v="0"/>
    <s v="theater/plays"/>
  </r>
  <r>
    <n v="589"/>
    <s v="Avery, Brown and Parker"/>
    <s v="Exclusive intangible extranet"/>
    <n v="7900"/>
    <n v="5113"/>
    <s v="US"/>
    <x v="0"/>
    <n v="0.64721518987341775"/>
    <n v="102"/>
    <n v="77.450980392156865"/>
    <s v="USD"/>
    <x v="4"/>
    <s v="documentary"/>
    <x v="545"/>
    <n v="1436677200"/>
    <x v="545"/>
    <x v="549"/>
    <b v="0"/>
    <b v="0"/>
    <s v="film &amp; video/documentary"/>
  </r>
  <r>
    <n v="590"/>
    <s v="Cox Group"/>
    <s v="Synergized analyzing process improvement"/>
    <n v="7100"/>
    <n v="5824"/>
    <s v="AU"/>
    <x v="0"/>
    <n v="0.82028169014084507"/>
    <n v="86"/>
    <n v="82.558139534883722"/>
    <s v="AUD"/>
    <x v="5"/>
    <s v="radio &amp; podcasts"/>
    <x v="546"/>
    <n v="1420092000"/>
    <x v="546"/>
    <x v="550"/>
    <b v="0"/>
    <b v="0"/>
    <s v="publishing/radio &amp; podcasts"/>
  </r>
  <r>
    <n v="591"/>
    <s v="Jensen LLC"/>
    <s v="Realigned dedicated system engine"/>
    <n v="600"/>
    <n v="6226"/>
    <s v="US"/>
    <x v="1"/>
    <n v="10.376666666666667"/>
    <n v="102"/>
    <n v="5.882352941176471"/>
    <s v="USD"/>
    <x v="6"/>
    <s v="video games"/>
    <x v="547"/>
    <n v="1279947600"/>
    <x v="547"/>
    <x v="551"/>
    <b v="0"/>
    <b v="0"/>
    <s v="games/video games"/>
  </r>
  <r>
    <n v="592"/>
    <s v="Brown Inc"/>
    <s v="Object-based bandwidth-monitored concept"/>
    <n v="156800"/>
    <n v="20243"/>
    <s v="US"/>
    <x v="0"/>
    <n v="0.12910076530612244"/>
    <n v="253"/>
    <n v="619.76284584980237"/>
    <s v="USD"/>
    <x v="3"/>
    <s v="plays"/>
    <x v="548"/>
    <n v="1402203600"/>
    <x v="548"/>
    <x v="552"/>
    <b v="0"/>
    <b v="0"/>
    <s v="theater/plays"/>
  </r>
  <r>
    <n v="593"/>
    <s v="Hale-Hayes"/>
    <s v="Ameliorated client-driven open system"/>
    <n v="121600"/>
    <n v="188288"/>
    <s v="US"/>
    <x v="1"/>
    <n v="1.5484210526315789"/>
    <n v="4006"/>
    <n v="30.354468297553669"/>
    <s v="USD"/>
    <x v="4"/>
    <s v="animation"/>
    <x v="549"/>
    <n v="1396933200"/>
    <x v="549"/>
    <x v="238"/>
    <b v="0"/>
    <b v="0"/>
    <s v="film &amp; video/animation"/>
  </r>
  <r>
    <n v="594"/>
    <s v="Mcbride PLC"/>
    <s v="Upgradable leadingedge Local Area Network"/>
    <n v="157300"/>
    <n v="11167"/>
    <s v="US"/>
    <x v="0"/>
    <n v="7.0991735537190084E-2"/>
    <n v="157"/>
    <n v="1001.9108280254777"/>
    <s v="USD"/>
    <x v="3"/>
    <s v="plays"/>
    <x v="550"/>
    <n v="1467262800"/>
    <x v="550"/>
    <x v="553"/>
    <b v="0"/>
    <b v="1"/>
    <s v="theater/plays"/>
  </r>
  <r>
    <n v="595"/>
    <s v="Harris-Jennings"/>
    <s v="Customizable intermediate data-warehouse"/>
    <n v="70300"/>
    <n v="146595"/>
    <s v="US"/>
    <x v="1"/>
    <n v="2.0852773826458035"/>
    <n v="1629"/>
    <n v="43.155310006138734"/>
    <s v="USD"/>
    <x v="3"/>
    <s v="plays"/>
    <x v="551"/>
    <n v="1270530000"/>
    <x v="551"/>
    <x v="554"/>
    <b v="0"/>
    <b v="1"/>
    <s v="theater/plays"/>
  </r>
  <r>
    <n v="596"/>
    <s v="Becker-Scott"/>
    <s v="Managed optimizing archive"/>
    <n v="7900"/>
    <n v="7875"/>
    <s v="US"/>
    <x v="0"/>
    <n v="0.99683544303797467"/>
    <n v="183"/>
    <n v="43.169398907103826"/>
    <s v="USD"/>
    <x v="4"/>
    <s v="drama"/>
    <x v="552"/>
    <n v="1457762400"/>
    <x v="552"/>
    <x v="496"/>
    <b v="0"/>
    <b v="1"/>
    <s v="film &amp; video/drama"/>
  </r>
  <r>
    <n v="597"/>
    <s v="Todd, Freeman and Henry"/>
    <s v="Diverse systematic projection"/>
    <n v="73800"/>
    <n v="148779"/>
    <s v="US"/>
    <x v="1"/>
    <n v="2.0159756097560977"/>
    <n v="2188"/>
    <n v="33.729433272394878"/>
    <s v="USD"/>
    <x v="3"/>
    <s v="plays"/>
    <x v="462"/>
    <n v="1575525600"/>
    <x v="462"/>
    <x v="555"/>
    <b v="0"/>
    <b v="0"/>
    <s v="theater/plays"/>
  </r>
  <r>
    <n v="598"/>
    <s v="Martinez, Garza and Young"/>
    <s v="Up-sized web-enabled info-mediaries"/>
    <n v="108500"/>
    <n v="175868"/>
    <s v="IT"/>
    <x v="1"/>
    <n v="1.6209032258064515"/>
    <n v="2409"/>
    <n v="45.039435450394357"/>
    <s v="EUR"/>
    <x v="1"/>
    <s v="rock"/>
    <x v="553"/>
    <n v="1279083600"/>
    <x v="553"/>
    <x v="556"/>
    <b v="0"/>
    <b v="0"/>
    <s v="music/rock"/>
  </r>
  <r>
    <n v="599"/>
    <s v="Smith-Ramos"/>
    <s v="Persevering optimizing Graphical User Interface"/>
    <n v="140300"/>
    <n v="5112"/>
    <s v="DK"/>
    <x v="0"/>
    <n v="3.6436208125445471E-2"/>
    <n v="82"/>
    <n v="1710.9756097560976"/>
    <s v="DKK"/>
    <x v="4"/>
    <s v="documentary"/>
    <x v="554"/>
    <n v="1424412000"/>
    <x v="554"/>
    <x v="557"/>
    <b v="0"/>
    <b v="0"/>
    <s v="film &amp; video/documentary"/>
  </r>
  <r>
    <n v="600"/>
    <s v="Brown-George"/>
    <s v="Cross-platform tertiary array"/>
    <n v="100"/>
    <n v="5"/>
    <s v="GB"/>
    <x v="0"/>
    <n v="0.05"/>
    <n v="1"/>
    <n v="100"/>
    <s v="GBP"/>
    <x v="0"/>
    <s v="food trucks"/>
    <x v="555"/>
    <n v="1376197200"/>
    <x v="555"/>
    <x v="558"/>
    <b v="0"/>
    <b v="0"/>
    <s v="food/food trucks"/>
  </r>
  <r>
    <n v="601"/>
    <s v="Waters and Sons"/>
    <s v="Inverse neutral structure"/>
    <n v="6300"/>
    <n v="13018"/>
    <s v="US"/>
    <x v="1"/>
    <n v="2.0663492063492064"/>
    <n v="194"/>
    <n v="32.47422680412371"/>
    <s v="USD"/>
    <x v="2"/>
    <s v="wearables"/>
    <x v="548"/>
    <n v="1402894800"/>
    <x v="548"/>
    <x v="559"/>
    <b v="1"/>
    <b v="0"/>
    <s v="technology/wearables"/>
  </r>
  <r>
    <n v="602"/>
    <s v="Brown Ltd"/>
    <s v="Quality-focused system-worthy support"/>
    <n v="71100"/>
    <n v="91176"/>
    <s v="US"/>
    <x v="1"/>
    <n v="1.2823628691983122"/>
    <n v="1140"/>
    <n v="62.368421052631582"/>
    <s v="USD"/>
    <x v="3"/>
    <s v="plays"/>
    <x v="62"/>
    <n v="1434430800"/>
    <x v="62"/>
    <x v="560"/>
    <b v="0"/>
    <b v="0"/>
    <s v="theater/plays"/>
  </r>
  <r>
    <n v="603"/>
    <s v="Christian, Yates and Greer"/>
    <s v="Vision-oriented 5thgeneration array"/>
    <n v="5300"/>
    <n v="6342"/>
    <s v="US"/>
    <x v="1"/>
    <n v="1.1966037735849056"/>
    <n v="102"/>
    <n v="51.96078431372549"/>
    <s v="USD"/>
    <x v="3"/>
    <s v="plays"/>
    <x v="556"/>
    <n v="1557896400"/>
    <x v="556"/>
    <x v="561"/>
    <b v="0"/>
    <b v="0"/>
    <s v="theater/plays"/>
  </r>
  <r>
    <n v="604"/>
    <s v="Cole, Hernandez and Rodriguez"/>
    <s v="Cross-platform logistical circuit"/>
    <n v="88700"/>
    <n v="151438"/>
    <s v="US"/>
    <x v="1"/>
    <n v="1.7073055242390078"/>
    <n v="2857"/>
    <n v="31.046552327616382"/>
    <s v="USD"/>
    <x v="3"/>
    <s v="plays"/>
    <x v="557"/>
    <n v="1297490400"/>
    <x v="557"/>
    <x v="562"/>
    <b v="0"/>
    <b v="0"/>
    <s v="theater/plays"/>
  </r>
  <r>
    <n v="605"/>
    <s v="Ortiz, Valenzuela and Collins"/>
    <s v="Profound solution-oriented matrix"/>
    <n v="3300"/>
    <n v="6178"/>
    <s v="US"/>
    <x v="1"/>
    <n v="1.8721212121212121"/>
    <n v="107"/>
    <n v="30.841121495327101"/>
    <s v="USD"/>
    <x v="5"/>
    <s v="nonfiction"/>
    <x v="27"/>
    <n v="1447394400"/>
    <x v="27"/>
    <x v="563"/>
    <b v="0"/>
    <b v="0"/>
    <s v="publishing/nonfiction"/>
  </r>
  <r>
    <n v="606"/>
    <s v="Valencia PLC"/>
    <s v="Extended asynchronous initiative"/>
    <n v="3400"/>
    <n v="6405"/>
    <s v="GB"/>
    <x v="1"/>
    <n v="1.8838235294117647"/>
    <n v="160"/>
    <n v="21.25"/>
    <s v="GBP"/>
    <x v="1"/>
    <s v="rock"/>
    <x v="558"/>
    <n v="1458277200"/>
    <x v="558"/>
    <x v="529"/>
    <b v="0"/>
    <b v="0"/>
    <s v="music/rock"/>
  </r>
  <r>
    <n v="607"/>
    <s v="Gordon, Mendez and Johnson"/>
    <s v="Fundamental needs-based frame"/>
    <n v="137600"/>
    <n v="180667"/>
    <s v="US"/>
    <x v="1"/>
    <n v="1.3129869186046512"/>
    <n v="2230"/>
    <n v="61.704035874439462"/>
    <s v="USD"/>
    <x v="0"/>
    <s v="food trucks"/>
    <x v="559"/>
    <n v="1395723600"/>
    <x v="559"/>
    <x v="564"/>
    <b v="0"/>
    <b v="0"/>
    <s v="food/food trucks"/>
  </r>
  <r>
    <n v="608"/>
    <s v="Johnson Group"/>
    <s v="Compatible full-range leverage"/>
    <n v="3900"/>
    <n v="11075"/>
    <s v="US"/>
    <x v="1"/>
    <n v="2.8397435897435899"/>
    <n v="316"/>
    <n v="12.341772151898734"/>
    <s v="USD"/>
    <x v="1"/>
    <s v="jazz"/>
    <x v="426"/>
    <n v="1552197600"/>
    <x v="426"/>
    <x v="565"/>
    <b v="0"/>
    <b v="1"/>
    <s v="music/jazz"/>
  </r>
  <r>
    <n v="609"/>
    <s v="Rose-Fuller"/>
    <s v="Upgradable holistic system engine"/>
    <n v="10000"/>
    <n v="12042"/>
    <s v="US"/>
    <x v="1"/>
    <n v="1.2041999999999999"/>
    <n v="117"/>
    <n v="85.470085470085465"/>
    <s v="USD"/>
    <x v="4"/>
    <s v="science fiction"/>
    <x v="560"/>
    <n v="1549087200"/>
    <x v="560"/>
    <x v="566"/>
    <b v="0"/>
    <b v="0"/>
    <s v="film &amp; video/science fiction"/>
  </r>
  <r>
    <n v="610"/>
    <s v="Hughes, Mendez and Patterson"/>
    <s v="Stand-alone multi-state data-warehouse"/>
    <n v="42800"/>
    <n v="179356"/>
    <s v="US"/>
    <x v="1"/>
    <n v="4.1905607476635511"/>
    <n v="6406"/>
    <n v="6.6812363409303774"/>
    <s v="USD"/>
    <x v="3"/>
    <s v="plays"/>
    <x v="561"/>
    <n v="1356847200"/>
    <x v="561"/>
    <x v="567"/>
    <b v="0"/>
    <b v="0"/>
    <s v="theater/plays"/>
  </r>
  <r>
    <n v="611"/>
    <s v="Brady, Cortez and Rodriguez"/>
    <s v="Multi-lateral maximized core"/>
    <n v="8200"/>
    <n v="1136"/>
    <s v="US"/>
    <x v="3"/>
    <n v="0.13853658536585367"/>
    <n v="15"/>
    <n v="546.66666666666663"/>
    <s v="USD"/>
    <x v="3"/>
    <s v="plays"/>
    <x v="562"/>
    <n v="1375765200"/>
    <x v="562"/>
    <x v="568"/>
    <b v="0"/>
    <b v="0"/>
    <s v="theater/plays"/>
  </r>
  <r>
    <n v="612"/>
    <s v="Wang, Nguyen and Horton"/>
    <s v="Innovative holistic hub"/>
    <n v="6200"/>
    <n v="8645"/>
    <s v="US"/>
    <x v="1"/>
    <n v="1.3943548387096774"/>
    <n v="192"/>
    <n v="32.291666666666664"/>
    <s v="USD"/>
    <x v="1"/>
    <s v="electric music"/>
    <x v="563"/>
    <n v="1289800800"/>
    <x v="563"/>
    <x v="569"/>
    <b v="0"/>
    <b v="0"/>
    <s v="music/electric music"/>
  </r>
  <r>
    <n v="613"/>
    <s v="Santos, Williams and Brown"/>
    <s v="Reverse-engineered 24/7 methodology"/>
    <n v="1100"/>
    <n v="1914"/>
    <s v="CA"/>
    <x v="1"/>
    <n v="1.74"/>
    <n v="26"/>
    <n v="42.307692307692307"/>
    <s v="CAD"/>
    <x v="3"/>
    <s v="plays"/>
    <x v="564"/>
    <n v="1504501200"/>
    <x v="564"/>
    <x v="570"/>
    <b v="0"/>
    <b v="0"/>
    <s v="theater/plays"/>
  </r>
  <r>
    <n v="614"/>
    <s v="Barnett and Sons"/>
    <s v="Business-focused dynamic info-mediaries"/>
    <n v="26500"/>
    <n v="41205"/>
    <s v="US"/>
    <x v="1"/>
    <n v="1.5549056603773586"/>
    <n v="723"/>
    <n v="36.652835408022128"/>
    <s v="USD"/>
    <x v="3"/>
    <s v="plays"/>
    <x v="565"/>
    <n v="1485669600"/>
    <x v="565"/>
    <x v="571"/>
    <b v="0"/>
    <b v="0"/>
    <s v="theater/plays"/>
  </r>
  <r>
    <n v="615"/>
    <s v="Petersen-Rodriguez"/>
    <s v="Digitized clear-thinking installation"/>
    <n v="8500"/>
    <n v="14488"/>
    <s v="IT"/>
    <x v="1"/>
    <n v="1.7044705882352942"/>
    <n v="170"/>
    <n v="50"/>
    <s v="EUR"/>
    <x v="3"/>
    <s v="plays"/>
    <x v="566"/>
    <n v="1462770000"/>
    <x v="566"/>
    <x v="572"/>
    <b v="0"/>
    <b v="0"/>
    <s v="theater/plays"/>
  </r>
  <r>
    <n v="616"/>
    <s v="Burnett-Mora"/>
    <s v="Quality-focused 24/7 superstructure"/>
    <n v="6400"/>
    <n v="12129"/>
    <s v="GB"/>
    <x v="1"/>
    <n v="1.8951562500000001"/>
    <n v="238"/>
    <n v="26.890756302521009"/>
    <s v="GBP"/>
    <x v="1"/>
    <s v="indie rock"/>
    <x v="567"/>
    <n v="1379739600"/>
    <x v="567"/>
    <x v="573"/>
    <b v="0"/>
    <b v="1"/>
    <s v="music/indie rock"/>
  </r>
  <r>
    <n v="617"/>
    <s v="King LLC"/>
    <s v="Multi-channeled local intranet"/>
    <n v="1400"/>
    <n v="3496"/>
    <s v="US"/>
    <x v="1"/>
    <n v="2.4971428571428573"/>
    <n v="55"/>
    <n v="25.454545454545453"/>
    <s v="USD"/>
    <x v="3"/>
    <s v="plays"/>
    <x v="568"/>
    <n v="1402722000"/>
    <x v="568"/>
    <x v="471"/>
    <b v="0"/>
    <b v="0"/>
    <s v="theater/plays"/>
  </r>
  <r>
    <n v="618"/>
    <s v="Miller Ltd"/>
    <s v="Open-architected mobile emulation"/>
    <n v="198600"/>
    <n v="97037"/>
    <s v="US"/>
    <x v="0"/>
    <n v="0.48860523665659616"/>
    <n v="1198"/>
    <n v="165.7762938230384"/>
    <s v="USD"/>
    <x v="5"/>
    <s v="nonfiction"/>
    <x v="569"/>
    <n v="1369285200"/>
    <x v="569"/>
    <x v="574"/>
    <b v="0"/>
    <b v="0"/>
    <s v="publishing/nonfiction"/>
  </r>
  <r>
    <n v="619"/>
    <s v="Case LLC"/>
    <s v="Ameliorated foreground methodology"/>
    <n v="195900"/>
    <n v="55757"/>
    <s v="US"/>
    <x v="0"/>
    <n v="0.28461970393057684"/>
    <n v="648"/>
    <n v="302.31481481481484"/>
    <s v="USD"/>
    <x v="3"/>
    <s v="plays"/>
    <x v="570"/>
    <n v="1304744400"/>
    <x v="570"/>
    <x v="575"/>
    <b v="1"/>
    <b v="1"/>
    <s v="theater/plays"/>
  </r>
  <r>
    <n v="620"/>
    <s v="Swanson, Wilson and Baker"/>
    <s v="Synergized well-modulated project"/>
    <n v="4300"/>
    <n v="11525"/>
    <s v="AU"/>
    <x v="1"/>
    <n v="2.6802325581395348"/>
    <n v="128"/>
    <n v="33.59375"/>
    <s v="AUD"/>
    <x v="7"/>
    <s v="photography books"/>
    <x v="571"/>
    <n v="1468299600"/>
    <x v="571"/>
    <x v="576"/>
    <b v="0"/>
    <b v="0"/>
    <s v="photography/photography books"/>
  </r>
  <r>
    <n v="621"/>
    <s v="Dean, Fox and Phillips"/>
    <s v="Extended context-sensitive forecast"/>
    <n v="25600"/>
    <n v="158669"/>
    <s v="US"/>
    <x v="1"/>
    <n v="6.1980078125000002"/>
    <n v="2144"/>
    <n v="11.940298507462687"/>
    <s v="USD"/>
    <x v="3"/>
    <s v="plays"/>
    <x v="572"/>
    <n v="1474174800"/>
    <x v="572"/>
    <x v="577"/>
    <b v="0"/>
    <b v="0"/>
    <s v="theater/plays"/>
  </r>
  <r>
    <n v="622"/>
    <s v="Smith-Smith"/>
    <s v="Total leadingedge neural-net"/>
    <n v="189000"/>
    <n v="5916"/>
    <s v="US"/>
    <x v="0"/>
    <n v="3.1301587301587303E-2"/>
    <n v="64"/>
    <n v="2953.125"/>
    <s v="USD"/>
    <x v="1"/>
    <s v="indie rock"/>
    <x v="573"/>
    <n v="1526014800"/>
    <x v="573"/>
    <x v="578"/>
    <b v="0"/>
    <b v="0"/>
    <s v="music/indie rock"/>
  </r>
  <r>
    <n v="623"/>
    <s v="Smith, Scott and Rodriguez"/>
    <s v="Organic actuating protocol"/>
    <n v="94300"/>
    <n v="150806"/>
    <s v="GB"/>
    <x v="1"/>
    <n v="1.5992152704135738"/>
    <n v="2693"/>
    <n v="35.016709988860008"/>
    <s v="GBP"/>
    <x v="3"/>
    <s v="plays"/>
    <x v="574"/>
    <n v="1437454800"/>
    <x v="574"/>
    <x v="477"/>
    <b v="0"/>
    <b v="0"/>
    <s v="theater/plays"/>
  </r>
  <r>
    <n v="624"/>
    <s v="White, Robertson and Roberts"/>
    <s v="Down-sized national software"/>
    <n v="5100"/>
    <n v="14249"/>
    <s v="US"/>
    <x v="1"/>
    <n v="2.793921568627451"/>
    <n v="432"/>
    <n v="11.805555555555555"/>
    <s v="USD"/>
    <x v="7"/>
    <s v="photography books"/>
    <x v="511"/>
    <n v="1422684000"/>
    <x v="511"/>
    <x v="579"/>
    <b v="0"/>
    <b v="0"/>
    <s v="photography/photography books"/>
  </r>
  <r>
    <n v="625"/>
    <s v="Martinez Inc"/>
    <s v="Organic upward-trending Graphical User Interface"/>
    <n v="7500"/>
    <n v="5803"/>
    <s v="US"/>
    <x v="0"/>
    <n v="0.77373333333333338"/>
    <n v="62"/>
    <n v="120.96774193548387"/>
    <s v="USD"/>
    <x v="3"/>
    <s v="plays"/>
    <x v="575"/>
    <n v="1581314400"/>
    <x v="575"/>
    <x v="580"/>
    <b v="0"/>
    <b v="0"/>
    <s v="theater/plays"/>
  </r>
  <r>
    <n v="626"/>
    <s v="Tucker, Mccoy and Marquez"/>
    <s v="Synergistic tertiary budgetary management"/>
    <n v="6400"/>
    <n v="13205"/>
    <s v="US"/>
    <x v="1"/>
    <n v="2.0632812500000002"/>
    <n v="189"/>
    <n v="33.862433862433861"/>
    <s v="USD"/>
    <x v="3"/>
    <s v="plays"/>
    <x v="576"/>
    <n v="1286427600"/>
    <x v="576"/>
    <x v="581"/>
    <b v="0"/>
    <b v="1"/>
    <s v="theater/plays"/>
  </r>
  <r>
    <n v="627"/>
    <s v="Martin, Lee and Armstrong"/>
    <s v="Open-architected incremental ability"/>
    <n v="1600"/>
    <n v="11108"/>
    <s v="GB"/>
    <x v="1"/>
    <n v="6.9424999999999999"/>
    <n v="154"/>
    <n v="10.38961038961039"/>
    <s v="GBP"/>
    <x v="0"/>
    <s v="food trucks"/>
    <x v="577"/>
    <n v="1278738000"/>
    <x v="577"/>
    <x v="582"/>
    <b v="1"/>
    <b v="0"/>
    <s v="food/food trucks"/>
  </r>
  <r>
    <n v="628"/>
    <s v="Dunn, Moreno and Green"/>
    <s v="Intuitive object-oriented task-force"/>
    <n v="1900"/>
    <n v="2884"/>
    <s v="US"/>
    <x v="1"/>
    <n v="1.5178947368421052"/>
    <n v="96"/>
    <n v="19.791666666666668"/>
    <s v="USD"/>
    <x v="1"/>
    <s v="indie rock"/>
    <x v="578"/>
    <n v="1286427600"/>
    <x v="578"/>
    <x v="581"/>
    <b v="0"/>
    <b v="0"/>
    <s v="music/indie rock"/>
  </r>
  <r>
    <n v="629"/>
    <s v="Jackson, Martinez and Ray"/>
    <s v="Multi-tiered executive toolset"/>
    <n v="85900"/>
    <n v="55476"/>
    <s v="US"/>
    <x v="0"/>
    <n v="0.64582072176949945"/>
    <n v="750"/>
    <n v="114.53333333333333"/>
    <s v="USD"/>
    <x v="3"/>
    <s v="plays"/>
    <x v="579"/>
    <n v="1467954000"/>
    <x v="579"/>
    <x v="583"/>
    <b v="0"/>
    <b v="1"/>
    <s v="theater/plays"/>
  </r>
  <r>
    <n v="630"/>
    <s v="Patterson-Johnson"/>
    <s v="Grass-roots directional workforce"/>
    <n v="9500"/>
    <n v="5973"/>
    <s v="US"/>
    <x v="3"/>
    <n v="0.62873684210526315"/>
    <n v="87"/>
    <n v="109.19540229885058"/>
    <s v="USD"/>
    <x v="3"/>
    <s v="plays"/>
    <x v="580"/>
    <n v="1557637200"/>
    <x v="580"/>
    <x v="584"/>
    <b v="0"/>
    <b v="1"/>
    <s v="theater/plays"/>
  </r>
  <r>
    <n v="631"/>
    <s v="Carlson-Hernandez"/>
    <s v="Quality-focused real-time solution"/>
    <n v="59200"/>
    <n v="183756"/>
    <s v="US"/>
    <x v="1"/>
    <n v="3.1039864864864866"/>
    <n v="3063"/>
    <n v="19.327456741756446"/>
    <s v="USD"/>
    <x v="3"/>
    <s v="plays"/>
    <x v="581"/>
    <n v="1553922000"/>
    <x v="581"/>
    <x v="585"/>
    <b v="0"/>
    <b v="0"/>
    <s v="theater/plays"/>
  </r>
  <r>
    <n v="632"/>
    <s v="Parker PLC"/>
    <s v="Reduced interactive matrix"/>
    <n v="72100"/>
    <n v="30902"/>
    <s v="US"/>
    <x v="2"/>
    <n v="0.42859916782246882"/>
    <n v="278"/>
    <n v="259.35251798561148"/>
    <s v="USD"/>
    <x v="3"/>
    <s v="plays"/>
    <x v="582"/>
    <n v="1416463200"/>
    <x v="582"/>
    <x v="586"/>
    <b v="0"/>
    <b v="0"/>
    <s v="theater/plays"/>
  </r>
  <r>
    <n v="633"/>
    <s v="Yu and Sons"/>
    <s v="Adaptive context-sensitive architecture"/>
    <n v="6700"/>
    <n v="5569"/>
    <s v="US"/>
    <x v="0"/>
    <n v="0.83119402985074631"/>
    <n v="105"/>
    <n v="63.80952380952381"/>
    <s v="USD"/>
    <x v="4"/>
    <s v="animation"/>
    <x v="336"/>
    <n v="1447221600"/>
    <x v="336"/>
    <x v="587"/>
    <b v="0"/>
    <b v="0"/>
    <s v="film &amp; video/animation"/>
  </r>
  <r>
    <n v="634"/>
    <s v="Taylor, Johnson and Hernandez"/>
    <s v="Polarized incremental portal"/>
    <n v="118200"/>
    <n v="92824"/>
    <s v="US"/>
    <x v="3"/>
    <n v="0.78531302876480547"/>
    <n v="1658"/>
    <n v="71.290711700844398"/>
    <s v="USD"/>
    <x v="4"/>
    <s v="television"/>
    <x v="583"/>
    <n v="1491627600"/>
    <x v="583"/>
    <x v="588"/>
    <b v="0"/>
    <b v="0"/>
    <s v="film &amp; video/television"/>
  </r>
  <r>
    <n v="635"/>
    <s v="Mack Ltd"/>
    <s v="Reactive regional access"/>
    <n v="139000"/>
    <n v="158590"/>
    <s v="US"/>
    <x v="1"/>
    <n v="1.1409352517985611"/>
    <n v="2266"/>
    <n v="61.341571050308914"/>
    <s v="USD"/>
    <x v="4"/>
    <s v="television"/>
    <x v="584"/>
    <n v="1363150800"/>
    <x v="584"/>
    <x v="589"/>
    <b v="0"/>
    <b v="0"/>
    <s v="film &amp; video/television"/>
  </r>
  <r>
    <n v="636"/>
    <s v="Lamb-Sanders"/>
    <s v="Stand-alone reciprocal frame"/>
    <n v="197700"/>
    <n v="127591"/>
    <s v="DK"/>
    <x v="0"/>
    <n v="0.64537683358624176"/>
    <n v="2604"/>
    <n v="75.921658986175117"/>
    <s v="DKK"/>
    <x v="4"/>
    <s v="animation"/>
    <x v="585"/>
    <n v="1330754400"/>
    <x v="585"/>
    <x v="590"/>
    <b v="0"/>
    <b v="1"/>
    <s v="film &amp; video/animation"/>
  </r>
  <r>
    <n v="637"/>
    <s v="Williams-Ramirez"/>
    <s v="Open-architected 24/7 throughput"/>
    <n v="8500"/>
    <n v="6750"/>
    <s v="US"/>
    <x v="0"/>
    <n v="0.79411764705882348"/>
    <n v="65"/>
    <n v="130.76923076923077"/>
    <s v="USD"/>
    <x v="3"/>
    <s v="plays"/>
    <x v="586"/>
    <n v="1479794400"/>
    <x v="586"/>
    <x v="591"/>
    <b v="0"/>
    <b v="0"/>
    <s v="theater/plays"/>
  </r>
  <r>
    <n v="638"/>
    <s v="Weaver Ltd"/>
    <s v="Monitored 24/7 approach"/>
    <n v="81600"/>
    <n v="9318"/>
    <s v="US"/>
    <x v="0"/>
    <n v="0.11419117647058824"/>
    <n v="94"/>
    <n v="868.08510638297878"/>
    <s v="USD"/>
    <x v="3"/>
    <s v="plays"/>
    <x v="587"/>
    <n v="1281243600"/>
    <x v="587"/>
    <x v="592"/>
    <b v="0"/>
    <b v="1"/>
    <s v="theater/plays"/>
  </r>
  <r>
    <n v="639"/>
    <s v="Barnes-Williams"/>
    <s v="Upgradable explicit forecast"/>
    <n v="8600"/>
    <n v="4832"/>
    <s v="US"/>
    <x v="2"/>
    <n v="0.56186046511627907"/>
    <n v="45"/>
    <n v="191.11111111111111"/>
    <s v="USD"/>
    <x v="4"/>
    <s v="drama"/>
    <x v="588"/>
    <n v="1532754000"/>
    <x v="588"/>
    <x v="593"/>
    <b v="0"/>
    <b v="1"/>
    <s v="film &amp; video/drama"/>
  </r>
  <r>
    <n v="640"/>
    <s v="Richardson, Woodward and Hansen"/>
    <s v="Pre-emptive context-sensitive support"/>
    <n v="119800"/>
    <n v="19769"/>
    <s v="US"/>
    <x v="0"/>
    <n v="0.16501669449081802"/>
    <n v="257"/>
    <n v="466.14785992217901"/>
    <s v="USD"/>
    <x v="3"/>
    <s v="plays"/>
    <x v="589"/>
    <n v="1453356000"/>
    <x v="589"/>
    <x v="510"/>
    <b v="0"/>
    <b v="0"/>
    <s v="theater/plays"/>
  </r>
  <r>
    <n v="641"/>
    <s v="Hunt, Barker and Baker"/>
    <s v="Business-focused leadingedge instruction set"/>
    <n v="9400"/>
    <n v="11277"/>
    <s v="CH"/>
    <x v="1"/>
    <n v="1.1996808510638297"/>
    <n v="194"/>
    <n v="48.453608247422679"/>
    <s v="CHF"/>
    <x v="3"/>
    <s v="plays"/>
    <x v="590"/>
    <n v="1489986000"/>
    <x v="590"/>
    <x v="594"/>
    <b v="0"/>
    <b v="0"/>
    <s v="theater/plays"/>
  </r>
  <r>
    <n v="642"/>
    <s v="Ramos, Moreno and Lewis"/>
    <s v="Extended multi-state knowledge user"/>
    <n v="9200"/>
    <n v="13382"/>
    <s v="CA"/>
    <x v="1"/>
    <n v="1.4545652173913044"/>
    <n v="129"/>
    <n v="71.31782945736434"/>
    <s v="CAD"/>
    <x v="2"/>
    <s v="wearables"/>
    <x v="591"/>
    <n v="1545804000"/>
    <x v="591"/>
    <x v="595"/>
    <b v="0"/>
    <b v="0"/>
    <s v="technology/wearables"/>
  </r>
  <r>
    <n v="643"/>
    <s v="Harris Inc"/>
    <s v="Future-proofed modular groupware"/>
    <n v="14900"/>
    <n v="32986"/>
    <s v="US"/>
    <x v="1"/>
    <n v="2.2138255033557046"/>
    <n v="375"/>
    <n v="39.733333333333334"/>
    <s v="USD"/>
    <x v="3"/>
    <s v="plays"/>
    <x v="592"/>
    <n v="1489899600"/>
    <x v="592"/>
    <x v="596"/>
    <b v="0"/>
    <b v="0"/>
    <s v="theater/plays"/>
  </r>
  <r>
    <n v="644"/>
    <s v="Peters-Nelson"/>
    <s v="Distributed real-time algorithm"/>
    <n v="169400"/>
    <n v="81984"/>
    <s v="CA"/>
    <x v="0"/>
    <n v="0.48396694214876035"/>
    <n v="2928"/>
    <n v="57.855191256830601"/>
    <s v="CAD"/>
    <x v="3"/>
    <s v="plays"/>
    <x v="593"/>
    <n v="1546495200"/>
    <x v="593"/>
    <x v="597"/>
    <b v="0"/>
    <b v="0"/>
    <s v="theater/plays"/>
  </r>
  <r>
    <n v="645"/>
    <s v="Ferguson, Murphy and Bright"/>
    <s v="Multi-lateral heuristic throughput"/>
    <n v="192100"/>
    <n v="178483"/>
    <s v="US"/>
    <x v="0"/>
    <n v="0.92911504424778757"/>
    <n v="4697"/>
    <n v="40.898445816478606"/>
    <s v="USD"/>
    <x v="1"/>
    <s v="rock"/>
    <x v="594"/>
    <n v="1539752400"/>
    <x v="594"/>
    <x v="598"/>
    <b v="0"/>
    <b v="1"/>
    <s v="music/rock"/>
  </r>
  <r>
    <n v="646"/>
    <s v="Robinson Group"/>
    <s v="Switchable reciprocal middleware"/>
    <n v="98700"/>
    <n v="87448"/>
    <s v="US"/>
    <x v="0"/>
    <n v="0.88599797365754818"/>
    <n v="2915"/>
    <n v="33.859348198970842"/>
    <s v="USD"/>
    <x v="6"/>
    <s v="video games"/>
    <x v="595"/>
    <n v="1364101200"/>
    <x v="595"/>
    <x v="599"/>
    <b v="0"/>
    <b v="0"/>
    <s v="games/video games"/>
  </r>
  <r>
    <n v="647"/>
    <s v="Jordan-Wolfe"/>
    <s v="Inverse multimedia Graphic Interface"/>
    <n v="4500"/>
    <n v="1863"/>
    <s v="US"/>
    <x v="0"/>
    <n v="0.41399999999999998"/>
    <n v="18"/>
    <n v="250"/>
    <s v="USD"/>
    <x v="5"/>
    <s v="translations"/>
    <x v="596"/>
    <n v="1525323600"/>
    <x v="596"/>
    <x v="600"/>
    <b v="0"/>
    <b v="0"/>
    <s v="publishing/translations"/>
  </r>
  <r>
    <n v="648"/>
    <s v="Vargas-Cox"/>
    <s v="Vision-oriented local contingency"/>
    <n v="98600"/>
    <n v="62174"/>
    <s v="US"/>
    <x v="3"/>
    <n v="0.63056795131845844"/>
    <n v="723"/>
    <n v="136.3762102351314"/>
    <s v="USD"/>
    <x v="0"/>
    <s v="food trucks"/>
    <x v="597"/>
    <n v="1500872400"/>
    <x v="597"/>
    <x v="601"/>
    <b v="1"/>
    <b v="0"/>
    <s v="food/food trucks"/>
  </r>
  <r>
    <n v="649"/>
    <s v="Yang and Sons"/>
    <s v="Reactive 6thgeneration hub"/>
    <n v="121700"/>
    <n v="59003"/>
    <s v="CH"/>
    <x v="0"/>
    <n v="0.48482333607230893"/>
    <n v="602"/>
    <n v="202.1594684385382"/>
    <s v="CHF"/>
    <x v="3"/>
    <s v="plays"/>
    <x v="598"/>
    <n v="1288501200"/>
    <x v="598"/>
    <x v="602"/>
    <b v="1"/>
    <b v="1"/>
    <s v="theater/plays"/>
  </r>
  <r>
    <n v="650"/>
    <s v="Wilson, Wilson and Mathis"/>
    <s v="Optional asymmetric success"/>
    <n v="100"/>
    <n v="2"/>
    <s v="US"/>
    <x v="0"/>
    <n v="0.02"/>
    <n v="1"/>
    <n v="100"/>
    <s v="USD"/>
    <x v="1"/>
    <s v="jazz"/>
    <x v="599"/>
    <n v="1407128400"/>
    <x v="599"/>
    <x v="603"/>
    <b v="0"/>
    <b v="0"/>
    <s v="music/jazz"/>
  </r>
  <r>
    <n v="651"/>
    <s v="Wang, Koch and Weaver"/>
    <s v="Digitized analyzing capacity"/>
    <n v="196700"/>
    <n v="174039"/>
    <s v="IT"/>
    <x v="0"/>
    <n v="0.88479410269445857"/>
    <n v="3868"/>
    <n v="50.853154084798348"/>
    <s v="EUR"/>
    <x v="4"/>
    <s v="shorts"/>
    <x v="600"/>
    <n v="1394344800"/>
    <x v="600"/>
    <x v="604"/>
    <b v="0"/>
    <b v="0"/>
    <s v="film &amp; video/shorts"/>
  </r>
  <r>
    <n v="652"/>
    <s v="Cisneros Ltd"/>
    <s v="Vision-oriented regional hub"/>
    <n v="10000"/>
    <n v="12684"/>
    <s v="US"/>
    <x v="1"/>
    <n v="1.2684"/>
    <n v="409"/>
    <n v="24.449877750611247"/>
    <s v="USD"/>
    <x v="2"/>
    <s v="web"/>
    <x v="601"/>
    <n v="1474088400"/>
    <x v="601"/>
    <x v="292"/>
    <b v="0"/>
    <b v="0"/>
    <s v="technology/web"/>
  </r>
  <r>
    <n v="653"/>
    <s v="Williams-Jones"/>
    <s v="Monitored incremental info-mediaries"/>
    <n v="600"/>
    <n v="14033"/>
    <s v="US"/>
    <x v="1"/>
    <n v="23.388333333333332"/>
    <n v="234"/>
    <n v="2.5641025641025643"/>
    <s v="USD"/>
    <x v="2"/>
    <s v="web"/>
    <x v="602"/>
    <n v="1460264400"/>
    <x v="602"/>
    <x v="605"/>
    <b v="0"/>
    <b v="0"/>
    <s v="technology/web"/>
  </r>
  <r>
    <n v="654"/>
    <s v="Roberts, Hinton and Williams"/>
    <s v="Programmable static middleware"/>
    <n v="35000"/>
    <n v="177936"/>
    <s v="US"/>
    <x v="1"/>
    <n v="5.0838857142857146"/>
    <n v="3016"/>
    <n v="11.604774535809019"/>
    <s v="USD"/>
    <x v="1"/>
    <s v="metal"/>
    <x v="335"/>
    <n v="1440824400"/>
    <x v="335"/>
    <x v="606"/>
    <b v="0"/>
    <b v="0"/>
    <s v="music/metal"/>
  </r>
  <r>
    <n v="655"/>
    <s v="Gonzalez, Williams and Benson"/>
    <s v="Multi-layered bottom-line encryption"/>
    <n v="6900"/>
    <n v="13212"/>
    <s v="US"/>
    <x v="1"/>
    <n v="1.9147826086956521"/>
    <n v="264"/>
    <n v="26.136363636363637"/>
    <s v="USD"/>
    <x v="7"/>
    <s v="photography books"/>
    <x v="603"/>
    <n v="1489554000"/>
    <x v="603"/>
    <x v="607"/>
    <b v="1"/>
    <b v="0"/>
    <s v="photography/photography books"/>
  </r>
  <r>
    <n v="656"/>
    <s v="Hobbs, Brown and Lee"/>
    <s v="Vision-oriented systematic Graphical User Interface"/>
    <n v="118400"/>
    <n v="49879"/>
    <s v="AU"/>
    <x v="0"/>
    <n v="0.42127533783783783"/>
    <n v="504"/>
    <n v="234.92063492063491"/>
    <s v="AUD"/>
    <x v="0"/>
    <s v="food trucks"/>
    <x v="604"/>
    <n v="1514872800"/>
    <x v="604"/>
    <x v="608"/>
    <b v="0"/>
    <b v="0"/>
    <s v="food/food trucks"/>
  </r>
  <r>
    <n v="657"/>
    <s v="Russo, Kim and Mccoy"/>
    <s v="Balanced optimal hardware"/>
    <n v="10000"/>
    <n v="824"/>
    <s v="US"/>
    <x v="0"/>
    <n v="8.2400000000000001E-2"/>
    <n v="14"/>
    <n v="714.28571428571433"/>
    <s v="USD"/>
    <x v="4"/>
    <s v="science fiction"/>
    <x v="605"/>
    <n v="1515736800"/>
    <x v="605"/>
    <x v="609"/>
    <b v="0"/>
    <b v="0"/>
    <s v="film &amp; video/science fiction"/>
  </r>
  <r>
    <n v="658"/>
    <s v="Howell, Myers and Olson"/>
    <s v="Self-enabling mission-critical success"/>
    <n v="52600"/>
    <n v="31594"/>
    <s v="US"/>
    <x v="3"/>
    <n v="0.60064638783269964"/>
    <n v="390"/>
    <n v="134.87179487179486"/>
    <s v="USD"/>
    <x v="1"/>
    <s v="rock"/>
    <x v="606"/>
    <n v="1442898000"/>
    <x v="606"/>
    <x v="610"/>
    <b v="0"/>
    <b v="0"/>
    <s v="music/rock"/>
  </r>
  <r>
    <n v="659"/>
    <s v="Bailey and Sons"/>
    <s v="Grass-roots dynamic emulation"/>
    <n v="120700"/>
    <n v="57010"/>
    <s v="GB"/>
    <x v="0"/>
    <n v="0.47232808616404309"/>
    <n v="750"/>
    <n v="160.93333333333334"/>
    <s v="GBP"/>
    <x v="4"/>
    <s v="documentary"/>
    <x v="65"/>
    <n v="1296194400"/>
    <x v="65"/>
    <x v="611"/>
    <b v="0"/>
    <b v="0"/>
    <s v="film &amp; video/documentary"/>
  </r>
  <r>
    <n v="660"/>
    <s v="Jensen-Brown"/>
    <s v="Fundamental disintermediate matrix"/>
    <n v="9100"/>
    <n v="7438"/>
    <s v="US"/>
    <x v="0"/>
    <n v="0.81736263736263737"/>
    <n v="77"/>
    <n v="118.18181818181819"/>
    <s v="USD"/>
    <x v="3"/>
    <s v="plays"/>
    <x v="607"/>
    <n v="1440910800"/>
    <x v="607"/>
    <x v="612"/>
    <b v="1"/>
    <b v="0"/>
    <s v="theater/plays"/>
  </r>
  <r>
    <n v="661"/>
    <s v="Smith Group"/>
    <s v="Right-sized secondary challenge"/>
    <n v="106800"/>
    <n v="57872"/>
    <s v="DK"/>
    <x v="0"/>
    <n v="0.54187265917603"/>
    <n v="752"/>
    <n v="142.02127659574469"/>
    <s v="DKK"/>
    <x v="1"/>
    <s v="jazz"/>
    <x v="608"/>
    <n v="1335502800"/>
    <x v="608"/>
    <x v="613"/>
    <b v="0"/>
    <b v="0"/>
    <s v="music/jazz"/>
  </r>
  <r>
    <n v="662"/>
    <s v="Murphy-Farrell"/>
    <s v="Implemented exuding software"/>
    <n v="9100"/>
    <n v="8906"/>
    <s v="US"/>
    <x v="0"/>
    <n v="0.97868131868131869"/>
    <n v="131"/>
    <n v="69.465648854961827"/>
    <s v="USD"/>
    <x v="3"/>
    <s v="plays"/>
    <x v="609"/>
    <n v="1544680800"/>
    <x v="609"/>
    <x v="614"/>
    <b v="0"/>
    <b v="0"/>
    <s v="theater/plays"/>
  </r>
  <r>
    <n v="663"/>
    <s v="Everett-Wolfe"/>
    <s v="Total optimizing software"/>
    <n v="10000"/>
    <n v="7724"/>
    <s v="US"/>
    <x v="0"/>
    <n v="0.77239999999999998"/>
    <n v="87"/>
    <n v="114.94252873563218"/>
    <s v="USD"/>
    <x v="3"/>
    <s v="plays"/>
    <x v="610"/>
    <n v="1288414800"/>
    <x v="610"/>
    <x v="615"/>
    <b v="0"/>
    <b v="0"/>
    <s v="theater/plays"/>
  </r>
  <r>
    <n v="664"/>
    <s v="Young PLC"/>
    <s v="Optional maximized attitude"/>
    <n v="79400"/>
    <n v="26571"/>
    <s v="US"/>
    <x v="0"/>
    <n v="0.33464735516372796"/>
    <n v="1063"/>
    <n v="74.694261523988715"/>
    <s v="USD"/>
    <x v="1"/>
    <s v="jazz"/>
    <x v="541"/>
    <n v="1330581600"/>
    <x v="541"/>
    <x v="616"/>
    <b v="0"/>
    <b v="0"/>
    <s v="music/jazz"/>
  </r>
  <r>
    <n v="665"/>
    <s v="Park-Goodman"/>
    <s v="Customer-focused impactful extranet"/>
    <n v="5100"/>
    <n v="12219"/>
    <s v="US"/>
    <x v="1"/>
    <n v="2.3958823529411766"/>
    <n v="272"/>
    <n v="18.75"/>
    <s v="USD"/>
    <x v="4"/>
    <s v="documentary"/>
    <x v="611"/>
    <n v="1311397200"/>
    <x v="611"/>
    <x v="453"/>
    <b v="0"/>
    <b v="1"/>
    <s v="film &amp; video/documentary"/>
  </r>
  <r>
    <n v="666"/>
    <s v="York, Barr and Grant"/>
    <s v="Cloned bottom-line success"/>
    <n v="3100"/>
    <n v="1985"/>
    <s v="US"/>
    <x v="3"/>
    <n v="0.64032258064516134"/>
    <n v="25"/>
    <n v="124"/>
    <s v="USD"/>
    <x v="3"/>
    <s v="plays"/>
    <x v="612"/>
    <n v="1378357200"/>
    <x v="612"/>
    <x v="617"/>
    <b v="0"/>
    <b v="1"/>
    <s v="theater/plays"/>
  </r>
  <r>
    <n v="667"/>
    <s v="Little Ltd"/>
    <s v="Decentralized bandwidth-monitored ability"/>
    <n v="6900"/>
    <n v="12155"/>
    <s v="US"/>
    <x v="1"/>
    <n v="1.7615942028985507"/>
    <n v="419"/>
    <n v="16.467780429594271"/>
    <s v="USD"/>
    <x v="8"/>
    <s v="audio"/>
    <x v="613"/>
    <n v="1411102800"/>
    <x v="613"/>
    <x v="618"/>
    <b v="0"/>
    <b v="0"/>
    <s v="journalism/audio"/>
  </r>
  <r>
    <n v="668"/>
    <s v="Brown and Sons"/>
    <s v="Programmable leadingedge budgetary management"/>
    <n v="27500"/>
    <n v="5593"/>
    <s v="US"/>
    <x v="0"/>
    <n v="0.20338181818181819"/>
    <n v="76"/>
    <n v="361.84210526315792"/>
    <s v="USD"/>
    <x v="3"/>
    <s v="plays"/>
    <x v="614"/>
    <n v="1344834000"/>
    <x v="614"/>
    <x v="619"/>
    <b v="0"/>
    <b v="0"/>
    <s v="theater/plays"/>
  </r>
  <r>
    <n v="669"/>
    <s v="Payne, Garrett and Thomas"/>
    <s v="Upgradable bi-directional concept"/>
    <n v="48800"/>
    <n v="175020"/>
    <s v="IT"/>
    <x v="1"/>
    <n v="3.5864754098360656"/>
    <n v="1621"/>
    <n v="30.104873534855027"/>
    <s v="EUR"/>
    <x v="3"/>
    <s v="plays"/>
    <x v="615"/>
    <n v="1499230800"/>
    <x v="615"/>
    <x v="620"/>
    <b v="0"/>
    <b v="0"/>
    <s v="theater/plays"/>
  </r>
  <r>
    <n v="670"/>
    <s v="Robinson Group"/>
    <s v="Re-contextualized homogeneous flexibility"/>
    <n v="16200"/>
    <n v="75955"/>
    <s v="US"/>
    <x v="1"/>
    <n v="4.6885802469135802"/>
    <n v="1101"/>
    <n v="14.713896457765667"/>
    <s v="USD"/>
    <x v="1"/>
    <s v="indie rock"/>
    <x v="90"/>
    <n v="1457416800"/>
    <x v="90"/>
    <x v="621"/>
    <b v="0"/>
    <b v="0"/>
    <s v="music/indie rock"/>
  </r>
  <r>
    <n v="671"/>
    <s v="Robinson-Kelly"/>
    <s v="Monitored bi-directional standardization"/>
    <n v="97600"/>
    <n v="119127"/>
    <s v="US"/>
    <x v="1"/>
    <n v="1.220563524590164"/>
    <n v="1073"/>
    <n v="90.959925442684067"/>
    <s v="USD"/>
    <x v="3"/>
    <s v="plays"/>
    <x v="616"/>
    <n v="1280898000"/>
    <x v="616"/>
    <x v="622"/>
    <b v="0"/>
    <b v="1"/>
    <s v="theater/plays"/>
  </r>
  <r>
    <n v="672"/>
    <s v="Kelly-Colon"/>
    <s v="Stand-alone grid-enabled leverage"/>
    <n v="197900"/>
    <n v="110689"/>
    <s v="AU"/>
    <x v="0"/>
    <n v="0.55931783729156137"/>
    <n v="4428"/>
    <n v="44.692863595302619"/>
    <s v="AUD"/>
    <x v="3"/>
    <s v="plays"/>
    <x v="617"/>
    <n v="1522472400"/>
    <x v="617"/>
    <x v="623"/>
    <b v="0"/>
    <b v="0"/>
    <s v="theater/plays"/>
  </r>
  <r>
    <n v="673"/>
    <s v="Turner, Scott and Gentry"/>
    <s v="Assimilated regional groupware"/>
    <n v="5600"/>
    <n v="2445"/>
    <s v="IT"/>
    <x v="0"/>
    <n v="0.43660714285714286"/>
    <n v="58"/>
    <n v="96.551724137931032"/>
    <s v="EUR"/>
    <x v="1"/>
    <s v="indie rock"/>
    <x v="618"/>
    <n v="1462510800"/>
    <x v="618"/>
    <x v="624"/>
    <b v="0"/>
    <b v="0"/>
    <s v="music/indie rock"/>
  </r>
  <r>
    <n v="674"/>
    <s v="Sanchez Ltd"/>
    <s v="Up-sized 24hour instruction set"/>
    <n v="170700"/>
    <n v="57250"/>
    <s v="US"/>
    <x v="3"/>
    <n v="0.33538371411833628"/>
    <n v="1218"/>
    <n v="140.14778325123152"/>
    <s v="USD"/>
    <x v="7"/>
    <s v="photography books"/>
    <x v="619"/>
    <n v="1317790800"/>
    <x v="619"/>
    <x v="625"/>
    <b v="0"/>
    <b v="0"/>
    <s v="photography/photography books"/>
  </r>
  <r>
    <n v="675"/>
    <s v="Giles-Smith"/>
    <s v="Right-sized web-enabled intranet"/>
    <n v="9700"/>
    <n v="11929"/>
    <s v="US"/>
    <x v="1"/>
    <n v="1.2297938144329896"/>
    <n v="331"/>
    <n v="29.305135951661633"/>
    <s v="USD"/>
    <x v="8"/>
    <s v="audio"/>
    <x v="620"/>
    <n v="1568782800"/>
    <x v="620"/>
    <x v="626"/>
    <b v="0"/>
    <b v="0"/>
    <s v="journalism/audio"/>
  </r>
  <r>
    <n v="676"/>
    <s v="Thompson-Moreno"/>
    <s v="Expanded needs-based orchestration"/>
    <n v="62300"/>
    <n v="118214"/>
    <s v="US"/>
    <x v="1"/>
    <n v="1.8974959871589085"/>
    <n v="1170"/>
    <n v="53.247863247863251"/>
    <s v="USD"/>
    <x v="7"/>
    <s v="photography books"/>
    <x v="621"/>
    <n v="1349413200"/>
    <x v="621"/>
    <x v="627"/>
    <b v="0"/>
    <b v="0"/>
    <s v="photography/photography books"/>
  </r>
  <r>
    <n v="677"/>
    <s v="Murphy-Fox"/>
    <s v="Organic system-worthy orchestration"/>
    <n v="5300"/>
    <n v="4432"/>
    <s v="US"/>
    <x v="0"/>
    <n v="0.83622641509433959"/>
    <n v="111"/>
    <n v="47.747747747747745"/>
    <s v="USD"/>
    <x v="5"/>
    <s v="fiction"/>
    <x v="622"/>
    <n v="1472446800"/>
    <x v="622"/>
    <x v="491"/>
    <b v="0"/>
    <b v="0"/>
    <s v="publishing/fiction"/>
  </r>
  <r>
    <n v="678"/>
    <s v="Rodriguez-Patterson"/>
    <s v="Inverse static standardization"/>
    <n v="99500"/>
    <n v="17879"/>
    <s v="US"/>
    <x v="3"/>
    <n v="0.17968844221105529"/>
    <n v="215"/>
    <n v="462.7906976744186"/>
    <s v="USD"/>
    <x v="4"/>
    <s v="drama"/>
    <x v="35"/>
    <n v="1548050400"/>
    <x v="35"/>
    <x v="628"/>
    <b v="0"/>
    <b v="0"/>
    <s v="film &amp; video/drama"/>
  </r>
  <r>
    <n v="679"/>
    <s v="Davis Ltd"/>
    <s v="Synchronized motivating solution"/>
    <n v="1400"/>
    <n v="14511"/>
    <s v="US"/>
    <x v="1"/>
    <n v="10.365"/>
    <n v="363"/>
    <n v="3.8567493112947657"/>
    <s v="USD"/>
    <x v="0"/>
    <s v="food trucks"/>
    <x v="623"/>
    <n v="1571806800"/>
    <x v="623"/>
    <x v="629"/>
    <b v="0"/>
    <b v="1"/>
    <s v="food/food trucks"/>
  </r>
  <r>
    <n v="680"/>
    <s v="Nelson-Valdez"/>
    <s v="Open-source 4thgeneration open system"/>
    <n v="145600"/>
    <n v="141822"/>
    <s v="US"/>
    <x v="0"/>
    <n v="0.97405219780219776"/>
    <n v="2955"/>
    <n v="49.272419627749578"/>
    <s v="USD"/>
    <x v="6"/>
    <s v="mobile games"/>
    <x v="624"/>
    <n v="1576476000"/>
    <x v="624"/>
    <x v="630"/>
    <b v="0"/>
    <b v="1"/>
    <s v="games/mobile games"/>
  </r>
  <r>
    <n v="681"/>
    <s v="Kelly PLC"/>
    <s v="Decentralized context-sensitive superstructure"/>
    <n v="184100"/>
    <n v="159037"/>
    <s v="US"/>
    <x v="0"/>
    <n v="0.86386203150461705"/>
    <n v="1657"/>
    <n v="111.10440555220278"/>
    <s v="USD"/>
    <x v="3"/>
    <s v="plays"/>
    <x v="625"/>
    <n v="1324965600"/>
    <x v="625"/>
    <x v="631"/>
    <b v="0"/>
    <b v="0"/>
    <s v="theater/plays"/>
  </r>
  <r>
    <n v="682"/>
    <s v="Nguyen and Sons"/>
    <s v="Compatible 5thgeneration concept"/>
    <n v="5400"/>
    <n v="8109"/>
    <s v="US"/>
    <x v="1"/>
    <n v="1.5016666666666667"/>
    <n v="103"/>
    <n v="52.427184466019419"/>
    <s v="USD"/>
    <x v="3"/>
    <s v="plays"/>
    <x v="626"/>
    <n v="1387519200"/>
    <x v="626"/>
    <x v="632"/>
    <b v="0"/>
    <b v="0"/>
    <s v="theater/plays"/>
  </r>
  <r>
    <n v="683"/>
    <s v="Jones PLC"/>
    <s v="Virtual systemic intranet"/>
    <n v="2300"/>
    <n v="8244"/>
    <s v="US"/>
    <x v="1"/>
    <n v="3.5843478260869563"/>
    <n v="147"/>
    <n v="15.646258503401361"/>
    <s v="USD"/>
    <x v="3"/>
    <s v="plays"/>
    <x v="627"/>
    <n v="1537246800"/>
    <x v="627"/>
    <x v="633"/>
    <b v="0"/>
    <b v="0"/>
    <s v="theater/plays"/>
  </r>
  <r>
    <n v="684"/>
    <s v="Gilmore LLC"/>
    <s v="Optimized systemic algorithm"/>
    <n v="1400"/>
    <n v="7600"/>
    <s v="CA"/>
    <x v="1"/>
    <n v="5.4285714285714288"/>
    <n v="110"/>
    <n v="12.727272727272727"/>
    <s v="CAD"/>
    <x v="5"/>
    <s v="nonfiction"/>
    <x v="628"/>
    <n v="1279515600"/>
    <x v="628"/>
    <x v="634"/>
    <b v="0"/>
    <b v="0"/>
    <s v="publishing/nonfiction"/>
  </r>
  <r>
    <n v="685"/>
    <s v="Lee-Cobb"/>
    <s v="Customizable homogeneous firmware"/>
    <n v="140000"/>
    <n v="94501"/>
    <s v="CA"/>
    <x v="0"/>
    <n v="0.67500714285714281"/>
    <n v="926"/>
    <n v="151.18790496760261"/>
    <s v="CAD"/>
    <x v="3"/>
    <s v="plays"/>
    <x v="629"/>
    <n v="1442379600"/>
    <x v="629"/>
    <x v="415"/>
    <b v="0"/>
    <b v="0"/>
    <s v="theater/plays"/>
  </r>
  <r>
    <n v="686"/>
    <s v="Jones, Wiley and Robbins"/>
    <s v="Front-line cohesive extranet"/>
    <n v="7500"/>
    <n v="14381"/>
    <s v="US"/>
    <x v="1"/>
    <n v="1.9174666666666667"/>
    <n v="134"/>
    <n v="55.970149253731343"/>
    <s v="USD"/>
    <x v="2"/>
    <s v="wearables"/>
    <x v="630"/>
    <n v="1523077200"/>
    <x v="630"/>
    <x v="635"/>
    <b v="0"/>
    <b v="0"/>
    <s v="technology/wearables"/>
  </r>
  <r>
    <n v="687"/>
    <s v="Martin, Gates and Holt"/>
    <s v="Distributed holistic neural-net"/>
    <n v="1500"/>
    <n v="13980"/>
    <s v="US"/>
    <x v="1"/>
    <n v="9.32"/>
    <n v="269"/>
    <n v="5.5762081784386615"/>
    <s v="USD"/>
    <x v="3"/>
    <s v="plays"/>
    <x v="631"/>
    <n v="1489554000"/>
    <x v="631"/>
    <x v="607"/>
    <b v="0"/>
    <b v="0"/>
    <s v="theater/plays"/>
  </r>
  <r>
    <n v="688"/>
    <s v="Bowen, Davies and Burns"/>
    <s v="Devolved client-server monitoring"/>
    <n v="2900"/>
    <n v="12449"/>
    <s v="US"/>
    <x v="1"/>
    <n v="4.2927586206896553"/>
    <n v="175"/>
    <n v="16.571428571428573"/>
    <s v="USD"/>
    <x v="4"/>
    <s v="television"/>
    <x v="632"/>
    <n v="1548482400"/>
    <x v="632"/>
    <x v="636"/>
    <b v="0"/>
    <b v="1"/>
    <s v="film &amp; video/television"/>
  </r>
  <r>
    <n v="689"/>
    <s v="Nguyen Inc"/>
    <s v="Seamless directional capacity"/>
    <n v="7300"/>
    <n v="7348"/>
    <s v="US"/>
    <x v="1"/>
    <n v="1.0065753424657535"/>
    <n v="69"/>
    <n v="105.79710144927536"/>
    <s v="USD"/>
    <x v="2"/>
    <s v="web"/>
    <x v="633"/>
    <n v="1384063200"/>
    <x v="633"/>
    <x v="637"/>
    <b v="0"/>
    <b v="0"/>
    <s v="technology/web"/>
  </r>
  <r>
    <n v="690"/>
    <s v="Walsh-Watts"/>
    <s v="Polarized actuating implementation"/>
    <n v="3600"/>
    <n v="8158"/>
    <s v="US"/>
    <x v="1"/>
    <n v="2.266111111111111"/>
    <n v="190"/>
    <n v="18.94736842105263"/>
    <s v="USD"/>
    <x v="4"/>
    <s v="documentary"/>
    <x v="634"/>
    <n v="1322892000"/>
    <x v="634"/>
    <x v="638"/>
    <b v="0"/>
    <b v="1"/>
    <s v="film &amp; video/documentary"/>
  </r>
  <r>
    <n v="691"/>
    <s v="Ray, Li and Li"/>
    <s v="Front-line disintermediate hub"/>
    <n v="5000"/>
    <n v="7119"/>
    <s v="US"/>
    <x v="1"/>
    <n v="1.4238"/>
    <n v="237"/>
    <n v="21.09704641350211"/>
    <s v="USD"/>
    <x v="4"/>
    <s v="documentary"/>
    <x v="635"/>
    <n v="1350709200"/>
    <x v="635"/>
    <x v="639"/>
    <b v="1"/>
    <b v="1"/>
    <s v="film &amp; video/documentary"/>
  </r>
  <r>
    <n v="692"/>
    <s v="Murray Ltd"/>
    <s v="Decentralized 4thgeneration challenge"/>
    <n v="6000"/>
    <n v="5438"/>
    <s v="GB"/>
    <x v="0"/>
    <n v="0.90633333333333332"/>
    <n v="77"/>
    <n v="77.922077922077918"/>
    <s v="GBP"/>
    <x v="1"/>
    <s v="rock"/>
    <x v="636"/>
    <n v="1564203600"/>
    <x v="636"/>
    <x v="640"/>
    <b v="0"/>
    <b v="0"/>
    <s v="music/rock"/>
  </r>
  <r>
    <n v="693"/>
    <s v="Bradford-Silva"/>
    <s v="Reverse-engineered composite hierarchy"/>
    <n v="180400"/>
    <n v="115396"/>
    <s v="US"/>
    <x v="0"/>
    <n v="0.63966740576496672"/>
    <n v="1748"/>
    <n v="103.20366132723112"/>
    <s v="USD"/>
    <x v="3"/>
    <s v="plays"/>
    <x v="637"/>
    <n v="1509685200"/>
    <x v="637"/>
    <x v="641"/>
    <b v="0"/>
    <b v="0"/>
    <s v="theater/plays"/>
  </r>
  <r>
    <n v="694"/>
    <s v="Mora-Bradley"/>
    <s v="Programmable tangible ability"/>
    <n v="9100"/>
    <n v="7656"/>
    <s v="US"/>
    <x v="0"/>
    <n v="0.84131868131868137"/>
    <n v="79"/>
    <n v="115.18987341772151"/>
    <s v="USD"/>
    <x v="3"/>
    <s v="plays"/>
    <x v="638"/>
    <n v="1514959200"/>
    <x v="638"/>
    <x v="642"/>
    <b v="0"/>
    <b v="0"/>
    <s v="theater/plays"/>
  </r>
  <r>
    <n v="695"/>
    <s v="Cardenas, Thompson and Carey"/>
    <s v="Configurable full-range emulation"/>
    <n v="9200"/>
    <n v="12322"/>
    <s v="IT"/>
    <x v="1"/>
    <n v="1.3393478260869565"/>
    <n v="196"/>
    <n v="46.938775510204081"/>
    <s v="EUR"/>
    <x v="1"/>
    <s v="rock"/>
    <x v="639"/>
    <n v="1448863200"/>
    <x v="639"/>
    <x v="445"/>
    <b v="1"/>
    <b v="0"/>
    <s v="music/rock"/>
  </r>
  <r>
    <n v="696"/>
    <s v="Lopez, Reid and Johnson"/>
    <s v="Total real-time hardware"/>
    <n v="164100"/>
    <n v="96888"/>
    <s v="US"/>
    <x v="0"/>
    <n v="0.59042047531992692"/>
    <n v="889"/>
    <n v="184.58942632170979"/>
    <s v="USD"/>
    <x v="3"/>
    <s v="plays"/>
    <x v="640"/>
    <n v="1429592400"/>
    <x v="640"/>
    <x v="116"/>
    <b v="0"/>
    <b v="1"/>
    <s v="theater/plays"/>
  </r>
  <r>
    <n v="697"/>
    <s v="Fox-Williams"/>
    <s v="Profound system-worthy functionalities"/>
    <n v="128900"/>
    <n v="196960"/>
    <s v="US"/>
    <x v="1"/>
    <n v="1.5280062063615205"/>
    <n v="7295"/>
    <n v="17.669636737491434"/>
    <s v="USD"/>
    <x v="1"/>
    <s v="electric music"/>
    <x v="641"/>
    <n v="1522645200"/>
    <x v="641"/>
    <x v="643"/>
    <b v="0"/>
    <b v="0"/>
    <s v="music/electric music"/>
  </r>
  <r>
    <n v="698"/>
    <s v="Taylor, Wood and Taylor"/>
    <s v="Cloned hybrid focus group"/>
    <n v="42100"/>
    <n v="188057"/>
    <s v="CA"/>
    <x v="1"/>
    <n v="4.466912114014252"/>
    <n v="2893"/>
    <n v="14.552367784306949"/>
    <s v="CAD"/>
    <x v="2"/>
    <s v="wearables"/>
    <x v="642"/>
    <n v="1323324000"/>
    <x v="642"/>
    <x v="644"/>
    <b v="0"/>
    <b v="0"/>
    <s v="technology/wearables"/>
  </r>
  <r>
    <n v="699"/>
    <s v="King Inc"/>
    <s v="Ergonomic dedicated focus group"/>
    <n v="7400"/>
    <n v="6245"/>
    <s v="US"/>
    <x v="0"/>
    <n v="0.8439189189189189"/>
    <n v="56"/>
    <n v="132.14285714285714"/>
    <s v="USD"/>
    <x v="4"/>
    <s v="drama"/>
    <x v="230"/>
    <n v="1561525200"/>
    <x v="230"/>
    <x v="645"/>
    <b v="0"/>
    <b v="0"/>
    <s v="film &amp; video/drama"/>
  </r>
  <r>
    <n v="700"/>
    <s v="Cole, Petty and Cameron"/>
    <s v="Realigned zero administration paradigm"/>
    <n v="100"/>
    <n v="3"/>
    <s v="US"/>
    <x v="0"/>
    <n v="0.03"/>
    <n v="1"/>
    <n v="100"/>
    <s v="USD"/>
    <x v="2"/>
    <s v="wearables"/>
    <x v="67"/>
    <n v="1265695200"/>
    <x v="67"/>
    <x v="646"/>
    <b v="0"/>
    <b v="0"/>
    <s v="technology/wearables"/>
  </r>
  <r>
    <n v="701"/>
    <s v="Mcclain LLC"/>
    <s v="Open-source multi-tasking methodology"/>
    <n v="52000"/>
    <n v="91014"/>
    <s v="US"/>
    <x v="1"/>
    <n v="1.7502692307692307"/>
    <n v="820"/>
    <n v="63.414634146341463"/>
    <s v="USD"/>
    <x v="3"/>
    <s v="plays"/>
    <x v="643"/>
    <n v="1301806800"/>
    <x v="643"/>
    <x v="647"/>
    <b v="1"/>
    <b v="0"/>
    <s v="theater/plays"/>
  </r>
  <r>
    <n v="702"/>
    <s v="Sims-Gross"/>
    <s v="Object-based attitude-oriented analyzer"/>
    <n v="8700"/>
    <n v="4710"/>
    <s v="US"/>
    <x v="0"/>
    <n v="0.54137931034482756"/>
    <n v="83"/>
    <n v="104.81927710843374"/>
    <s v="USD"/>
    <x v="2"/>
    <s v="wearables"/>
    <x v="644"/>
    <n v="1374901200"/>
    <x v="644"/>
    <x v="467"/>
    <b v="0"/>
    <b v="0"/>
    <s v="technology/wearables"/>
  </r>
  <r>
    <n v="703"/>
    <s v="Perez Group"/>
    <s v="Cross-platform tertiary hub"/>
    <n v="63400"/>
    <n v="197728"/>
    <s v="US"/>
    <x v="1"/>
    <n v="3.1187381703470032"/>
    <n v="2038"/>
    <n v="31.108930323846909"/>
    <s v="USD"/>
    <x v="5"/>
    <s v="translations"/>
    <x v="645"/>
    <n v="1336453200"/>
    <x v="645"/>
    <x v="648"/>
    <b v="1"/>
    <b v="1"/>
    <s v="publishing/translations"/>
  </r>
  <r>
    <n v="704"/>
    <s v="Haynes-Williams"/>
    <s v="Seamless clear-thinking artificial intelligence"/>
    <n v="8700"/>
    <n v="10682"/>
    <s v="US"/>
    <x v="1"/>
    <n v="1.2278160919540231"/>
    <n v="116"/>
    <n v="75"/>
    <s v="USD"/>
    <x v="4"/>
    <s v="animation"/>
    <x v="646"/>
    <n v="1468904400"/>
    <x v="646"/>
    <x v="649"/>
    <b v="0"/>
    <b v="0"/>
    <s v="film &amp; video/animation"/>
  </r>
  <r>
    <n v="705"/>
    <s v="Ford LLC"/>
    <s v="Centralized tangible success"/>
    <n v="169700"/>
    <n v="168048"/>
    <s v="GB"/>
    <x v="0"/>
    <n v="0.99026517383618151"/>
    <n v="2025"/>
    <n v="83.802469135802468"/>
    <s v="GBP"/>
    <x v="5"/>
    <s v="nonfiction"/>
    <x v="626"/>
    <n v="1387087200"/>
    <x v="626"/>
    <x v="650"/>
    <b v="0"/>
    <b v="0"/>
    <s v="publishing/nonfiction"/>
  </r>
  <r>
    <n v="706"/>
    <s v="Moreno Ltd"/>
    <s v="Customer-focused multimedia methodology"/>
    <n v="108400"/>
    <n v="138586"/>
    <s v="AU"/>
    <x v="1"/>
    <n v="1.278468634686347"/>
    <n v="1345"/>
    <n v="80.594795539033456"/>
    <s v="AUD"/>
    <x v="2"/>
    <s v="web"/>
    <x v="647"/>
    <n v="1547445600"/>
    <x v="647"/>
    <x v="651"/>
    <b v="0"/>
    <b v="1"/>
    <s v="technology/web"/>
  </r>
  <r>
    <n v="707"/>
    <s v="Moore, Cook and Wright"/>
    <s v="Visionary maximized Local Area Network"/>
    <n v="7300"/>
    <n v="11579"/>
    <s v="US"/>
    <x v="1"/>
    <n v="1.5861643835616439"/>
    <n v="168"/>
    <n v="43.452380952380949"/>
    <s v="USD"/>
    <x v="4"/>
    <s v="drama"/>
    <x v="159"/>
    <n v="1547359200"/>
    <x v="159"/>
    <x v="652"/>
    <b v="0"/>
    <b v="0"/>
    <s v="film &amp; video/drama"/>
  </r>
  <r>
    <n v="708"/>
    <s v="Ortega LLC"/>
    <s v="Secured bifurcated intranet"/>
    <n v="1700"/>
    <n v="12020"/>
    <s v="CH"/>
    <x v="1"/>
    <n v="7.0705882352941174"/>
    <n v="137"/>
    <n v="12.408759124087592"/>
    <s v="CHF"/>
    <x v="3"/>
    <s v="plays"/>
    <x v="648"/>
    <n v="1496293200"/>
    <x v="648"/>
    <x v="653"/>
    <b v="0"/>
    <b v="0"/>
    <s v="theater/plays"/>
  </r>
  <r>
    <n v="709"/>
    <s v="Silva, Walker and Martin"/>
    <s v="Grass-roots 4thgeneration product"/>
    <n v="9800"/>
    <n v="13954"/>
    <s v="IT"/>
    <x v="1"/>
    <n v="1.4238775510204082"/>
    <n v="186"/>
    <n v="52.688172043010752"/>
    <s v="EUR"/>
    <x v="3"/>
    <s v="plays"/>
    <x v="267"/>
    <n v="1335416400"/>
    <x v="267"/>
    <x v="654"/>
    <b v="0"/>
    <b v="0"/>
    <s v="theater/plays"/>
  </r>
  <r>
    <n v="710"/>
    <s v="Huynh, Gallegos and Mills"/>
    <s v="Reduced next generation info-mediaries"/>
    <n v="4300"/>
    <n v="6358"/>
    <s v="US"/>
    <x v="1"/>
    <n v="1.4786046511627906"/>
    <n v="125"/>
    <n v="34.4"/>
    <s v="USD"/>
    <x v="3"/>
    <s v="plays"/>
    <x v="649"/>
    <n v="1532149200"/>
    <x v="649"/>
    <x v="655"/>
    <b v="0"/>
    <b v="1"/>
    <s v="theater/plays"/>
  </r>
  <r>
    <n v="711"/>
    <s v="Anderson LLC"/>
    <s v="Customizable full-range artificial intelligence"/>
    <n v="6200"/>
    <n v="1260"/>
    <s v="IT"/>
    <x v="0"/>
    <n v="0.20322580645161289"/>
    <n v="14"/>
    <n v="442.85714285714283"/>
    <s v="EUR"/>
    <x v="3"/>
    <s v="plays"/>
    <x v="248"/>
    <n v="1453788000"/>
    <x v="248"/>
    <x v="656"/>
    <b v="1"/>
    <b v="1"/>
    <s v="theater/plays"/>
  </r>
  <r>
    <n v="712"/>
    <s v="Garza-Bryant"/>
    <s v="Programmable leadingedge contingency"/>
    <n v="800"/>
    <n v="14725"/>
    <s v="US"/>
    <x v="1"/>
    <n v="18.40625"/>
    <n v="202"/>
    <n v="3.9603960396039604"/>
    <s v="USD"/>
    <x v="3"/>
    <s v="plays"/>
    <x v="571"/>
    <n v="1471496400"/>
    <x v="571"/>
    <x v="657"/>
    <b v="0"/>
    <b v="0"/>
    <s v="theater/plays"/>
  </r>
  <r>
    <n v="713"/>
    <s v="Mays LLC"/>
    <s v="Multi-layered global groupware"/>
    <n v="6900"/>
    <n v="11174"/>
    <s v="US"/>
    <x v="1"/>
    <n v="1.6194202898550725"/>
    <n v="103"/>
    <n v="66.990291262135926"/>
    <s v="USD"/>
    <x v="5"/>
    <s v="radio &amp; podcasts"/>
    <x v="650"/>
    <n v="1472878800"/>
    <x v="650"/>
    <x v="89"/>
    <b v="0"/>
    <b v="0"/>
    <s v="publishing/radio &amp; podcasts"/>
  </r>
  <r>
    <n v="714"/>
    <s v="Evans-Jones"/>
    <s v="Switchable methodical superstructure"/>
    <n v="38500"/>
    <n v="182036"/>
    <s v="US"/>
    <x v="1"/>
    <n v="4.7282077922077921"/>
    <n v="1785"/>
    <n v="21.568627450980394"/>
    <s v="USD"/>
    <x v="1"/>
    <s v="rock"/>
    <x v="1"/>
    <n v="1408510800"/>
    <x v="1"/>
    <x v="658"/>
    <b v="0"/>
    <b v="0"/>
    <s v="music/rock"/>
  </r>
  <r>
    <n v="715"/>
    <s v="Fischer, Torres and Walker"/>
    <s v="Expanded even-keeled portal"/>
    <n v="118000"/>
    <n v="28870"/>
    <s v="US"/>
    <x v="0"/>
    <n v="0.24466101694915254"/>
    <n v="656"/>
    <n v="179.8780487804878"/>
    <s v="USD"/>
    <x v="6"/>
    <s v="mobile games"/>
    <x v="651"/>
    <n v="1281589200"/>
    <x v="651"/>
    <x v="438"/>
    <b v="0"/>
    <b v="0"/>
    <s v="games/mobile games"/>
  </r>
  <r>
    <n v="716"/>
    <s v="Tapia, Kramer and Hicks"/>
    <s v="Advanced modular moderator"/>
    <n v="2000"/>
    <n v="10353"/>
    <s v="US"/>
    <x v="1"/>
    <n v="5.1764999999999999"/>
    <n v="157"/>
    <n v="12.738853503184714"/>
    <s v="USD"/>
    <x v="3"/>
    <s v="plays"/>
    <x v="652"/>
    <n v="1375851600"/>
    <x v="652"/>
    <x v="659"/>
    <b v="0"/>
    <b v="1"/>
    <s v="theater/plays"/>
  </r>
  <r>
    <n v="717"/>
    <s v="Barnes, Wilcox and Riley"/>
    <s v="Reverse-engineered well-modulated ability"/>
    <n v="5600"/>
    <n v="13868"/>
    <s v="US"/>
    <x v="1"/>
    <n v="2.4764285714285714"/>
    <n v="555"/>
    <n v="10.09009009009009"/>
    <s v="USD"/>
    <x v="4"/>
    <s v="documentary"/>
    <x v="653"/>
    <n v="1315803600"/>
    <x v="653"/>
    <x v="660"/>
    <b v="0"/>
    <b v="0"/>
    <s v="film &amp; video/documentary"/>
  </r>
  <r>
    <n v="718"/>
    <s v="Reyes PLC"/>
    <s v="Expanded optimal pricing structure"/>
    <n v="8300"/>
    <n v="8317"/>
    <s v="US"/>
    <x v="1"/>
    <n v="1.0020481927710843"/>
    <n v="297"/>
    <n v="27.946127946127945"/>
    <s v="USD"/>
    <x v="2"/>
    <s v="wearables"/>
    <x v="654"/>
    <n v="1373691600"/>
    <x v="654"/>
    <x v="661"/>
    <b v="0"/>
    <b v="0"/>
    <s v="technology/wearables"/>
  </r>
  <r>
    <n v="719"/>
    <s v="Pace, Simpson and Watkins"/>
    <s v="Down-sized uniform ability"/>
    <n v="6900"/>
    <n v="10557"/>
    <s v="US"/>
    <x v="1"/>
    <n v="1.53"/>
    <n v="123"/>
    <n v="56.097560975609753"/>
    <s v="USD"/>
    <x v="5"/>
    <s v="fiction"/>
    <x v="655"/>
    <n v="1339218000"/>
    <x v="655"/>
    <x v="662"/>
    <b v="0"/>
    <b v="0"/>
    <s v="publishing/fiction"/>
  </r>
  <r>
    <n v="720"/>
    <s v="Valenzuela, Davidson and Castro"/>
    <s v="Multi-layered upward-trending conglomeration"/>
    <n v="8700"/>
    <n v="3227"/>
    <s v="DK"/>
    <x v="3"/>
    <n v="0.37091954022988505"/>
    <n v="38"/>
    <n v="228.94736842105263"/>
    <s v="DKK"/>
    <x v="3"/>
    <s v="plays"/>
    <x v="656"/>
    <n v="1520402400"/>
    <x v="656"/>
    <x v="236"/>
    <b v="0"/>
    <b v="1"/>
    <s v="theater/plays"/>
  </r>
  <r>
    <n v="721"/>
    <s v="Dominguez-Owens"/>
    <s v="Open-architected systematic intranet"/>
    <n v="123600"/>
    <n v="5429"/>
    <s v="US"/>
    <x v="3"/>
    <n v="4.3923948220064728E-2"/>
    <n v="60"/>
    <n v="2060"/>
    <s v="USD"/>
    <x v="1"/>
    <s v="rock"/>
    <x v="657"/>
    <n v="1523336400"/>
    <x v="657"/>
    <x v="663"/>
    <b v="0"/>
    <b v="0"/>
    <s v="music/rock"/>
  </r>
  <r>
    <n v="722"/>
    <s v="Thomas-Simmons"/>
    <s v="Proactive 24hour frame"/>
    <n v="48500"/>
    <n v="75906"/>
    <s v="US"/>
    <x v="1"/>
    <n v="1.5650721649484536"/>
    <n v="3036"/>
    <n v="15.974967061923584"/>
    <s v="USD"/>
    <x v="4"/>
    <s v="documentary"/>
    <x v="265"/>
    <n v="1512280800"/>
    <x v="265"/>
    <x v="202"/>
    <b v="0"/>
    <b v="0"/>
    <s v="film &amp; video/documentary"/>
  </r>
  <r>
    <n v="723"/>
    <s v="Beck-Knight"/>
    <s v="Exclusive fresh-thinking model"/>
    <n v="4900"/>
    <n v="13250"/>
    <s v="AU"/>
    <x v="1"/>
    <n v="2.704081632653061"/>
    <n v="144"/>
    <n v="34.027777777777779"/>
    <s v="AUD"/>
    <x v="3"/>
    <s v="plays"/>
    <x v="658"/>
    <n v="1458709200"/>
    <x v="658"/>
    <x v="664"/>
    <b v="0"/>
    <b v="0"/>
    <s v="theater/plays"/>
  </r>
  <r>
    <n v="724"/>
    <s v="Mccoy Ltd"/>
    <s v="Business-focused encompassing intranet"/>
    <n v="8400"/>
    <n v="11261"/>
    <s v="GB"/>
    <x v="1"/>
    <n v="1.3405952380952382"/>
    <n v="121"/>
    <n v="69.421487603305792"/>
    <s v="GBP"/>
    <x v="3"/>
    <s v="plays"/>
    <x v="659"/>
    <n v="1414126800"/>
    <x v="659"/>
    <x v="665"/>
    <b v="0"/>
    <b v="1"/>
    <s v="theater/plays"/>
  </r>
  <r>
    <n v="725"/>
    <s v="Dawson-Tyler"/>
    <s v="Optional 6thgeneration access"/>
    <n v="193200"/>
    <n v="97369"/>
    <s v="US"/>
    <x v="0"/>
    <n v="0.50398033126293995"/>
    <n v="1596"/>
    <n v="121.05263157894737"/>
    <s v="USD"/>
    <x v="6"/>
    <s v="mobile games"/>
    <x v="660"/>
    <n v="1416204000"/>
    <x v="660"/>
    <x v="666"/>
    <b v="0"/>
    <b v="0"/>
    <s v="games/mobile games"/>
  </r>
  <r>
    <n v="726"/>
    <s v="Johns-Thomas"/>
    <s v="Realigned web-enabled functionalities"/>
    <n v="54300"/>
    <n v="48227"/>
    <s v="US"/>
    <x v="3"/>
    <n v="0.88815837937384901"/>
    <n v="524"/>
    <n v="103.62595419847328"/>
    <s v="USD"/>
    <x v="3"/>
    <s v="plays"/>
    <x v="661"/>
    <n v="1288501200"/>
    <x v="661"/>
    <x v="602"/>
    <b v="0"/>
    <b v="1"/>
    <s v="theater/plays"/>
  </r>
  <r>
    <n v="727"/>
    <s v="Quinn, Cruz and Schmidt"/>
    <s v="Enterprise-wide multimedia software"/>
    <n v="8900"/>
    <n v="14685"/>
    <s v="US"/>
    <x v="1"/>
    <n v="1.65"/>
    <n v="181"/>
    <n v="49.171270718232044"/>
    <s v="USD"/>
    <x v="2"/>
    <s v="web"/>
    <x v="4"/>
    <n v="1552971600"/>
    <x v="4"/>
    <x v="667"/>
    <b v="0"/>
    <b v="0"/>
    <s v="technology/web"/>
  </r>
  <r>
    <n v="728"/>
    <s v="Stewart Inc"/>
    <s v="Versatile mission-critical knowledgebase"/>
    <n v="4200"/>
    <n v="735"/>
    <s v="US"/>
    <x v="0"/>
    <n v="0.17499999999999999"/>
    <n v="10"/>
    <n v="420"/>
    <s v="USD"/>
    <x v="3"/>
    <s v="plays"/>
    <x v="662"/>
    <n v="1465102800"/>
    <x v="662"/>
    <x v="668"/>
    <b v="0"/>
    <b v="0"/>
    <s v="theater/plays"/>
  </r>
  <r>
    <n v="729"/>
    <s v="Moore Group"/>
    <s v="Multi-lateral object-oriented open system"/>
    <n v="5600"/>
    <n v="10397"/>
    <s v="US"/>
    <x v="1"/>
    <n v="1.8566071428571429"/>
    <n v="122"/>
    <n v="45.901639344262293"/>
    <s v="USD"/>
    <x v="4"/>
    <s v="drama"/>
    <x v="663"/>
    <n v="1360130400"/>
    <x v="663"/>
    <x v="669"/>
    <b v="0"/>
    <b v="0"/>
    <s v="film &amp; video/drama"/>
  </r>
  <r>
    <n v="730"/>
    <s v="Carson PLC"/>
    <s v="Visionary system-worthy attitude"/>
    <n v="28800"/>
    <n v="118847"/>
    <s v="CA"/>
    <x v="1"/>
    <n v="4.1266319444444441"/>
    <n v="1071"/>
    <n v="26.890756302521009"/>
    <s v="CAD"/>
    <x v="2"/>
    <s v="wearables"/>
    <x v="664"/>
    <n v="1432875600"/>
    <x v="664"/>
    <x v="670"/>
    <b v="0"/>
    <b v="0"/>
    <s v="technology/wearables"/>
  </r>
  <r>
    <n v="731"/>
    <s v="Cruz, Hall and Mason"/>
    <s v="Synergized content-based hierarchy"/>
    <n v="8000"/>
    <n v="7220"/>
    <s v="US"/>
    <x v="3"/>
    <n v="0.90249999999999997"/>
    <n v="219"/>
    <n v="36.529680365296805"/>
    <s v="USD"/>
    <x v="2"/>
    <s v="web"/>
    <x v="665"/>
    <n v="1500872400"/>
    <x v="665"/>
    <x v="601"/>
    <b v="0"/>
    <b v="0"/>
    <s v="technology/web"/>
  </r>
  <r>
    <n v="732"/>
    <s v="Glass, Baker and Jones"/>
    <s v="Business-focused 24hour access"/>
    <n v="117000"/>
    <n v="107622"/>
    <s v="US"/>
    <x v="0"/>
    <n v="0.91984615384615387"/>
    <n v="1121"/>
    <n v="104.37109723461195"/>
    <s v="USD"/>
    <x v="1"/>
    <s v="rock"/>
    <x v="666"/>
    <n v="1492146000"/>
    <x v="666"/>
    <x v="671"/>
    <b v="0"/>
    <b v="1"/>
    <s v="music/rock"/>
  </r>
  <r>
    <n v="733"/>
    <s v="Marquez-Kerr"/>
    <s v="Automated hybrid orchestration"/>
    <n v="15800"/>
    <n v="83267"/>
    <s v="US"/>
    <x v="1"/>
    <n v="5.2700632911392402"/>
    <n v="980"/>
    <n v="16.122448979591837"/>
    <s v="USD"/>
    <x v="1"/>
    <s v="metal"/>
    <x v="43"/>
    <n v="1407301200"/>
    <x v="43"/>
    <x v="672"/>
    <b v="0"/>
    <b v="0"/>
    <s v="music/metal"/>
  </r>
  <r>
    <n v="734"/>
    <s v="Stone PLC"/>
    <s v="Exclusive 5thgeneration leverage"/>
    <n v="4200"/>
    <n v="13404"/>
    <s v="US"/>
    <x v="1"/>
    <n v="3.1914285714285713"/>
    <n v="536"/>
    <n v="7.8358208955223878"/>
    <s v="USD"/>
    <x v="3"/>
    <s v="plays"/>
    <x v="667"/>
    <n v="1486620000"/>
    <x v="667"/>
    <x v="673"/>
    <b v="0"/>
    <b v="1"/>
    <s v="theater/plays"/>
  </r>
  <r>
    <n v="735"/>
    <s v="Caldwell PLC"/>
    <s v="Grass-roots zero administration alliance"/>
    <n v="37100"/>
    <n v="131404"/>
    <s v="US"/>
    <x v="1"/>
    <n v="3.5418867924528303"/>
    <n v="1991"/>
    <n v="18.633852335509793"/>
    <s v="USD"/>
    <x v="7"/>
    <s v="photography books"/>
    <x v="668"/>
    <n v="1459918800"/>
    <x v="668"/>
    <x v="674"/>
    <b v="0"/>
    <b v="0"/>
    <s v="photography/photography books"/>
  </r>
  <r>
    <n v="736"/>
    <s v="Silva-Hawkins"/>
    <s v="Proactive heuristic orchestration"/>
    <n v="7700"/>
    <n v="2533"/>
    <s v="US"/>
    <x v="3"/>
    <n v="0.32896103896103895"/>
    <n v="29"/>
    <n v="265.51724137931035"/>
    <s v="USD"/>
    <x v="5"/>
    <s v="nonfiction"/>
    <x v="669"/>
    <n v="1424757600"/>
    <x v="669"/>
    <x v="675"/>
    <b v="0"/>
    <b v="0"/>
    <s v="publishing/nonfiction"/>
  </r>
  <r>
    <n v="737"/>
    <s v="Gardner Inc"/>
    <s v="Function-based systematic Graphical User Interface"/>
    <n v="3700"/>
    <n v="5028"/>
    <s v="US"/>
    <x v="1"/>
    <n v="1.358918918918919"/>
    <n v="180"/>
    <n v="20.555555555555557"/>
    <s v="USD"/>
    <x v="1"/>
    <s v="indie rock"/>
    <x v="670"/>
    <n v="1479880800"/>
    <x v="670"/>
    <x v="676"/>
    <b v="0"/>
    <b v="0"/>
    <s v="music/indie rock"/>
  </r>
  <r>
    <n v="738"/>
    <s v="Garcia Group"/>
    <s v="Extended zero administration software"/>
    <n v="74700"/>
    <n v="1557"/>
    <s v="US"/>
    <x v="0"/>
    <n v="2.0843373493975904E-2"/>
    <n v="15"/>
    <n v="4980"/>
    <s v="USD"/>
    <x v="3"/>
    <s v="plays"/>
    <x v="671"/>
    <n v="1418018400"/>
    <x v="671"/>
    <x v="677"/>
    <b v="0"/>
    <b v="1"/>
    <s v="theater/plays"/>
  </r>
  <r>
    <n v="739"/>
    <s v="Meyer-Avila"/>
    <s v="Multi-tiered discrete support"/>
    <n v="10000"/>
    <n v="6100"/>
    <s v="US"/>
    <x v="0"/>
    <n v="0.61"/>
    <n v="191"/>
    <n v="52.356020942408378"/>
    <s v="USD"/>
    <x v="1"/>
    <s v="indie rock"/>
    <x v="672"/>
    <n v="1341032400"/>
    <x v="672"/>
    <x v="678"/>
    <b v="0"/>
    <b v="0"/>
    <s v="music/indie rock"/>
  </r>
  <r>
    <n v="740"/>
    <s v="Nelson, Smith and Graham"/>
    <s v="Phased system-worthy conglomeration"/>
    <n v="5300"/>
    <n v="1592"/>
    <s v="US"/>
    <x v="0"/>
    <n v="0.30037735849056602"/>
    <n v="16"/>
    <n v="331.25"/>
    <s v="USD"/>
    <x v="3"/>
    <s v="plays"/>
    <x v="673"/>
    <n v="1486360800"/>
    <x v="673"/>
    <x v="679"/>
    <b v="0"/>
    <b v="0"/>
    <s v="theater/plays"/>
  </r>
  <r>
    <n v="741"/>
    <s v="Garcia Ltd"/>
    <s v="Balanced mobile alliance"/>
    <n v="1200"/>
    <n v="14150"/>
    <s v="US"/>
    <x v="1"/>
    <n v="11.791666666666666"/>
    <n v="130"/>
    <n v="9.2307692307692299"/>
    <s v="USD"/>
    <x v="3"/>
    <s v="plays"/>
    <x v="674"/>
    <n v="1274677200"/>
    <x v="674"/>
    <x v="680"/>
    <b v="0"/>
    <b v="0"/>
    <s v="theater/plays"/>
  </r>
  <r>
    <n v="742"/>
    <s v="West-Stevens"/>
    <s v="Reactive solution-oriented groupware"/>
    <n v="1200"/>
    <n v="13513"/>
    <s v="US"/>
    <x v="1"/>
    <n v="11.260833333333334"/>
    <n v="122"/>
    <n v="9.8360655737704921"/>
    <s v="USD"/>
    <x v="1"/>
    <s v="electric music"/>
    <x v="675"/>
    <n v="1267509600"/>
    <x v="675"/>
    <x v="681"/>
    <b v="0"/>
    <b v="0"/>
    <s v="music/electric music"/>
  </r>
  <r>
    <n v="743"/>
    <s v="Clark-Conrad"/>
    <s v="Exclusive bandwidth-monitored orchestration"/>
    <n v="3900"/>
    <n v="504"/>
    <s v="US"/>
    <x v="0"/>
    <n v="0.12923076923076923"/>
    <n v="17"/>
    <n v="229.41176470588235"/>
    <s v="USD"/>
    <x v="3"/>
    <s v="plays"/>
    <x v="676"/>
    <n v="1445922000"/>
    <x v="676"/>
    <x v="682"/>
    <b v="0"/>
    <b v="1"/>
    <s v="theater/plays"/>
  </r>
  <r>
    <n v="744"/>
    <s v="Fitzgerald Group"/>
    <s v="Intuitive exuding initiative"/>
    <n v="2000"/>
    <n v="14240"/>
    <s v="US"/>
    <x v="1"/>
    <n v="7.12"/>
    <n v="140"/>
    <n v="14.285714285714286"/>
    <s v="USD"/>
    <x v="3"/>
    <s v="plays"/>
    <x v="342"/>
    <n v="1534050000"/>
    <x v="342"/>
    <x v="683"/>
    <b v="0"/>
    <b v="1"/>
    <s v="theater/plays"/>
  </r>
  <r>
    <n v="745"/>
    <s v="Hill, Mccann and Moore"/>
    <s v="Streamlined needs-based knowledge user"/>
    <n v="6900"/>
    <n v="2091"/>
    <s v="US"/>
    <x v="0"/>
    <n v="0.30304347826086958"/>
    <n v="34"/>
    <n v="202.94117647058823"/>
    <s v="USD"/>
    <x v="2"/>
    <s v="wearables"/>
    <x v="677"/>
    <n v="1277528400"/>
    <x v="677"/>
    <x v="684"/>
    <b v="0"/>
    <b v="0"/>
    <s v="technology/wearables"/>
  </r>
  <r>
    <n v="746"/>
    <s v="Edwards LLC"/>
    <s v="Automated system-worthy structure"/>
    <n v="55800"/>
    <n v="118580"/>
    <s v="US"/>
    <x v="1"/>
    <n v="2.1250896057347672"/>
    <n v="3388"/>
    <n v="16.469893742621014"/>
    <s v="USD"/>
    <x v="2"/>
    <s v="web"/>
    <x v="678"/>
    <n v="1318568400"/>
    <x v="678"/>
    <x v="685"/>
    <b v="0"/>
    <b v="0"/>
    <s v="technology/web"/>
  </r>
  <r>
    <n v="747"/>
    <s v="Greer and Sons"/>
    <s v="Secured clear-thinking intranet"/>
    <n v="4900"/>
    <n v="11214"/>
    <s v="US"/>
    <x v="1"/>
    <n v="2.2885714285714287"/>
    <n v="280"/>
    <n v="17.5"/>
    <s v="USD"/>
    <x v="3"/>
    <s v="plays"/>
    <x v="679"/>
    <n v="1284354000"/>
    <x v="679"/>
    <x v="488"/>
    <b v="0"/>
    <b v="0"/>
    <s v="theater/plays"/>
  </r>
  <r>
    <n v="748"/>
    <s v="Martinez PLC"/>
    <s v="Cloned actuating architecture"/>
    <n v="194900"/>
    <n v="68137"/>
    <s v="US"/>
    <x v="3"/>
    <n v="0.34959979476654696"/>
    <n v="614"/>
    <n v="317.42671009771988"/>
    <s v="USD"/>
    <x v="4"/>
    <s v="animation"/>
    <x v="680"/>
    <n v="1269579600"/>
    <x v="680"/>
    <x v="686"/>
    <b v="0"/>
    <b v="1"/>
    <s v="film &amp; video/animation"/>
  </r>
  <r>
    <n v="749"/>
    <s v="Hunter-Logan"/>
    <s v="Down-sized needs-based task-force"/>
    <n v="8600"/>
    <n v="13527"/>
    <s v="IT"/>
    <x v="1"/>
    <n v="1.5729069767441861"/>
    <n v="366"/>
    <n v="23.497267759562842"/>
    <s v="EUR"/>
    <x v="2"/>
    <s v="wearables"/>
    <x v="681"/>
    <n v="1413781200"/>
    <x v="681"/>
    <x v="687"/>
    <b v="0"/>
    <b v="1"/>
    <s v="technology/wearables"/>
  </r>
  <r>
    <n v="750"/>
    <s v="Ramos and Sons"/>
    <s v="Extended responsive Internet solution"/>
    <n v="100"/>
    <n v="1"/>
    <s v="GB"/>
    <x v="0"/>
    <n v="0.01"/>
    <n v="1"/>
    <n v="100"/>
    <s v="GBP"/>
    <x v="1"/>
    <s v="electric music"/>
    <x v="682"/>
    <n v="1280120400"/>
    <x v="682"/>
    <x v="688"/>
    <b v="0"/>
    <b v="0"/>
    <s v="music/electric music"/>
  </r>
  <r>
    <n v="751"/>
    <s v="Lane-Barber"/>
    <s v="Universal value-added moderator"/>
    <n v="3600"/>
    <n v="8363"/>
    <s v="US"/>
    <x v="1"/>
    <n v="2.3230555555555554"/>
    <n v="270"/>
    <n v="13.333333333333334"/>
    <s v="USD"/>
    <x v="5"/>
    <s v="nonfiction"/>
    <x v="683"/>
    <n v="1459486800"/>
    <x v="683"/>
    <x v="689"/>
    <b v="1"/>
    <b v="1"/>
    <s v="publishing/nonfiction"/>
  </r>
  <r>
    <n v="752"/>
    <s v="Lowery Group"/>
    <s v="Sharable motivating emulation"/>
    <n v="5800"/>
    <n v="5362"/>
    <s v="US"/>
    <x v="3"/>
    <n v="0.92448275862068963"/>
    <n v="114"/>
    <n v="50.877192982456137"/>
    <s v="USD"/>
    <x v="3"/>
    <s v="plays"/>
    <x v="684"/>
    <n v="1282539600"/>
    <x v="684"/>
    <x v="690"/>
    <b v="0"/>
    <b v="1"/>
    <s v="theater/plays"/>
  </r>
  <r>
    <n v="753"/>
    <s v="Guerrero-Griffin"/>
    <s v="Networked web-enabled product"/>
    <n v="4700"/>
    <n v="12065"/>
    <s v="US"/>
    <x v="1"/>
    <n v="2.5670212765957445"/>
    <n v="137"/>
    <n v="34.306569343065696"/>
    <s v="USD"/>
    <x v="7"/>
    <s v="photography books"/>
    <x v="674"/>
    <n v="1275886800"/>
    <x v="674"/>
    <x v="691"/>
    <b v="0"/>
    <b v="0"/>
    <s v="photography/photography books"/>
  </r>
  <r>
    <n v="754"/>
    <s v="Perez, Reed and Lee"/>
    <s v="Advanced dedicated encoding"/>
    <n v="70400"/>
    <n v="118603"/>
    <s v="US"/>
    <x v="1"/>
    <n v="1.6847017045454546"/>
    <n v="3205"/>
    <n v="21.965678627145085"/>
    <s v="USD"/>
    <x v="3"/>
    <s v="plays"/>
    <x v="685"/>
    <n v="1355983200"/>
    <x v="685"/>
    <x v="424"/>
    <b v="0"/>
    <b v="0"/>
    <s v="theater/plays"/>
  </r>
  <r>
    <n v="755"/>
    <s v="Chen, Pollard and Clarke"/>
    <s v="Stand-alone multi-state project"/>
    <n v="4500"/>
    <n v="7496"/>
    <s v="DK"/>
    <x v="1"/>
    <n v="1.6657777777777778"/>
    <n v="288"/>
    <n v="15.625"/>
    <s v="DKK"/>
    <x v="3"/>
    <s v="plays"/>
    <x v="605"/>
    <n v="1515391200"/>
    <x v="605"/>
    <x v="231"/>
    <b v="0"/>
    <b v="1"/>
    <s v="theater/plays"/>
  </r>
  <r>
    <n v="756"/>
    <s v="Serrano, Gallagher and Griffith"/>
    <s v="Customizable bi-directional monitoring"/>
    <n v="1300"/>
    <n v="10037"/>
    <s v="US"/>
    <x v="1"/>
    <n v="7.7207692307692311"/>
    <n v="148"/>
    <n v="8.7837837837837842"/>
    <s v="USD"/>
    <x v="3"/>
    <s v="plays"/>
    <x v="686"/>
    <n v="1422252000"/>
    <x v="686"/>
    <x v="692"/>
    <b v="0"/>
    <b v="0"/>
    <s v="theater/plays"/>
  </r>
  <r>
    <n v="757"/>
    <s v="Callahan-Gilbert"/>
    <s v="Profit-focused motivating function"/>
    <n v="1400"/>
    <n v="5696"/>
    <s v="US"/>
    <x v="1"/>
    <n v="4.0685714285714285"/>
    <n v="114"/>
    <n v="12.280701754385966"/>
    <s v="USD"/>
    <x v="4"/>
    <s v="drama"/>
    <x v="687"/>
    <n v="1305522000"/>
    <x v="687"/>
    <x v="693"/>
    <b v="0"/>
    <b v="0"/>
    <s v="film &amp; video/drama"/>
  </r>
  <r>
    <n v="758"/>
    <s v="Logan-Miranda"/>
    <s v="Proactive systemic firmware"/>
    <n v="29600"/>
    <n v="167005"/>
    <s v="CA"/>
    <x v="1"/>
    <n v="5.6420608108108112"/>
    <n v="1518"/>
    <n v="19.499341238471672"/>
    <s v="CAD"/>
    <x v="1"/>
    <s v="rock"/>
    <x v="688"/>
    <n v="1414904400"/>
    <x v="688"/>
    <x v="694"/>
    <b v="0"/>
    <b v="0"/>
    <s v="music/rock"/>
  </r>
  <r>
    <n v="759"/>
    <s v="Rodriguez PLC"/>
    <s v="Grass-roots upward-trending installation"/>
    <n v="167500"/>
    <n v="114615"/>
    <s v="US"/>
    <x v="0"/>
    <n v="0.6842686567164179"/>
    <n v="1274"/>
    <n v="131.4756671899529"/>
    <s v="USD"/>
    <x v="1"/>
    <s v="electric music"/>
    <x v="689"/>
    <n v="1520402400"/>
    <x v="689"/>
    <x v="236"/>
    <b v="0"/>
    <b v="0"/>
    <s v="music/electric music"/>
  </r>
  <r>
    <n v="760"/>
    <s v="Smith-Kennedy"/>
    <s v="Virtual heuristic hub"/>
    <n v="48300"/>
    <n v="16592"/>
    <s v="IT"/>
    <x v="0"/>
    <n v="0.34351966873706002"/>
    <n v="210"/>
    <n v="230"/>
    <s v="EUR"/>
    <x v="6"/>
    <s v="video games"/>
    <x v="690"/>
    <n v="1567141200"/>
    <x v="690"/>
    <x v="695"/>
    <b v="0"/>
    <b v="1"/>
    <s v="games/video games"/>
  </r>
  <r>
    <n v="761"/>
    <s v="Mitchell-Lee"/>
    <s v="Customizable leadingedge model"/>
    <n v="2200"/>
    <n v="14420"/>
    <s v="US"/>
    <x v="1"/>
    <n v="6.5545454545454547"/>
    <n v="166"/>
    <n v="13.253012048192771"/>
    <s v="USD"/>
    <x v="1"/>
    <s v="rock"/>
    <x v="691"/>
    <n v="1501131600"/>
    <x v="691"/>
    <x v="696"/>
    <b v="0"/>
    <b v="0"/>
    <s v="music/rock"/>
  </r>
  <r>
    <n v="762"/>
    <s v="Davis Ltd"/>
    <s v="Upgradable uniform service-desk"/>
    <n v="3500"/>
    <n v="6204"/>
    <s v="AU"/>
    <x v="1"/>
    <n v="1.7725714285714285"/>
    <n v="100"/>
    <n v="35"/>
    <s v="AUD"/>
    <x v="1"/>
    <s v="jazz"/>
    <x v="692"/>
    <n v="1355032800"/>
    <x v="692"/>
    <x v="697"/>
    <b v="0"/>
    <b v="0"/>
    <s v="music/jazz"/>
  </r>
  <r>
    <n v="763"/>
    <s v="Rowland PLC"/>
    <s v="Inverse client-driven product"/>
    <n v="5600"/>
    <n v="6338"/>
    <s v="US"/>
    <x v="1"/>
    <n v="1.1317857142857144"/>
    <n v="235"/>
    <n v="23.829787234042552"/>
    <s v="USD"/>
    <x v="3"/>
    <s v="plays"/>
    <x v="693"/>
    <n v="1339477200"/>
    <x v="693"/>
    <x v="698"/>
    <b v="0"/>
    <b v="1"/>
    <s v="theater/plays"/>
  </r>
  <r>
    <n v="764"/>
    <s v="Shaffer-Mason"/>
    <s v="Managed bandwidth-monitored system engine"/>
    <n v="1100"/>
    <n v="8010"/>
    <s v="US"/>
    <x v="1"/>
    <n v="7.2818181818181822"/>
    <n v="148"/>
    <n v="7.4324324324324325"/>
    <s v="USD"/>
    <x v="1"/>
    <s v="rock"/>
    <x v="694"/>
    <n v="1305954000"/>
    <x v="694"/>
    <x v="699"/>
    <b v="0"/>
    <b v="0"/>
    <s v="music/rock"/>
  </r>
  <r>
    <n v="765"/>
    <s v="Matthews LLC"/>
    <s v="Advanced transitional help-desk"/>
    <n v="3900"/>
    <n v="8125"/>
    <s v="US"/>
    <x v="1"/>
    <n v="2.0833333333333335"/>
    <n v="198"/>
    <n v="19.696969696969695"/>
    <s v="USD"/>
    <x v="1"/>
    <s v="indie rock"/>
    <x v="695"/>
    <n v="1494392400"/>
    <x v="695"/>
    <x v="489"/>
    <b v="1"/>
    <b v="1"/>
    <s v="music/indie rock"/>
  </r>
  <r>
    <n v="766"/>
    <s v="Montgomery-Castro"/>
    <s v="De-engineered disintermediate encryption"/>
    <n v="43800"/>
    <n v="13653"/>
    <s v="AU"/>
    <x v="0"/>
    <n v="0.31171232876712329"/>
    <n v="248"/>
    <n v="176.61290322580646"/>
    <s v="AUD"/>
    <x v="4"/>
    <s v="science fiction"/>
    <x v="123"/>
    <n v="1537419600"/>
    <x v="123"/>
    <x v="512"/>
    <b v="0"/>
    <b v="0"/>
    <s v="film &amp; video/science fiction"/>
  </r>
  <r>
    <n v="767"/>
    <s v="Hale, Pearson and Jenkins"/>
    <s v="Upgradable attitude-oriented project"/>
    <n v="97200"/>
    <n v="55372"/>
    <s v="US"/>
    <x v="0"/>
    <n v="0.56967078189300413"/>
    <n v="513"/>
    <n v="189.47368421052633"/>
    <s v="USD"/>
    <x v="5"/>
    <s v="translations"/>
    <x v="696"/>
    <n v="1447999200"/>
    <x v="696"/>
    <x v="700"/>
    <b v="0"/>
    <b v="0"/>
    <s v="publishing/translations"/>
  </r>
  <r>
    <n v="768"/>
    <s v="Ramirez-Calderon"/>
    <s v="Fundamental zero tolerance alliance"/>
    <n v="4800"/>
    <n v="11088"/>
    <s v="US"/>
    <x v="1"/>
    <n v="2.31"/>
    <n v="150"/>
    <n v="32"/>
    <s v="USD"/>
    <x v="3"/>
    <s v="plays"/>
    <x v="626"/>
    <n v="1388037600"/>
    <x v="626"/>
    <x v="701"/>
    <b v="0"/>
    <b v="0"/>
    <s v="theater/plays"/>
  </r>
  <r>
    <n v="769"/>
    <s v="Johnson-Morales"/>
    <s v="Devolved 24hour forecast"/>
    <n v="125600"/>
    <n v="109106"/>
    <s v="US"/>
    <x v="0"/>
    <n v="0.86867834394904464"/>
    <n v="3410"/>
    <n v="36.832844574780061"/>
    <s v="USD"/>
    <x v="6"/>
    <s v="video games"/>
    <x v="697"/>
    <n v="1378789200"/>
    <x v="697"/>
    <x v="340"/>
    <b v="0"/>
    <b v="0"/>
    <s v="games/video games"/>
  </r>
  <r>
    <n v="770"/>
    <s v="Mathis-Rodriguez"/>
    <s v="User-centric attitude-oriented intranet"/>
    <n v="4300"/>
    <n v="11642"/>
    <s v="IT"/>
    <x v="1"/>
    <n v="2.7074418604651163"/>
    <n v="216"/>
    <n v="19.907407407407408"/>
    <s v="EUR"/>
    <x v="3"/>
    <s v="plays"/>
    <x v="698"/>
    <n v="1398056400"/>
    <x v="698"/>
    <x v="702"/>
    <b v="0"/>
    <b v="1"/>
    <s v="theater/plays"/>
  </r>
  <r>
    <n v="771"/>
    <s v="Smith, Mack and Williams"/>
    <s v="Self-enabling 5thgeneration paradigm"/>
    <n v="5600"/>
    <n v="2769"/>
    <s v="US"/>
    <x v="3"/>
    <n v="0.49446428571428569"/>
    <n v="26"/>
    <n v="215.38461538461539"/>
    <s v="USD"/>
    <x v="3"/>
    <s v="plays"/>
    <x v="699"/>
    <n v="1550815200"/>
    <x v="699"/>
    <x v="703"/>
    <b v="0"/>
    <b v="0"/>
    <s v="theater/plays"/>
  </r>
  <r>
    <n v="772"/>
    <s v="Johnson-Pace"/>
    <s v="Persistent 3rdgeneration moratorium"/>
    <n v="149600"/>
    <n v="169586"/>
    <s v="US"/>
    <x v="1"/>
    <n v="1.1335962566844919"/>
    <n v="5139"/>
    <n v="29.110721930336641"/>
    <s v="USD"/>
    <x v="1"/>
    <s v="indie rock"/>
    <x v="700"/>
    <n v="1550037600"/>
    <x v="700"/>
    <x v="704"/>
    <b v="0"/>
    <b v="0"/>
    <s v="music/indie rock"/>
  </r>
  <r>
    <n v="773"/>
    <s v="Meza, Kirby and Patel"/>
    <s v="Cross-platform empowering project"/>
    <n v="53100"/>
    <n v="101185"/>
    <s v="US"/>
    <x v="1"/>
    <n v="1.9055555555555554"/>
    <n v="2353"/>
    <n v="22.566935826604336"/>
    <s v="USD"/>
    <x v="3"/>
    <s v="plays"/>
    <x v="701"/>
    <n v="1492923600"/>
    <x v="701"/>
    <x v="705"/>
    <b v="0"/>
    <b v="0"/>
    <s v="theater/plays"/>
  </r>
  <r>
    <n v="774"/>
    <s v="Gonzalez-Snow"/>
    <s v="Polarized user-facing interface"/>
    <n v="5000"/>
    <n v="6775"/>
    <s v="IT"/>
    <x v="1"/>
    <n v="1.355"/>
    <n v="78"/>
    <n v="64.102564102564102"/>
    <s v="EUR"/>
    <x v="2"/>
    <s v="web"/>
    <x v="702"/>
    <n v="1467522000"/>
    <x v="702"/>
    <x v="706"/>
    <b v="0"/>
    <b v="0"/>
    <s v="technology/web"/>
  </r>
  <r>
    <n v="775"/>
    <s v="Murphy LLC"/>
    <s v="Customer-focused non-volatile framework"/>
    <n v="9400"/>
    <n v="968"/>
    <s v="US"/>
    <x v="0"/>
    <n v="0.10297872340425532"/>
    <n v="10"/>
    <n v="940"/>
    <s v="USD"/>
    <x v="1"/>
    <s v="rock"/>
    <x v="703"/>
    <n v="1416117600"/>
    <x v="703"/>
    <x v="707"/>
    <b v="0"/>
    <b v="0"/>
    <s v="music/rock"/>
  </r>
  <r>
    <n v="776"/>
    <s v="Taylor-Rowe"/>
    <s v="Synchronized multimedia frame"/>
    <n v="110800"/>
    <n v="72623"/>
    <s v="US"/>
    <x v="0"/>
    <n v="0.65544223826714798"/>
    <n v="2201"/>
    <n v="50.340754202635168"/>
    <s v="USD"/>
    <x v="3"/>
    <s v="plays"/>
    <x v="704"/>
    <n v="1563771600"/>
    <x v="704"/>
    <x v="708"/>
    <b v="0"/>
    <b v="0"/>
    <s v="theater/plays"/>
  </r>
  <r>
    <n v="777"/>
    <s v="Henderson Ltd"/>
    <s v="Open-architected stable algorithm"/>
    <n v="93800"/>
    <n v="45987"/>
    <s v="US"/>
    <x v="0"/>
    <n v="0.49026652452025588"/>
    <n v="676"/>
    <n v="138.75739644970415"/>
    <s v="USD"/>
    <x v="3"/>
    <s v="plays"/>
    <x v="431"/>
    <n v="1319259600"/>
    <x v="431"/>
    <x v="709"/>
    <b v="0"/>
    <b v="0"/>
    <s v="theater/plays"/>
  </r>
  <r>
    <n v="778"/>
    <s v="Moss-Guzman"/>
    <s v="Cross-platform optimizing website"/>
    <n v="1300"/>
    <n v="10243"/>
    <s v="CH"/>
    <x v="1"/>
    <n v="7.8792307692307695"/>
    <n v="174"/>
    <n v="7.4712643678160919"/>
    <s v="CHF"/>
    <x v="4"/>
    <s v="animation"/>
    <x v="705"/>
    <n v="1313643600"/>
    <x v="705"/>
    <x v="710"/>
    <b v="0"/>
    <b v="0"/>
    <s v="film &amp; video/animation"/>
  </r>
  <r>
    <n v="779"/>
    <s v="Webb Group"/>
    <s v="Public-key actuating projection"/>
    <n v="108700"/>
    <n v="87293"/>
    <s v="US"/>
    <x v="0"/>
    <n v="0.80306347746090156"/>
    <n v="831"/>
    <n v="130.80625752105897"/>
    <s v="USD"/>
    <x v="3"/>
    <s v="plays"/>
    <x v="706"/>
    <n v="1440306000"/>
    <x v="706"/>
    <x v="711"/>
    <b v="0"/>
    <b v="1"/>
    <s v="theater/plays"/>
  </r>
  <r>
    <n v="780"/>
    <s v="Brooks-Rodriguez"/>
    <s v="Implemented intangible instruction set"/>
    <n v="5100"/>
    <n v="5421"/>
    <s v="US"/>
    <x v="1"/>
    <n v="1.0629411764705883"/>
    <n v="164"/>
    <n v="31.097560975609756"/>
    <s v="USD"/>
    <x v="4"/>
    <s v="drama"/>
    <x v="707"/>
    <n v="1470805200"/>
    <x v="707"/>
    <x v="712"/>
    <b v="0"/>
    <b v="1"/>
    <s v="film &amp; video/drama"/>
  </r>
  <r>
    <n v="781"/>
    <s v="Thomas Ltd"/>
    <s v="Cross-group interactive architecture"/>
    <n v="8700"/>
    <n v="4414"/>
    <s v="CH"/>
    <x v="3"/>
    <n v="0.50735632183908042"/>
    <n v="56"/>
    <n v="155.35714285714286"/>
    <s v="CHF"/>
    <x v="3"/>
    <s v="plays"/>
    <x v="708"/>
    <n v="1292911200"/>
    <x v="708"/>
    <x v="70"/>
    <b v="0"/>
    <b v="0"/>
    <s v="theater/plays"/>
  </r>
  <r>
    <n v="782"/>
    <s v="Williams and Sons"/>
    <s v="Centralized asymmetric framework"/>
    <n v="5100"/>
    <n v="10981"/>
    <s v="US"/>
    <x v="1"/>
    <n v="2.153137254901961"/>
    <n v="161"/>
    <n v="31.677018633540374"/>
    <s v="USD"/>
    <x v="4"/>
    <s v="animation"/>
    <x v="709"/>
    <n v="1301374800"/>
    <x v="709"/>
    <x v="713"/>
    <b v="0"/>
    <b v="1"/>
    <s v="film &amp; video/animation"/>
  </r>
  <r>
    <n v="783"/>
    <s v="Vega, Chan and Carney"/>
    <s v="Down-sized systematic utilization"/>
    <n v="7400"/>
    <n v="10451"/>
    <s v="US"/>
    <x v="1"/>
    <n v="1.4122972972972974"/>
    <n v="138"/>
    <n v="53.623188405797102"/>
    <s v="USD"/>
    <x v="1"/>
    <s v="rock"/>
    <x v="710"/>
    <n v="1387864800"/>
    <x v="710"/>
    <x v="714"/>
    <b v="0"/>
    <b v="0"/>
    <s v="music/rock"/>
  </r>
  <r>
    <n v="784"/>
    <s v="Byrd Group"/>
    <s v="Profound fault-tolerant model"/>
    <n v="88900"/>
    <n v="102535"/>
    <s v="US"/>
    <x v="1"/>
    <n v="1.1533745781777278"/>
    <n v="3308"/>
    <n v="26.874244256348248"/>
    <s v="USD"/>
    <x v="2"/>
    <s v="web"/>
    <x v="711"/>
    <n v="1458190800"/>
    <x v="711"/>
    <x v="715"/>
    <b v="0"/>
    <b v="0"/>
    <s v="technology/web"/>
  </r>
  <r>
    <n v="785"/>
    <s v="Peterson, Fletcher and Sanchez"/>
    <s v="Multi-channeled bi-directional moratorium"/>
    <n v="6700"/>
    <n v="12939"/>
    <s v="AU"/>
    <x v="1"/>
    <n v="1.9311940298507462"/>
    <n v="127"/>
    <n v="52.755905511811022"/>
    <s v="AUD"/>
    <x v="4"/>
    <s v="animation"/>
    <x v="157"/>
    <n v="1559278800"/>
    <x v="157"/>
    <x v="716"/>
    <b v="0"/>
    <b v="1"/>
    <s v="film &amp; video/animation"/>
  </r>
  <r>
    <n v="786"/>
    <s v="Smith-Brown"/>
    <s v="Object-based content-based ability"/>
    <n v="1500"/>
    <n v="10946"/>
    <s v="IT"/>
    <x v="1"/>
    <n v="7.2973333333333334"/>
    <n v="207"/>
    <n v="7.2463768115942031"/>
    <s v="EUR"/>
    <x v="1"/>
    <s v="jazz"/>
    <x v="630"/>
    <n v="1522731600"/>
    <x v="630"/>
    <x v="717"/>
    <b v="0"/>
    <b v="1"/>
    <s v="music/jazz"/>
  </r>
  <r>
    <n v="787"/>
    <s v="Vance-Glover"/>
    <s v="Progressive coherent secured line"/>
    <n v="61200"/>
    <n v="60994"/>
    <s v="CA"/>
    <x v="0"/>
    <n v="0.99663398692810456"/>
    <n v="859"/>
    <n v="71.245634458672882"/>
    <s v="CAD"/>
    <x v="1"/>
    <s v="rock"/>
    <x v="712"/>
    <n v="1306731600"/>
    <x v="712"/>
    <x v="718"/>
    <b v="0"/>
    <b v="0"/>
    <s v="music/rock"/>
  </r>
  <r>
    <n v="788"/>
    <s v="Joyce PLC"/>
    <s v="Synchronized directional capability"/>
    <n v="3600"/>
    <n v="3174"/>
    <s v="US"/>
    <x v="2"/>
    <n v="0.88166666666666671"/>
    <n v="31"/>
    <n v="116.12903225806451"/>
    <s v="USD"/>
    <x v="4"/>
    <s v="animation"/>
    <x v="93"/>
    <n v="1352527200"/>
    <x v="93"/>
    <x v="719"/>
    <b v="0"/>
    <b v="0"/>
    <s v="film &amp; video/animation"/>
  </r>
  <r>
    <n v="789"/>
    <s v="Kennedy-Miller"/>
    <s v="Cross-platform composite migration"/>
    <n v="9000"/>
    <n v="3351"/>
    <s v="US"/>
    <x v="0"/>
    <n v="0.37233333333333335"/>
    <n v="45"/>
    <n v="200"/>
    <s v="USD"/>
    <x v="3"/>
    <s v="plays"/>
    <x v="713"/>
    <n v="1404363600"/>
    <x v="713"/>
    <x v="115"/>
    <b v="0"/>
    <b v="0"/>
    <s v="theater/plays"/>
  </r>
  <r>
    <n v="790"/>
    <s v="White-Obrien"/>
    <s v="Operative local pricing structure"/>
    <n v="185900"/>
    <n v="56774"/>
    <s v="US"/>
    <x v="3"/>
    <n v="0.30540075309306081"/>
    <n v="1113"/>
    <n v="167.02605570530099"/>
    <s v="USD"/>
    <x v="3"/>
    <s v="plays"/>
    <x v="714"/>
    <n v="1266645600"/>
    <x v="714"/>
    <x v="720"/>
    <b v="0"/>
    <b v="0"/>
    <s v="theater/plays"/>
  </r>
  <r>
    <n v="791"/>
    <s v="Stafford, Hess and Raymond"/>
    <s v="Optional web-enabled extranet"/>
    <n v="2100"/>
    <n v="540"/>
    <s v="US"/>
    <x v="0"/>
    <n v="0.25714285714285712"/>
    <n v="6"/>
    <n v="350"/>
    <s v="USD"/>
    <x v="0"/>
    <s v="food trucks"/>
    <x v="715"/>
    <n v="1482818400"/>
    <x v="715"/>
    <x v="721"/>
    <b v="0"/>
    <b v="0"/>
    <s v="food/food trucks"/>
  </r>
  <r>
    <n v="792"/>
    <s v="Jordan, Schneider and Hall"/>
    <s v="Reduced 6thgeneration intranet"/>
    <n v="2000"/>
    <n v="680"/>
    <s v="US"/>
    <x v="0"/>
    <n v="0.34"/>
    <n v="7"/>
    <n v="285.71428571428572"/>
    <s v="USD"/>
    <x v="3"/>
    <s v="plays"/>
    <x v="716"/>
    <n v="1374642000"/>
    <x v="716"/>
    <x v="722"/>
    <b v="0"/>
    <b v="1"/>
    <s v="theater/plays"/>
  </r>
  <r>
    <n v="793"/>
    <s v="Rodriguez, Cox and Rodriguez"/>
    <s v="Networked disintermediate leverage"/>
    <n v="1100"/>
    <n v="13045"/>
    <s v="CH"/>
    <x v="1"/>
    <n v="11.859090909090909"/>
    <n v="181"/>
    <n v="6.0773480662983426"/>
    <s v="CHF"/>
    <x v="5"/>
    <s v="nonfiction"/>
    <x v="448"/>
    <n v="1372482000"/>
    <x v="448"/>
    <x v="451"/>
    <b v="0"/>
    <b v="0"/>
    <s v="publishing/nonfiction"/>
  </r>
  <r>
    <n v="794"/>
    <s v="Welch Inc"/>
    <s v="Optional optimal website"/>
    <n v="6600"/>
    <n v="8276"/>
    <s v="US"/>
    <x v="1"/>
    <n v="1.2539393939393939"/>
    <n v="110"/>
    <n v="60"/>
    <s v="USD"/>
    <x v="1"/>
    <s v="rock"/>
    <x v="717"/>
    <n v="1514959200"/>
    <x v="717"/>
    <x v="642"/>
    <b v="0"/>
    <b v="0"/>
    <s v="music/rock"/>
  </r>
  <r>
    <n v="795"/>
    <s v="Vasquez Inc"/>
    <s v="Stand-alone asynchronous functionalities"/>
    <n v="7100"/>
    <n v="1022"/>
    <s v="US"/>
    <x v="0"/>
    <n v="0.14394366197183098"/>
    <n v="31"/>
    <n v="229.03225806451613"/>
    <s v="USD"/>
    <x v="4"/>
    <s v="drama"/>
    <x v="718"/>
    <n v="1478235600"/>
    <x v="718"/>
    <x v="723"/>
    <b v="0"/>
    <b v="0"/>
    <s v="film &amp; video/drama"/>
  </r>
  <r>
    <n v="796"/>
    <s v="Freeman-Ferguson"/>
    <s v="Profound full-range open system"/>
    <n v="7800"/>
    <n v="4275"/>
    <s v="US"/>
    <x v="0"/>
    <n v="0.54807692307692313"/>
    <n v="78"/>
    <n v="100"/>
    <s v="USD"/>
    <x v="6"/>
    <s v="mobile games"/>
    <x v="719"/>
    <n v="1408078800"/>
    <x v="719"/>
    <x v="724"/>
    <b v="0"/>
    <b v="1"/>
    <s v="games/mobile games"/>
  </r>
  <r>
    <n v="797"/>
    <s v="Houston, Moore and Rogers"/>
    <s v="Optional tangible utilization"/>
    <n v="7600"/>
    <n v="8332"/>
    <s v="US"/>
    <x v="1"/>
    <n v="1.0963157894736841"/>
    <n v="185"/>
    <n v="41.081081081081081"/>
    <s v="USD"/>
    <x v="2"/>
    <s v="web"/>
    <x v="720"/>
    <n v="1548136800"/>
    <x v="720"/>
    <x v="725"/>
    <b v="0"/>
    <b v="0"/>
    <s v="technology/web"/>
  </r>
  <r>
    <n v="798"/>
    <s v="Small-Fuentes"/>
    <s v="Seamless maximized product"/>
    <n v="3400"/>
    <n v="6408"/>
    <s v="US"/>
    <x v="1"/>
    <n v="1.8847058823529412"/>
    <n v="121"/>
    <n v="28.099173553719009"/>
    <s v="USD"/>
    <x v="3"/>
    <s v="plays"/>
    <x v="721"/>
    <n v="1340859600"/>
    <x v="721"/>
    <x v="726"/>
    <b v="0"/>
    <b v="1"/>
    <s v="theater/plays"/>
  </r>
  <r>
    <n v="799"/>
    <s v="Reid-Day"/>
    <s v="Devolved tertiary time-frame"/>
    <n v="84500"/>
    <n v="73522"/>
    <s v="GB"/>
    <x v="0"/>
    <n v="0.87008284023668636"/>
    <n v="1225"/>
    <n v="68.979591836734699"/>
    <s v="GBP"/>
    <x v="3"/>
    <s v="plays"/>
    <x v="722"/>
    <n v="1454479200"/>
    <x v="722"/>
    <x v="727"/>
    <b v="0"/>
    <b v="0"/>
    <s v="theater/plays"/>
  </r>
  <r>
    <n v="800"/>
    <s v="Wallace LLC"/>
    <s v="Centralized regional function"/>
    <n v="100"/>
    <n v="1"/>
    <s v="CH"/>
    <x v="0"/>
    <n v="0.01"/>
    <n v="1"/>
    <n v="100"/>
    <s v="CHF"/>
    <x v="1"/>
    <s v="rock"/>
    <x v="139"/>
    <n v="1434430800"/>
    <x v="139"/>
    <x v="560"/>
    <b v="0"/>
    <b v="0"/>
    <s v="music/rock"/>
  </r>
  <r>
    <n v="801"/>
    <s v="Olson-Bishop"/>
    <s v="User-friendly high-level initiative"/>
    <n v="2300"/>
    <n v="4667"/>
    <s v="US"/>
    <x v="1"/>
    <n v="2.0291304347826089"/>
    <n v="106"/>
    <n v="21.69811320754717"/>
    <s v="USD"/>
    <x v="7"/>
    <s v="photography books"/>
    <x v="723"/>
    <n v="1579672800"/>
    <x v="723"/>
    <x v="728"/>
    <b v="0"/>
    <b v="1"/>
    <s v="photography/photography books"/>
  </r>
  <r>
    <n v="802"/>
    <s v="Rodriguez, Anderson and Porter"/>
    <s v="Reverse-engineered zero-defect infrastructure"/>
    <n v="6200"/>
    <n v="12216"/>
    <s v="US"/>
    <x v="1"/>
    <n v="1.9703225806451612"/>
    <n v="142"/>
    <n v="43.661971830985912"/>
    <s v="USD"/>
    <x v="7"/>
    <s v="photography books"/>
    <x v="704"/>
    <n v="1562389200"/>
    <x v="704"/>
    <x v="339"/>
    <b v="0"/>
    <b v="0"/>
    <s v="photography/photography books"/>
  </r>
  <r>
    <n v="803"/>
    <s v="Perez, Brown and Meyers"/>
    <s v="Stand-alone background customer loyalty"/>
    <n v="6100"/>
    <n v="6527"/>
    <s v="US"/>
    <x v="1"/>
    <n v="1.07"/>
    <n v="233"/>
    <n v="26.180257510729614"/>
    <s v="USD"/>
    <x v="3"/>
    <s v="plays"/>
    <x v="724"/>
    <n v="1551506400"/>
    <x v="724"/>
    <x v="35"/>
    <b v="0"/>
    <b v="0"/>
    <s v="theater/plays"/>
  </r>
  <r>
    <n v="804"/>
    <s v="English-Mccullough"/>
    <s v="Business-focused discrete software"/>
    <n v="2600"/>
    <n v="6987"/>
    <s v="US"/>
    <x v="1"/>
    <n v="2.6873076923076922"/>
    <n v="218"/>
    <n v="11.926605504587156"/>
    <s v="USD"/>
    <x v="1"/>
    <s v="rock"/>
    <x v="725"/>
    <n v="1516600800"/>
    <x v="725"/>
    <x v="729"/>
    <b v="0"/>
    <b v="0"/>
    <s v="music/rock"/>
  </r>
  <r>
    <n v="805"/>
    <s v="Smith-Nguyen"/>
    <s v="Advanced intermediate Graphic Interface"/>
    <n v="9700"/>
    <n v="4932"/>
    <s v="AU"/>
    <x v="0"/>
    <n v="0.50845360824742269"/>
    <n v="67"/>
    <n v="144.77611940298507"/>
    <s v="AUD"/>
    <x v="4"/>
    <s v="documentary"/>
    <x v="660"/>
    <n v="1420437600"/>
    <x v="660"/>
    <x v="241"/>
    <b v="0"/>
    <b v="0"/>
    <s v="film &amp; video/documentary"/>
  </r>
  <r>
    <n v="806"/>
    <s v="Harmon-Madden"/>
    <s v="Adaptive holistic hub"/>
    <n v="700"/>
    <n v="8262"/>
    <s v="US"/>
    <x v="1"/>
    <n v="11.802857142857142"/>
    <n v="76"/>
    <n v="9.2105263157894743"/>
    <s v="USD"/>
    <x v="4"/>
    <s v="drama"/>
    <x v="726"/>
    <n v="1332997200"/>
    <x v="726"/>
    <x v="730"/>
    <b v="0"/>
    <b v="1"/>
    <s v="film &amp; video/drama"/>
  </r>
  <r>
    <n v="807"/>
    <s v="Walker-Taylor"/>
    <s v="Automated uniform concept"/>
    <n v="700"/>
    <n v="1848"/>
    <s v="US"/>
    <x v="1"/>
    <n v="2.64"/>
    <n v="43"/>
    <n v="16.279069767441861"/>
    <s v="USD"/>
    <x v="3"/>
    <s v="plays"/>
    <x v="727"/>
    <n v="1574920800"/>
    <x v="727"/>
    <x v="322"/>
    <b v="0"/>
    <b v="1"/>
    <s v="theater/plays"/>
  </r>
  <r>
    <n v="808"/>
    <s v="Harris, Medina and Mitchell"/>
    <s v="Enhanced regional flexibility"/>
    <n v="5200"/>
    <n v="1583"/>
    <s v="US"/>
    <x v="0"/>
    <n v="0.30442307692307691"/>
    <n v="19"/>
    <n v="273.68421052631578"/>
    <s v="USD"/>
    <x v="0"/>
    <s v="food trucks"/>
    <x v="728"/>
    <n v="1464930000"/>
    <x v="728"/>
    <x v="731"/>
    <b v="0"/>
    <b v="0"/>
    <s v="food/food trucks"/>
  </r>
  <r>
    <n v="809"/>
    <s v="Williams and Sons"/>
    <s v="Public-key bottom-line algorithm"/>
    <n v="140800"/>
    <n v="88536"/>
    <s v="CH"/>
    <x v="0"/>
    <n v="0.62880681818181816"/>
    <n v="2108"/>
    <n v="66.793168880455411"/>
    <s v="CHF"/>
    <x v="4"/>
    <s v="documentary"/>
    <x v="729"/>
    <n v="1345006800"/>
    <x v="729"/>
    <x v="732"/>
    <b v="0"/>
    <b v="0"/>
    <s v="film &amp; video/documentary"/>
  </r>
  <r>
    <n v="810"/>
    <s v="Ball-Fisher"/>
    <s v="Multi-layered intangible instruction set"/>
    <n v="6400"/>
    <n v="12360"/>
    <s v="US"/>
    <x v="1"/>
    <n v="1.9312499999999999"/>
    <n v="221"/>
    <n v="28.959276018099548"/>
    <s v="USD"/>
    <x v="3"/>
    <s v="plays"/>
    <x v="730"/>
    <n v="1512712800"/>
    <x v="730"/>
    <x v="157"/>
    <b v="0"/>
    <b v="1"/>
    <s v="theater/plays"/>
  </r>
  <r>
    <n v="811"/>
    <s v="Page, Holt and Mack"/>
    <s v="Fundamental methodical emulation"/>
    <n v="92500"/>
    <n v="71320"/>
    <s v="US"/>
    <x v="0"/>
    <n v="0.77102702702702708"/>
    <n v="679"/>
    <n v="136.2297496318115"/>
    <s v="USD"/>
    <x v="6"/>
    <s v="video games"/>
    <x v="731"/>
    <n v="1452492000"/>
    <x v="731"/>
    <x v="733"/>
    <b v="0"/>
    <b v="1"/>
    <s v="games/video games"/>
  </r>
  <r>
    <n v="812"/>
    <s v="Landry Group"/>
    <s v="Expanded value-added hardware"/>
    <n v="59700"/>
    <n v="134640"/>
    <s v="CA"/>
    <x v="1"/>
    <n v="2.2552763819095478"/>
    <n v="2805"/>
    <n v="21.28342245989305"/>
    <s v="CAD"/>
    <x v="5"/>
    <s v="nonfiction"/>
    <x v="78"/>
    <n v="1524286800"/>
    <x v="78"/>
    <x v="734"/>
    <b v="0"/>
    <b v="0"/>
    <s v="publishing/nonfiction"/>
  </r>
  <r>
    <n v="813"/>
    <s v="Buckley Group"/>
    <s v="Diverse high-level attitude"/>
    <n v="3200"/>
    <n v="7661"/>
    <s v="US"/>
    <x v="1"/>
    <n v="2.3940625"/>
    <n v="68"/>
    <n v="47.058823529411768"/>
    <s v="USD"/>
    <x v="6"/>
    <s v="video games"/>
    <x v="732"/>
    <n v="1346907600"/>
    <x v="732"/>
    <x v="735"/>
    <b v="0"/>
    <b v="0"/>
    <s v="games/video games"/>
  </r>
  <r>
    <n v="814"/>
    <s v="Vincent PLC"/>
    <s v="Visionary 24hour analyzer"/>
    <n v="3200"/>
    <n v="2950"/>
    <s v="DK"/>
    <x v="0"/>
    <n v="0.921875"/>
    <n v="36"/>
    <n v="88.888888888888886"/>
    <s v="DKK"/>
    <x v="1"/>
    <s v="rock"/>
    <x v="733"/>
    <n v="1464498000"/>
    <x v="733"/>
    <x v="736"/>
    <b v="0"/>
    <b v="1"/>
    <s v="music/rock"/>
  </r>
  <r>
    <n v="815"/>
    <s v="Watson-Douglas"/>
    <s v="Centralized bandwidth-monitored leverage"/>
    <n v="9000"/>
    <n v="11721"/>
    <s v="CA"/>
    <x v="1"/>
    <n v="1.3023333333333333"/>
    <n v="183"/>
    <n v="49.180327868852459"/>
    <s v="CAD"/>
    <x v="1"/>
    <s v="rock"/>
    <x v="734"/>
    <n v="1514181600"/>
    <x v="734"/>
    <x v="737"/>
    <b v="0"/>
    <b v="0"/>
    <s v="music/rock"/>
  </r>
  <r>
    <n v="816"/>
    <s v="Jones, Casey and Jones"/>
    <s v="Ergonomic mission-critical moratorium"/>
    <n v="2300"/>
    <n v="14150"/>
    <s v="US"/>
    <x v="1"/>
    <n v="6.1521739130434785"/>
    <n v="133"/>
    <n v="17.293233082706767"/>
    <s v="USD"/>
    <x v="3"/>
    <s v="plays"/>
    <x v="406"/>
    <n v="1392184800"/>
    <x v="406"/>
    <x v="738"/>
    <b v="1"/>
    <b v="1"/>
    <s v="theater/plays"/>
  </r>
  <r>
    <n v="817"/>
    <s v="Alvarez-Bauer"/>
    <s v="Front-line intermediate moderator"/>
    <n v="51300"/>
    <n v="189192"/>
    <s v="IT"/>
    <x v="1"/>
    <n v="3.687953216374269"/>
    <n v="2489"/>
    <n v="20.610687022900763"/>
    <s v="EUR"/>
    <x v="5"/>
    <s v="nonfiction"/>
    <x v="735"/>
    <n v="1559365200"/>
    <x v="735"/>
    <x v="739"/>
    <b v="0"/>
    <b v="1"/>
    <s v="publishing/nonfiction"/>
  </r>
  <r>
    <n v="818"/>
    <s v="Martinez LLC"/>
    <s v="Automated local secured line"/>
    <n v="700"/>
    <n v="7664"/>
    <s v="US"/>
    <x v="1"/>
    <n v="10.948571428571428"/>
    <n v="69"/>
    <n v="10.144927536231885"/>
    <s v="USD"/>
    <x v="3"/>
    <s v="plays"/>
    <x v="736"/>
    <n v="1549173600"/>
    <x v="736"/>
    <x v="740"/>
    <b v="0"/>
    <b v="1"/>
    <s v="theater/plays"/>
  </r>
  <r>
    <n v="819"/>
    <s v="Buck-Khan"/>
    <s v="Integrated bandwidth-monitored alliance"/>
    <n v="8900"/>
    <n v="4509"/>
    <s v="US"/>
    <x v="0"/>
    <n v="0.50662921348314605"/>
    <n v="47"/>
    <n v="189.36170212765958"/>
    <s v="USD"/>
    <x v="6"/>
    <s v="video games"/>
    <x v="737"/>
    <n v="1355032800"/>
    <x v="737"/>
    <x v="697"/>
    <b v="1"/>
    <b v="0"/>
    <s v="games/video games"/>
  </r>
  <r>
    <n v="820"/>
    <s v="Valdez, Williams and Meyer"/>
    <s v="Cross-group heuristic forecast"/>
    <n v="1500"/>
    <n v="12009"/>
    <s v="GB"/>
    <x v="1"/>
    <n v="8.0060000000000002"/>
    <n v="279"/>
    <n v="5.376344086021505"/>
    <s v="GBP"/>
    <x v="1"/>
    <s v="rock"/>
    <x v="192"/>
    <n v="1533963600"/>
    <x v="192"/>
    <x v="741"/>
    <b v="0"/>
    <b v="1"/>
    <s v="music/rock"/>
  </r>
  <r>
    <n v="821"/>
    <s v="Alvarez-Andrews"/>
    <s v="Extended impactful secured line"/>
    <n v="4900"/>
    <n v="14273"/>
    <s v="US"/>
    <x v="1"/>
    <n v="2.9128571428571428"/>
    <n v="210"/>
    <n v="23.333333333333332"/>
    <s v="USD"/>
    <x v="4"/>
    <s v="documentary"/>
    <x v="738"/>
    <n v="1489381200"/>
    <x v="738"/>
    <x v="742"/>
    <b v="0"/>
    <b v="0"/>
    <s v="film &amp; video/documentary"/>
  </r>
  <r>
    <n v="822"/>
    <s v="Stewart and Sons"/>
    <s v="Distributed optimizing protocol"/>
    <n v="54000"/>
    <n v="188982"/>
    <s v="US"/>
    <x v="1"/>
    <n v="3.4996666666666667"/>
    <n v="2100"/>
    <n v="25.714285714285715"/>
    <s v="USD"/>
    <x v="1"/>
    <s v="rock"/>
    <x v="739"/>
    <n v="1395032400"/>
    <x v="739"/>
    <x v="743"/>
    <b v="0"/>
    <b v="0"/>
    <s v="music/rock"/>
  </r>
  <r>
    <n v="823"/>
    <s v="Dyer Inc"/>
    <s v="Secured well-modulated system engine"/>
    <n v="4100"/>
    <n v="14640"/>
    <s v="US"/>
    <x v="1"/>
    <n v="3.5707317073170732"/>
    <n v="252"/>
    <n v="16.269841269841269"/>
    <s v="USD"/>
    <x v="1"/>
    <s v="rock"/>
    <x v="613"/>
    <n v="1412485200"/>
    <x v="613"/>
    <x v="744"/>
    <b v="1"/>
    <b v="1"/>
    <s v="music/rock"/>
  </r>
  <r>
    <n v="824"/>
    <s v="Anderson, Williams and Cox"/>
    <s v="Streamlined national benchmark"/>
    <n v="85000"/>
    <n v="107516"/>
    <s v="US"/>
    <x v="1"/>
    <n v="1.2648941176470587"/>
    <n v="1280"/>
    <n v="66.40625"/>
    <s v="USD"/>
    <x v="5"/>
    <s v="nonfiction"/>
    <x v="740"/>
    <n v="1279688400"/>
    <x v="740"/>
    <x v="269"/>
    <b v="0"/>
    <b v="1"/>
    <s v="publishing/nonfiction"/>
  </r>
  <r>
    <n v="825"/>
    <s v="Solomon PLC"/>
    <s v="Open-architected 24/7 infrastructure"/>
    <n v="3600"/>
    <n v="13950"/>
    <s v="GB"/>
    <x v="1"/>
    <n v="3.875"/>
    <n v="157"/>
    <n v="22.929936305732483"/>
    <s v="GBP"/>
    <x v="4"/>
    <s v="shorts"/>
    <x v="145"/>
    <n v="1501995600"/>
    <x v="145"/>
    <x v="745"/>
    <b v="0"/>
    <b v="0"/>
    <s v="film &amp; video/shorts"/>
  </r>
  <r>
    <n v="826"/>
    <s v="Miller-Hubbard"/>
    <s v="Digitized 6thgeneration Local Area Network"/>
    <n v="2800"/>
    <n v="12797"/>
    <s v="US"/>
    <x v="1"/>
    <n v="4.5703571428571426"/>
    <n v="194"/>
    <n v="14.43298969072165"/>
    <s v="USD"/>
    <x v="3"/>
    <s v="plays"/>
    <x v="741"/>
    <n v="1294639200"/>
    <x v="741"/>
    <x v="746"/>
    <b v="0"/>
    <b v="1"/>
    <s v="theater/plays"/>
  </r>
  <r>
    <n v="827"/>
    <s v="Miranda, Martinez and Lowery"/>
    <s v="Innovative actuating artificial intelligence"/>
    <n v="2300"/>
    <n v="6134"/>
    <s v="AU"/>
    <x v="1"/>
    <n v="2.6669565217391304"/>
    <n v="82"/>
    <n v="28.048780487804876"/>
    <s v="AUD"/>
    <x v="4"/>
    <s v="drama"/>
    <x v="742"/>
    <n v="1305435600"/>
    <x v="742"/>
    <x v="747"/>
    <b v="0"/>
    <b v="1"/>
    <s v="film &amp; video/drama"/>
  </r>
  <r>
    <n v="828"/>
    <s v="Munoz, Cherry and Bell"/>
    <s v="Cross-platform reciprocal budgetary management"/>
    <n v="7100"/>
    <n v="4899"/>
    <s v="US"/>
    <x v="0"/>
    <n v="0.69"/>
    <n v="70"/>
    <n v="101.42857142857143"/>
    <s v="USD"/>
    <x v="3"/>
    <s v="plays"/>
    <x v="202"/>
    <n v="1537592400"/>
    <x v="202"/>
    <x v="503"/>
    <b v="0"/>
    <b v="0"/>
    <s v="theater/plays"/>
  </r>
  <r>
    <n v="829"/>
    <s v="Baker-Higgins"/>
    <s v="Vision-oriented scalable portal"/>
    <n v="9600"/>
    <n v="4929"/>
    <s v="US"/>
    <x v="0"/>
    <n v="0.51343749999999999"/>
    <n v="154"/>
    <n v="62.337662337662337"/>
    <s v="USD"/>
    <x v="3"/>
    <s v="plays"/>
    <x v="743"/>
    <n v="1435122000"/>
    <x v="743"/>
    <x v="748"/>
    <b v="0"/>
    <b v="0"/>
    <s v="theater/plays"/>
  </r>
  <r>
    <n v="830"/>
    <s v="Johnson, Turner and Carroll"/>
    <s v="Persevering zero administration knowledge user"/>
    <n v="121600"/>
    <n v="1424"/>
    <s v="US"/>
    <x v="0"/>
    <n v="1.1710526315789473E-2"/>
    <n v="22"/>
    <n v="5527.272727272727"/>
    <s v="USD"/>
    <x v="3"/>
    <s v="plays"/>
    <x v="744"/>
    <n v="1520056800"/>
    <x v="744"/>
    <x v="330"/>
    <b v="0"/>
    <b v="0"/>
    <s v="theater/plays"/>
  </r>
  <r>
    <n v="831"/>
    <s v="Ward PLC"/>
    <s v="Front-line bottom-line Graphic Interface"/>
    <n v="97100"/>
    <n v="105817"/>
    <s v="US"/>
    <x v="1"/>
    <n v="1.089773429454171"/>
    <n v="4233"/>
    <n v="22.938814079848807"/>
    <s v="USD"/>
    <x v="7"/>
    <s v="photography books"/>
    <x v="745"/>
    <n v="1335675600"/>
    <x v="745"/>
    <x v="749"/>
    <b v="0"/>
    <b v="0"/>
    <s v="photography/photography books"/>
  </r>
  <r>
    <n v="832"/>
    <s v="Bradley, Beck and Mayo"/>
    <s v="Synergized fault-tolerant hierarchy"/>
    <n v="43200"/>
    <n v="136156"/>
    <s v="DK"/>
    <x v="1"/>
    <n v="3.1517592592592591"/>
    <n v="1297"/>
    <n v="33.307632999228993"/>
    <s v="DKK"/>
    <x v="5"/>
    <s v="translations"/>
    <x v="746"/>
    <n v="1448431200"/>
    <x v="746"/>
    <x v="750"/>
    <b v="1"/>
    <b v="0"/>
    <s v="publishing/translations"/>
  </r>
  <r>
    <n v="833"/>
    <s v="Levine, Martin and Hernandez"/>
    <s v="Expanded asynchronous groupware"/>
    <n v="6800"/>
    <n v="10723"/>
    <s v="DK"/>
    <x v="1"/>
    <n v="1.5769117647058823"/>
    <n v="165"/>
    <n v="41.212121212121211"/>
    <s v="DKK"/>
    <x v="5"/>
    <s v="translations"/>
    <x v="747"/>
    <n v="1298613600"/>
    <x v="747"/>
    <x v="751"/>
    <b v="0"/>
    <b v="0"/>
    <s v="publishing/translations"/>
  </r>
  <r>
    <n v="834"/>
    <s v="Gallegos, Wagner and Gaines"/>
    <s v="Expanded fault-tolerant emulation"/>
    <n v="7300"/>
    <n v="11228"/>
    <s v="US"/>
    <x v="1"/>
    <n v="1.5380821917808218"/>
    <n v="119"/>
    <n v="61.344537815126053"/>
    <s v="USD"/>
    <x v="3"/>
    <s v="plays"/>
    <x v="362"/>
    <n v="1372482000"/>
    <x v="362"/>
    <x v="451"/>
    <b v="0"/>
    <b v="0"/>
    <s v="theater/plays"/>
  </r>
  <r>
    <n v="835"/>
    <s v="Hodges, Smith and Kelly"/>
    <s v="Future-proofed 24hour model"/>
    <n v="86200"/>
    <n v="77355"/>
    <s v="US"/>
    <x v="0"/>
    <n v="0.89738979118329465"/>
    <n v="1758"/>
    <n v="49.032992036405005"/>
    <s v="USD"/>
    <x v="2"/>
    <s v="web"/>
    <x v="748"/>
    <n v="1425621600"/>
    <x v="748"/>
    <x v="752"/>
    <b v="0"/>
    <b v="0"/>
    <s v="technology/web"/>
  </r>
  <r>
    <n v="836"/>
    <s v="Macias Inc"/>
    <s v="Optimized didactic intranet"/>
    <n v="8100"/>
    <n v="6086"/>
    <s v="US"/>
    <x v="0"/>
    <n v="0.75135802469135804"/>
    <n v="94"/>
    <n v="86.170212765957444"/>
    <s v="USD"/>
    <x v="1"/>
    <s v="indie rock"/>
    <x v="749"/>
    <n v="1266300000"/>
    <x v="749"/>
    <x v="753"/>
    <b v="0"/>
    <b v="0"/>
    <s v="music/indie rock"/>
  </r>
  <r>
    <n v="837"/>
    <s v="Cook-Ortiz"/>
    <s v="Right-sized dedicated standardization"/>
    <n v="17700"/>
    <n v="150960"/>
    <s v="US"/>
    <x v="1"/>
    <n v="8.5288135593220336"/>
    <n v="1797"/>
    <n v="9.8497495826377293"/>
    <s v="USD"/>
    <x v="1"/>
    <s v="jazz"/>
    <x v="643"/>
    <n v="1305867600"/>
    <x v="643"/>
    <x v="754"/>
    <b v="0"/>
    <b v="0"/>
    <s v="music/jazz"/>
  </r>
  <r>
    <n v="838"/>
    <s v="Jordan-Fischer"/>
    <s v="Vision-oriented high-level extranet"/>
    <n v="6400"/>
    <n v="8890"/>
    <s v="US"/>
    <x v="1"/>
    <n v="1.3890625000000001"/>
    <n v="261"/>
    <n v="24.521072796934867"/>
    <s v="USD"/>
    <x v="3"/>
    <s v="plays"/>
    <x v="750"/>
    <n v="1538802000"/>
    <x v="750"/>
    <x v="755"/>
    <b v="0"/>
    <b v="0"/>
    <s v="theater/plays"/>
  </r>
  <r>
    <n v="839"/>
    <s v="Pierce-Ramirez"/>
    <s v="Organized scalable initiative"/>
    <n v="7700"/>
    <n v="14644"/>
    <s v="US"/>
    <x v="1"/>
    <n v="1.9018181818181819"/>
    <n v="157"/>
    <n v="49.044585987261144"/>
    <s v="USD"/>
    <x v="4"/>
    <s v="documentary"/>
    <x v="751"/>
    <n v="1398920400"/>
    <x v="751"/>
    <x v="756"/>
    <b v="0"/>
    <b v="1"/>
    <s v="film &amp; video/documentary"/>
  </r>
  <r>
    <n v="840"/>
    <s v="Howell and Sons"/>
    <s v="Enhanced regional moderator"/>
    <n v="116300"/>
    <n v="116583"/>
    <s v="US"/>
    <x v="1"/>
    <n v="1.0024333619948409"/>
    <n v="3533"/>
    <n v="32.918199830172661"/>
    <s v="USD"/>
    <x v="3"/>
    <s v="plays"/>
    <x v="752"/>
    <n v="1405659600"/>
    <x v="752"/>
    <x v="757"/>
    <b v="0"/>
    <b v="1"/>
    <s v="theater/plays"/>
  </r>
  <r>
    <n v="841"/>
    <s v="Garcia, Dunn and Richardson"/>
    <s v="Automated even-keeled emulation"/>
    <n v="9100"/>
    <n v="12991"/>
    <s v="US"/>
    <x v="1"/>
    <n v="1.4275824175824177"/>
    <n v="155"/>
    <n v="58.70967741935484"/>
    <s v="USD"/>
    <x v="2"/>
    <s v="web"/>
    <x v="753"/>
    <n v="1457244000"/>
    <x v="753"/>
    <x v="758"/>
    <b v="0"/>
    <b v="0"/>
    <s v="technology/web"/>
  </r>
  <r>
    <n v="842"/>
    <s v="Lawson and Sons"/>
    <s v="Reverse-engineered multi-tasking product"/>
    <n v="1500"/>
    <n v="8447"/>
    <s v="IT"/>
    <x v="1"/>
    <n v="5.6313333333333331"/>
    <n v="132"/>
    <n v="11.363636363636363"/>
    <s v="EUR"/>
    <x v="2"/>
    <s v="wearables"/>
    <x v="754"/>
    <n v="1529298000"/>
    <x v="754"/>
    <x v="759"/>
    <b v="0"/>
    <b v="0"/>
    <s v="technology/wearables"/>
  </r>
  <r>
    <n v="843"/>
    <s v="Porter-Hicks"/>
    <s v="De-engineered next generation parallelism"/>
    <n v="8800"/>
    <n v="2703"/>
    <s v="US"/>
    <x v="0"/>
    <n v="0.30715909090909088"/>
    <n v="33"/>
    <n v="266.66666666666669"/>
    <s v="USD"/>
    <x v="7"/>
    <s v="photography books"/>
    <x v="755"/>
    <n v="1535778000"/>
    <x v="755"/>
    <x v="760"/>
    <b v="0"/>
    <b v="0"/>
    <s v="photography/photography books"/>
  </r>
  <r>
    <n v="844"/>
    <s v="Rodriguez-Hansen"/>
    <s v="Intuitive cohesive groupware"/>
    <n v="8800"/>
    <n v="8747"/>
    <s v="US"/>
    <x v="3"/>
    <n v="0.99397727272727276"/>
    <n v="94"/>
    <n v="93.61702127659575"/>
    <s v="USD"/>
    <x v="4"/>
    <s v="documentary"/>
    <x v="756"/>
    <n v="1327471200"/>
    <x v="756"/>
    <x v="761"/>
    <b v="0"/>
    <b v="0"/>
    <s v="film &amp; video/documentary"/>
  </r>
  <r>
    <n v="845"/>
    <s v="Williams LLC"/>
    <s v="Up-sized high-level access"/>
    <n v="69900"/>
    <n v="138087"/>
    <s v="GB"/>
    <x v="1"/>
    <n v="1.9754935622317598"/>
    <n v="1354"/>
    <n v="51.624815361890697"/>
    <s v="GBP"/>
    <x v="2"/>
    <s v="web"/>
    <x v="757"/>
    <n v="1529557200"/>
    <x v="757"/>
    <x v="78"/>
    <b v="0"/>
    <b v="0"/>
    <s v="technology/web"/>
  </r>
  <r>
    <n v="846"/>
    <s v="Cooper, Stanley and Bryant"/>
    <s v="Phased empowering success"/>
    <n v="1000"/>
    <n v="5085"/>
    <s v="US"/>
    <x v="1"/>
    <n v="5.085"/>
    <n v="48"/>
    <n v="20.833333333333332"/>
    <s v="USD"/>
    <x v="2"/>
    <s v="web"/>
    <x v="758"/>
    <n v="1535259600"/>
    <x v="758"/>
    <x v="762"/>
    <b v="1"/>
    <b v="1"/>
    <s v="technology/web"/>
  </r>
  <r>
    <n v="847"/>
    <s v="Miller, Glenn and Adams"/>
    <s v="Distributed actuating project"/>
    <n v="4700"/>
    <n v="11174"/>
    <s v="US"/>
    <x v="1"/>
    <n v="2.3774468085106384"/>
    <n v="110"/>
    <n v="42.727272727272727"/>
    <s v="USD"/>
    <x v="0"/>
    <s v="food trucks"/>
    <x v="759"/>
    <n v="1515564000"/>
    <x v="759"/>
    <x v="763"/>
    <b v="0"/>
    <b v="0"/>
    <s v="food/food trucks"/>
  </r>
  <r>
    <n v="848"/>
    <s v="Cole, Salazar and Moreno"/>
    <s v="Robust motivating orchestration"/>
    <n v="3200"/>
    <n v="10831"/>
    <s v="US"/>
    <x v="1"/>
    <n v="3.3846875000000001"/>
    <n v="172"/>
    <n v="18.604651162790699"/>
    <s v="USD"/>
    <x v="4"/>
    <s v="drama"/>
    <x v="760"/>
    <n v="1277096400"/>
    <x v="760"/>
    <x v="764"/>
    <b v="0"/>
    <b v="0"/>
    <s v="film &amp; video/drama"/>
  </r>
  <r>
    <n v="849"/>
    <s v="Jones-Ryan"/>
    <s v="Vision-oriented uniform instruction set"/>
    <n v="6700"/>
    <n v="8917"/>
    <s v="US"/>
    <x v="1"/>
    <n v="1.3308955223880596"/>
    <n v="307"/>
    <n v="21.824104234527688"/>
    <s v="USD"/>
    <x v="1"/>
    <s v="indie rock"/>
    <x v="761"/>
    <n v="1329026400"/>
    <x v="761"/>
    <x v="765"/>
    <b v="0"/>
    <b v="1"/>
    <s v="music/indie rock"/>
  </r>
  <r>
    <n v="850"/>
    <s v="Hood, Perez and Meadows"/>
    <s v="Cross-group upward-trending hierarchy"/>
    <n v="100"/>
    <n v="1"/>
    <s v="US"/>
    <x v="0"/>
    <n v="0.01"/>
    <n v="1"/>
    <n v="100"/>
    <s v="USD"/>
    <x v="1"/>
    <s v="rock"/>
    <x v="762"/>
    <n v="1322978400"/>
    <x v="762"/>
    <x v="539"/>
    <b v="1"/>
    <b v="0"/>
    <s v="music/rock"/>
  </r>
  <r>
    <n v="851"/>
    <s v="Bright and Sons"/>
    <s v="Object-based needs-based info-mediaries"/>
    <n v="6000"/>
    <n v="12468"/>
    <s v="US"/>
    <x v="1"/>
    <n v="2.0779999999999998"/>
    <n v="160"/>
    <n v="37.5"/>
    <s v="USD"/>
    <x v="1"/>
    <s v="electric music"/>
    <x v="444"/>
    <n v="1338786000"/>
    <x v="444"/>
    <x v="766"/>
    <b v="0"/>
    <b v="0"/>
    <s v="music/electric music"/>
  </r>
  <r>
    <n v="852"/>
    <s v="Brady Ltd"/>
    <s v="Open-source reciprocal standardization"/>
    <n v="4900"/>
    <n v="2505"/>
    <s v="US"/>
    <x v="0"/>
    <n v="0.51122448979591839"/>
    <n v="31"/>
    <n v="158.06451612903226"/>
    <s v="USD"/>
    <x v="6"/>
    <s v="video games"/>
    <x v="763"/>
    <n v="1311656400"/>
    <x v="763"/>
    <x v="422"/>
    <b v="0"/>
    <b v="1"/>
    <s v="games/video games"/>
  </r>
  <r>
    <n v="853"/>
    <s v="Collier LLC"/>
    <s v="Secured well-modulated projection"/>
    <n v="17100"/>
    <n v="111502"/>
    <s v="CA"/>
    <x v="1"/>
    <n v="6.5205847953216374"/>
    <n v="1467"/>
    <n v="11.656441717791411"/>
    <s v="CAD"/>
    <x v="1"/>
    <s v="indie rock"/>
    <x v="764"/>
    <n v="1308978000"/>
    <x v="764"/>
    <x v="767"/>
    <b v="0"/>
    <b v="1"/>
    <s v="music/indie rock"/>
  </r>
  <r>
    <n v="854"/>
    <s v="Campbell, Thomas and Obrien"/>
    <s v="Multi-channeled secondary middleware"/>
    <n v="171000"/>
    <n v="194309"/>
    <s v="CA"/>
    <x v="1"/>
    <n v="1.1363099415204678"/>
    <n v="2662"/>
    <n v="64.237415477084895"/>
    <s v="CAD"/>
    <x v="5"/>
    <s v="fiction"/>
    <x v="765"/>
    <n v="1576389600"/>
    <x v="765"/>
    <x v="768"/>
    <b v="0"/>
    <b v="0"/>
    <s v="publishing/fiction"/>
  </r>
  <r>
    <n v="855"/>
    <s v="Moses-Terry"/>
    <s v="Horizontal clear-thinking framework"/>
    <n v="23400"/>
    <n v="23956"/>
    <s v="AU"/>
    <x v="1"/>
    <n v="1.0237606837606839"/>
    <n v="452"/>
    <n v="51.769911504424776"/>
    <s v="AUD"/>
    <x v="3"/>
    <s v="plays"/>
    <x v="766"/>
    <n v="1311051600"/>
    <x v="766"/>
    <x v="214"/>
    <b v="0"/>
    <b v="0"/>
    <s v="theater/plays"/>
  </r>
  <r>
    <n v="856"/>
    <s v="Williams and Sons"/>
    <s v="Profound composite core"/>
    <n v="2400"/>
    <n v="8558"/>
    <s v="US"/>
    <x v="1"/>
    <n v="3.5658333333333334"/>
    <n v="158"/>
    <n v="15.189873417721518"/>
    <s v="USD"/>
    <x v="0"/>
    <s v="food trucks"/>
    <x v="767"/>
    <n v="1336712400"/>
    <x v="767"/>
    <x v="769"/>
    <b v="0"/>
    <b v="0"/>
    <s v="food/food trucks"/>
  </r>
  <r>
    <n v="857"/>
    <s v="Miranda, Gray and Hale"/>
    <s v="Programmable disintermediate matrices"/>
    <n v="5300"/>
    <n v="7413"/>
    <s v="CH"/>
    <x v="1"/>
    <n v="1.3986792452830188"/>
    <n v="225"/>
    <n v="23.555555555555557"/>
    <s v="CHF"/>
    <x v="4"/>
    <s v="shorts"/>
    <x v="768"/>
    <n v="1330408800"/>
    <x v="768"/>
    <x v="770"/>
    <b v="1"/>
    <b v="0"/>
    <s v="film &amp; video/shorts"/>
  </r>
  <r>
    <n v="858"/>
    <s v="Ayala, Crawford and Taylor"/>
    <s v="Realigned 5thgeneration knowledge user"/>
    <n v="4000"/>
    <n v="2778"/>
    <s v="US"/>
    <x v="0"/>
    <n v="0.69450000000000001"/>
    <n v="35"/>
    <n v="114.28571428571429"/>
    <s v="USD"/>
    <x v="0"/>
    <s v="food trucks"/>
    <x v="769"/>
    <n v="1524891600"/>
    <x v="769"/>
    <x v="771"/>
    <b v="1"/>
    <b v="0"/>
    <s v="food/food trucks"/>
  </r>
  <r>
    <n v="859"/>
    <s v="Martinez Ltd"/>
    <s v="Multi-layered upward-trending groupware"/>
    <n v="7300"/>
    <n v="2594"/>
    <s v="US"/>
    <x v="0"/>
    <n v="0.35534246575342465"/>
    <n v="63"/>
    <n v="115.87301587301587"/>
    <s v="USD"/>
    <x v="3"/>
    <s v="plays"/>
    <x v="770"/>
    <n v="1363669200"/>
    <x v="770"/>
    <x v="250"/>
    <b v="0"/>
    <b v="1"/>
    <s v="theater/plays"/>
  </r>
  <r>
    <n v="860"/>
    <s v="Lee PLC"/>
    <s v="Re-contextualized leadingedge firmware"/>
    <n v="2000"/>
    <n v="5033"/>
    <s v="US"/>
    <x v="1"/>
    <n v="2.5165000000000002"/>
    <n v="65"/>
    <n v="30.76923076923077"/>
    <s v="USD"/>
    <x v="2"/>
    <s v="wearables"/>
    <x v="771"/>
    <n v="1551420000"/>
    <x v="771"/>
    <x v="772"/>
    <b v="0"/>
    <b v="1"/>
    <s v="technology/wearables"/>
  </r>
  <r>
    <n v="861"/>
    <s v="Young, Ramsey and Powell"/>
    <s v="Devolved disintermediate analyzer"/>
    <n v="8800"/>
    <n v="9317"/>
    <s v="US"/>
    <x v="1"/>
    <n v="1.0587500000000001"/>
    <n v="163"/>
    <n v="53.987730061349694"/>
    <s v="USD"/>
    <x v="3"/>
    <s v="plays"/>
    <x v="772"/>
    <n v="1269838800"/>
    <x v="772"/>
    <x v="773"/>
    <b v="0"/>
    <b v="0"/>
    <s v="theater/plays"/>
  </r>
  <r>
    <n v="862"/>
    <s v="Lewis and Sons"/>
    <s v="Profound disintermediate open system"/>
    <n v="3500"/>
    <n v="6560"/>
    <s v="US"/>
    <x v="1"/>
    <n v="1.8742857142857143"/>
    <n v="85"/>
    <n v="41.176470588235297"/>
    <s v="USD"/>
    <x v="3"/>
    <s v="plays"/>
    <x v="773"/>
    <n v="1312520400"/>
    <x v="773"/>
    <x v="774"/>
    <b v="0"/>
    <b v="0"/>
    <s v="theater/plays"/>
  </r>
  <r>
    <n v="863"/>
    <s v="Davis-Johnson"/>
    <s v="Automated reciprocal protocol"/>
    <n v="1400"/>
    <n v="5415"/>
    <s v="US"/>
    <x v="1"/>
    <n v="3.8678571428571429"/>
    <n v="217"/>
    <n v="6.4516129032258061"/>
    <s v="USD"/>
    <x v="4"/>
    <s v="television"/>
    <x v="774"/>
    <n v="1436504400"/>
    <x v="774"/>
    <x v="331"/>
    <b v="0"/>
    <b v="1"/>
    <s v="film &amp; video/television"/>
  </r>
  <r>
    <n v="864"/>
    <s v="Stevenson-Thompson"/>
    <s v="Automated static workforce"/>
    <n v="4200"/>
    <n v="14577"/>
    <s v="US"/>
    <x v="1"/>
    <n v="3.4707142857142856"/>
    <n v="150"/>
    <n v="28"/>
    <s v="USD"/>
    <x v="4"/>
    <s v="shorts"/>
    <x v="775"/>
    <n v="1472014800"/>
    <x v="775"/>
    <x v="775"/>
    <b v="0"/>
    <b v="0"/>
    <s v="film &amp; video/shorts"/>
  </r>
  <r>
    <n v="865"/>
    <s v="Ellis, Smith and Armstrong"/>
    <s v="Horizontal attitude-oriented help-desk"/>
    <n v="81000"/>
    <n v="150515"/>
    <s v="US"/>
    <x v="1"/>
    <n v="1.8582098765432098"/>
    <n v="3272"/>
    <n v="24.755501222493887"/>
    <s v="USD"/>
    <x v="3"/>
    <s v="plays"/>
    <x v="776"/>
    <n v="1411534800"/>
    <x v="776"/>
    <x v="776"/>
    <b v="0"/>
    <b v="0"/>
    <s v="theater/plays"/>
  </r>
  <r>
    <n v="866"/>
    <s v="Jackson-Brown"/>
    <s v="Versatile 5thgeneration matrices"/>
    <n v="182800"/>
    <n v="79045"/>
    <s v="US"/>
    <x v="3"/>
    <n v="0.43241247264770238"/>
    <n v="898"/>
    <n v="203.56347438752783"/>
    <s v="USD"/>
    <x v="7"/>
    <s v="photography books"/>
    <x v="777"/>
    <n v="1304917200"/>
    <x v="777"/>
    <x v="777"/>
    <b v="0"/>
    <b v="0"/>
    <s v="photography/photography books"/>
  </r>
  <r>
    <n v="867"/>
    <s v="Kane, Pruitt and Rivera"/>
    <s v="Cross-platform next generation service-desk"/>
    <n v="4800"/>
    <n v="7797"/>
    <s v="US"/>
    <x v="1"/>
    <n v="1.6243749999999999"/>
    <n v="300"/>
    <n v="16"/>
    <s v="USD"/>
    <x v="0"/>
    <s v="food trucks"/>
    <x v="778"/>
    <n v="1539579600"/>
    <x v="778"/>
    <x v="778"/>
    <b v="0"/>
    <b v="0"/>
    <s v="food/food trucks"/>
  </r>
  <r>
    <n v="868"/>
    <s v="Wood, Buckley and Meza"/>
    <s v="Front-line web-enabled installation"/>
    <n v="7000"/>
    <n v="12939"/>
    <s v="US"/>
    <x v="1"/>
    <n v="1.8484285714285715"/>
    <n v="126"/>
    <n v="55.555555555555557"/>
    <s v="USD"/>
    <x v="3"/>
    <s v="plays"/>
    <x v="779"/>
    <n v="1382504400"/>
    <x v="779"/>
    <x v="779"/>
    <b v="0"/>
    <b v="0"/>
    <s v="theater/plays"/>
  </r>
  <r>
    <n v="869"/>
    <s v="Brown-Williams"/>
    <s v="Multi-channeled responsive product"/>
    <n v="161900"/>
    <n v="38376"/>
    <s v="US"/>
    <x v="0"/>
    <n v="0.23703520691785052"/>
    <n v="526"/>
    <n v="307.79467680608366"/>
    <s v="USD"/>
    <x v="4"/>
    <s v="drama"/>
    <x v="780"/>
    <n v="1278306000"/>
    <x v="780"/>
    <x v="780"/>
    <b v="0"/>
    <b v="0"/>
    <s v="film &amp; video/drama"/>
  </r>
  <r>
    <n v="870"/>
    <s v="Hansen-Austin"/>
    <s v="Adaptive demand-driven encryption"/>
    <n v="7700"/>
    <n v="6920"/>
    <s v="US"/>
    <x v="0"/>
    <n v="0.89870129870129867"/>
    <n v="121"/>
    <n v="63.636363636363633"/>
    <s v="USD"/>
    <x v="3"/>
    <s v="plays"/>
    <x v="335"/>
    <n v="1442552400"/>
    <x v="335"/>
    <x v="781"/>
    <b v="0"/>
    <b v="0"/>
    <s v="theater/plays"/>
  </r>
  <r>
    <n v="871"/>
    <s v="Santana-George"/>
    <s v="Re-engineered client-driven knowledge user"/>
    <n v="71500"/>
    <n v="194912"/>
    <s v="US"/>
    <x v="1"/>
    <n v="2.7260419580419581"/>
    <n v="2320"/>
    <n v="30.818965517241381"/>
    <s v="USD"/>
    <x v="3"/>
    <s v="plays"/>
    <x v="535"/>
    <n v="1511071200"/>
    <x v="535"/>
    <x v="782"/>
    <b v="0"/>
    <b v="1"/>
    <s v="theater/plays"/>
  </r>
  <r>
    <n v="872"/>
    <s v="Davis LLC"/>
    <s v="Compatible logistical paradigm"/>
    <n v="4700"/>
    <n v="7992"/>
    <s v="AU"/>
    <x v="1"/>
    <n v="1.7004255319148935"/>
    <n v="81"/>
    <n v="58.02469135802469"/>
    <s v="AUD"/>
    <x v="4"/>
    <s v="science fiction"/>
    <x v="270"/>
    <n v="1536382800"/>
    <x v="270"/>
    <x v="783"/>
    <b v="0"/>
    <b v="0"/>
    <s v="film &amp; video/science fiction"/>
  </r>
  <r>
    <n v="873"/>
    <s v="Vazquez, Ochoa and Clark"/>
    <s v="Intuitive value-added installation"/>
    <n v="42100"/>
    <n v="79268"/>
    <s v="US"/>
    <x v="1"/>
    <n v="1.8828503562945369"/>
    <n v="1887"/>
    <n v="22.310545839957605"/>
    <s v="USD"/>
    <x v="7"/>
    <s v="photography books"/>
    <x v="781"/>
    <n v="1389592800"/>
    <x v="781"/>
    <x v="393"/>
    <b v="0"/>
    <b v="0"/>
    <s v="photography/photography books"/>
  </r>
  <r>
    <n v="874"/>
    <s v="Chung-Nguyen"/>
    <s v="Managed discrete parallelism"/>
    <n v="40200"/>
    <n v="139468"/>
    <s v="US"/>
    <x v="1"/>
    <n v="3.4693532338308457"/>
    <n v="4358"/>
    <n v="9.2244148692060577"/>
    <s v="USD"/>
    <x v="7"/>
    <s v="photography books"/>
    <x v="782"/>
    <n v="1275282000"/>
    <x v="782"/>
    <x v="784"/>
    <b v="0"/>
    <b v="1"/>
    <s v="photography/photography books"/>
  </r>
  <r>
    <n v="875"/>
    <s v="Mueller-Harmon"/>
    <s v="Implemented tangible approach"/>
    <n v="7900"/>
    <n v="5465"/>
    <s v="US"/>
    <x v="0"/>
    <n v="0.6917721518987342"/>
    <n v="67"/>
    <n v="117.91044776119404"/>
    <s v="USD"/>
    <x v="1"/>
    <s v="rock"/>
    <x v="783"/>
    <n v="1294984800"/>
    <x v="783"/>
    <x v="785"/>
    <b v="0"/>
    <b v="0"/>
    <s v="music/rock"/>
  </r>
  <r>
    <n v="876"/>
    <s v="Dixon, Perez and Banks"/>
    <s v="Re-engineered encompassing definition"/>
    <n v="8300"/>
    <n v="2111"/>
    <s v="CA"/>
    <x v="0"/>
    <n v="0.25433734939759034"/>
    <n v="57"/>
    <n v="145.61403508771929"/>
    <s v="CAD"/>
    <x v="7"/>
    <s v="photography books"/>
    <x v="784"/>
    <n v="1562043600"/>
    <x v="784"/>
    <x v="229"/>
    <b v="0"/>
    <b v="0"/>
    <s v="photography/photography books"/>
  </r>
  <r>
    <n v="877"/>
    <s v="Estrada Group"/>
    <s v="Multi-lateral uniform collaboration"/>
    <n v="163600"/>
    <n v="126628"/>
    <s v="US"/>
    <x v="0"/>
    <n v="0.77400977995110021"/>
    <n v="1229"/>
    <n v="133.11635475996746"/>
    <s v="USD"/>
    <x v="0"/>
    <s v="food trucks"/>
    <x v="785"/>
    <n v="1469595600"/>
    <x v="785"/>
    <x v="786"/>
    <b v="0"/>
    <b v="0"/>
    <s v="food/food trucks"/>
  </r>
  <r>
    <n v="878"/>
    <s v="Lutz Group"/>
    <s v="Enterprise-wide foreground paradigm"/>
    <n v="2700"/>
    <n v="1012"/>
    <s v="IT"/>
    <x v="0"/>
    <n v="0.37481481481481482"/>
    <n v="12"/>
    <n v="225"/>
    <s v="EUR"/>
    <x v="1"/>
    <s v="metal"/>
    <x v="786"/>
    <n v="1581141600"/>
    <x v="786"/>
    <x v="787"/>
    <b v="0"/>
    <b v="0"/>
    <s v="music/metal"/>
  </r>
  <r>
    <n v="879"/>
    <s v="Ortiz Inc"/>
    <s v="Stand-alone incremental parallelism"/>
    <n v="1000"/>
    <n v="5438"/>
    <s v="US"/>
    <x v="1"/>
    <n v="5.4379999999999997"/>
    <n v="53"/>
    <n v="18.867924528301888"/>
    <s v="USD"/>
    <x v="5"/>
    <s v="nonfiction"/>
    <x v="787"/>
    <n v="1488520800"/>
    <x v="787"/>
    <x v="341"/>
    <b v="0"/>
    <b v="0"/>
    <s v="publishing/nonfiction"/>
  </r>
  <r>
    <n v="880"/>
    <s v="Craig, Ellis and Miller"/>
    <s v="Persevering 5thgeneration throughput"/>
    <n v="84500"/>
    <n v="193101"/>
    <s v="US"/>
    <x v="1"/>
    <n v="2.2852189349112426"/>
    <n v="2414"/>
    <n v="35.004142502071254"/>
    <s v="USD"/>
    <x v="1"/>
    <s v="electric music"/>
    <x v="788"/>
    <n v="1563858000"/>
    <x v="788"/>
    <x v="788"/>
    <b v="0"/>
    <b v="0"/>
    <s v="music/electric music"/>
  </r>
  <r>
    <n v="881"/>
    <s v="Charles Inc"/>
    <s v="Implemented object-oriented synergy"/>
    <n v="81300"/>
    <n v="31665"/>
    <s v="US"/>
    <x v="0"/>
    <n v="0.38948339483394834"/>
    <n v="452"/>
    <n v="179.86725663716814"/>
    <s v="USD"/>
    <x v="3"/>
    <s v="plays"/>
    <x v="330"/>
    <n v="1438923600"/>
    <x v="330"/>
    <x v="789"/>
    <b v="0"/>
    <b v="1"/>
    <s v="theater/plays"/>
  </r>
  <r>
    <n v="882"/>
    <s v="White-Rosario"/>
    <s v="Balanced demand-driven definition"/>
    <n v="800"/>
    <n v="2960"/>
    <s v="US"/>
    <x v="1"/>
    <n v="3.7"/>
    <n v="80"/>
    <n v="10"/>
    <s v="USD"/>
    <x v="3"/>
    <s v="plays"/>
    <x v="789"/>
    <n v="1422165600"/>
    <x v="789"/>
    <x v="790"/>
    <b v="0"/>
    <b v="0"/>
    <s v="theater/plays"/>
  </r>
  <r>
    <n v="883"/>
    <s v="Simmons-Villarreal"/>
    <s v="Customer-focused mobile Graphic Interface"/>
    <n v="3400"/>
    <n v="8089"/>
    <s v="US"/>
    <x v="1"/>
    <n v="2.3791176470588233"/>
    <n v="193"/>
    <n v="17.616580310880828"/>
    <s v="USD"/>
    <x v="4"/>
    <s v="shorts"/>
    <x v="790"/>
    <n v="1277874000"/>
    <x v="790"/>
    <x v="791"/>
    <b v="0"/>
    <b v="0"/>
    <s v="film &amp; video/shorts"/>
  </r>
  <r>
    <n v="884"/>
    <s v="Strickland Group"/>
    <s v="Horizontal secondary interface"/>
    <n v="170800"/>
    <n v="109374"/>
    <s v="US"/>
    <x v="0"/>
    <n v="0.64036299765807958"/>
    <n v="1886"/>
    <n v="90.562036055143153"/>
    <s v="USD"/>
    <x v="3"/>
    <s v="plays"/>
    <x v="791"/>
    <n v="1399352400"/>
    <x v="791"/>
    <x v="792"/>
    <b v="0"/>
    <b v="1"/>
    <s v="theater/plays"/>
  </r>
  <r>
    <n v="885"/>
    <s v="Lynch Ltd"/>
    <s v="Virtual analyzing collaboration"/>
    <n v="1800"/>
    <n v="2129"/>
    <s v="US"/>
    <x v="1"/>
    <n v="1.1827777777777777"/>
    <n v="52"/>
    <n v="34.615384615384613"/>
    <s v="USD"/>
    <x v="3"/>
    <s v="plays"/>
    <x v="792"/>
    <n v="1279083600"/>
    <x v="792"/>
    <x v="556"/>
    <b v="0"/>
    <b v="0"/>
    <s v="theater/plays"/>
  </r>
  <r>
    <n v="886"/>
    <s v="Sanders LLC"/>
    <s v="Multi-tiered explicit focus group"/>
    <n v="150600"/>
    <n v="127745"/>
    <s v="US"/>
    <x v="0"/>
    <n v="0.84824037184594958"/>
    <n v="1825"/>
    <n v="82.520547945205479"/>
    <s v="USD"/>
    <x v="1"/>
    <s v="indie rock"/>
    <x v="793"/>
    <n v="1284354000"/>
    <x v="793"/>
    <x v="488"/>
    <b v="0"/>
    <b v="0"/>
    <s v="music/indie rock"/>
  </r>
  <r>
    <n v="887"/>
    <s v="Cooper LLC"/>
    <s v="Multi-layered systematic knowledgebase"/>
    <n v="7800"/>
    <n v="2289"/>
    <s v="US"/>
    <x v="0"/>
    <n v="0.29346153846153844"/>
    <n v="31"/>
    <n v="251.61290322580646"/>
    <s v="USD"/>
    <x v="3"/>
    <s v="plays"/>
    <x v="794"/>
    <n v="1441170000"/>
    <x v="794"/>
    <x v="232"/>
    <b v="0"/>
    <b v="1"/>
    <s v="theater/plays"/>
  </r>
  <r>
    <n v="888"/>
    <s v="Palmer Ltd"/>
    <s v="Reverse-engineered uniform knowledge user"/>
    <n v="5800"/>
    <n v="12174"/>
    <s v="US"/>
    <x v="1"/>
    <n v="2.0989655172413793"/>
    <n v="290"/>
    <n v="20"/>
    <s v="USD"/>
    <x v="3"/>
    <s v="plays"/>
    <x v="795"/>
    <n v="1493528400"/>
    <x v="795"/>
    <x v="793"/>
    <b v="0"/>
    <b v="0"/>
    <s v="theater/plays"/>
  </r>
  <r>
    <n v="889"/>
    <s v="Santos Group"/>
    <s v="Secured dynamic capacity"/>
    <n v="5600"/>
    <n v="9508"/>
    <s v="US"/>
    <x v="1"/>
    <n v="1.697857142857143"/>
    <n v="122"/>
    <n v="45.901639344262293"/>
    <s v="USD"/>
    <x v="1"/>
    <s v="electric music"/>
    <x v="796"/>
    <n v="1395205200"/>
    <x v="796"/>
    <x v="794"/>
    <b v="0"/>
    <b v="1"/>
    <s v="music/electric music"/>
  </r>
  <r>
    <n v="890"/>
    <s v="Christian, Kim and Jimenez"/>
    <s v="Devolved foreground throughput"/>
    <n v="134400"/>
    <n v="155849"/>
    <s v="US"/>
    <x v="1"/>
    <n v="1.1595907738095239"/>
    <n v="1470"/>
    <n v="91.428571428571431"/>
    <s v="USD"/>
    <x v="1"/>
    <s v="indie rock"/>
    <x v="797"/>
    <n v="1561438800"/>
    <x v="797"/>
    <x v="138"/>
    <b v="0"/>
    <b v="0"/>
    <s v="music/indie rock"/>
  </r>
  <r>
    <n v="891"/>
    <s v="Williams, Price and Hurley"/>
    <s v="Synchronized demand-driven infrastructure"/>
    <n v="3000"/>
    <n v="7758"/>
    <s v="CA"/>
    <x v="1"/>
    <n v="2.5859999999999999"/>
    <n v="165"/>
    <n v="18.181818181818183"/>
    <s v="CAD"/>
    <x v="4"/>
    <s v="documentary"/>
    <x v="798"/>
    <n v="1326693600"/>
    <x v="798"/>
    <x v="795"/>
    <b v="0"/>
    <b v="0"/>
    <s v="film &amp; video/documentary"/>
  </r>
  <r>
    <n v="892"/>
    <s v="Anderson, Parks and Estrada"/>
    <s v="Realigned discrete structure"/>
    <n v="6000"/>
    <n v="13835"/>
    <s v="US"/>
    <x v="1"/>
    <n v="2.3058333333333332"/>
    <n v="182"/>
    <n v="32.967032967032964"/>
    <s v="USD"/>
    <x v="5"/>
    <s v="translations"/>
    <x v="799"/>
    <n v="1277960400"/>
    <x v="799"/>
    <x v="796"/>
    <b v="0"/>
    <b v="0"/>
    <s v="publishing/translations"/>
  </r>
  <r>
    <n v="893"/>
    <s v="Collins-Martinez"/>
    <s v="Progressive grid-enabled website"/>
    <n v="8400"/>
    <n v="10770"/>
    <s v="IT"/>
    <x v="1"/>
    <n v="1.2821428571428573"/>
    <n v="199"/>
    <n v="42.211055276381913"/>
    <s v="EUR"/>
    <x v="4"/>
    <s v="documentary"/>
    <x v="800"/>
    <n v="1434690000"/>
    <x v="800"/>
    <x v="797"/>
    <b v="0"/>
    <b v="1"/>
    <s v="film &amp; video/documentary"/>
  </r>
  <r>
    <n v="894"/>
    <s v="Barrett Inc"/>
    <s v="Organic cohesive neural-net"/>
    <n v="1700"/>
    <n v="3208"/>
    <s v="GB"/>
    <x v="1"/>
    <n v="1.8870588235294117"/>
    <n v="56"/>
    <n v="30.357142857142858"/>
    <s v="GBP"/>
    <x v="4"/>
    <s v="television"/>
    <x v="801"/>
    <n v="1376110800"/>
    <x v="801"/>
    <x v="798"/>
    <b v="0"/>
    <b v="1"/>
    <s v="film &amp; video/television"/>
  </r>
  <r>
    <n v="895"/>
    <s v="Adams-Rollins"/>
    <s v="Integrated demand-driven info-mediaries"/>
    <n v="159800"/>
    <n v="11108"/>
    <s v="US"/>
    <x v="0"/>
    <n v="6.9511889862327911E-2"/>
    <n v="107"/>
    <n v="1493.4579439252336"/>
    <s v="USD"/>
    <x v="3"/>
    <s v="plays"/>
    <x v="802"/>
    <n v="1518415200"/>
    <x v="802"/>
    <x v="799"/>
    <b v="0"/>
    <b v="0"/>
    <s v="theater/plays"/>
  </r>
  <r>
    <n v="896"/>
    <s v="Wright-Bryant"/>
    <s v="Reverse-engineered client-server extranet"/>
    <n v="19800"/>
    <n v="153338"/>
    <s v="AU"/>
    <x v="1"/>
    <n v="7.7443434343434348"/>
    <n v="1460"/>
    <n v="13.561643835616438"/>
    <s v="AUD"/>
    <x v="0"/>
    <s v="food trucks"/>
    <x v="803"/>
    <n v="1310878800"/>
    <x v="803"/>
    <x v="800"/>
    <b v="0"/>
    <b v="1"/>
    <s v="food/food trucks"/>
  </r>
  <r>
    <n v="897"/>
    <s v="Berry-Cannon"/>
    <s v="Organized discrete encoding"/>
    <n v="8800"/>
    <n v="2437"/>
    <s v="US"/>
    <x v="0"/>
    <n v="0.27693181818181817"/>
    <n v="27"/>
    <n v="325.92592592592592"/>
    <s v="USD"/>
    <x v="3"/>
    <s v="plays"/>
    <x v="212"/>
    <n v="1556600400"/>
    <x v="212"/>
    <x v="368"/>
    <b v="0"/>
    <b v="0"/>
    <s v="theater/plays"/>
  </r>
  <r>
    <n v="898"/>
    <s v="Davis-Gonzalez"/>
    <s v="Balanced regional flexibility"/>
    <n v="179100"/>
    <n v="93991"/>
    <s v="US"/>
    <x v="0"/>
    <n v="0.52479620323841425"/>
    <n v="1221"/>
    <n v="146.68304668304668"/>
    <s v="USD"/>
    <x v="4"/>
    <s v="documentary"/>
    <x v="804"/>
    <n v="1576994400"/>
    <x v="804"/>
    <x v="801"/>
    <b v="0"/>
    <b v="0"/>
    <s v="film &amp; video/documentary"/>
  </r>
  <r>
    <n v="899"/>
    <s v="Best-Young"/>
    <s v="Implemented multimedia time-frame"/>
    <n v="3100"/>
    <n v="12620"/>
    <s v="CH"/>
    <x v="1"/>
    <n v="4.0709677419354842"/>
    <n v="123"/>
    <n v="25.203252032520325"/>
    <s v="CHF"/>
    <x v="1"/>
    <s v="jazz"/>
    <x v="805"/>
    <n v="1382677200"/>
    <x v="805"/>
    <x v="802"/>
    <b v="0"/>
    <b v="0"/>
    <s v="music/jazz"/>
  </r>
  <r>
    <n v="900"/>
    <s v="Powers, Smith and Deleon"/>
    <s v="Enhanced uniform service-desk"/>
    <n v="100"/>
    <n v="2"/>
    <s v="US"/>
    <x v="0"/>
    <n v="0.02"/>
    <n v="1"/>
    <n v="100"/>
    <s v="USD"/>
    <x v="2"/>
    <s v="web"/>
    <x v="806"/>
    <n v="1411189200"/>
    <x v="806"/>
    <x v="803"/>
    <b v="0"/>
    <b v="1"/>
    <s v="technology/web"/>
  </r>
  <r>
    <n v="901"/>
    <s v="Hogan Group"/>
    <s v="Versatile bottom-line definition"/>
    <n v="5600"/>
    <n v="8746"/>
    <s v="US"/>
    <x v="1"/>
    <n v="1.5617857142857143"/>
    <n v="159"/>
    <n v="35.220125786163521"/>
    <s v="USD"/>
    <x v="1"/>
    <s v="rock"/>
    <x v="807"/>
    <n v="1534654800"/>
    <x v="807"/>
    <x v="482"/>
    <b v="0"/>
    <b v="1"/>
    <s v="music/rock"/>
  </r>
  <r>
    <n v="902"/>
    <s v="Wang, Silva and Byrd"/>
    <s v="Integrated bifurcated software"/>
    <n v="1400"/>
    <n v="3534"/>
    <s v="US"/>
    <x v="1"/>
    <n v="2.5242857142857145"/>
    <n v="110"/>
    <n v="12.727272727272727"/>
    <s v="USD"/>
    <x v="2"/>
    <s v="web"/>
    <x v="722"/>
    <n v="1457762400"/>
    <x v="722"/>
    <x v="496"/>
    <b v="0"/>
    <b v="0"/>
    <s v="technology/web"/>
  </r>
  <r>
    <n v="903"/>
    <s v="Parker-Morris"/>
    <s v="Assimilated next generation instruction set"/>
    <n v="41000"/>
    <n v="709"/>
    <s v="US"/>
    <x v="2"/>
    <n v="1.729268292682927E-2"/>
    <n v="14"/>
    <n v="2928.5714285714284"/>
    <s v="USD"/>
    <x v="5"/>
    <s v="nonfiction"/>
    <x v="477"/>
    <n v="1337490000"/>
    <x v="477"/>
    <x v="804"/>
    <b v="0"/>
    <b v="1"/>
    <s v="publishing/nonfiction"/>
  </r>
  <r>
    <n v="904"/>
    <s v="Rodriguez, Johnson and Jackson"/>
    <s v="Digitized foreground array"/>
    <n v="6500"/>
    <n v="795"/>
    <s v="US"/>
    <x v="0"/>
    <n v="0.12230769230769231"/>
    <n v="16"/>
    <n v="406.25"/>
    <s v="USD"/>
    <x v="5"/>
    <s v="radio &amp; podcasts"/>
    <x v="259"/>
    <n v="1349672400"/>
    <x v="259"/>
    <x v="805"/>
    <b v="0"/>
    <b v="0"/>
    <s v="publishing/radio &amp; podcasts"/>
  </r>
  <r>
    <n v="905"/>
    <s v="Haynes PLC"/>
    <s v="Re-engineered clear-thinking project"/>
    <n v="7900"/>
    <n v="12955"/>
    <s v="US"/>
    <x v="1"/>
    <n v="1.6398734177215191"/>
    <n v="236"/>
    <n v="33.474576271186443"/>
    <s v="USD"/>
    <x v="3"/>
    <s v="plays"/>
    <x v="9"/>
    <n v="1379826000"/>
    <x v="9"/>
    <x v="806"/>
    <b v="0"/>
    <b v="0"/>
    <s v="theater/plays"/>
  </r>
  <r>
    <n v="906"/>
    <s v="Hayes Group"/>
    <s v="Implemented even-keeled standardization"/>
    <n v="5500"/>
    <n v="8964"/>
    <s v="US"/>
    <x v="1"/>
    <n v="1.6298181818181818"/>
    <n v="191"/>
    <n v="28.795811518324609"/>
    <s v="USD"/>
    <x v="4"/>
    <s v="documentary"/>
    <x v="808"/>
    <n v="1497762000"/>
    <x v="808"/>
    <x v="807"/>
    <b v="1"/>
    <b v="1"/>
    <s v="film &amp; video/documentary"/>
  </r>
  <r>
    <n v="907"/>
    <s v="White, Pena and Calhoun"/>
    <s v="Quality-focused asymmetric adapter"/>
    <n v="9100"/>
    <n v="1843"/>
    <s v="US"/>
    <x v="0"/>
    <n v="0.20252747252747252"/>
    <n v="41"/>
    <n v="221.95121951219511"/>
    <s v="USD"/>
    <x v="3"/>
    <s v="plays"/>
    <x v="809"/>
    <n v="1304485200"/>
    <x v="809"/>
    <x v="808"/>
    <b v="0"/>
    <b v="0"/>
    <s v="theater/plays"/>
  </r>
  <r>
    <n v="908"/>
    <s v="Bryant-Pope"/>
    <s v="Networked intangible help-desk"/>
    <n v="38200"/>
    <n v="121950"/>
    <s v="US"/>
    <x v="1"/>
    <n v="3.1924083769633507"/>
    <n v="3934"/>
    <n v="9.7102186070157597"/>
    <s v="USD"/>
    <x v="6"/>
    <s v="video games"/>
    <x v="444"/>
    <n v="1336885200"/>
    <x v="444"/>
    <x v="104"/>
    <b v="0"/>
    <b v="0"/>
    <s v="games/video games"/>
  </r>
  <r>
    <n v="909"/>
    <s v="Gates, Li and Thompson"/>
    <s v="Synchronized attitude-oriented frame"/>
    <n v="1800"/>
    <n v="8621"/>
    <s v="CA"/>
    <x v="1"/>
    <n v="4.7894444444444444"/>
    <n v="80"/>
    <n v="22.5"/>
    <s v="CAD"/>
    <x v="3"/>
    <s v="plays"/>
    <x v="384"/>
    <n v="1530421200"/>
    <x v="384"/>
    <x v="809"/>
    <b v="0"/>
    <b v="1"/>
    <s v="theater/plays"/>
  </r>
  <r>
    <n v="910"/>
    <s v="King-Morris"/>
    <s v="Proactive incremental architecture"/>
    <n v="154500"/>
    <n v="30215"/>
    <s v="US"/>
    <x v="3"/>
    <n v="0.19556634304207121"/>
    <n v="296"/>
    <n v="521.95945945945948"/>
    <s v="USD"/>
    <x v="3"/>
    <s v="plays"/>
    <x v="810"/>
    <n v="1421992800"/>
    <x v="810"/>
    <x v="810"/>
    <b v="0"/>
    <b v="0"/>
    <s v="theater/plays"/>
  </r>
  <r>
    <n v="911"/>
    <s v="Carter, Cole and Curtis"/>
    <s v="Cloned responsive standardization"/>
    <n v="5800"/>
    <n v="11539"/>
    <s v="US"/>
    <x v="1"/>
    <n v="1.9894827586206896"/>
    <n v="462"/>
    <n v="12.554112554112555"/>
    <s v="USD"/>
    <x v="2"/>
    <s v="web"/>
    <x v="811"/>
    <n v="1568178000"/>
    <x v="811"/>
    <x v="811"/>
    <b v="1"/>
    <b v="0"/>
    <s v="technology/web"/>
  </r>
  <r>
    <n v="912"/>
    <s v="Sanchez-Parsons"/>
    <s v="Reduced bifurcated pricing structure"/>
    <n v="1800"/>
    <n v="14310"/>
    <s v="US"/>
    <x v="1"/>
    <n v="7.95"/>
    <n v="179"/>
    <n v="10.05586592178771"/>
    <s v="USD"/>
    <x v="4"/>
    <s v="drama"/>
    <x v="812"/>
    <n v="1347944400"/>
    <x v="812"/>
    <x v="812"/>
    <b v="1"/>
    <b v="0"/>
    <s v="film &amp; video/drama"/>
  </r>
  <r>
    <n v="913"/>
    <s v="Rivera-Pearson"/>
    <s v="Re-engineered asymmetric challenge"/>
    <n v="70200"/>
    <n v="35536"/>
    <s v="AU"/>
    <x v="0"/>
    <n v="0.50621082621082625"/>
    <n v="523"/>
    <n v="134.22562141491395"/>
    <s v="AUD"/>
    <x v="4"/>
    <s v="drama"/>
    <x v="813"/>
    <n v="1558760400"/>
    <x v="813"/>
    <x v="813"/>
    <b v="0"/>
    <b v="0"/>
    <s v="film &amp; video/drama"/>
  </r>
  <r>
    <n v="914"/>
    <s v="Ramirez, Padilla and Barrera"/>
    <s v="Diverse client-driven conglomeration"/>
    <n v="6400"/>
    <n v="3676"/>
    <s v="GB"/>
    <x v="0"/>
    <n v="0.57437499999999997"/>
    <n v="141"/>
    <n v="45.390070921985817"/>
    <s v="GBP"/>
    <x v="3"/>
    <s v="plays"/>
    <x v="814"/>
    <n v="1376629200"/>
    <x v="814"/>
    <x v="814"/>
    <b v="0"/>
    <b v="0"/>
    <s v="theater/plays"/>
  </r>
  <r>
    <n v="915"/>
    <s v="Riggs Group"/>
    <s v="Configurable upward-trending solution"/>
    <n v="125900"/>
    <n v="195936"/>
    <s v="GB"/>
    <x v="1"/>
    <n v="1.5562827640984909"/>
    <n v="1866"/>
    <n v="67.470525187566992"/>
    <s v="GBP"/>
    <x v="4"/>
    <s v="television"/>
    <x v="80"/>
    <n v="1504760400"/>
    <x v="80"/>
    <x v="815"/>
    <b v="0"/>
    <b v="0"/>
    <s v="film &amp; video/television"/>
  </r>
  <r>
    <n v="916"/>
    <s v="Clements Ltd"/>
    <s v="Persistent bandwidth-monitored framework"/>
    <n v="3700"/>
    <n v="1343"/>
    <s v="US"/>
    <x v="0"/>
    <n v="0.36297297297297298"/>
    <n v="52"/>
    <n v="71.15384615384616"/>
    <s v="USD"/>
    <x v="7"/>
    <s v="photography books"/>
    <x v="815"/>
    <n v="1419660000"/>
    <x v="815"/>
    <x v="414"/>
    <b v="0"/>
    <b v="0"/>
    <s v="photography/photography books"/>
  </r>
  <r>
    <n v="917"/>
    <s v="Cooper Inc"/>
    <s v="Polarized discrete product"/>
    <n v="3600"/>
    <n v="2097"/>
    <s v="GB"/>
    <x v="2"/>
    <n v="0.58250000000000002"/>
    <n v="27"/>
    <n v="133.33333333333334"/>
    <s v="GBP"/>
    <x v="4"/>
    <s v="shorts"/>
    <x v="816"/>
    <n v="1311310800"/>
    <x v="816"/>
    <x v="816"/>
    <b v="0"/>
    <b v="1"/>
    <s v="film &amp; video/shorts"/>
  </r>
  <r>
    <n v="918"/>
    <s v="Jones-Gonzalez"/>
    <s v="Seamless dynamic website"/>
    <n v="3800"/>
    <n v="9021"/>
    <s v="CH"/>
    <x v="1"/>
    <n v="2.3739473684210526"/>
    <n v="156"/>
    <n v="24.358974358974358"/>
    <s v="CHF"/>
    <x v="5"/>
    <s v="radio &amp; podcasts"/>
    <x v="474"/>
    <n v="1344315600"/>
    <x v="474"/>
    <x v="82"/>
    <b v="0"/>
    <b v="0"/>
    <s v="publishing/radio &amp; podcasts"/>
  </r>
  <r>
    <n v="919"/>
    <s v="Fox Ltd"/>
    <s v="Extended multimedia firmware"/>
    <n v="35600"/>
    <n v="20915"/>
    <s v="AU"/>
    <x v="0"/>
    <n v="0.58750000000000002"/>
    <n v="225"/>
    <n v="158.22222222222223"/>
    <s v="AUD"/>
    <x v="3"/>
    <s v="plays"/>
    <x v="817"/>
    <n v="1510725600"/>
    <x v="817"/>
    <x v="817"/>
    <b v="0"/>
    <b v="1"/>
    <s v="theater/plays"/>
  </r>
  <r>
    <n v="920"/>
    <s v="Green, Murphy and Webb"/>
    <s v="Versatile directional project"/>
    <n v="5300"/>
    <n v="9676"/>
    <s v="US"/>
    <x v="1"/>
    <n v="1.8256603773584905"/>
    <n v="255"/>
    <n v="20.784313725490197"/>
    <s v="USD"/>
    <x v="4"/>
    <s v="animation"/>
    <x v="818"/>
    <n v="1551247200"/>
    <x v="818"/>
    <x v="818"/>
    <b v="1"/>
    <b v="0"/>
    <s v="film &amp; video/animation"/>
  </r>
  <r>
    <n v="921"/>
    <s v="Stevenson PLC"/>
    <s v="Profound directional knowledge user"/>
    <n v="160400"/>
    <n v="1210"/>
    <s v="US"/>
    <x v="0"/>
    <n v="7.5436408977556111E-3"/>
    <n v="38"/>
    <n v="4221.0526315789475"/>
    <s v="USD"/>
    <x v="2"/>
    <s v="web"/>
    <x v="819"/>
    <n v="1330236000"/>
    <x v="819"/>
    <x v="819"/>
    <b v="0"/>
    <b v="0"/>
    <s v="technology/web"/>
  </r>
  <r>
    <n v="922"/>
    <s v="Soto-Anthony"/>
    <s v="Ameliorated logistical capability"/>
    <n v="51400"/>
    <n v="90440"/>
    <s v="US"/>
    <x v="1"/>
    <n v="1.7595330739299611"/>
    <n v="2261"/>
    <n v="22.733303847854931"/>
    <s v="USD"/>
    <x v="1"/>
    <s v="world music"/>
    <x v="609"/>
    <n v="1545112800"/>
    <x v="609"/>
    <x v="320"/>
    <b v="0"/>
    <b v="1"/>
    <s v="music/world music"/>
  </r>
  <r>
    <n v="923"/>
    <s v="Wise and Sons"/>
    <s v="Sharable discrete definition"/>
    <n v="1700"/>
    <n v="4044"/>
    <s v="US"/>
    <x v="1"/>
    <n v="2.3788235294117648"/>
    <n v="40"/>
    <n v="42.5"/>
    <s v="USD"/>
    <x v="3"/>
    <s v="plays"/>
    <x v="547"/>
    <n v="1279170000"/>
    <x v="547"/>
    <x v="820"/>
    <b v="0"/>
    <b v="0"/>
    <s v="theater/plays"/>
  </r>
  <r>
    <n v="924"/>
    <s v="Butler-Barr"/>
    <s v="User-friendly next generation core"/>
    <n v="39400"/>
    <n v="192292"/>
    <s v="IT"/>
    <x v="1"/>
    <n v="4.8805076142131982"/>
    <n v="2289"/>
    <n v="17.212756662297945"/>
    <s v="EUR"/>
    <x v="3"/>
    <s v="plays"/>
    <x v="820"/>
    <n v="1573452000"/>
    <x v="820"/>
    <x v="821"/>
    <b v="0"/>
    <b v="0"/>
    <s v="theater/plays"/>
  </r>
  <r>
    <n v="925"/>
    <s v="Wilson, Jefferson and Anderson"/>
    <s v="Profit-focused empowering system engine"/>
    <n v="3000"/>
    <n v="6722"/>
    <s v="US"/>
    <x v="1"/>
    <n v="2.2406666666666668"/>
    <n v="65"/>
    <n v="46.153846153846153"/>
    <s v="USD"/>
    <x v="3"/>
    <s v="plays"/>
    <x v="821"/>
    <n v="1507093200"/>
    <x v="821"/>
    <x v="822"/>
    <b v="0"/>
    <b v="0"/>
    <s v="theater/plays"/>
  </r>
  <r>
    <n v="926"/>
    <s v="Brown-Oliver"/>
    <s v="Synchronized cohesive encoding"/>
    <n v="8700"/>
    <n v="1577"/>
    <s v="US"/>
    <x v="0"/>
    <n v="0.18126436781609195"/>
    <n v="15"/>
    <n v="580"/>
    <s v="USD"/>
    <x v="0"/>
    <s v="food trucks"/>
    <x v="151"/>
    <n v="1463374800"/>
    <x v="151"/>
    <x v="823"/>
    <b v="0"/>
    <b v="0"/>
    <s v="food/food trucks"/>
  </r>
  <r>
    <n v="927"/>
    <s v="Davis-Gardner"/>
    <s v="Synergistic dynamic utilization"/>
    <n v="7200"/>
    <n v="3301"/>
    <s v="US"/>
    <x v="0"/>
    <n v="0.45847222222222223"/>
    <n v="37"/>
    <n v="194.59459459459458"/>
    <s v="USD"/>
    <x v="3"/>
    <s v="plays"/>
    <x v="822"/>
    <n v="1344574800"/>
    <x v="822"/>
    <x v="824"/>
    <b v="0"/>
    <b v="0"/>
    <s v="theater/plays"/>
  </r>
  <r>
    <n v="928"/>
    <s v="Dawson Group"/>
    <s v="Triple-buffered bi-directional model"/>
    <n v="167400"/>
    <n v="196386"/>
    <s v="IT"/>
    <x v="1"/>
    <n v="1.1731541218637993"/>
    <n v="3777"/>
    <n v="44.320889594916601"/>
    <s v="EUR"/>
    <x v="2"/>
    <s v="web"/>
    <x v="823"/>
    <n v="1389074400"/>
    <x v="823"/>
    <x v="497"/>
    <b v="0"/>
    <b v="0"/>
    <s v="technology/web"/>
  </r>
  <r>
    <n v="929"/>
    <s v="Turner-Terrell"/>
    <s v="Polarized tertiary function"/>
    <n v="5500"/>
    <n v="11952"/>
    <s v="GB"/>
    <x v="1"/>
    <n v="2.173090909090909"/>
    <n v="184"/>
    <n v="29.891304347826086"/>
    <s v="GBP"/>
    <x v="3"/>
    <s v="plays"/>
    <x v="824"/>
    <n v="1494997200"/>
    <x v="824"/>
    <x v="825"/>
    <b v="0"/>
    <b v="0"/>
    <s v="theater/plays"/>
  </r>
  <r>
    <n v="930"/>
    <s v="Hall, Buchanan and Benton"/>
    <s v="Configurable fault-tolerant structure"/>
    <n v="3500"/>
    <n v="3930"/>
    <s v="US"/>
    <x v="1"/>
    <n v="1.1228571428571428"/>
    <n v="85"/>
    <n v="41.176470588235297"/>
    <s v="USD"/>
    <x v="3"/>
    <s v="plays"/>
    <x v="825"/>
    <n v="1425448800"/>
    <x v="825"/>
    <x v="826"/>
    <b v="0"/>
    <b v="1"/>
    <s v="theater/plays"/>
  </r>
  <r>
    <n v="931"/>
    <s v="Lowery, Hayden and Cruz"/>
    <s v="Digitized 24/7 budgetary management"/>
    <n v="7900"/>
    <n v="5729"/>
    <s v="US"/>
    <x v="0"/>
    <n v="0.72518987341772156"/>
    <n v="112"/>
    <n v="70.535714285714292"/>
    <s v="USD"/>
    <x v="3"/>
    <s v="plays"/>
    <x v="826"/>
    <n v="1404104400"/>
    <x v="826"/>
    <x v="827"/>
    <b v="0"/>
    <b v="1"/>
    <s v="theater/plays"/>
  </r>
  <r>
    <n v="932"/>
    <s v="Mora, Miller and Harper"/>
    <s v="Stand-alone zero tolerance algorithm"/>
    <n v="2300"/>
    <n v="4883"/>
    <s v="US"/>
    <x v="1"/>
    <n v="2.1230434782608696"/>
    <n v="144"/>
    <n v="15.972222222222221"/>
    <s v="USD"/>
    <x v="1"/>
    <s v="rock"/>
    <x v="827"/>
    <n v="1394773200"/>
    <x v="827"/>
    <x v="828"/>
    <b v="0"/>
    <b v="0"/>
    <s v="music/rock"/>
  </r>
  <r>
    <n v="933"/>
    <s v="Espinoza Group"/>
    <s v="Implemented tangible support"/>
    <n v="73000"/>
    <n v="175015"/>
    <s v="US"/>
    <x v="1"/>
    <n v="2.3974657534246577"/>
    <n v="1902"/>
    <n v="38.380651945320714"/>
    <s v="USD"/>
    <x v="3"/>
    <s v="plays"/>
    <x v="828"/>
    <n v="1366520400"/>
    <x v="828"/>
    <x v="829"/>
    <b v="0"/>
    <b v="0"/>
    <s v="theater/plays"/>
  </r>
  <r>
    <n v="934"/>
    <s v="Davis, Crawford and Lopez"/>
    <s v="Reactive radical framework"/>
    <n v="6200"/>
    <n v="11280"/>
    <s v="US"/>
    <x v="1"/>
    <n v="1.8193548387096774"/>
    <n v="105"/>
    <n v="59.047619047619051"/>
    <s v="USD"/>
    <x v="3"/>
    <s v="plays"/>
    <x v="829"/>
    <n v="1456639200"/>
    <x v="829"/>
    <x v="830"/>
    <b v="0"/>
    <b v="0"/>
    <s v="theater/plays"/>
  </r>
  <r>
    <n v="935"/>
    <s v="Richards, Stevens and Fleming"/>
    <s v="Object-based full-range knowledge user"/>
    <n v="6100"/>
    <n v="10012"/>
    <s v="US"/>
    <x v="1"/>
    <n v="1.6413114754098361"/>
    <n v="132"/>
    <n v="46.212121212121211"/>
    <s v="USD"/>
    <x v="3"/>
    <s v="plays"/>
    <x v="830"/>
    <n v="1438318800"/>
    <x v="830"/>
    <x v="94"/>
    <b v="0"/>
    <b v="0"/>
    <s v="theater/plays"/>
  </r>
  <r>
    <n v="936"/>
    <s v="Brown Ltd"/>
    <s v="Enhanced composite contingency"/>
    <n v="103200"/>
    <n v="1690"/>
    <s v="US"/>
    <x v="0"/>
    <n v="1.6375968992248063E-2"/>
    <n v="21"/>
    <n v="4914.2857142857147"/>
    <s v="USD"/>
    <x v="3"/>
    <s v="plays"/>
    <x v="831"/>
    <n v="1564030800"/>
    <x v="831"/>
    <x v="831"/>
    <b v="1"/>
    <b v="0"/>
    <s v="theater/plays"/>
  </r>
  <r>
    <n v="937"/>
    <s v="Tapia, Sandoval and Hurley"/>
    <s v="Cloned fresh-thinking model"/>
    <n v="171000"/>
    <n v="84891"/>
    <s v="US"/>
    <x v="3"/>
    <n v="0.49643859649122807"/>
    <n v="976"/>
    <n v="175.20491803278688"/>
    <s v="USD"/>
    <x v="4"/>
    <s v="documentary"/>
    <x v="832"/>
    <n v="1449295200"/>
    <x v="832"/>
    <x v="832"/>
    <b v="0"/>
    <b v="0"/>
    <s v="film &amp; video/documentary"/>
  </r>
  <r>
    <n v="938"/>
    <s v="Allen Inc"/>
    <s v="Total dedicated benchmark"/>
    <n v="9200"/>
    <n v="10093"/>
    <s v="US"/>
    <x v="1"/>
    <n v="1.0970652173913042"/>
    <n v="96"/>
    <n v="95.833333333333329"/>
    <s v="USD"/>
    <x v="5"/>
    <s v="fiction"/>
    <x v="833"/>
    <n v="1531890000"/>
    <x v="833"/>
    <x v="833"/>
    <b v="0"/>
    <b v="1"/>
    <s v="publishing/fiction"/>
  </r>
  <r>
    <n v="939"/>
    <s v="Williams, Johnson and Campbell"/>
    <s v="Streamlined human-resource Graphic Interface"/>
    <n v="7800"/>
    <n v="3839"/>
    <s v="US"/>
    <x v="0"/>
    <n v="0.49217948717948717"/>
    <n v="67"/>
    <n v="116.41791044776119"/>
    <s v="USD"/>
    <x v="6"/>
    <s v="video games"/>
    <x v="834"/>
    <n v="1306213200"/>
    <x v="834"/>
    <x v="834"/>
    <b v="0"/>
    <b v="1"/>
    <s v="games/video games"/>
  </r>
  <r>
    <n v="940"/>
    <s v="Wiggins Ltd"/>
    <s v="Upgradable analyzing core"/>
    <n v="9900"/>
    <n v="6161"/>
    <s v="CA"/>
    <x v="2"/>
    <n v="0.62232323232323228"/>
    <n v="66"/>
    <n v="150"/>
    <s v="CAD"/>
    <x v="2"/>
    <s v="web"/>
    <x v="835"/>
    <n v="1356242400"/>
    <x v="835"/>
    <x v="835"/>
    <b v="0"/>
    <b v="0"/>
    <s v="technology/web"/>
  </r>
  <r>
    <n v="941"/>
    <s v="Luna-Horne"/>
    <s v="Profound exuding pricing structure"/>
    <n v="43000"/>
    <n v="5615"/>
    <s v="US"/>
    <x v="0"/>
    <n v="0.1305813953488372"/>
    <n v="78"/>
    <n v="551.28205128205127"/>
    <s v="USD"/>
    <x v="3"/>
    <s v="plays"/>
    <x v="836"/>
    <n v="1297576800"/>
    <x v="836"/>
    <x v="836"/>
    <b v="1"/>
    <b v="0"/>
    <s v="theater/plays"/>
  </r>
  <r>
    <n v="942"/>
    <s v="Allen Inc"/>
    <s v="Horizontal optimizing model"/>
    <n v="9600"/>
    <n v="6205"/>
    <s v="AU"/>
    <x v="0"/>
    <n v="0.64635416666666667"/>
    <n v="67"/>
    <n v="143.28358208955223"/>
    <s v="AUD"/>
    <x v="3"/>
    <s v="plays"/>
    <x v="837"/>
    <n v="1296194400"/>
    <x v="837"/>
    <x v="611"/>
    <b v="0"/>
    <b v="0"/>
    <s v="theater/plays"/>
  </r>
  <r>
    <n v="943"/>
    <s v="Peterson, Gonzalez and Spencer"/>
    <s v="Synchronized fault-tolerant algorithm"/>
    <n v="7500"/>
    <n v="11969"/>
    <s v="US"/>
    <x v="1"/>
    <n v="1.5958666666666668"/>
    <n v="114"/>
    <n v="65.78947368421052"/>
    <s v="USD"/>
    <x v="0"/>
    <s v="food trucks"/>
    <x v="219"/>
    <n v="1414558800"/>
    <x v="219"/>
    <x v="837"/>
    <b v="0"/>
    <b v="0"/>
    <s v="food/food trucks"/>
  </r>
  <r>
    <n v="944"/>
    <s v="Walter Inc"/>
    <s v="Streamlined 5thgeneration intranet"/>
    <n v="10000"/>
    <n v="8142"/>
    <s v="AU"/>
    <x v="0"/>
    <n v="0.81420000000000003"/>
    <n v="263"/>
    <n v="38.022813688212928"/>
    <s v="AUD"/>
    <x v="7"/>
    <s v="photography books"/>
    <x v="365"/>
    <n v="1488348000"/>
    <x v="365"/>
    <x v="334"/>
    <b v="0"/>
    <b v="0"/>
    <s v="photography/photography books"/>
  </r>
  <r>
    <n v="945"/>
    <s v="Sanders, Farley and Huffman"/>
    <s v="Cross-group clear-thinking task-force"/>
    <n v="172000"/>
    <n v="55805"/>
    <s v="US"/>
    <x v="0"/>
    <n v="0.32444767441860467"/>
    <n v="1691"/>
    <n v="101.71496156120638"/>
    <s v="USD"/>
    <x v="7"/>
    <s v="photography books"/>
    <x v="838"/>
    <n v="1334898000"/>
    <x v="838"/>
    <x v="838"/>
    <b v="1"/>
    <b v="0"/>
    <s v="photography/photography books"/>
  </r>
  <r>
    <n v="946"/>
    <s v="Hall, Holmes and Walker"/>
    <s v="Public-key bandwidth-monitored intranet"/>
    <n v="153700"/>
    <n v="15238"/>
    <s v="US"/>
    <x v="0"/>
    <n v="9.9141184124918666E-2"/>
    <n v="181"/>
    <n v="849.17127071823199"/>
    <s v="USD"/>
    <x v="3"/>
    <s v="plays"/>
    <x v="839"/>
    <n v="1308373200"/>
    <x v="839"/>
    <x v="839"/>
    <b v="0"/>
    <b v="0"/>
    <s v="theater/plays"/>
  </r>
  <r>
    <n v="947"/>
    <s v="Smith-Powell"/>
    <s v="Upgradable clear-thinking hardware"/>
    <n v="3600"/>
    <n v="961"/>
    <s v="US"/>
    <x v="0"/>
    <n v="0.26694444444444443"/>
    <n v="13"/>
    <n v="276.92307692307691"/>
    <s v="USD"/>
    <x v="3"/>
    <s v="plays"/>
    <x v="840"/>
    <n v="1412312400"/>
    <x v="840"/>
    <x v="216"/>
    <b v="0"/>
    <b v="0"/>
    <s v="theater/plays"/>
  </r>
  <r>
    <n v="948"/>
    <s v="Smith-Hill"/>
    <s v="Integrated holistic paradigm"/>
    <n v="9400"/>
    <n v="5918"/>
    <s v="US"/>
    <x v="3"/>
    <n v="0.62957446808510642"/>
    <n v="160"/>
    <n v="58.75"/>
    <s v="USD"/>
    <x v="4"/>
    <s v="documentary"/>
    <x v="841"/>
    <n v="1419228000"/>
    <x v="841"/>
    <x v="840"/>
    <b v="1"/>
    <b v="1"/>
    <s v="film &amp; video/documentary"/>
  </r>
  <r>
    <n v="949"/>
    <s v="Wright LLC"/>
    <s v="Seamless clear-thinking conglomeration"/>
    <n v="5900"/>
    <n v="9520"/>
    <s v="US"/>
    <x v="1"/>
    <n v="1.6135593220338984"/>
    <n v="203"/>
    <n v="29.064039408866996"/>
    <s v="USD"/>
    <x v="2"/>
    <s v="web"/>
    <x v="842"/>
    <n v="1430974800"/>
    <x v="842"/>
    <x v="133"/>
    <b v="0"/>
    <b v="0"/>
    <s v="technology/web"/>
  </r>
  <r>
    <n v="950"/>
    <s v="Williams, Orozco and Gomez"/>
    <s v="Persistent content-based methodology"/>
    <n v="100"/>
    <n v="5"/>
    <s v="US"/>
    <x v="0"/>
    <n v="0.05"/>
    <n v="1"/>
    <n v="100"/>
    <s v="USD"/>
    <x v="3"/>
    <s v="plays"/>
    <x v="843"/>
    <n v="1555822800"/>
    <x v="843"/>
    <x v="354"/>
    <b v="0"/>
    <b v="1"/>
    <s v="theater/plays"/>
  </r>
  <r>
    <n v="951"/>
    <s v="Peterson Ltd"/>
    <s v="Re-engineered 24hour matrix"/>
    <n v="14500"/>
    <n v="159056"/>
    <s v="US"/>
    <x v="1"/>
    <n v="10.969379310344827"/>
    <n v="1559"/>
    <n v="9.3008338678640161"/>
    <s v="USD"/>
    <x v="1"/>
    <s v="rock"/>
    <x v="844"/>
    <n v="1482818400"/>
    <x v="844"/>
    <x v="721"/>
    <b v="0"/>
    <b v="1"/>
    <s v="music/rock"/>
  </r>
  <r>
    <n v="952"/>
    <s v="Cummings-Hayes"/>
    <s v="Virtual multi-tasking core"/>
    <n v="145500"/>
    <n v="101987"/>
    <s v="US"/>
    <x v="3"/>
    <n v="0.70094158075601376"/>
    <n v="2266"/>
    <n v="64.210061782877318"/>
    <s v="USD"/>
    <x v="4"/>
    <s v="documentary"/>
    <x v="845"/>
    <n v="1471928400"/>
    <x v="845"/>
    <x v="841"/>
    <b v="0"/>
    <b v="0"/>
    <s v="film &amp; video/documentary"/>
  </r>
  <r>
    <n v="953"/>
    <s v="Boyle Ltd"/>
    <s v="Streamlined fault-tolerant conglomeration"/>
    <n v="3300"/>
    <n v="1980"/>
    <s v="US"/>
    <x v="0"/>
    <n v="0.6"/>
    <n v="21"/>
    <n v="157.14285714285714"/>
    <s v="USD"/>
    <x v="4"/>
    <s v="science fiction"/>
    <x v="846"/>
    <n v="1453701600"/>
    <x v="846"/>
    <x v="842"/>
    <b v="0"/>
    <b v="1"/>
    <s v="film &amp; video/science fiction"/>
  </r>
  <r>
    <n v="954"/>
    <s v="Henderson, Parker and Diaz"/>
    <s v="Enterprise-wide client-driven policy"/>
    <n v="42600"/>
    <n v="156384"/>
    <s v="AU"/>
    <x v="1"/>
    <n v="3.6709859154929578"/>
    <n v="1548"/>
    <n v="27.519379844961239"/>
    <s v="AUD"/>
    <x v="2"/>
    <s v="web"/>
    <x v="110"/>
    <n v="1350363600"/>
    <x v="110"/>
    <x v="843"/>
    <b v="0"/>
    <b v="0"/>
    <s v="technology/web"/>
  </r>
  <r>
    <n v="955"/>
    <s v="Moss-Obrien"/>
    <s v="Function-based next generation emulation"/>
    <n v="700"/>
    <n v="7763"/>
    <s v="US"/>
    <x v="1"/>
    <n v="11.09"/>
    <n v="80"/>
    <n v="8.75"/>
    <s v="USD"/>
    <x v="3"/>
    <s v="plays"/>
    <x v="847"/>
    <n v="1353996000"/>
    <x v="847"/>
    <x v="844"/>
    <b v="0"/>
    <b v="0"/>
    <s v="theater/plays"/>
  </r>
  <r>
    <n v="956"/>
    <s v="Wood Inc"/>
    <s v="Re-engineered composite focus group"/>
    <n v="187600"/>
    <n v="35698"/>
    <s v="US"/>
    <x v="0"/>
    <n v="0.19028784648187633"/>
    <n v="830"/>
    <n v="226.02409638554218"/>
    <s v="USD"/>
    <x v="4"/>
    <s v="science fiction"/>
    <x v="848"/>
    <n v="1451109600"/>
    <x v="848"/>
    <x v="845"/>
    <b v="0"/>
    <b v="0"/>
    <s v="film &amp; video/science fiction"/>
  </r>
  <r>
    <n v="957"/>
    <s v="Riley, Cohen and Goodman"/>
    <s v="Profound mission-critical function"/>
    <n v="9800"/>
    <n v="12434"/>
    <s v="US"/>
    <x v="1"/>
    <n v="1.2687755102040816"/>
    <n v="131"/>
    <n v="74.809160305343511"/>
    <s v="USD"/>
    <x v="3"/>
    <s v="plays"/>
    <x v="849"/>
    <n v="1329631200"/>
    <x v="849"/>
    <x v="846"/>
    <b v="0"/>
    <b v="0"/>
    <s v="theater/plays"/>
  </r>
  <r>
    <n v="958"/>
    <s v="Green, Robinson and Ho"/>
    <s v="De-engineered zero-defect open system"/>
    <n v="1100"/>
    <n v="8081"/>
    <s v="US"/>
    <x v="1"/>
    <n v="7.3463636363636367"/>
    <n v="112"/>
    <n v="9.8214285714285712"/>
    <s v="USD"/>
    <x v="4"/>
    <s v="animation"/>
    <x v="780"/>
    <n v="1278997200"/>
    <x v="780"/>
    <x v="847"/>
    <b v="0"/>
    <b v="0"/>
    <s v="film &amp; video/animation"/>
  </r>
  <r>
    <n v="959"/>
    <s v="Black-Graham"/>
    <s v="Operative hybrid utilization"/>
    <n v="145000"/>
    <n v="6631"/>
    <s v="US"/>
    <x v="0"/>
    <n v="4.5731034482758622E-2"/>
    <n v="130"/>
    <n v="1115.3846153846155"/>
    <s v="USD"/>
    <x v="5"/>
    <s v="translations"/>
    <x v="140"/>
    <n v="1280120400"/>
    <x v="140"/>
    <x v="688"/>
    <b v="0"/>
    <b v="0"/>
    <s v="publishing/translations"/>
  </r>
  <r>
    <n v="960"/>
    <s v="Robbins Group"/>
    <s v="Function-based interactive matrix"/>
    <n v="5500"/>
    <n v="4678"/>
    <s v="US"/>
    <x v="0"/>
    <n v="0.85054545454545449"/>
    <n v="55"/>
    <n v="100"/>
    <s v="USD"/>
    <x v="2"/>
    <s v="web"/>
    <x v="850"/>
    <n v="1458104400"/>
    <x v="850"/>
    <x v="848"/>
    <b v="0"/>
    <b v="0"/>
    <s v="technology/web"/>
  </r>
  <r>
    <n v="961"/>
    <s v="Mason, Case and May"/>
    <s v="Optimized content-based collaboration"/>
    <n v="5700"/>
    <n v="6800"/>
    <s v="US"/>
    <x v="1"/>
    <n v="1.1929824561403508"/>
    <n v="155"/>
    <n v="36.774193548387096"/>
    <s v="USD"/>
    <x v="5"/>
    <s v="translations"/>
    <x v="851"/>
    <n v="1298268000"/>
    <x v="851"/>
    <x v="248"/>
    <b v="0"/>
    <b v="0"/>
    <s v="publishing/translations"/>
  </r>
  <r>
    <n v="962"/>
    <s v="Harris, Russell and Mitchell"/>
    <s v="User-centric cohesive policy"/>
    <n v="3600"/>
    <n v="10657"/>
    <s v="US"/>
    <x v="1"/>
    <n v="2.9602777777777778"/>
    <n v="266"/>
    <n v="13.533834586466165"/>
    <s v="USD"/>
    <x v="0"/>
    <s v="food trucks"/>
    <x v="852"/>
    <n v="1386223200"/>
    <x v="852"/>
    <x v="849"/>
    <b v="0"/>
    <b v="0"/>
    <s v="food/food trucks"/>
  </r>
  <r>
    <n v="963"/>
    <s v="Rodriguez-Robinson"/>
    <s v="Ergonomic methodical hub"/>
    <n v="5900"/>
    <n v="4997"/>
    <s v="IT"/>
    <x v="0"/>
    <n v="0.84694915254237291"/>
    <n v="114"/>
    <n v="51.754385964912281"/>
    <s v="EUR"/>
    <x v="7"/>
    <s v="photography books"/>
    <x v="853"/>
    <n v="1299823200"/>
    <x v="853"/>
    <x v="850"/>
    <b v="0"/>
    <b v="1"/>
    <s v="photography/photography books"/>
  </r>
  <r>
    <n v="964"/>
    <s v="Peck, Higgins and Smith"/>
    <s v="Devolved disintermediate encryption"/>
    <n v="3700"/>
    <n v="13164"/>
    <s v="US"/>
    <x v="1"/>
    <n v="3.5578378378378379"/>
    <n v="155"/>
    <n v="23.870967741935484"/>
    <s v="USD"/>
    <x v="3"/>
    <s v="plays"/>
    <x v="854"/>
    <n v="1431752400"/>
    <x v="854"/>
    <x v="851"/>
    <b v="0"/>
    <b v="0"/>
    <s v="theater/plays"/>
  </r>
  <r>
    <n v="965"/>
    <s v="Nunez-King"/>
    <s v="Phased clear-thinking policy"/>
    <n v="2200"/>
    <n v="8501"/>
    <s v="GB"/>
    <x v="1"/>
    <n v="3.8640909090909092"/>
    <n v="207"/>
    <n v="10.628019323671497"/>
    <s v="GBP"/>
    <x v="1"/>
    <s v="rock"/>
    <x v="67"/>
    <n v="1267855200"/>
    <x v="67"/>
    <x v="852"/>
    <b v="0"/>
    <b v="0"/>
    <s v="music/rock"/>
  </r>
  <r>
    <n v="966"/>
    <s v="Davis and Sons"/>
    <s v="Seamless solution-oriented capacity"/>
    <n v="1700"/>
    <n v="13468"/>
    <s v="US"/>
    <x v="1"/>
    <n v="7.9223529411764702"/>
    <n v="245"/>
    <n v="6.9387755102040813"/>
    <s v="USD"/>
    <x v="3"/>
    <s v="plays"/>
    <x v="855"/>
    <n v="1497675600"/>
    <x v="855"/>
    <x v="853"/>
    <b v="0"/>
    <b v="0"/>
    <s v="theater/plays"/>
  </r>
  <r>
    <n v="967"/>
    <s v="Howard-Douglas"/>
    <s v="Organized human-resource attitude"/>
    <n v="88400"/>
    <n v="121138"/>
    <s v="US"/>
    <x v="1"/>
    <n v="1.3703393665158372"/>
    <n v="1573"/>
    <n v="56.198347107438018"/>
    <s v="USD"/>
    <x v="1"/>
    <s v="world music"/>
    <x v="107"/>
    <n v="1336885200"/>
    <x v="107"/>
    <x v="104"/>
    <b v="0"/>
    <b v="0"/>
    <s v="music/world music"/>
  </r>
  <r>
    <n v="968"/>
    <s v="Gonzalez-White"/>
    <s v="Open-architected disintermediate budgetary management"/>
    <n v="2400"/>
    <n v="8117"/>
    <s v="US"/>
    <x v="1"/>
    <n v="3.3820833333333336"/>
    <n v="114"/>
    <n v="21.05263157894737"/>
    <s v="USD"/>
    <x v="0"/>
    <s v="food trucks"/>
    <x v="344"/>
    <n v="1295157600"/>
    <x v="344"/>
    <x v="854"/>
    <b v="0"/>
    <b v="0"/>
    <s v="food/food trucks"/>
  </r>
  <r>
    <n v="969"/>
    <s v="Lopez-King"/>
    <s v="Multi-lateral radical solution"/>
    <n v="7900"/>
    <n v="8550"/>
    <s v="US"/>
    <x v="1"/>
    <n v="1.0822784810126582"/>
    <n v="93"/>
    <n v="84.946236559139791"/>
    <s v="USD"/>
    <x v="3"/>
    <s v="plays"/>
    <x v="856"/>
    <n v="1577599200"/>
    <x v="856"/>
    <x v="855"/>
    <b v="0"/>
    <b v="0"/>
    <s v="theater/plays"/>
  </r>
  <r>
    <n v="970"/>
    <s v="Glover-Nelson"/>
    <s v="Inverse context-sensitive info-mediaries"/>
    <n v="94900"/>
    <n v="57659"/>
    <s v="US"/>
    <x v="0"/>
    <n v="0.60757639620653314"/>
    <n v="594"/>
    <n v="159.76430976430976"/>
    <s v="USD"/>
    <x v="3"/>
    <s v="plays"/>
    <x v="857"/>
    <n v="1305003600"/>
    <x v="857"/>
    <x v="856"/>
    <b v="0"/>
    <b v="0"/>
    <s v="theater/plays"/>
  </r>
  <r>
    <n v="971"/>
    <s v="Garner and Sons"/>
    <s v="Versatile neutral workforce"/>
    <n v="5100"/>
    <n v="1414"/>
    <s v="US"/>
    <x v="0"/>
    <n v="0.27725490196078434"/>
    <n v="24"/>
    <n v="212.5"/>
    <s v="USD"/>
    <x v="4"/>
    <s v="television"/>
    <x v="858"/>
    <n v="1381726800"/>
    <x v="858"/>
    <x v="857"/>
    <b v="0"/>
    <b v="0"/>
    <s v="film &amp; video/television"/>
  </r>
  <r>
    <n v="972"/>
    <s v="Sellers, Roach and Garrison"/>
    <s v="Multi-tiered systematic knowledge user"/>
    <n v="42700"/>
    <n v="97524"/>
    <s v="US"/>
    <x v="1"/>
    <n v="2.283934426229508"/>
    <n v="1681"/>
    <n v="25.401546698393812"/>
    <s v="USD"/>
    <x v="2"/>
    <s v="web"/>
    <x v="859"/>
    <n v="1402462800"/>
    <x v="859"/>
    <x v="858"/>
    <b v="0"/>
    <b v="1"/>
    <s v="technology/web"/>
  </r>
  <r>
    <n v="973"/>
    <s v="Herrera, Bennett and Silva"/>
    <s v="Programmable multi-state algorithm"/>
    <n v="121100"/>
    <n v="26176"/>
    <s v="US"/>
    <x v="0"/>
    <n v="0.21615194054500414"/>
    <n v="252"/>
    <n v="480.55555555555554"/>
    <s v="USD"/>
    <x v="3"/>
    <s v="plays"/>
    <x v="860"/>
    <n v="1292133600"/>
    <x v="860"/>
    <x v="859"/>
    <b v="0"/>
    <b v="1"/>
    <s v="theater/plays"/>
  </r>
  <r>
    <n v="974"/>
    <s v="Thomas, Clay and Mendoza"/>
    <s v="Multi-channeled reciprocal interface"/>
    <n v="800"/>
    <n v="2991"/>
    <s v="US"/>
    <x v="1"/>
    <n v="3.73875"/>
    <n v="32"/>
    <n v="25"/>
    <s v="USD"/>
    <x v="1"/>
    <s v="indie rock"/>
    <x v="170"/>
    <n v="1368939600"/>
    <x v="170"/>
    <x v="860"/>
    <b v="0"/>
    <b v="0"/>
    <s v="music/indie rock"/>
  </r>
  <r>
    <n v="975"/>
    <s v="Ayala Group"/>
    <s v="Right-sized maximized migration"/>
    <n v="5400"/>
    <n v="8366"/>
    <s v="US"/>
    <x v="1"/>
    <n v="1.5492592592592593"/>
    <n v="135"/>
    <n v="40"/>
    <s v="USD"/>
    <x v="3"/>
    <s v="plays"/>
    <x v="861"/>
    <n v="1452146400"/>
    <x v="861"/>
    <x v="264"/>
    <b v="0"/>
    <b v="1"/>
    <s v="theater/plays"/>
  </r>
  <r>
    <n v="976"/>
    <s v="Huerta, Roberts and Dickerson"/>
    <s v="Self-enabling value-added artificial intelligence"/>
    <n v="4000"/>
    <n v="12886"/>
    <s v="US"/>
    <x v="1"/>
    <n v="3.2214999999999998"/>
    <n v="140"/>
    <n v="28.571428571428573"/>
    <s v="USD"/>
    <x v="3"/>
    <s v="plays"/>
    <x v="862"/>
    <n v="1296712800"/>
    <x v="862"/>
    <x v="65"/>
    <b v="0"/>
    <b v="1"/>
    <s v="theater/plays"/>
  </r>
  <r>
    <n v="977"/>
    <s v="Johnson Group"/>
    <s v="Vision-oriented interactive solution"/>
    <n v="7000"/>
    <n v="5177"/>
    <s v="US"/>
    <x v="0"/>
    <n v="0.73957142857142855"/>
    <n v="67"/>
    <n v="104.4776119402985"/>
    <s v="USD"/>
    <x v="0"/>
    <s v="food trucks"/>
    <x v="863"/>
    <n v="1520748000"/>
    <x v="863"/>
    <x v="861"/>
    <b v="0"/>
    <b v="0"/>
    <s v="food/food trucks"/>
  </r>
  <r>
    <n v="978"/>
    <s v="Bailey, Nguyen and Martinez"/>
    <s v="Fundamental user-facing productivity"/>
    <n v="1000"/>
    <n v="8641"/>
    <s v="US"/>
    <x v="1"/>
    <n v="8.641"/>
    <n v="92"/>
    <n v="10.869565217391305"/>
    <s v="USD"/>
    <x v="6"/>
    <s v="video games"/>
    <x v="864"/>
    <n v="1480831200"/>
    <x v="864"/>
    <x v="862"/>
    <b v="0"/>
    <b v="0"/>
    <s v="games/video games"/>
  </r>
  <r>
    <n v="979"/>
    <s v="Williams, Martin and Meyer"/>
    <s v="Innovative well-modulated capability"/>
    <n v="60200"/>
    <n v="86244"/>
    <s v="GB"/>
    <x v="1"/>
    <n v="1.432624584717608"/>
    <n v="1015"/>
    <n v="59.310344827586206"/>
    <s v="GBP"/>
    <x v="3"/>
    <s v="plays"/>
    <x v="527"/>
    <n v="1426914000"/>
    <x v="527"/>
    <x v="454"/>
    <b v="0"/>
    <b v="0"/>
    <s v="theater/plays"/>
  </r>
  <r>
    <n v="980"/>
    <s v="Huff-Johnson"/>
    <s v="Universal fault-tolerant orchestration"/>
    <n v="195200"/>
    <n v="78630"/>
    <s v="US"/>
    <x v="0"/>
    <n v="0.40281762295081969"/>
    <n v="742"/>
    <n v="263.07277628032347"/>
    <s v="USD"/>
    <x v="5"/>
    <s v="nonfiction"/>
    <x v="865"/>
    <n v="1446616800"/>
    <x v="865"/>
    <x v="863"/>
    <b v="1"/>
    <b v="0"/>
    <s v="publishing/nonfiction"/>
  </r>
  <r>
    <n v="981"/>
    <s v="Diaz-Little"/>
    <s v="Grass-roots executive synergy"/>
    <n v="6700"/>
    <n v="11941"/>
    <s v="US"/>
    <x v="1"/>
    <n v="1.7822388059701493"/>
    <n v="323"/>
    <n v="20.743034055727556"/>
    <s v="USD"/>
    <x v="2"/>
    <s v="web"/>
    <x v="866"/>
    <n v="1517032800"/>
    <x v="866"/>
    <x v="864"/>
    <b v="0"/>
    <b v="0"/>
    <s v="technology/web"/>
  </r>
  <r>
    <n v="982"/>
    <s v="Freeman-French"/>
    <s v="Multi-layered optimal application"/>
    <n v="7200"/>
    <n v="6115"/>
    <s v="US"/>
    <x v="0"/>
    <n v="0.84930555555555554"/>
    <n v="75"/>
    <n v="96"/>
    <s v="USD"/>
    <x v="4"/>
    <s v="documentary"/>
    <x v="867"/>
    <n v="1311224400"/>
    <x v="867"/>
    <x v="865"/>
    <b v="0"/>
    <b v="1"/>
    <s v="film &amp; video/documentary"/>
  </r>
  <r>
    <n v="983"/>
    <s v="Beck-Weber"/>
    <s v="Business-focused full-range core"/>
    <n v="129100"/>
    <n v="188404"/>
    <s v="US"/>
    <x v="1"/>
    <n v="1.4593648334624323"/>
    <n v="2326"/>
    <n v="55.503009458297505"/>
    <s v="USD"/>
    <x v="4"/>
    <s v="documentary"/>
    <x v="868"/>
    <n v="1566190800"/>
    <x v="868"/>
    <x v="866"/>
    <b v="0"/>
    <b v="0"/>
    <s v="film &amp; video/documentary"/>
  </r>
  <r>
    <n v="984"/>
    <s v="Lewis-Jacobson"/>
    <s v="Exclusive system-worthy Graphic Interface"/>
    <n v="6500"/>
    <n v="9910"/>
    <s v="US"/>
    <x v="1"/>
    <n v="1.5246153846153847"/>
    <n v="381"/>
    <n v="17.060367454068242"/>
    <s v="USD"/>
    <x v="3"/>
    <s v="plays"/>
    <x v="105"/>
    <n v="1570165200"/>
    <x v="105"/>
    <x v="867"/>
    <b v="0"/>
    <b v="0"/>
    <s v="theater/plays"/>
  </r>
  <r>
    <n v="985"/>
    <s v="Logan-Curtis"/>
    <s v="Enhanced optimal ability"/>
    <n v="170600"/>
    <n v="114523"/>
    <s v="US"/>
    <x v="0"/>
    <n v="0.67129542790152408"/>
    <n v="4405"/>
    <n v="38.728717366628828"/>
    <s v="USD"/>
    <x v="1"/>
    <s v="rock"/>
    <x v="481"/>
    <n v="1388556000"/>
    <x v="481"/>
    <x v="868"/>
    <b v="0"/>
    <b v="1"/>
    <s v="music/rock"/>
  </r>
  <r>
    <n v="986"/>
    <s v="Chan, Washington and Callahan"/>
    <s v="Optional zero administration neural-net"/>
    <n v="7800"/>
    <n v="3144"/>
    <s v="US"/>
    <x v="0"/>
    <n v="0.40307692307692305"/>
    <n v="92"/>
    <n v="84.782608695652172"/>
    <s v="USD"/>
    <x v="1"/>
    <s v="rock"/>
    <x v="253"/>
    <n v="1303189200"/>
    <x v="253"/>
    <x v="296"/>
    <b v="0"/>
    <b v="0"/>
    <s v="music/rock"/>
  </r>
  <r>
    <n v="987"/>
    <s v="Wilson Group"/>
    <s v="Ameliorated foreground focus group"/>
    <n v="6200"/>
    <n v="13441"/>
    <s v="US"/>
    <x v="1"/>
    <n v="2.1679032258064517"/>
    <n v="480"/>
    <n v="12.916666666666666"/>
    <s v="USD"/>
    <x v="4"/>
    <s v="documentary"/>
    <x v="869"/>
    <n v="1494478800"/>
    <x v="869"/>
    <x v="869"/>
    <b v="0"/>
    <b v="0"/>
    <s v="film &amp; video/documentary"/>
  </r>
  <r>
    <n v="988"/>
    <s v="Gardner, Ryan and Gutierrez"/>
    <s v="Triple-buffered multi-tasking matrices"/>
    <n v="9400"/>
    <n v="4899"/>
    <s v="US"/>
    <x v="0"/>
    <n v="0.52117021276595743"/>
    <n v="64"/>
    <n v="146.875"/>
    <s v="USD"/>
    <x v="5"/>
    <s v="radio &amp; podcasts"/>
    <x v="864"/>
    <n v="1480744800"/>
    <x v="864"/>
    <x v="274"/>
    <b v="0"/>
    <b v="0"/>
    <s v="publishing/radio &amp; podcasts"/>
  </r>
  <r>
    <n v="989"/>
    <s v="Hernandez Inc"/>
    <s v="Versatile dedicated migration"/>
    <n v="2400"/>
    <n v="11990"/>
    <s v="US"/>
    <x v="1"/>
    <n v="4.9958333333333336"/>
    <n v="226"/>
    <n v="10.619469026548673"/>
    <s v="USD"/>
    <x v="5"/>
    <s v="translations"/>
    <x v="843"/>
    <n v="1555822800"/>
    <x v="843"/>
    <x v="354"/>
    <b v="0"/>
    <b v="0"/>
    <s v="publishing/translations"/>
  </r>
  <r>
    <n v="990"/>
    <s v="Ortiz-Roberts"/>
    <s v="Devolved foreground customer loyalty"/>
    <n v="7800"/>
    <n v="6839"/>
    <s v="US"/>
    <x v="0"/>
    <n v="0.87679487179487181"/>
    <n v="64"/>
    <n v="121.875"/>
    <s v="USD"/>
    <x v="4"/>
    <s v="drama"/>
    <x v="289"/>
    <n v="1458882000"/>
    <x v="289"/>
    <x v="870"/>
    <b v="0"/>
    <b v="1"/>
    <s v="film &amp; video/drama"/>
  </r>
  <r>
    <n v="991"/>
    <s v="Ramirez LLC"/>
    <s v="Reduced reciprocal focus group"/>
    <n v="9800"/>
    <n v="11091"/>
    <s v="US"/>
    <x v="1"/>
    <n v="1.131734693877551"/>
    <n v="241"/>
    <n v="40.663900414937757"/>
    <s v="USD"/>
    <x v="1"/>
    <s v="rock"/>
    <x v="870"/>
    <n v="1411966800"/>
    <x v="870"/>
    <x v="871"/>
    <b v="0"/>
    <b v="1"/>
    <s v="music/rock"/>
  </r>
  <r>
    <n v="992"/>
    <s v="Morrow Inc"/>
    <s v="Networked global migration"/>
    <n v="3100"/>
    <n v="13223"/>
    <s v="US"/>
    <x v="1"/>
    <n v="4.2654838709677421"/>
    <n v="132"/>
    <n v="23.484848484848484"/>
    <s v="USD"/>
    <x v="4"/>
    <s v="drama"/>
    <x v="871"/>
    <n v="1526878800"/>
    <x v="871"/>
    <x v="98"/>
    <b v="0"/>
    <b v="1"/>
    <s v="film &amp; video/drama"/>
  </r>
  <r>
    <n v="993"/>
    <s v="Erickson-Rogers"/>
    <s v="De-engineered even-keeled definition"/>
    <n v="9800"/>
    <n v="7608"/>
    <s v="IT"/>
    <x v="3"/>
    <n v="0.77632653061224488"/>
    <n v="75"/>
    <n v="130.66666666666666"/>
    <s v="EUR"/>
    <x v="7"/>
    <s v="photography books"/>
    <x v="872"/>
    <n v="1452405600"/>
    <x v="872"/>
    <x v="872"/>
    <b v="0"/>
    <b v="1"/>
    <s v="photography/photography books"/>
  </r>
  <r>
    <n v="994"/>
    <s v="Leach, Rich and Price"/>
    <s v="Implemented bi-directional flexibility"/>
    <n v="141100"/>
    <n v="74073"/>
    <s v="US"/>
    <x v="0"/>
    <n v="0.52496810772501767"/>
    <n v="842"/>
    <n v="167.57719714964369"/>
    <s v="USD"/>
    <x v="5"/>
    <s v="translations"/>
    <x v="873"/>
    <n v="1414040400"/>
    <x v="873"/>
    <x v="873"/>
    <b v="0"/>
    <b v="1"/>
    <s v="publishing/translations"/>
  </r>
  <r>
    <n v="995"/>
    <s v="Manning-Hamilton"/>
    <s v="Vision-oriented scalable definition"/>
    <n v="97300"/>
    <n v="153216"/>
    <s v="US"/>
    <x v="1"/>
    <n v="1.5746762589928058"/>
    <n v="2043"/>
    <n v="47.626040137053351"/>
    <s v="USD"/>
    <x v="0"/>
    <s v="food trucks"/>
    <x v="874"/>
    <n v="1543816800"/>
    <x v="874"/>
    <x v="526"/>
    <b v="0"/>
    <b v="1"/>
    <s v="food/food trucks"/>
  </r>
  <r>
    <n v="996"/>
    <s v="Butler LLC"/>
    <s v="Future-proofed upward-trending migration"/>
    <n v="6600"/>
    <n v="4814"/>
    <s v="US"/>
    <x v="0"/>
    <n v="0.72939393939393937"/>
    <n v="112"/>
    <n v="58.928571428571431"/>
    <s v="USD"/>
    <x v="3"/>
    <s v="plays"/>
    <x v="875"/>
    <n v="1359698400"/>
    <x v="875"/>
    <x v="874"/>
    <b v="0"/>
    <b v="0"/>
    <s v="theater/plays"/>
  </r>
  <r>
    <n v="997"/>
    <s v="Ball LLC"/>
    <s v="Right-sized full-range throughput"/>
    <n v="7600"/>
    <n v="4603"/>
    <s v="IT"/>
    <x v="3"/>
    <n v="0.60565789473684206"/>
    <n v="139"/>
    <n v="54.676258992805757"/>
    <s v="EUR"/>
    <x v="3"/>
    <s v="plays"/>
    <x v="876"/>
    <n v="1390629600"/>
    <x v="876"/>
    <x v="875"/>
    <b v="0"/>
    <b v="0"/>
    <s v="theater/plays"/>
  </r>
  <r>
    <n v="998"/>
    <s v="Taylor, Santiago and Flores"/>
    <s v="Polarized composite customer loyalty"/>
    <n v="66600"/>
    <n v="37823"/>
    <s v="US"/>
    <x v="0"/>
    <n v="0.5679129129129129"/>
    <n v="374"/>
    <n v="178.07486631016042"/>
    <s v="USD"/>
    <x v="1"/>
    <s v="indie rock"/>
    <x v="877"/>
    <n v="1267077600"/>
    <x v="877"/>
    <x v="876"/>
    <b v="0"/>
    <b v="1"/>
    <s v="music/indie rock"/>
  </r>
  <r>
    <n v="999"/>
    <s v="Hernandez, Norton and Kelley"/>
    <s v="Expanded eco-centric policy"/>
    <n v="111100"/>
    <n v="62819"/>
    <s v="US"/>
    <x v="3"/>
    <n v="0.56542754275427543"/>
    <n v="1122"/>
    <n v="99.019607843137251"/>
    <s v="USD"/>
    <x v="0"/>
    <s v="food trucks"/>
    <x v="878"/>
    <n v="1467781200"/>
    <x v="878"/>
    <x v="877"/>
    <b v="0"/>
    <b v="0"/>
    <s v="food/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C0DD3-54A5-43B4-B9A4-05269BCB156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axis="axisCol" dataField="1" showAll="0">
      <items count="6">
        <item x="3"/>
        <item x="2"/>
        <item x="0"/>
        <item x="1"/>
        <item h="1" x="4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Count of outcome" fld="6" subtotal="count" baseField="0" baseItem="0"/>
  </dataFields>
  <chartFormats count="4"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BCD01C-15D9-44E9-973D-B4B1F4F3350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axis="axisCol" dataField="1" showAll="0">
      <items count="6">
        <item x="3"/>
        <item x="2"/>
        <item x="0"/>
        <item x="1"/>
        <item h="1" x="4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5" hier="-1"/>
    <pageField fld="1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3FD54-358B-4161-931C-64EB4EEEC95B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numFmtId="10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1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D1" zoomScale="55" zoomScaleNormal="55" workbookViewId="0">
      <selection activeCell="Q4" sqref="Q4"/>
    </sheetView>
  </sheetViews>
  <sheetFormatPr defaultColWidth="10.6640625" defaultRowHeight="15.5" x14ac:dyDescent="0.35"/>
  <cols>
    <col min="1" max="1" width="10.08203125" bestFit="1" customWidth="1"/>
    <col min="2" max="2" width="31.75" bestFit="1" customWidth="1"/>
    <col min="3" max="3" width="35.08203125" style="3" bestFit="1" customWidth="1"/>
    <col min="4" max="4" width="11.9140625" bestFit="1" customWidth="1"/>
    <col min="5" max="5" width="15.25" bestFit="1" customWidth="1"/>
    <col min="7" max="7" width="16" bestFit="1" customWidth="1"/>
    <col min="8" max="8" width="20.9140625" style="9" bestFit="1" customWidth="1"/>
    <col min="9" max="9" width="20.4140625" bestFit="1" customWidth="1"/>
    <col min="10" max="10" width="22.83203125" style="10" bestFit="1" customWidth="1"/>
    <col min="11" max="11" width="15.6640625" bestFit="1" customWidth="1"/>
    <col min="12" max="13" width="15.6640625" customWidth="1"/>
    <col min="14" max="14" width="18.58203125" bestFit="1" customWidth="1"/>
    <col min="15" max="15" width="15.6640625" bestFit="1" customWidth="1"/>
    <col min="16" max="16" width="30.5" style="12" customWidth="1"/>
    <col min="17" max="17" width="28.08203125" style="12" bestFit="1" customWidth="1"/>
    <col min="18" max="18" width="16.33203125" bestFit="1" customWidth="1"/>
    <col min="19" max="19" width="15.83203125" bestFit="1" customWidth="1"/>
    <col min="20" max="20" width="29" bestFit="1" customWidth="1"/>
    <col min="23" max="23" width="161.58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6</v>
      </c>
      <c r="G1" s="1" t="s">
        <v>4</v>
      </c>
      <c r="H1" s="6" t="s">
        <v>2031</v>
      </c>
      <c r="I1" s="1" t="s">
        <v>5</v>
      </c>
      <c r="J1" s="7" t="s">
        <v>2032</v>
      </c>
      <c r="K1" s="1" t="s">
        <v>7</v>
      </c>
      <c r="L1" s="1" t="s">
        <v>2033</v>
      </c>
      <c r="M1" s="1" t="s">
        <v>2034</v>
      </c>
      <c r="N1" s="1" t="s">
        <v>8</v>
      </c>
      <c r="O1" s="1" t="s">
        <v>9</v>
      </c>
      <c r="P1" s="11" t="s">
        <v>2071</v>
      </c>
      <c r="Q1" s="11" t="s">
        <v>2072</v>
      </c>
      <c r="R1" s="1" t="s">
        <v>10</v>
      </c>
      <c r="S1" s="1" t="s">
        <v>11</v>
      </c>
      <c r="T1" s="1" t="s">
        <v>2028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15</v>
      </c>
      <c r="G2" s="8" t="s">
        <v>14</v>
      </c>
      <c r="H2" s="9">
        <f>E2/D2</f>
        <v>0</v>
      </c>
      <c r="I2">
        <v>0</v>
      </c>
      <c r="J2" s="10" t="str">
        <f t="shared" ref="J2:J3" si="0">IF(I2&gt;=1,D2/I2,"no donations")</f>
        <v>no donations</v>
      </c>
      <c r="K2" t="s">
        <v>16</v>
      </c>
      <c r="L2" t="str">
        <f>LEFT(T2,FIND("/",T2)-1)</f>
        <v>food</v>
      </c>
      <c r="M2" t="str">
        <f>RIGHT(T2,LEN(T2)-FIND("/",T2))</f>
        <v>food trucks</v>
      </c>
      <c r="N2">
        <v>1448690400</v>
      </c>
      <c r="O2">
        <v>1450159200</v>
      </c>
      <c r="P2" s="12">
        <f>(((N2/60)/60)/24)+DATE(1970,1,1)</f>
        <v>42336.25</v>
      </c>
      <c r="Q2" s="12">
        <f>(((O2/60)/60)/24)+DATE(1970,1,1)</f>
        <v>42353.25</v>
      </c>
      <c r="R2" t="b">
        <v>0</v>
      </c>
      <c r="S2" t="b">
        <v>0</v>
      </c>
      <c r="T2" t="s">
        <v>17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21</v>
      </c>
      <c r="G3" s="8" t="s">
        <v>20</v>
      </c>
      <c r="H3" s="9">
        <f>E3/D3</f>
        <v>10.4</v>
      </c>
      <c r="I3">
        <v>158</v>
      </c>
      <c r="J3" s="10">
        <f t="shared" si="0"/>
        <v>8.8607594936708853</v>
      </c>
      <c r="K3" t="s">
        <v>22</v>
      </c>
      <c r="L3" t="str">
        <f t="shared" ref="L3:L66" si="1">LEFT(T3,FIND("/",T3)-1)</f>
        <v>music</v>
      </c>
      <c r="M3" t="str">
        <f t="shared" ref="M3:M66" si="2">RIGHT(T3,LEN(T3)-FIND("/",T3))</f>
        <v>rock</v>
      </c>
      <c r="N3">
        <v>1408424400</v>
      </c>
      <c r="O3">
        <v>1408597200</v>
      </c>
      <c r="P3" s="12">
        <f t="shared" ref="P3:P66" si="3">(((N3/60)/60)/24)+DATE(1970,1,1)</f>
        <v>41870.208333333336</v>
      </c>
      <c r="Q3" s="12">
        <f t="shared" ref="Q3:Q66" si="4">(((O3/60)/60)/24)+DATE(1970,1,1)</f>
        <v>41872.208333333336</v>
      </c>
      <c r="R3" t="b">
        <v>0</v>
      </c>
      <c r="S3" t="b">
        <v>1</v>
      </c>
      <c r="T3" t="s">
        <v>23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26</v>
      </c>
      <c r="G4" s="8" t="s">
        <v>20</v>
      </c>
      <c r="H4" s="9">
        <f>E4/D4</f>
        <v>1.3147878228782288</v>
      </c>
      <c r="I4">
        <v>1425</v>
      </c>
      <c r="J4" s="10">
        <f>IF(I4&gt;=1,D4/I4,"no donations")</f>
        <v>76.070175438596493</v>
      </c>
      <c r="K4" t="s">
        <v>27</v>
      </c>
      <c r="L4" t="str">
        <f t="shared" si="1"/>
        <v>technology</v>
      </c>
      <c r="M4" t="str">
        <f t="shared" si="2"/>
        <v>web</v>
      </c>
      <c r="N4">
        <v>1384668000</v>
      </c>
      <c r="O4">
        <v>1384840800</v>
      </c>
      <c r="P4" s="12">
        <f t="shared" si="3"/>
        <v>41595.25</v>
      </c>
      <c r="Q4" s="12">
        <f t="shared" si="4"/>
        <v>41597.25</v>
      </c>
      <c r="R4" t="b">
        <v>0</v>
      </c>
      <c r="S4" t="b">
        <v>0</v>
      </c>
      <c r="T4" t="s">
        <v>28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21</v>
      </c>
      <c r="G5" s="8" t="s">
        <v>14</v>
      </c>
      <c r="H5" s="9">
        <f t="shared" ref="H5:H68" si="5">E5/D5</f>
        <v>0.58976190476190471</v>
      </c>
      <c r="I5">
        <v>24</v>
      </c>
      <c r="J5" s="10">
        <f t="shared" ref="J5:J68" si="6">IF(I5&gt;=1,D5/I5,"no donations")</f>
        <v>175</v>
      </c>
      <c r="K5" t="s">
        <v>22</v>
      </c>
      <c r="L5" t="str">
        <f t="shared" si="1"/>
        <v>music</v>
      </c>
      <c r="M5" t="str">
        <f t="shared" si="2"/>
        <v>rock</v>
      </c>
      <c r="N5">
        <v>1565499600</v>
      </c>
      <c r="O5">
        <v>1568955600</v>
      </c>
      <c r="P5" s="12">
        <f t="shared" si="3"/>
        <v>43688.208333333328</v>
      </c>
      <c r="Q5" s="12">
        <f t="shared" si="4"/>
        <v>43728.208333333328</v>
      </c>
      <c r="R5" t="b">
        <v>0</v>
      </c>
      <c r="S5" t="b">
        <v>0</v>
      </c>
      <c r="T5" t="s">
        <v>23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21</v>
      </c>
      <c r="G6" s="8" t="s">
        <v>14</v>
      </c>
      <c r="H6" s="9">
        <f t="shared" si="5"/>
        <v>0.69276315789473686</v>
      </c>
      <c r="I6">
        <v>53</v>
      </c>
      <c r="J6" s="10">
        <f t="shared" si="6"/>
        <v>143.39622641509433</v>
      </c>
      <c r="K6" t="s">
        <v>22</v>
      </c>
      <c r="L6" t="str">
        <f t="shared" si="1"/>
        <v>theater</v>
      </c>
      <c r="M6" t="str">
        <f t="shared" si="2"/>
        <v>plays</v>
      </c>
      <c r="N6">
        <v>1547964000</v>
      </c>
      <c r="O6">
        <v>1548309600</v>
      </c>
      <c r="P6" s="12">
        <f t="shared" si="3"/>
        <v>43485.25</v>
      </c>
      <c r="Q6" s="12">
        <f t="shared" si="4"/>
        <v>43489.25</v>
      </c>
      <c r="R6" t="b">
        <v>0</v>
      </c>
      <c r="S6" t="b">
        <v>0</v>
      </c>
      <c r="T6" t="s">
        <v>33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36</v>
      </c>
      <c r="G7" s="8" t="s">
        <v>20</v>
      </c>
      <c r="H7" s="9">
        <f t="shared" si="5"/>
        <v>1.7361842105263159</v>
      </c>
      <c r="I7">
        <v>174</v>
      </c>
      <c r="J7" s="10">
        <f t="shared" si="6"/>
        <v>43.678160919540232</v>
      </c>
      <c r="K7" t="s">
        <v>37</v>
      </c>
      <c r="L7" t="str">
        <f t="shared" si="1"/>
        <v>theater</v>
      </c>
      <c r="M7" t="str">
        <f t="shared" si="2"/>
        <v>plays</v>
      </c>
      <c r="N7">
        <v>1346130000</v>
      </c>
      <c r="O7">
        <v>1347080400</v>
      </c>
      <c r="P7" s="12">
        <f t="shared" si="3"/>
        <v>41149.208333333336</v>
      </c>
      <c r="Q7" s="12">
        <f t="shared" si="4"/>
        <v>41160.208333333336</v>
      </c>
      <c r="R7" t="b">
        <v>0</v>
      </c>
      <c r="S7" t="b">
        <v>0</v>
      </c>
      <c r="T7" t="s">
        <v>33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40</v>
      </c>
      <c r="G8" s="8" t="s">
        <v>14</v>
      </c>
      <c r="H8" s="9">
        <f t="shared" si="5"/>
        <v>0.20961538461538462</v>
      </c>
      <c r="I8">
        <v>18</v>
      </c>
      <c r="J8" s="10">
        <f t="shared" si="6"/>
        <v>288.88888888888891</v>
      </c>
      <c r="K8" t="s">
        <v>41</v>
      </c>
      <c r="L8" t="str">
        <f t="shared" si="1"/>
        <v>film &amp; video</v>
      </c>
      <c r="M8" t="str">
        <f t="shared" si="2"/>
        <v>documentary</v>
      </c>
      <c r="N8">
        <v>1505278800</v>
      </c>
      <c r="O8">
        <v>1505365200</v>
      </c>
      <c r="P8" s="12">
        <f t="shared" si="3"/>
        <v>42991.208333333328</v>
      </c>
      <c r="Q8" s="12">
        <f t="shared" si="4"/>
        <v>42992.208333333328</v>
      </c>
      <c r="R8" t="b">
        <v>0</v>
      </c>
      <c r="S8" t="b">
        <v>0</v>
      </c>
      <c r="T8" t="s">
        <v>42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36</v>
      </c>
      <c r="G9" s="8" t="s">
        <v>20</v>
      </c>
      <c r="H9" s="9">
        <f t="shared" si="5"/>
        <v>3.2757777777777779</v>
      </c>
      <c r="I9">
        <v>227</v>
      </c>
      <c r="J9" s="10">
        <f t="shared" si="6"/>
        <v>19.823788546255507</v>
      </c>
      <c r="K9" t="s">
        <v>37</v>
      </c>
      <c r="L9" t="str">
        <f t="shared" si="1"/>
        <v>theater</v>
      </c>
      <c r="M9" t="str">
        <f t="shared" si="2"/>
        <v>plays</v>
      </c>
      <c r="N9">
        <v>1439442000</v>
      </c>
      <c r="O9">
        <v>1439614800</v>
      </c>
      <c r="P9" s="12">
        <f t="shared" si="3"/>
        <v>42229.208333333328</v>
      </c>
      <c r="Q9" s="12">
        <f t="shared" si="4"/>
        <v>42231.208333333328</v>
      </c>
      <c r="R9" t="b">
        <v>0</v>
      </c>
      <c r="S9" t="b">
        <v>0</v>
      </c>
      <c r="T9" t="s">
        <v>33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36</v>
      </c>
      <c r="G10" s="8" t="s">
        <v>47</v>
      </c>
      <c r="H10" s="9">
        <f t="shared" si="5"/>
        <v>0.19932788374205268</v>
      </c>
      <c r="I10">
        <v>708</v>
      </c>
      <c r="J10" s="10">
        <f t="shared" si="6"/>
        <v>155.5084745762712</v>
      </c>
      <c r="K10" t="s">
        <v>37</v>
      </c>
      <c r="L10" t="str">
        <f t="shared" si="1"/>
        <v>theater</v>
      </c>
      <c r="M10" t="str">
        <f t="shared" si="2"/>
        <v>plays</v>
      </c>
      <c r="N10">
        <v>1281330000</v>
      </c>
      <c r="O10">
        <v>1281502800</v>
      </c>
      <c r="P10" s="12">
        <f t="shared" si="3"/>
        <v>40399.208333333336</v>
      </c>
      <c r="Q10" s="12">
        <f t="shared" si="4"/>
        <v>40401.208333333336</v>
      </c>
      <c r="R10" t="b">
        <v>0</v>
      </c>
      <c r="S10" t="b">
        <v>0</v>
      </c>
      <c r="T10" t="s">
        <v>33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21</v>
      </c>
      <c r="G11" s="8" t="s">
        <v>14</v>
      </c>
      <c r="H11" s="9">
        <f t="shared" si="5"/>
        <v>0.51741935483870971</v>
      </c>
      <c r="I11">
        <v>44</v>
      </c>
      <c r="J11" s="10">
        <f t="shared" si="6"/>
        <v>140.90909090909091</v>
      </c>
      <c r="K11" t="s">
        <v>22</v>
      </c>
      <c r="L11" t="str">
        <f t="shared" si="1"/>
        <v>music</v>
      </c>
      <c r="M11" t="str">
        <f t="shared" si="2"/>
        <v>electric music</v>
      </c>
      <c r="N11">
        <v>1379566800</v>
      </c>
      <c r="O11">
        <v>1383804000</v>
      </c>
      <c r="P11" s="12">
        <f t="shared" si="3"/>
        <v>41536.208333333336</v>
      </c>
      <c r="Q11" s="12">
        <f t="shared" si="4"/>
        <v>41585.25</v>
      </c>
      <c r="R11" t="b">
        <v>0</v>
      </c>
      <c r="S11" t="b">
        <v>0</v>
      </c>
      <c r="T11" t="s">
        <v>50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21</v>
      </c>
      <c r="G12" s="8" t="s">
        <v>20</v>
      </c>
      <c r="H12" s="9">
        <f t="shared" si="5"/>
        <v>2.6611538461538462</v>
      </c>
      <c r="I12">
        <v>220</v>
      </c>
      <c r="J12" s="10">
        <f t="shared" si="6"/>
        <v>23.636363636363637</v>
      </c>
      <c r="K12" t="s">
        <v>22</v>
      </c>
      <c r="L12" t="str">
        <f t="shared" si="1"/>
        <v>film &amp; video</v>
      </c>
      <c r="M12" t="str">
        <f t="shared" si="2"/>
        <v>drama</v>
      </c>
      <c r="N12">
        <v>1281762000</v>
      </c>
      <c r="O12">
        <v>1285909200</v>
      </c>
      <c r="P12" s="12">
        <f t="shared" si="3"/>
        <v>40404.208333333336</v>
      </c>
      <c r="Q12" s="12">
        <f t="shared" si="4"/>
        <v>40452.208333333336</v>
      </c>
      <c r="R12" t="b">
        <v>0</v>
      </c>
      <c r="S12" t="b">
        <v>0</v>
      </c>
      <c r="T12" t="s">
        <v>53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21</v>
      </c>
      <c r="G13" s="8" t="s">
        <v>14</v>
      </c>
      <c r="H13" s="9">
        <f t="shared" si="5"/>
        <v>0.48095238095238096</v>
      </c>
      <c r="I13">
        <v>27</v>
      </c>
      <c r="J13" s="10">
        <f t="shared" si="6"/>
        <v>233.33333333333334</v>
      </c>
      <c r="K13" t="s">
        <v>22</v>
      </c>
      <c r="L13" t="str">
        <f t="shared" si="1"/>
        <v>theater</v>
      </c>
      <c r="M13" t="str">
        <f t="shared" si="2"/>
        <v>plays</v>
      </c>
      <c r="N13">
        <v>1285045200</v>
      </c>
      <c r="O13">
        <v>1285563600</v>
      </c>
      <c r="P13" s="12">
        <f t="shared" si="3"/>
        <v>40442.208333333336</v>
      </c>
      <c r="Q13" s="12">
        <f t="shared" si="4"/>
        <v>40448.208333333336</v>
      </c>
      <c r="R13" t="b">
        <v>0</v>
      </c>
      <c r="S13" t="b">
        <v>1</v>
      </c>
      <c r="T13" t="s">
        <v>33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21</v>
      </c>
      <c r="G14" s="8" t="s">
        <v>14</v>
      </c>
      <c r="H14" s="9">
        <f t="shared" si="5"/>
        <v>0.89349206349206345</v>
      </c>
      <c r="I14">
        <v>55</v>
      </c>
      <c r="J14" s="10">
        <f t="shared" si="6"/>
        <v>114.54545454545455</v>
      </c>
      <c r="K14" t="s">
        <v>22</v>
      </c>
      <c r="L14" t="str">
        <f t="shared" si="1"/>
        <v>film &amp; video</v>
      </c>
      <c r="M14" t="str">
        <f t="shared" si="2"/>
        <v>drama</v>
      </c>
      <c r="N14">
        <v>1571720400</v>
      </c>
      <c r="O14">
        <v>1572411600</v>
      </c>
      <c r="P14" s="12">
        <f t="shared" si="3"/>
        <v>43760.208333333328</v>
      </c>
      <c r="Q14" s="12">
        <f t="shared" si="4"/>
        <v>43768.208333333328</v>
      </c>
      <c r="R14" t="b">
        <v>0</v>
      </c>
      <c r="S14" t="b">
        <v>0</v>
      </c>
      <c r="T14" t="s">
        <v>53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21</v>
      </c>
      <c r="G15" s="8" t="s">
        <v>20</v>
      </c>
      <c r="H15" s="9">
        <f t="shared" si="5"/>
        <v>2.4511904761904764</v>
      </c>
      <c r="I15">
        <v>98</v>
      </c>
      <c r="J15" s="10">
        <f t="shared" si="6"/>
        <v>42.857142857142854</v>
      </c>
      <c r="K15" t="s">
        <v>22</v>
      </c>
      <c r="L15" t="str">
        <f t="shared" si="1"/>
        <v>music</v>
      </c>
      <c r="M15" t="str">
        <f t="shared" si="2"/>
        <v>indie rock</v>
      </c>
      <c r="N15">
        <v>1465621200</v>
      </c>
      <c r="O15">
        <v>1466658000</v>
      </c>
      <c r="P15" s="12">
        <f t="shared" si="3"/>
        <v>42532.208333333328</v>
      </c>
      <c r="Q15" s="12">
        <f t="shared" si="4"/>
        <v>42544.208333333328</v>
      </c>
      <c r="R15" t="b">
        <v>0</v>
      </c>
      <c r="S15" t="b">
        <v>0</v>
      </c>
      <c r="T15" t="s">
        <v>60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21</v>
      </c>
      <c r="G16" s="8" t="s">
        <v>14</v>
      </c>
      <c r="H16" s="9">
        <f t="shared" si="5"/>
        <v>0.66769503546099296</v>
      </c>
      <c r="I16">
        <v>200</v>
      </c>
      <c r="J16" s="10">
        <f t="shared" si="6"/>
        <v>141</v>
      </c>
      <c r="K16" t="s">
        <v>22</v>
      </c>
      <c r="L16" t="str">
        <f t="shared" si="1"/>
        <v>music</v>
      </c>
      <c r="M16" t="str">
        <f t="shared" si="2"/>
        <v>indie rock</v>
      </c>
      <c r="N16">
        <v>1331013600</v>
      </c>
      <c r="O16">
        <v>1333342800</v>
      </c>
      <c r="P16" s="12">
        <f t="shared" si="3"/>
        <v>40974.25</v>
      </c>
      <c r="Q16" s="12">
        <f t="shared" si="4"/>
        <v>41001.208333333336</v>
      </c>
      <c r="R16" t="b">
        <v>0</v>
      </c>
      <c r="S16" t="b">
        <v>0</v>
      </c>
      <c r="T16" t="s">
        <v>60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21</v>
      </c>
      <c r="G17" s="8" t="s">
        <v>14</v>
      </c>
      <c r="H17" s="9">
        <f t="shared" si="5"/>
        <v>0.47307881773399013</v>
      </c>
      <c r="I17">
        <v>452</v>
      </c>
      <c r="J17" s="10">
        <f t="shared" si="6"/>
        <v>179.64601769911505</v>
      </c>
      <c r="K17" t="s">
        <v>22</v>
      </c>
      <c r="L17" t="str">
        <f t="shared" si="1"/>
        <v>technology</v>
      </c>
      <c r="M17" t="str">
        <f t="shared" si="2"/>
        <v>wearables</v>
      </c>
      <c r="N17">
        <v>1575957600</v>
      </c>
      <c r="O17">
        <v>1576303200</v>
      </c>
      <c r="P17" s="12">
        <f t="shared" si="3"/>
        <v>43809.25</v>
      </c>
      <c r="Q17" s="12">
        <f t="shared" si="4"/>
        <v>43813.25</v>
      </c>
      <c r="R17" t="b">
        <v>0</v>
      </c>
      <c r="S17" t="b">
        <v>0</v>
      </c>
      <c r="T17" t="s">
        <v>65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21</v>
      </c>
      <c r="G18" s="8" t="s">
        <v>20</v>
      </c>
      <c r="H18" s="9">
        <f t="shared" si="5"/>
        <v>6.4947058823529416</v>
      </c>
      <c r="I18">
        <v>100</v>
      </c>
      <c r="J18" s="10">
        <f t="shared" si="6"/>
        <v>17</v>
      </c>
      <c r="K18" t="s">
        <v>22</v>
      </c>
      <c r="L18" t="str">
        <f t="shared" si="1"/>
        <v>publishing</v>
      </c>
      <c r="M18" t="str">
        <f t="shared" si="2"/>
        <v>nonfiction</v>
      </c>
      <c r="N18">
        <v>1390370400</v>
      </c>
      <c r="O18">
        <v>1392271200</v>
      </c>
      <c r="P18" s="12">
        <f t="shared" si="3"/>
        <v>41661.25</v>
      </c>
      <c r="Q18" s="12">
        <f t="shared" si="4"/>
        <v>41683.25</v>
      </c>
      <c r="R18" t="b">
        <v>0</v>
      </c>
      <c r="S18" t="b">
        <v>0</v>
      </c>
      <c r="T18" t="s">
        <v>68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21</v>
      </c>
      <c r="G19" s="8" t="s">
        <v>20</v>
      </c>
      <c r="H19" s="9">
        <f t="shared" si="5"/>
        <v>1.5939125295508274</v>
      </c>
      <c r="I19">
        <v>1249</v>
      </c>
      <c r="J19" s="10">
        <f t="shared" si="6"/>
        <v>67.734187349879903</v>
      </c>
      <c r="K19" t="s">
        <v>22</v>
      </c>
      <c r="L19" t="str">
        <f t="shared" si="1"/>
        <v>film &amp; video</v>
      </c>
      <c r="M19" t="str">
        <f t="shared" si="2"/>
        <v>animation</v>
      </c>
      <c r="N19">
        <v>1294812000</v>
      </c>
      <c r="O19">
        <v>1294898400</v>
      </c>
      <c r="P19" s="12">
        <f t="shared" si="3"/>
        <v>40555.25</v>
      </c>
      <c r="Q19" s="12">
        <f t="shared" si="4"/>
        <v>40556.25</v>
      </c>
      <c r="R19" t="b">
        <v>0</v>
      </c>
      <c r="S19" t="b">
        <v>0</v>
      </c>
      <c r="T19" t="s">
        <v>71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21</v>
      </c>
      <c r="G20" s="8" t="s">
        <v>74</v>
      </c>
      <c r="H20" s="9">
        <f t="shared" si="5"/>
        <v>0.66912087912087914</v>
      </c>
      <c r="I20">
        <v>135</v>
      </c>
      <c r="J20" s="10">
        <f t="shared" si="6"/>
        <v>67.407407407407405</v>
      </c>
      <c r="K20" t="s">
        <v>22</v>
      </c>
      <c r="L20" t="str">
        <f t="shared" si="1"/>
        <v>theater</v>
      </c>
      <c r="M20" t="str">
        <f t="shared" si="2"/>
        <v>plays</v>
      </c>
      <c r="N20">
        <v>1536382800</v>
      </c>
      <c r="O20">
        <v>1537074000</v>
      </c>
      <c r="P20" s="12">
        <f t="shared" si="3"/>
        <v>43351.208333333328</v>
      </c>
      <c r="Q20" s="12">
        <f t="shared" si="4"/>
        <v>43359.208333333328</v>
      </c>
      <c r="R20" t="b">
        <v>0</v>
      </c>
      <c r="S20" t="b">
        <v>0</v>
      </c>
      <c r="T20" t="s">
        <v>33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21</v>
      </c>
      <c r="G21" s="8" t="s">
        <v>14</v>
      </c>
      <c r="H21" s="9">
        <f t="shared" si="5"/>
        <v>0.48529600000000001</v>
      </c>
      <c r="I21">
        <v>674</v>
      </c>
      <c r="J21" s="10">
        <f t="shared" si="6"/>
        <v>92.7299703264095</v>
      </c>
      <c r="K21" t="s">
        <v>22</v>
      </c>
      <c r="L21" t="str">
        <f t="shared" si="1"/>
        <v>theater</v>
      </c>
      <c r="M21" t="str">
        <f t="shared" si="2"/>
        <v>plays</v>
      </c>
      <c r="N21">
        <v>1551679200</v>
      </c>
      <c r="O21">
        <v>1553490000</v>
      </c>
      <c r="P21" s="12">
        <f t="shared" si="3"/>
        <v>43528.25</v>
      </c>
      <c r="Q21" s="12">
        <f t="shared" si="4"/>
        <v>43549.208333333328</v>
      </c>
      <c r="R21" t="b">
        <v>0</v>
      </c>
      <c r="S21" t="b">
        <v>1</v>
      </c>
      <c r="T21" t="s">
        <v>33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21</v>
      </c>
      <c r="G22" s="8" t="s">
        <v>20</v>
      </c>
      <c r="H22" s="9">
        <f t="shared" si="5"/>
        <v>1.1224279210925645</v>
      </c>
      <c r="I22">
        <v>1396</v>
      </c>
      <c r="J22" s="10">
        <f t="shared" si="6"/>
        <v>94.412607449856736</v>
      </c>
      <c r="K22" t="s">
        <v>22</v>
      </c>
      <c r="L22" t="str">
        <f t="shared" si="1"/>
        <v>film &amp; video</v>
      </c>
      <c r="M22" t="str">
        <f t="shared" si="2"/>
        <v>drama</v>
      </c>
      <c r="N22">
        <v>1406523600</v>
      </c>
      <c r="O22">
        <v>1406523600</v>
      </c>
      <c r="P22" s="12">
        <f t="shared" si="3"/>
        <v>41848.208333333336</v>
      </c>
      <c r="Q22" s="12">
        <f t="shared" si="4"/>
        <v>41848.208333333336</v>
      </c>
      <c r="R22" t="b">
        <v>0</v>
      </c>
      <c r="S22" t="b">
        <v>0</v>
      </c>
      <c r="T22" t="s">
        <v>53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21</v>
      </c>
      <c r="G23" s="8" t="s">
        <v>14</v>
      </c>
      <c r="H23" s="9">
        <f t="shared" si="5"/>
        <v>0.40992553191489361</v>
      </c>
      <c r="I23">
        <v>558</v>
      </c>
      <c r="J23" s="10">
        <f t="shared" si="6"/>
        <v>168.45878136200716</v>
      </c>
      <c r="K23" t="s">
        <v>22</v>
      </c>
      <c r="L23" t="str">
        <f t="shared" si="1"/>
        <v>theater</v>
      </c>
      <c r="M23" t="str">
        <f t="shared" si="2"/>
        <v>plays</v>
      </c>
      <c r="N23">
        <v>1313384400</v>
      </c>
      <c r="O23">
        <v>1316322000</v>
      </c>
      <c r="P23" s="12">
        <f t="shared" si="3"/>
        <v>40770.208333333336</v>
      </c>
      <c r="Q23" s="12">
        <f t="shared" si="4"/>
        <v>40804.208333333336</v>
      </c>
      <c r="R23" t="b">
        <v>0</v>
      </c>
      <c r="S23" t="b">
        <v>0</v>
      </c>
      <c r="T23" t="s">
        <v>33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21</v>
      </c>
      <c r="G24" s="8" t="s">
        <v>20</v>
      </c>
      <c r="H24" s="9">
        <f t="shared" si="5"/>
        <v>1.2807106598984772</v>
      </c>
      <c r="I24">
        <v>890</v>
      </c>
      <c r="J24" s="10">
        <f t="shared" si="6"/>
        <v>66.404494382022477</v>
      </c>
      <c r="K24" t="s">
        <v>22</v>
      </c>
      <c r="L24" t="str">
        <f t="shared" si="1"/>
        <v>theater</v>
      </c>
      <c r="M24" t="str">
        <f t="shared" si="2"/>
        <v>plays</v>
      </c>
      <c r="N24">
        <v>1522731600</v>
      </c>
      <c r="O24">
        <v>1524027600</v>
      </c>
      <c r="P24" s="12">
        <f t="shared" si="3"/>
        <v>43193.208333333328</v>
      </c>
      <c r="Q24" s="12">
        <f t="shared" si="4"/>
        <v>43208.208333333328</v>
      </c>
      <c r="R24" t="b">
        <v>0</v>
      </c>
      <c r="S24" t="b">
        <v>0</v>
      </c>
      <c r="T24" t="s">
        <v>33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40</v>
      </c>
      <c r="G25" s="8" t="s">
        <v>20</v>
      </c>
      <c r="H25" s="9">
        <f t="shared" si="5"/>
        <v>3.3204444444444445</v>
      </c>
      <c r="I25">
        <v>142</v>
      </c>
      <c r="J25" s="10">
        <f t="shared" si="6"/>
        <v>31.690140845070424</v>
      </c>
      <c r="K25" t="s">
        <v>41</v>
      </c>
      <c r="L25" t="str">
        <f t="shared" si="1"/>
        <v>film &amp; video</v>
      </c>
      <c r="M25" t="str">
        <f t="shared" si="2"/>
        <v>documentary</v>
      </c>
      <c r="N25">
        <v>1550124000</v>
      </c>
      <c r="O25">
        <v>1554699600</v>
      </c>
      <c r="P25" s="12">
        <f t="shared" si="3"/>
        <v>43510.25</v>
      </c>
      <c r="Q25" s="12">
        <f t="shared" si="4"/>
        <v>43563.208333333328</v>
      </c>
      <c r="R25" t="b">
        <v>0</v>
      </c>
      <c r="S25" t="b">
        <v>0</v>
      </c>
      <c r="T25" t="s">
        <v>42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21</v>
      </c>
      <c r="G26" s="8" t="s">
        <v>20</v>
      </c>
      <c r="H26" s="9">
        <f t="shared" si="5"/>
        <v>1.1283225108225108</v>
      </c>
      <c r="I26">
        <v>2673</v>
      </c>
      <c r="J26" s="10">
        <f t="shared" si="6"/>
        <v>34.567901234567898</v>
      </c>
      <c r="K26" t="s">
        <v>22</v>
      </c>
      <c r="L26" t="str">
        <f t="shared" si="1"/>
        <v>technology</v>
      </c>
      <c r="M26" t="str">
        <f t="shared" si="2"/>
        <v>wearables</v>
      </c>
      <c r="N26">
        <v>1403326800</v>
      </c>
      <c r="O26">
        <v>1403499600</v>
      </c>
      <c r="P26" s="12">
        <f t="shared" si="3"/>
        <v>41811.208333333336</v>
      </c>
      <c r="Q26" s="12">
        <f t="shared" si="4"/>
        <v>41813.208333333336</v>
      </c>
      <c r="R26" t="b">
        <v>0</v>
      </c>
      <c r="S26" t="b">
        <v>0</v>
      </c>
      <c r="T26" t="s">
        <v>65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21</v>
      </c>
      <c r="G27" s="8" t="s">
        <v>20</v>
      </c>
      <c r="H27" s="9">
        <f t="shared" si="5"/>
        <v>2.1643636363636363</v>
      </c>
      <c r="I27">
        <v>163</v>
      </c>
      <c r="J27" s="10">
        <f t="shared" si="6"/>
        <v>33.742331288343557</v>
      </c>
      <c r="K27" t="s">
        <v>22</v>
      </c>
      <c r="L27" t="str">
        <f t="shared" si="1"/>
        <v>games</v>
      </c>
      <c r="M27" t="str">
        <f t="shared" si="2"/>
        <v>video games</v>
      </c>
      <c r="N27">
        <v>1305694800</v>
      </c>
      <c r="O27">
        <v>1307422800</v>
      </c>
      <c r="P27" s="12">
        <f t="shared" si="3"/>
        <v>40681.208333333336</v>
      </c>
      <c r="Q27" s="12">
        <f t="shared" si="4"/>
        <v>40701.208333333336</v>
      </c>
      <c r="R27" t="b">
        <v>0</v>
      </c>
      <c r="S27" t="b">
        <v>1</v>
      </c>
      <c r="T27" t="s">
        <v>89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21</v>
      </c>
      <c r="G28" s="8" t="s">
        <v>74</v>
      </c>
      <c r="H28" s="9">
        <f t="shared" si="5"/>
        <v>0.4819906976744186</v>
      </c>
      <c r="I28">
        <v>1480</v>
      </c>
      <c r="J28" s="10">
        <f t="shared" si="6"/>
        <v>72.63513513513513</v>
      </c>
      <c r="K28" t="s">
        <v>22</v>
      </c>
      <c r="L28" t="str">
        <f t="shared" si="1"/>
        <v>theater</v>
      </c>
      <c r="M28" t="str">
        <f t="shared" si="2"/>
        <v>plays</v>
      </c>
      <c r="N28">
        <v>1533013200</v>
      </c>
      <c r="O28">
        <v>1535346000</v>
      </c>
      <c r="P28" s="12">
        <f t="shared" si="3"/>
        <v>43312.208333333328</v>
      </c>
      <c r="Q28" s="12">
        <f t="shared" si="4"/>
        <v>43339.208333333328</v>
      </c>
      <c r="R28" t="b">
        <v>0</v>
      </c>
      <c r="S28" t="b">
        <v>0</v>
      </c>
      <c r="T28" t="s">
        <v>33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21</v>
      </c>
      <c r="G29" s="8" t="s">
        <v>14</v>
      </c>
      <c r="H29" s="9">
        <f t="shared" si="5"/>
        <v>0.79949999999999999</v>
      </c>
      <c r="I29">
        <v>15</v>
      </c>
      <c r="J29" s="10">
        <f t="shared" si="6"/>
        <v>133.33333333333334</v>
      </c>
      <c r="K29" t="s">
        <v>22</v>
      </c>
      <c r="L29" t="str">
        <f t="shared" si="1"/>
        <v>music</v>
      </c>
      <c r="M29" t="str">
        <f t="shared" si="2"/>
        <v>rock</v>
      </c>
      <c r="N29">
        <v>1443848400</v>
      </c>
      <c r="O29">
        <v>1444539600</v>
      </c>
      <c r="P29" s="12">
        <f t="shared" si="3"/>
        <v>42280.208333333328</v>
      </c>
      <c r="Q29" s="12">
        <f t="shared" si="4"/>
        <v>42288.208333333328</v>
      </c>
      <c r="R29" t="b">
        <v>0</v>
      </c>
      <c r="S29" t="b">
        <v>0</v>
      </c>
      <c r="T29" t="s">
        <v>23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21</v>
      </c>
      <c r="G30" s="8" t="s">
        <v>20</v>
      </c>
      <c r="H30" s="9">
        <f t="shared" si="5"/>
        <v>1.0522553516819573</v>
      </c>
      <c r="I30">
        <v>2220</v>
      </c>
      <c r="J30" s="10">
        <f t="shared" si="6"/>
        <v>58.918918918918919</v>
      </c>
      <c r="K30" t="s">
        <v>22</v>
      </c>
      <c r="L30" t="str">
        <f t="shared" si="1"/>
        <v>theater</v>
      </c>
      <c r="M30" t="str">
        <f t="shared" si="2"/>
        <v>plays</v>
      </c>
      <c r="N30">
        <v>1265695200</v>
      </c>
      <c r="O30">
        <v>1267682400</v>
      </c>
      <c r="P30" s="12">
        <f t="shared" si="3"/>
        <v>40218.25</v>
      </c>
      <c r="Q30" s="12">
        <f t="shared" si="4"/>
        <v>40241.25</v>
      </c>
      <c r="R30" t="b">
        <v>0</v>
      </c>
      <c r="S30" t="b">
        <v>1</v>
      </c>
      <c r="T30" t="s">
        <v>33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98</v>
      </c>
      <c r="G31" s="8" t="s">
        <v>20</v>
      </c>
      <c r="H31" s="9">
        <f t="shared" si="5"/>
        <v>3.2889978213507627</v>
      </c>
      <c r="I31">
        <v>1606</v>
      </c>
      <c r="J31" s="10">
        <f t="shared" si="6"/>
        <v>28.580323785803238</v>
      </c>
      <c r="K31" t="s">
        <v>99</v>
      </c>
      <c r="L31" t="str">
        <f t="shared" si="1"/>
        <v>film &amp; video</v>
      </c>
      <c r="M31" t="str">
        <f t="shared" si="2"/>
        <v>shorts</v>
      </c>
      <c r="N31">
        <v>1532062800</v>
      </c>
      <c r="O31">
        <v>1535518800</v>
      </c>
      <c r="P31" s="12">
        <f t="shared" si="3"/>
        <v>43301.208333333328</v>
      </c>
      <c r="Q31" s="12">
        <f t="shared" si="4"/>
        <v>43341.208333333328</v>
      </c>
      <c r="R31" t="b">
        <v>0</v>
      </c>
      <c r="S31" t="b">
        <v>0</v>
      </c>
      <c r="T31" t="s">
        <v>100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21</v>
      </c>
      <c r="G32" s="8" t="s">
        <v>20</v>
      </c>
      <c r="H32" s="9">
        <f t="shared" si="5"/>
        <v>1.606111111111111</v>
      </c>
      <c r="I32">
        <v>129</v>
      </c>
      <c r="J32" s="10">
        <f t="shared" si="6"/>
        <v>69.767441860465112</v>
      </c>
      <c r="K32" t="s">
        <v>22</v>
      </c>
      <c r="L32" t="str">
        <f t="shared" si="1"/>
        <v>film &amp; video</v>
      </c>
      <c r="M32" t="str">
        <f t="shared" si="2"/>
        <v>animation</v>
      </c>
      <c r="N32">
        <v>1558674000</v>
      </c>
      <c r="O32">
        <v>1559106000</v>
      </c>
      <c r="P32" s="12">
        <f t="shared" si="3"/>
        <v>43609.208333333328</v>
      </c>
      <c r="Q32" s="12">
        <f t="shared" si="4"/>
        <v>43614.208333333328</v>
      </c>
      <c r="R32" t="b">
        <v>0</v>
      </c>
      <c r="S32" t="b">
        <v>0</v>
      </c>
      <c r="T32" t="s">
        <v>71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40</v>
      </c>
      <c r="G33" s="8" t="s">
        <v>20</v>
      </c>
      <c r="H33" s="9">
        <f t="shared" si="5"/>
        <v>3.1</v>
      </c>
      <c r="I33">
        <v>226</v>
      </c>
      <c r="J33" s="10">
        <f t="shared" si="6"/>
        <v>15.486725663716815</v>
      </c>
      <c r="K33" t="s">
        <v>41</v>
      </c>
      <c r="L33" t="str">
        <f t="shared" si="1"/>
        <v>games</v>
      </c>
      <c r="M33" t="str">
        <f t="shared" si="2"/>
        <v>video games</v>
      </c>
      <c r="N33">
        <v>1451973600</v>
      </c>
      <c r="O33">
        <v>1454392800</v>
      </c>
      <c r="P33" s="12">
        <f t="shared" si="3"/>
        <v>42374.25</v>
      </c>
      <c r="Q33" s="12">
        <f t="shared" si="4"/>
        <v>42402.25</v>
      </c>
      <c r="R33" t="b">
        <v>0</v>
      </c>
      <c r="S33" t="b">
        <v>0</v>
      </c>
      <c r="T33" t="s">
        <v>89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107</v>
      </c>
      <c r="G34" s="8" t="s">
        <v>14</v>
      </c>
      <c r="H34" s="9">
        <f t="shared" si="5"/>
        <v>0.86807920792079207</v>
      </c>
      <c r="I34">
        <v>2307</v>
      </c>
      <c r="J34" s="10">
        <f t="shared" si="6"/>
        <v>43.779800606848724</v>
      </c>
      <c r="K34" t="s">
        <v>108</v>
      </c>
      <c r="L34" t="str">
        <f t="shared" si="1"/>
        <v>film &amp; video</v>
      </c>
      <c r="M34" t="str">
        <f t="shared" si="2"/>
        <v>documentary</v>
      </c>
      <c r="N34">
        <v>1515564000</v>
      </c>
      <c r="O34">
        <v>1517896800</v>
      </c>
      <c r="P34" s="12">
        <f t="shared" si="3"/>
        <v>43110.25</v>
      </c>
      <c r="Q34" s="12">
        <f t="shared" si="4"/>
        <v>43137.25</v>
      </c>
      <c r="R34" t="b">
        <v>0</v>
      </c>
      <c r="S34" t="b">
        <v>0</v>
      </c>
      <c r="T34" t="s">
        <v>42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21</v>
      </c>
      <c r="G35" s="8" t="s">
        <v>20</v>
      </c>
      <c r="H35" s="9">
        <f t="shared" si="5"/>
        <v>3.7782071713147412</v>
      </c>
      <c r="I35">
        <v>5419</v>
      </c>
      <c r="J35" s="10">
        <f t="shared" si="6"/>
        <v>9.2637017899981551</v>
      </c>
      <c r="K35" t="s">
        <v>22</v>
      </c>
      <c r="L35" t="str">
        <f t="shared" si="1"/>
        <v>theater</v>
      </c>
      <c r="M35" t="str">
        <f t="shared" si="2"/>
        <v>plays</v>
      </c>
      <c r="N35">
        <v>1412485200</v>
      </c>
      <c r="O35">
        <v>1415685600</v>
      </c>
      <c r="P35" s="12">
        <f t="shared" si="3"/>
        <v>41917.208333333336</v>
      </c>
      <c r="Q35" s="12">
        <f t="shared" si="4"/>
        <v>41954.25</v>
      </c>
      <c r="R35" t="b">
        <v>0</v>
      </c>
      <c r="S35" t="b">
        <v>0</v>
      </c>
      <c r="T35" t="s">
        <v>33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21</v>
      </c>
      <c r="G36" s="8" t="s">
        <v>20</v>
      </c>
      <c r="H36" s="9">
        <f t="shared" si="5"/>
        <v>1.5080645161290323</v>
      </c>
      <c r="I36">
        <v>165</v>
      </c>
      <c r="J36" s="10">
        <f t="shared" si="6"/>
        <v>56.363636363636367</v>
      </c>
      <c r="K36" t="s">
        <v>22</v>
      </c>
      <c r="L36" t="str">
        <f t="shared" si="1"/>
        <v>film &amp; video</v>
      </c>
      <c r="M36" t="str">
        <f t="shared" si="2"/>
        <v>documentary</v>
      </c>
      <c r="N36">
        <v>1490245200</v>
      </c>
      <c r="O36">
        <v>1490677200</v>
      </c>
      <c r="P36" s="12">
        <f t="shared" si="3"/>
        <v>42817.208333333328</v>
      </c>
      <c r="Q36" s="12">
        <f t="shared" si="4"/>
        <v>42822.208333333328</v>
      </c>
      <c r="R36" t="b">
        <v>0</v>
      </c>
      <c r="S36" t="b">
        <v>0</v>
      </c>
      <c r="T36" t="s">
        <v>42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36</v>
      </c>
      <c r="G37" s="8" t="s">
        <v>20</v>
      </c>
      <c r="H37" s="9">
        <f t="shared" si="5"/>
        <v>1.5030119521912351</v>
      </c>
      <c r="I37">
        <v>1965</v>
      </c>
      <c r="J37" s="10">
        <f t="shared" si="6"/>
        <v>63.867684478371501</v>
      </c>
      <c r="K37" t="s">
        <v>37</v>
      </c>
      <c r="L37" t="str">
        <f t="shared" si="1"/>
        <v>film &amp; video</v>
      </c>
      <c r="M37" t="str">
        <f t="shared" si="2"/>
        <v>drama</v>
      </c>
      <c r="N37">
        <v>1547877600</v>
      </c>
      <c r="O37">
        <v>1551506400</v>
      </c>
      <c r="P37" s="12">
        <f t="shared" si="3"/>
        <v>43484.25</v>
      </c>
      <c r="Q37" s="12">
        <f t="shared" si="4"/>
        <v>43526.25</v>
      </c>
      <c r="R37" t="b">
        <v>0</v>
      </c>
      <c r="S37" t="b">
        <v>1</v>
      </c>
      <c r="T37" t="s">
        <v>53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21</v>
      </c>
      <c r="G38" s="8" t="s">
        <v>20</v>
      </c>
      <c r="H38" s="9">
        <f t="shared" si="5"/>
        <v>1.572857142857143</v>
      </c>
      <c r="I38">
        <v>16</v>
      </c>
      <c r="J38" s="10">
        <f t="shared" si="6"/>
        <v>43.75</v>
      </c>
      <c r="K38" t="s">
        <v>22</v>
      </c>
      <c r="L38" t="str">
        <f t="shared" si="1"/>
        <v>theater</v>
      </c>
      <c r="M38" t="str">
        <f t="shared" si="2"/>
        <v>plays</v>
      </c>
      <c r="N38">
        <v>1298700000</v>
      </c>
      <c r="O38">
        <v>1300856400</v>
      </c>
      <c r="P38" s="12">
        <f t="shared" si="3"/>
        <v>40600.25</v>
      </c>
      <c r="Q38" s="12">
        <f t="shared" si="4"/>
        <v>40625.208333333336</v>
      </c>
      <c r="R38" t="b">
        <v>0</v>
      </c>
      <c r="S38" t="b">
        <v>0</v>
      </c>
      <c r="T38" t="s">
        <v>33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21</v>
      </c>
      <c r="G39" s="8" t="s">
        <v>20</v>
      </c>
      <c r="H39" s="9">
        <f t="shared" si="5"/>
        <v>1.3998765432098765</v>
      </c>
      <c r="I39">
        <v>107</v>
      </c>
      <c r="J39" s="10">
        <f t="shared" si="6"/>
        <v>75.700934579439249</v>
      </c>
      <c r="K39" t="s">
        <v>22</v>
      </c>
      <c r="L39" t="str">
        <f t="shared" si="1"/>
        <v>publishing</v>
      </c>
      <c r="M39" t="str">
        <f t="shared" si="2"/>
        <v>fiction</v>
      </c>
      <c r="N39">
        <v>1570338000</v>
      </c>
      <c r="O39">
        <v>1573192800</v>
      </c>
      <c r="P39" s="12">
        <f t="shared" si="3"/>
        <v>43744.208333333328</v>
      </c>
      <c r="Q39" s="12">
        <f t="shared" si="4"/>
        <v>43777.25</v>
      </c>
      <c r="R39" t="b">
        <v>0</v>
      </c>
      <c r="S39" t="b">
        <v>1</v>
      </c>
      <c r="T39" t="s">
        <v>119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21</v>
      </c>
      <c r="G40" s="8" t="s">
        <v>20</v>
      </c>
      <c r="H40" s="9">
        <f t="shared" si="5"/>
        <v>3.2532258064516131</v>
      </c>
      <c r="I40">
        <v>134</v>
      </c>
      <c r="J40" s="10">
        <f t="shared" si="6"/>
        <v>23.134328358208954</v>
      </c>
      <c r="K40" t="s">
        <v>22</v>
      </c>
      <c r="L40" t="str">
        <f t="shared" si="1"/>
        <v>photography</v>
      </c>
      <c r="M40" t="str">
        <f t="shared" si="2"/>
        <v>photography books</v>
      </c>
      <c r="N40">
        <v>1287378000</v>
      </c>
      <c r="O40">
        <v>1287810000</v>
      </c>
      <c r="P40" s="12">
        <f t="shared" si="3"/>
        <v>40469.208333333336</v>
      </c>
      <c r="Q40" s="12">
        <f t="shared" si="4"/>
        <v>40474.208333333336</v>
      </c>
      <c r="R40" t="b">
        <v>0</v>
      </c>
      <c r="S40" t="b">
        <v>0</v>
      </c>
      <c r="T40" t="s">
        <v>122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36</v>
      </c>
      <c r="G41" s="8" t="s">
        <v>14</v>
      </c>
      <c r="H41" s="9">
        <f t="shared" si="5"/>
        <v>0.50777777777777777</v>
      </c>
      <c r="I41">
        <v>88</v>
      </c>
      <c r="J41" s="10">
        <f t="shared" si="6"/>
        <v>112.5</v>
      </c>
      <c r="K41" t="s">
        <v>37</v>
      </c>
      <c r="L41" t="str">
        <f t="shared" si="1"/>
        <v>theater</v>
      </c>
      <c r="M41" t="str">
        <f t="shared" si="2"/>
        <v>plays</v>
      </c>
      <c r="N41">
        <v>1361772000</v>
      </c>
      <c r="O41">
        <v>1362978000</v>
      </c>
      <c r="P41" s="12">
        <f t="shared" si="3"/>
        <v>41330.25</v>
      </c>
      <c r="Q41" s="12">
        <f t="shared" si="4"/>
        <v>41344.208333333336</v>
      </c>
      <c r="R41" t="b">
        <v>0</v>
      </c>
      <c r="S41" t="b">
        <v>0</v>
      </c>
      <c r="T41" t="s">
        <v>33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21</v>
      </c>
      <c r="G42" s="8" t="s">
        <v>20</v>
      </c>
      <c r="H42" s="9">
        <f t="shared" si="5"/>
        <v>1.6906818181818182</v>
      </c>
      <c r="I42">
        <v>198</v>
      </c>
      <c r="J42" s="10">
        <f t="shared" si="6"/>
        <v>44.444444444444443</v>
      </c>
      <c r="K42" t="s">
        <v>22</v>
      </c>
      <c r="L42" t="str">
        <f t="shared" si="1"/>
        <v>technology</v>
      </c>
      <c r="M42" t="str">
        <f t="shared" si="2"/>
        <v>wearables</v>
      </c>
      <c r="N42">
        <v>1275714000</v>
      </c>
      <c r="O42">
        <v>1277355600</v>
      </c>
      <c r="P42" s="12">
        <f t="shared" si="3"/>
        <v>40334.208333333336</v>
      </c>
      <c r="Q42" s="12">
        <f t="shared" si="4"/>
        <v>40353.208333333336</v>
      </c>
      <c r="R42" t="b">
        <v>0</v>
      </c>
      <c r="S42" t="b">
        <v>1</v>
      </c>
      <c r="T42" t="s">
        <v>65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107</v>
      </c>
      <c r="G43" s="8" t="s">
        <v>20</v>
      </c>
      <c r="H43" s="9">
        <f t="shared" si="5"/>
        <v>2.1292857142857144</v>
      </c>
      <c r="I43">
        <v>111</v>
      </c>
      <c r="J43" s="10">
        <f t="shared" si="6"/>
        <v>50.450450450450454</v>
      </c>
      <c r="K43" t="s">
        <v>108</v>
      </c>
      <c r="L43" t="str">
        <f t="shared" si="1"/>
        <v>music</v>
      </c>
      <c r="M43" t="str">
        <f t="shared" si="2"/>
        <v>rock</v>
      </c>
      <c r="N43">
        <v>1346734800</v>
      </c>
      <c r="O43">
        <v>1348981200</v>
      </c>
      <c r="P43" s="12">
        <f t="shared" si="3"/>
        <v>41156.208333333336</v>
      </c>
      <c r="Q43" s="12">
        <f t="shared" si="4"/>
        <v>41182.208333333336</v>
      </c>
      <c r="R43" t="b">
        <v>0</v>
      </c>
      <c r="S43" t="b">
        <v>1</v>
      </c>
      <c r="T43" t="s">
        <v>23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21</v>
      </c>
      <c r="G44" s="8" t="s">
        <v>20</v>
      </c>
      <c r="H44" s="9">
        <f t="shared" si="5"/>
        <v>4.4394444444444447</v>
      </c>
      <c r="I44">
        <v>222</v>
      </c>
      <c r="J44" s="10">
        <f t="shared" si="6"/>
        <v>8.1081081081081088</v>
      </c>
      <c r="K44" t="s">
        <v>22</v>
      </c>
      <c r="L44" t="str">
        <f t="shared" si="1"/>
        <v>food</v>
      </c>
      <c r="M44" t="str">
        <f t="shared" si="2"/>
        <v>food trucks</v>
      </c>
      <c r="N44">
        <v>1309755600</v>
      </c>
      <c r="O44">
        <v>1310533200</v>
      </c>
      <c r="P44" s="12">
        <f t="shared" si="3"/>
        <v>40728.208333333336</v>
      </c>
      <c r="Q44" s="12">
        <f t="shared" si="4"/>
        <v>40737.208333333336</v>
      </c>
      <c r="R44" t="b">
        <v>0</v>
      </c>
      <c r="S44" t="b">
        <v>0</v>
      </c>
      <c r="T44" t="s">
        <v>17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21</v>
      </c>
      <c r="G45" s="8" t="s">
        <v>20</v>
      </c>
      <c r="H45" s="9">
        <f t="shared" si="5"/>
        <v>1.859390243902439</v>
      </c>
      <c r="I45">
        <v>6212</v>
      </c>
      <c r="J45" s="10">
        <f t="shared" si="6"/>
        <v>14.520283322601417</v>
      </c>
      <c r="K45" t="s">
        <v>22</v>
      </c>
      <c r="L45" t="str">
        <f t="shared" si="1"/>
        <v>publishing</v>
      </c>
      <c r="M45" t="str">
        <f t="shared" si="2"/>
        <v>radio &amp; podcasts</v>
      </c>
      <c r="N45">
        <v>1406178000</v>
      </c>
      <c r="O45">
        <v>1407560400</v>
      </c>
      <c r="P45" s="12">
        <f t="shared" si="3"/>
        <v>41844.208333333336</v>
      </c>
      <c r="Q45" s="12">
        <f t="shared" si="4"/>
        <v>41860.208333333336</v>
      </c>
      <c r="R45" t="b">
        <v>0</v>
      </c>
      <c r="S45" t="b">
        <v>0</v>
      </c>
      <c r="T45" t="s">
        <v>133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36</v>
      </c>
      <c r="G46" s="8" t="s">
        <v>20</v>
      </c>
      <c r="H46" s="9">
        <f t="shared" si="5"/>
        <v>6.5881249999999998</v>
      </c>
      <c r="I46">
        <v>98</v>
      </c>
      <c r="J46" s="10">
        <f t="shared" si="6"/>
        <v>16.326530612244898</v>
      </c>
      <c r="K46" t="s">
        <v>37</v>
      </c>
      <c r="L46" t="str">
        <f t="shared" si="1"/>
        <v>publishing</v>
      </c>
      <c r="M46" t="str">
        <f t="shared" si="2"/>
        <v>fiction</v>
      </c>
      <c r="N46">
        <v>1552798800</v>
      </c>
      <c r="O46">
        <v>1552885200</v>
      </c>
      <c r="P46" s="12">
        <f t="shared" si="3"/>
        <v>43541.208333333328</v>
      </c>
      <c r="Q46" s="12">
        <f t="shared" si="4"/>
        <v>43542.208333333328</v>
      </c>
      <c r="R46" t="b">
        <v>0</v>
      </c>
      <c r="S46" t="b">
        <v>0</v>
      </c>
      <c r="T46" t="s">
        <v>119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21</v>
      </c>
      <c r="G47" s="8" t="s">
        <v>14</v>
      </c>
      <c r="H47" s="9">
        <f t="shared" si="5"/>
        <v>0.4768421052631579</v>
      </c>
      <c r="I47">
        <v>48</v>
      </c>
      <c r="J47" s="10">
        <f t="shared" si="6"/>
        <v>197.91666666666666</v>
      </c>
      <c r="K47" t="s">
        <v>22</v>
      </c>
      <c r="L47" t="str">
        <f t="shared" si="1"/>
        <v>theater</v>
      </c>
      <c r="M47" t="str">
        <f t="shared" si="2"/>
        <v>plays</v>
      </c>
      <c r="N47">
        <v>1478062800</v>
      </c>
      <c r="O47">
        <v>1479362400</v>
      </c>
      <c r="P47" s="12">
        <f t="shared" si="3"/>
        <v>42676.208333333328</v>
      </c>
      <c r="Q47" s="12">
        <f t="shared" si="4"/>
        <v>42691.25</v>
      </c>
      <c r="R47" t="b">
        <v>0</v>
      </c>
      <c r="S47" t="b">
        <v>1</v>
      </c>
      <c r="T47" t="s">
        <v>33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21</v>
      </c>
      <c r="G48" s="8" t="s">
        <v>20</v>
      </c>
      <c r="H48" s="9">
        <f t="shared" si="5"/>
        <v>1.1478378378378378</v>
      </c>
      <c r="I48">
        <v>92</v>
      </c>
      <c r="J48" s="10">
        <f t="shared" si="6"/>
        <v>40.217391304347828</v>
      </c>
      <c r="K48" t="s">
        <v>22</v>
      </c>
      <c r="L48" t="str">
        <f t="shared" si="1"/>
        <v>music</v>
      </c>
      <c r="M48" t="str">
        <f t="shared" si="2"/>
        <v>rock</v>
      </c>
      <c r="N48">
        <v>1278565200</v>
      </c>
      <c r="O48">
        <v>1280552400</v>
      </c>
      <c r="P48" s="12">
        <f t="shared" si="3"/>
        <v>40367.208333333336</v>
      </c>
      <c r="Q48" s="12">
        <f t="shared" si="4"/>
        <v>40390.208333333336</v>
      </c>
      <c r="R48" t="b">
        <v>0</v>
      </c>
      <c r="S48" t="b">
        <v>0</v>
      </c>
      <c r="T48" t="s">
        <v>23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21</v>
      </c>
      <c r="G49" s="8" t="s">
        <v>20</v>
      </c>
      <c r="H49" s="9">
        <f t="shared" si="5"/>
        <v>4.7526666666666664</v>
      </c>
      <c r="I49">
        <v>149</v>
      </c>
      <c r="J49" s="10">
        <f t="shared" si="6"/>
        <v>10.067114093959731</v>
      </c>
      <c r="K49" t="s">
        <v>22</v>
      </c>
      <c r="L49" t="str">
        <f t="shared" si="1"/>
        <v>theater</v>
      </c>
      <c r="M49" t="str">
        <f t="shared" si="2"/>
        <v>plays</v>
      </c>
      <c r="N49">
        <v>1396069200</v>
      </c>
      <c r="O49">
        <v>1398661200</v>
      </c>
      <c r="P49" s="12">
        <f t="shared" si="3"/>
        <v>41727.208333333336</v>
      </c>
      <c r="Q49" s="12">
        <f t="shared" si="4"/>
        <v>41757.208333333336</v>
      </c>
      <c r="R49" t="b">
        <v>0</v>
      </c>
      <c r="S49" t="b">
        <v>0</v>
      </c>
      <c r="T49" t="s">
        <v>33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21</v>
      </c>
      <c r="G50" s="8" t="s">
        <v>20</v>
      </c>
      <c r="H50" s="9">
        <f t="shared" si="5"/>
        <v>3.86972972972973</v>
      </c>
      <c r="I50">
        <v>2431</v>
      </c>
      <c r="J50" s="10">
        <f t="shared" si="6"/>
        <v>13.698066639243109</v>
      </c>
      <c r="K50" t="s">
        <v>22</v>
      </c>
      <c r="L50" t="str">
        <f t="shared" si="1"/>
        <v>theater</v>
      </c>
      <c r="M50" t="str">
        <f t="shared" si="2"/>
        <v>plays</v>
      </c>
      <c r="N50">
        <v>1435208400</v>
      </c>
      <c r="O50">
        <v>1436245200</v>
      </c>
      <c r="P50" s="12">
        <f t="shared" si="3"/>
        <v>42180.208333333328</v>
      </c>
      <c r="Q50" s="12">
        <f t="shared" si="4"/>
        <v>42192.208333333328</v>
      </c>
      <c r="R50" t="b">
        <v>0</v>
      </c>
      <c r="S50" t="b">
        <v>0</v>
      </c>
      <c r="T50" t="s">
        <v>33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21</v>
      </c>
      <c r="G51" s="8" t="s">
        <v>20</v>
      </c>
      <c r="H51" s="9">
        <f t="shared" si="5"/>
        <v>1.89625</v>
      </c>
      <c r="I51">
        <v>303</v>
      </c>
      <c r="J51" s="10">
        <f t="shared" si="6"/>
        <v>23.762376237623762</v>
      </c>
      <c r="K51" t="s">
        <v>22</v>
      </c>
      <c r="L51" t="str">
        <f t="shared" si="1"/>
        <v>music</v>
      </c>
      <c r="M51" t="str">
        <f t="shared" si="2"/>
        <v>rock</v>
      </c>
      <c r="N51">
        <v>1571547600</v>
      </c>
      <c r="O51">
        <v>1575439200</v>
      </c>
      <c r="P51" s="12">
        <f t="shared" si="3"/>
        <v>43758.208333333328</v>
      </c>
      <c r="Q51" s="12">
        <f t="shared" si="4"/>
        <v>43803.25</v>
      </c>
      <c r="R51" t="b">
        <v>0</v>
      </c>
      <c r="S51" t="b">
        <v>0</v>
      </c>
      <c r="T51" t="s">
        <v>23</v>
      </c>
    </row>
    <row r="52" spans="1:20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107</v>
      </c>
      <c r="G52" s="8" t="s">
        <v>14</v>
      </c>
      <c r="H52" s="9">
        <f t="shared" si="5"/>
        <v>0.02</v>
      </c>
      <c r="I52">
        <v>1</v>
      </c>
      <c r="J52" s="10">
        <f t="shared" si="6"/>
        <v>100</v>
      </c>
      <c r="K52" t="s">
        <v>108</v>
      </c>
      <c r="L52" t="str">
        <f t="shared" si="1"/>
        <v>music</v>
      </c>
      <c r="M52" t="str">
        <f t="shared" si="2"/>
        <v>metal</v>
      </c>
      <c r="N52">
        <v>1375333200</v>
      </c>
      <c r="O52">
        <v>1377752400</v>
      </c>
      <c r="P52" s="12">
        <f t="shared" si="3"/>
        <v>41487.208333333336</v>
      </c>
      <c r="Q52" s="12">
        <f t="shared" si="4"/>
        <v>41515.208333333336</v>
      </c>
      <c r="R52" t="b">
        <v>0</v>
      </c>
      <c r="S52" t="b">
        <v>0</v>
      </c>
      <c r="T52" t="s">
        <v>148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40</v>
      </c>
      <c r="G53" s="8" t="s">
        <v>14</v>
      </c>
      <c r="H53" s="9">
        <f t="shared" si="5"/>
        <v>0.91867805186590767</v>
      </c>
      <c r="I53">
        <v>1467</v>
      </c>
      <c r="J53" s="10">
        <f t="shared" si="6"/>
        <v>107.77096114519428</v>
      </c>
      <c r="K53" t="s">
        <v>41</v>
      </c>
      <c r="L53" t="str">
        <f t="shared" si="1"/>
        <v>technology</v>
      </c>
      <c r="M53" t="str">
        <f t="shared" si="2"/>
        <v>wearables</v>
      </c>
      <c r="N53">
        <v>1332824400</v>
      </c>
      <c r="O53">
        <v>1334206800</v>
      </c>
      <c r="P53" s="12">
        <f t="shared" si="3"/>
        <v>40995.208333333336</v>
      </c>
      <c r="Q53" s="12">
        <f t="shared" si="4"/>
        <v>41011.208333333336</v>
      </c>
      <c r="R53" t="b">
        <v>0</v>
      </c>
      <c r="S53" t="b">
        <v>1</v>
      </c>
      <c r="T53" t="s">
        <v>65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21</v>
      </c>
      <c r="G54" s="8" t="s">
        <v>14</v>
      </c>
      <c r="H54" s="9">
        <f t="shared" si="5"/>
        <v>0.34152777777777776</v>
      </c>
      <c r="I54">
        <v>75</v>
      </c>
      <c r="J54" s="10">
        <f t="shared" si="6"/>
        <v>96</v>
      </c>
      <c r="K54" t="s">
        <v>22</v>
      </c>
      <c r="L54" t="str">
        <f t="shared" si="1"/>
        <v>theater</v>
      </c>
      <c r="M54" t="str">
        <f t="shared" si="2"/>
        <v>plays</v>
      </c>
      <c r="N54">
        <v>1284526800</v>
      </c>
      <c r="O54">
        <v>1284872400</v>
      </c>
      <c r="P54" s="12">
        <f t="shared" si="3"/>
        <v>40436.208333333336</v>
      </c>
      <c r="Q54" s="12">
        <f t="shared" si="4"/>
        <v>40440.208333333336</v>
      </c>
      <c r="R54" t="b">
        <v>0</v>
      </c>
      <c r="S54" t="b">
        <v>0</v>
      </c>
      <c r="T54" t="s">
        <v>33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21</v>
      </c>
      <c r="G55" s="8" t="s">
        <v>20</v>
      </c>
      <c r="H55" s="9">
        <f t="shared" si="5"/>
        <v>1.4040909090909091</v>
      </c>
      <c r="I55">
        <v>209</v>
      </c>
      <c r="J55" s="10">
        <f t="shared" si="6"/>
        <v>42.10526315789474</v>
      </c>
      <c r="K55" t="s">
        <v>22</v>
      </c>
      <c r="L55" t="str">
        <f t="shared" si="1"/>
        <v>film &amp; video</v>
      </c>
      <c r="M55" t="str">
        <f t="shared" si="2"/>
        <v>drama</v>
      </c>
      <c r="N55">
        <v>1400562000</v>
      </c>
      <c r="O55">
        <v>1403931600</v>
      </c>
      <c r="P55" s="12">
        <f t="shared" si="3"/>
        <v>41779.208333333336</v>
      </c>
      <c r="Q55" s="12">
        <f t="shared" si="4"/>
        <v>41818.208333333336</v>
      </c>
      <c r="R55" t="b">
        <v>0</v>
      </c>
      <c r="S55" t="b">
        <v>0</v>
      </c>
      <c r="T55" t="s">
        <v>53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21</v>
      </c>
      <c r="G56" s="8" t="s">
        <v>14</v>
      </c>
      <c r="H56" s="9">
        <f t="shared" si="5"/>
        <v>0.89866666666666661</v>
      </c>
      <c r="I56">
        <v>120</v>
      </c>
      <c r="J56" s="10">
        <f t="shared" si="6"/>
        <v>50</v>
      </c>
      <c r="K56" t="s">
        <v>22</v>
      </c>
      <c r="L56" t="str">
        <f t="shared" si="1"/>
        <v>technology</v>
      </c>
      <c r="M56" t="str">
        <f t="shared" si="2"/>
        <v>wearables</v>
      </c>
      <c r="N56">
        <v>1520748000</v>
      </c>
      <c r="O56">
        <v>1521262800</v>
      </c>
      <c r="P56" s="12">
        <f t="shared" si="3"/>
        <v>43170.25</v>
      </c>
      <c r="Q56" s="12">
        <f t="shared" si="4"/>
        <v>43176.208333333328</v>
      </c>
      <c r="R56" t="b">
        <v>0</v>
      </c>
      <c r="S56" t="b">
        <v>0</v>
      </c>
      <c r="T56" t="s">
        <v>65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21</v>
      </c>
      <c r="G57" s="8" t="s">
        <v>20</v>
      </c>
      <c r="H57" s="9">
        <f t="shared" si="5"/>
        <v>1.7796969696969698</v>
      </c>
      <c r="I57">
        <v>131</v>
      </c>
      <c r="J57" s="10">
        <f t="shared" si="6"/>
        <v>50.381679389312978</v>
      </c>
      <c r="K57" t="s">
        <v>22</v>
      </c>
      <c r="L57" t="str">
        <f t="shared" si="1"/>
        <v>music</v>
      </c>
      <c r="M57" t="str">
        <f t="shared" si="2"/>
        <v>jazz</v>
      </c>
      <c r="N57">
        <v>1532926800</v>
      </c>
      <c r="O57">
        <v>1533358800</v>
      </c>
      <c r="P57" s="12">
        <f t="shared" si="3"/>
        <v>43311.208333333328</v>
      </c>
      <c r="Q57" s="12">
        <f t="shared" si="4"/>
        <v>43316.208333333328</v>
      </c>
      <c r="R57" t="b">
        <v>0</v>
      </c>
      <c r="S57" t="b">
        <v>0</v>
      </c>
      <c r="T57" t="s">
        <v>159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21</v>
      </c>
      <c r="G58" s="8" t="s">
        <v>20</v>
      </c>
      <c r="H58" s="9">
        <f t="shared" si="5"/>
        <v>1.436625</v>
      </c>
      <c r="I58">
        <v>164</v>
      </c>
      <c r="J58" s="10">
        <f t="shared" si="6"/>
        <v>48.780487804878049</v>
      </c>
      <c r="K58" t="s">
        <v>22</v>
      </c>
      <c r="L58" t="str">
        <f t="shared" si="1"/>
        <v>technology</v>
      </c>
      <c r="M58" t="str">
        <f t="shared" si="2"/>
        <v>wearables</v>
      </c>
      <c r="N58">
        <v>1420869600</v>
      </c>
      <c r="O58">
        <v>1421474400</v>
      </c>
      <c r="P58" s="12">
        <f t="shared" si="3"/>
        <v>42014.25</v>
      </c>
      <c r="Q58" s="12">
        <f t="shared" si="4"/>
        <v>42021.25</v>
      </c>
      <c r="R58" t="b">
        <v>0</v>
      </c>
      <c r="S58" t="b">
        <v>0</v>
      </c>
      <c r="T58" t="s">
        <v>65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21</v>
      </c>
      <c r="G59" s="8" t="s">
        <v>20</v>
      </c>
      <c r="H59" s="9">
        <f t="shared" si="5"/>
        <v>2.1527586206896552</v>
      </c>
      <c r="I59">
        <v>201</v>
      </c>
      <c r="J59" s="10">
        <f t="shared" si="6"/>
        <v>14.427860696517413</v>
      </c>
      <c r="K59" t="s">
        <v>22</v>
      </c>
      <c r="L59" t="str">
        <f t="shared" si="1"/>
        <v>games</v>
      </c>
      <c r="M59" t="str">
        <f t="shared" si="2"/>
        <v>video games</v>
      </c>
      <c r="N59">
        <v>1504242000</v>
      </c>
      <c r="O59">
        <v>1505278800</v>
      </c>
      <c r="P59" s="12">
        <f t="shared" si="3"/>
        <v>42979.208333333328</v>
      </c>
      <c r="Q59" s="12">
        <f t="shared" si="4"/>
        <v>42991.208333333328</v>
      </c>
      <c r="R59" t="b">
        <v>0</v>
      </c>
      <c r="S59" t="b">
        <v>0</v>
      </c>
      <c r="T59" t="s">
        <v>89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21</v>
      </c>
      <c r="G60" s="8" t="s">
        <v>20</v>
      </c>
      <c r="H60" s="9">
        <f t="shared" si="5"/>
        <v>2.2711111111111113</v>
      </c>
      <c r="I60">
        <v>211</v>
      </c>
      <c r="J60" s="10">
        <f t="shared" si="6"/>
        <v>12.796208530805687</v>
      </c>
      <c r="K60" t="s">
        <v>22</v>
      </c>
      <c r="L60" t="str">
        <f t="shared" si="1"/>
        <v>theater</v>
      </c>
      <c r="M60" t="str">
        <f t="shared" si="2"/>
        <v>plays</v>
      </c>
      <c r="N60">
        <v>1442811600</v>
      </c>
      <c r="O60">
        <v>1443934800</v>
      </c>
      <c r="P60" s="12">
        <f t="shared" si="3"/>
        <v>42268.208333333328</v>
      </c>
      <c r="Q60" s="12">
        <f t="shared" si="4"/>
        <v>42281.208333333328</v>
      </c>
      <c r="R60" t="b">
        <v>0</v>
      </c>
      <c r="S60" t="b">
        <v>0</v>
      </c>
      <c r="T60" t="s">
        <v>33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21</v>
      </c>
      <c r="G61" s="8" t="s">
        <v>20</v>
      </c>
      <c r="H61" s="9">
        <f t="shared" si="5"/>
        <v>2.7507142857142859</v>
      </c>
      <c r="I61">
        <v>128</v>
      </c>
      <c r="J61" s="10">
        <f t="shared" si="6"/>
        <v>10.9375</v>
      </c>
      <c r="K61" t="s">
        <v>22</v>
      </c>
      <c r="L61" t="str">
        <f t="shared" si="1"/>
        <v>theater</v>
      </c>
      <c r="M61" t="str">
        <f t="shared" si="2"/>
        <v>plays</v>
      </c>
      <c r="N61">
        <v>1497243600</v>
      </c>
      <c r="O61">
        <v>1498539600</v>
      </c>
      <c r="P61" s="12">
        <f t="shared" si="3"/>
        <v>42898.208333333328</v>
      </c>
      <c r="Q61" s="12">
        <f t="shared" si="4"/>
        <v>42913.208333333328</v>
      </c>
      <c r="R61" t="b">
        <v>0</v>
      </c>
      <c r="S61" t="b">
        <v>1</v>
      </c>
      <c r="T61" t="s">
        <v>33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15</v>
      </c>
      <c r="G62" s="8" t="s">
        <v>20</v>
      </c>
      <c r="H62" s="9">
        <f t="shared" si="5"/>
        <v>1.4437048832271762</v>
      </c>
      <c r="I62">
        <v>1600</v>
      </c>
      <c r="J62" s="10">
        <f t="shared" si="6"/>
        <v>58.875</v>
      </c>
      <c r="K62" t="s">
        <v>16</v>
      </c>
      <c r="L62" t="str">
        <f t="shared" si="1"/>
        <v>theater</v>
      </c>
      <c r="M62" t="str">
        <f t="shared" si="2"/>
        <v>plays</v>
      </c>
      <c r="N62">
        <v>1342501200</v>
      </c>
      <c r="O62">
        <v>1342760400</v>
      </c>
      <c r="P62" s="12">
        <f t="shared" si="3"/>
        <v>41107.208333333336</v>
      </c>
      <c r="Q62" s="12">
        <f t="shared" si="4"/>
        <v>41110.208333333336</v>
      </c>
      <c r="R62" t="b">
        <v>0</v>
      </c>
      <c r="S62" t="b">
        <v>0</v>
      </c>
      <c r="T62" t="s">
        <v>33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15</v>
      </c>
      <c r="G63" s="8" t="s">
        <v>14</v>
      </c>
      <c r="H63" s="9">
        <f t="shared" si="5"/>
        <v>0.92745983935742971</v>
      </c>
      <c r="I63">
        <v>2253</v>
      </c>
      <c r="J63" s="10">
        <f t="shared" si="6"/>
        <v>88.415446071904128</v>
      </c>
      <c r="K63" t="s">
        <v>16</v>
      </c>
      <c r="L63" t="str">
        <f t="shared" si="1"/>
        <v>theater</v>
      </c>
      <c r="M63" t="str">
        <f t="shared" si="2"/>
        <v>plays</v>
      </c>
      <c r="N63">
        <v>1298268000</v>
      </c>
      <c r="O63">
        <v>1301720400</v>
      </c>
      <c r="P63" s="12">
        <f t="shared" si="3"/>
        <v>40595.25</v>
      </c>
      <c r="Q63" s="12">
        <f t="shared" si="4"/>
        <v>40635.208333333336</v>
      </c>
      <c r="R63" t="b">
        <v>0</v>
      </c>
      <c r="S63" t="b">
        <v>0</v>
      </c>
      <c r="T63" t="s">
        <v>33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21</v>
      </c>
      <c r="G64" s="8" t="s">
        <v>20</v>
      </c>
      <c r="H64" s="9">
        <f t="shared" si="5"/>
        <v>7.226</v>
      </c>
      <c r="I64">
        <v>249</v>
      </c>
      <c r="J64" s="10">
        <f t="shared" si="6"/>
        <v>8.0321285140562253</v>
      </c>
      <c r="K64" t="s">
        <v>22</v>
      </c>
      <c r="L64" t="str">
        <f t="shared" si="1"/>
        <v>technology</v>
      </c>
      <c r="M64" t="str">
        <f t="shared" si="2"/>
        <v>web</v>
      </c>
      <c r="N64">
        <v>1433480400</v>
      </c>
      <c r="O64">
        <v>1433566800</v>
      </c>
      <c r="P64" s="12">
        <f t="shared" si="3"/>
        <v>42160.208333333328</v>
      </c>
      <c r="Q64" s="12">
        <f t="shared" si="4"/>
        <v>42161.208333333328</v>
      </c>
      <c r="R64" t="b">
        <v>0</v>
      </c>
      <c r="S64" t="b">
        <v>0</v>
      </c>
      <c r="T64" t="s">
        <v>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21</v>
      </c>
      <c r="G65" s="8" t="s">
        <v>14</v>
      </c>
      <c r="H65" s="9">
        <f t="shared" si="5"/>
        <v>0.11851063829787234</v>
      </c>
      <c r="I65">
        <v>5</v>
      </c>
      <c r="J65" s="10">
        <f t="shared" si="6"/>
        <v>940</v>
      </c>
      <c r="K65" t="s">
        <v>22</v>
      </c>
      <c r="L65" t="str">
        <f t="shared" si="1"/>
        <v>theater</v>
      </c>
      <c r="M65" t="str">
        <f t="shared" si="2"/>
        <v>plays</v>
      </c>
      <c r="N65">
        <v>1493355600</v>
      </c>
      <c r="O65">
        <v>1493874000</v>
      </c>
      <c r="P65" s="12">
        <f t="shared" si="3"/>
        <v>42853.208333333328</v>
      </c>
      <c r="Q65" s="12">
        <f t="shared" si="4"/>
        <v>42859.208333333328</v>
      </c>
      <c r="R65" t="b">
        <v>0</v>
      </c>
      <c r="S65" t="b">
        <v>0</v>
      </c>
      <c r="T65" t="s">
        <v>33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21</v>
      </c>
      <c r="G66" s="8" t="s">
        <v>14</v>
      </c>
      <c r="H66" s="9">
        <f t="shared" si="5"/>
        <v>0.97642857142857142</v>
      </c>
      <c r="I66">
        <v>38</v>
      </c>
      <c r="J66" s="10">
        <f t="shared" si="6"/>
        <v>73.684210526315795</v>
      </c>
      <c r="K66" t="s">
        <v>22</v>
      </c>
      <c r="L66" t="str">
        <f t="shared" si="1"/>
        <v>technology</v>
      </c>
      <c r="M66" t="str">
        <f t="shared" si="2"/>
        <v>web</v>
      </c>
      <c r="N66">
        <v>1530507600</v>
      </c>
      <c r="O66">
        <v>1531803600</v>
      </c>
      <c r="P66" s="12">
        <f t="shared" si="3"/>
        <v>43283.208333333328</v>
      </c>
      <c r="Q66" s="12">
        <f t="shared" si="4"/>
        <v>43298.208333333328</v>
      </c>
      <c r="R66" t="b">
        <v>0</v>
      </c>
      <c r="S66" t="b">
        <v>1</v>
      </c>
      <c r="T66" t="s">
        <v>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21</v>
      </c>
      <c r="G67" s="8" t="s">
        <v>20</v>
      </c>
      <c r="H67" s="9">
        <f t="shared" si="5"/>
        <v>2.3614754098360655</v>
      </c>
      <c r="I67">
        <v>236</v>
      </c>
      <c r="J67" s="10">
        <f t="shared" si="6"/>
        <v>25.847457627118644</v>
      </c>
      <c r="K67" t="s">
        <v>22</v>
      </c>
      <c r="L67" t="str">
        <f t="shared" ref="L67:L130" si="7">LEFT(T67,FIND("/",T67)-1)</f>
        <v>theater</v>
      </c>
      <c r="M67" t="str">
        <f t="shared" ref="M67:M130" si="8">RIGHT(T67,LEN(T67)-FIND("/",T67))</f>
        <v>plays</v>
      </c>
      <c r="N67">
        <v>1296108000</v>
      </c>
      <c r="O67">
        <v>1296712800</v>
      </c>
      <c r="P67" s="12">
        <f t="shared" ref="P67:Q130" si="9">(((N67/60)/60)/24)+DATE(1970,1,1)</f>
        <v>40570.25</v>
      </c>
      <c r="Q67" s="12">
        <f t="shared" si="9"/>
        <v>40577.25</v>
      </c>
      <c r="R67" t="b">
        <v>0</v>
      </c>
      <c r="S67" t="b">
        <v>0</v>
      </c>
      <c r="T67" t="s">
        <v>33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21</v>
      </c>
      <c r="G68" s="8" t="s">
        <v>14</v>
      </c>
      <c r="H68" s="9">
        <f t="shared" si="5"/>
        <v>0.45068965517241377</v>
      </c>
      <c r="I68">
        <v>12</v>
      </c>
      <c r="J68" s="10">
        <f t="shared" si="6"/>
        <v>241.66666666666666</v>
      </c>
      <c r="K68" t="s">
        <v>22</v>
      </c>
      <c r="L68" t="str">
        <f t="shared" si="7"/>
        <v>theater</v>
      </c>
      <c r="M68" t="str">
        <f t="shared" si="8"/>
        <v>plays</v>
      </c>
      <c r="N68">
        <v>1428469200</v>
      </c>
      <c r="O68">
        <v>1428901200</v>
      </c>
      <c r="P68" s="12">
        <f t="shared" si="9"/>
        <v>42102.208333333328</v>
      </c>
      <c r="Q68" s="12">
        <f t="shared" si="9"/>
        <v>42107.208333333328</v>
      </c>
      <c r="R68" t="b">
        <v>0</v>
      </c>
      <c r="S68" t="b">
        <v>1</v>
      </c>
      <c r="T68" t="s">
        <v>33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40</v>
      </c>
      <c r="G69" s="8" t="s">
        <v>20</v>
      </c>
      <c r="H69" s="9">
        <f t="shared" ref="H69:H132" si="10">E69/D69</f>
        <v>1.6238567493112948</v>
      </c>
      <c r="I69">
        <v>4065</v>
      </c>
      <c r="J69" s="10">
        <f t="shared" ref="J69:J132" si="11">IF(I69&gt;=1,D69/I69,"no donations")</f>
        <v>17.859778597785979</v>
      </c>
      <c r="K69" t="s">
        <v>41</v>
      </c>
      <c r="L69" t="str">
        <f t="shared" si="7"/>
        <v>technology</v>
      </c>
      <c r="M69" t="str">
        <f t="shared" si="8"/>
        <v>wearables</v>
      </c>
      <c r="N69">
        <v>1264399200</v>
      </c>
      <c r="O69">
        <v>1264831200</v>
      </c>
      <c r="P69" s="12">
        <f t="shared" si="9"/>
        <v>40203.25</v>
      </c>
      <c r="Q69" s="12">
        <f t="shared" si="9"/>
        <v>40208.25</v>
      </c>
      <c r="R69" t="b">
        <v>0</v>
      </c>
      <c r="S69" t="b">
        <v>1</v>
      </c>
      <c r="T69" t="s">
        <v>65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107</v>
      </c>
      <c r="G70" s="8" t="s">
        <v>20</v>
      </c>
      <c r="H70" s="9">
        <f t="shared" si="10"/>
        <v>2.5452631578947367</v>
      </c>
      <c r="I70">
        <v>246</v>
      </c>
      <c r="J70" s="10">
        <f t="shared" si="11"/>
        <v>23.170731707317074</v>
      </c>
      <c r="K70" t="s">
        <v>108</v>
      </c>
      <c r="L70" t="str">
        <f t="shared" si="7"/>
        <v>theater</v>
      </c>
      <c r="M70" t="str">
        <f t="shared" si="8"/>
        <v>plays</v>
      </c>
      <c r="N70">
        <v>1501131600</v>
      </c>
      <c r="O70">
        <v>1505192400</v>
      </c>
      <c r="P70" s="12">
        <f t="shared" si="9"/>
        <v>42943.208333333328</v>
      </c>
      <c r="Q70" s="12">
        <f t="shared" si="9"/>
        <v>42990.208333333328</v>
      </c>
      <c r="R70" t="b">
        <v>0</v>
      </c>
      <c r="S70" t="b">
        <v>1</v>
      </c>
      <c r="T70" t="s">
        <v>33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21</v>
      </c>
      <c r="G71" s="8" t="s">
        <v>74</v>
      </c>
      <c r="H71" s="9">
        <f t="shared" si="10"/>
        <v>0.24063291139240506</v>
      </c>
      <c r="I71">
        <v>17</v>
      </c>
      <c r="J71" s="10">
        <f t="shared" si="11"/>
        <v>464.70588235294116</v>
      </c>
      <c r="K71" t="s">
        <v>22</v>
      </c>
      <c r="L71" t="str">
        <f t="shared" si="7"/>
        <v>theater</v>
      </c>
      <c r="M71" t="str">
        <f t="shared" si="8"/>
        <v>plays</v>
      </c>
      <c r="N71">
        <v>1292738400</v>
      </c>
      <c r="O71">
        <v>1295676000</v>
      </c>
      <c r="P71" s="12">
        <f t="shared" si="9"/>
        <v>40531.25</v>
      </c>
      <c r="Q71" s="12">
        <f t="shared" si="9"/>
        <v>40565.25</v>
      </c>
      <c r="R71" t="b">
        <v>0</v>
      </c>
      <c r="S71" t="b">
        <v>0</v>
      </c>
      <c r="T71" t="s">
        <v>33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107</v>
      </c>
      <c r="G72" s="8" t="s">
        <v>20</v>
      </c>
      <c r="H72" s="9">
        <f t="shared" si="10"/>
        <v>1.2374140625000001</v>
      </c>
      <c r="I72">
        <v>2475</v>
      </c>
      <c r="J72" s="10">
        <f t="shared" si="11"/>
        <v>51.717171717171716</v>
      </c>
      <c r="K72" t="s">
        <v>108</v>
      </c>
      <c r="L72" t="str">
        <f t="shared" si="7"/>
        <v>theater</v>
      </c>
      <c r="M72" t="str">
        <f t="shared" si="8"/>
        <v>plays</v>
      </c>
      <c r="N72">
        <v>1288674000</v>
      </c>
      <c r="O72">
        <v>1292911200</v>
      </c>
      <c r="P72" s="12">
        <f t="shared" si="9"/>
        <v>40484.208333333336</v>
      </c>
      <c r="Q72" s="12">
        <f t="shared" si="9"/>
        <v>40533.25</v>
      </c>
      <c r="R72" t="b">
        <v>0</v>
      </c>
      <c r="S72" t="b">
        <v>1</v>
      </c>
      <c r="T72" t="s">
        <v>33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21</v>
      </c>
      <c r="G73" s="8" t="s">
        <v>20</v>
      </c>
      <c r="H73" s="9">
        <f t="shared" si="10"/>
        <v>1.0806666666666667</v>
      </c>
      <c r="I73">
        <v>76</v>
      </c>
      <c r="J73" s="10">
        <f t="shared" si="11"/>
        <v>78.94736842105263</v>
      </c>
      <c r="K73" t="s">
        <v>22</v>
      </c>
      <c r="L73" t="str">
        <f t="shared" si="7"/>
        <v>theater</v>
      </c>
      <c r="M73" t="str">
        <f t="shared" si="8"/>
        <v>plays</v>
      </c>
      <c r="N73">
        <v>1575093600</v>
      </c>
      <c r="O73">
        <v>1575439200</v>
      </c>
      <c r="P73" s="12">
        <f t="shared" si="9"/>
        <v>43799.25</v>
      </c>
      <c r="Q73" s="12">
        <f t="shared" si="9"/>
        <v>43803.25</v>
      </c>
      <c r="R73" t="b">
        <v>0</v>
      </c>
      <c r="S73" t="b">
        <v>0</v>
      </c>
      <c r="T73" t="s">
        <v>33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21</v>
      </c>
      <c r="G74" s="8" t="s">
        <v>20</v>
      </c>
      <c r="H74" s="9">
        <f t="shared" si="10"/>
        <v>6.7033333333333331</v>
      </c>
      <c r="I74">
        <v>54</v>
      </c>
      <c r="J74" s="10">
        <f t="shared" si="11"/>
        <v>11.111111111111111</v>
      </c>
      <c r="K74" t="s">
        <v>22</v>
      </c>
      <c r="L74" t="str">
        <f t="shared" si="7"/>
        <v>film &amp; video</v>
      </c>
      <c r="M74" t="str">
        <f t="shared" si="8"/>
        <v>animation</v>
      </c>
      <c r="N74">
        <v>1435726800</v>
      </c>
      <c r="O74">
        <v>1438837200</v>
      </c>
      <c r="P74" s="12">
        <f t="shared" si="9"/>
        <v>42186.208333333328</v>
      </c>
      <c r="Q74" s="12">
        <f t="shared" si="9"/>
        <v>42222.208333333328</v>
      </c>
      <c r="R74" t="b">
        <v>0</v>
      </c>
      <c r="S74" t="b">
        <v>0</v>
      </c>
      <c r="T74" t="s">
        <v>71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21</v>
      </c>
      <c r="G75" s="8" t="s">
        <v>20</v>
      </c>
      <c r="H75" s="9">
        <f t="shared" si="10"/>
        <v>6.609285714285714</v>
      </c>
      <c r="I75">
        <v>88</v>
      </c>
      <c r="J75" s="10">
        <f t="shared" si="11"/>
        <v>15.909090909090908</v>
      </c>
      <c r="K75" t="s">
        <v>22</v>
      </c>
      <c r="L75" t="str">
        <f t="shared" si="7"/>
        <v>music</v>
      </c>
      <c r="M75" t="str">
        <f t="shared" si="8"/>
        <v>jazz</v>
      </c>
      <c r="N75">
        <v>1480226400</v>
      </c>
      <c r="O75">
        <v>1480485600</v>
      </c>
      <c r="P75" s="12">
        <f t="shared" si="9"/>
        <v>42701.25</v>
      </c>
      <c r="Q75" s="12">
        <f t="shared" si="9"/>
        <v>42704.25</v>
      </c>
      <c r="R75" t="b">
        <v>0</v>
      </c>
      <c r="S75" t="b">
        <v>0</v>
      </c>
      <c r="T75" t="s">
        <v>159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40</v>
      </c>
      <c r="G76" s="8" t="s">
        <v>20</v>
      </c>
      <c r="H76" s="9">
        <f t="shared" si="10"/>
        <v>1.2246153846153847</v>
      </c>
      <c r="I76">
        <v>85</v>
      </c>
      <c r="J76" s="10">
        <f t="shared" si="11"/>
        <v>45.882352941176471</v>
      </c>
      <c r="K76" t="s">
        <v>41</v>
      </c>
      <c r="L76" t="str">
        <f t="shared" si="7"/>
        <v>music</v>
      </c>
      <c r="M76" t="str">
        <f t="shared" si="8"/>
        <v>metal</v>
      </c>
      <c r="N76">
        <v>1459054800</v>
      </c>
      <c r="O76">
        <v>1459141200</v>
      </c>
      <c r="P76" s="12">
        <f t="shared" si="9"/>
        <v>42456.208333333328</v>
      </c>
      <c r="Q76" s="12">
        <f t="shared" si="9"/>
        <v>42457.208333333328</v>
      </c>
      <c r="R76" t="b">
        <v>0</v>
      </c>
      <c r="S76" t="b">
        <v>0</v>
      </c>
      <c r="T76" t="s">
        <v>148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21</v>
      </c>
      <c r="G77" s="8" t="s">
        <v>20</v>
      </c>
      <c r="H77" s="9">
        <f t="shared" si="10"/>
        <v>1.5057731958762886</v>
      </c>
      <c r="I77">
        <v>170</v>
      </c>
      <c r="J77" s="10">
        <f t="shared" si="11"/>
        <v>57.058823529411768</v>
      </c>
      <c r="K77" t="s">
        <v>22</v>
      </c>
      <c r="L77" t="str">
        <f t="shared" si="7"/>
        <v>photography</v>
      </c>
      <c r="M77" t="str">
        <f t="shared" si="8"/>
        <v>photography books</v>
      </c>
      <c r="N77">
        <v>1531630800</v>
      </c>
      <c r="O77">
        <v>1532322000</v>
      </c>
      <c r="P77" s="12">
        <f t="shared" si="9"/>
        <v>43296.208333333328</v>
      </c>
      <c r="Q77" s="12">
        <f t="shared" si="9"/>
        <v>43304.208333333328</v>
      </c>
      <c r="R77" t="b">
        <v>0</v>
      </c>
      <c r="S77" t="b">
        <v>0</v>
      </c>
      <c r="T77" t="s">
        <v>122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21</v>
      </c>
      <c r="G78" s="8" t="s">
        <v>14</v>
      </c>
      <c r="H78" s="9">
        <f t="shared" si="10"/>
        <v>0.78106590724165992</v>
      </c>
      <c r="I78">
        <v>1684</v>
      </c>
      <c r="J78" s="10">
        <f t="shared" si="11"/>
        <v>72.980997624703093</v>
      </c>
      <c r="K78" t="s">
        <v>22</v>
      </c>
      <c r="L78" t="str">
        <f t="shared" si="7"/>
        <v>theater</v>
      </c>
      <c r="M78" t="str">
        <f t="shared" si="8"/>
        <v>plays</v>
      </c>
      <c r="N78">
        <v>1421992800</v>
      </c>
      <c r="O78">
        <v>1426222800</v>
      </c>
      <c r="P78" s="12">
        <f t="shared" si="9"/>
        <v>42027.25</v>
      </c>
      <c r="Q78" s="12">
        <f t="shared" si="9"/>
        <v>42076.208333333328</v>
      </c>
      <c r="R78" t="b">
        <v>1</v>
      </c>
      <c r="S78" t="b">
        <v>1</v>
      </c>
      <c r="T78" t="s">
        <v>33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21</v>
      </c>
      <c r="G79" s="8" t="s">
        <v>14</v>
      </c>
      <c r="H79" s="9">
        <f t="shared" si="10"/>
        <v>0.46947368421052632</v>
      </c>
      <c r="I79">
        <v>56</v>
      </c>
      <c r="J79" s="10">
        <f t="shared" si="11"/>
        <v>169.64285714285714</v>
      </c>
      <c r="K79" t="s">
        <v>22</v>
      </c>
      <c r="L79" t="str">
        <f t="shared" si="7"/>
        <v>film &amp; video</v>
      </c>
      <c r="M79" t="str">
        <f t="shared" si="8"/>
        <v>animation</v>
      </c>
      <c r="N79">
        <v>1285563600</v>
      </c>
      <c r="O79">
        <v>1286773200</v>
      </c>
      <c r="P79" s="12">
        <f t="shared" si="9"/>
        <v>40448.208333333336</v>
      </c>
      <c r="Q79" s="12">
        <f t="shared" si="9"/>
        <v>40462.208333333336</v>
      </c>
      <c r="R79" t="b">
        <v>0</v>
      </c>
      <c r="S79" t="b">
        <v>1</v>
      </c>
      <c r="T79" t="s">
        <v>71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21</v>
      </c>
      <c r="G80" s="8" t="s">
        <v>20</v>
      </c>
      <c r="H80" s="9">
        <f t="shared" si="10"/>
        <v>3.008</v>
      </c>
      <c r="I80">
        <v>330</v>
      </c>
      <c r="J80" s="10">
        <f t="shared" si="11"/>
        <v>13.636363636363637</v>
      </c>
      <c r="K80" t="s">
        <v>22</v>
      </c>
      <c r="L80" t="str">
        <f t="shared" si="7"/>
        <v>publishing</v>
      </c>
      <c r="M80" t="str">
        <f t="shared" si="8"/>
        <v>translations</v>
      </c>
      <c r="N80">
        <v>1523854800</v>
      </c>
      <c r="O80">
        <v>1523941200</v>
      </c>
      <c r="P80" s="12">
        <f t="shared" si="9"/>
        <v>43206.208333333328</v>
      </c>
      <c r="Q80" s="12">
        <f t="shared" si="9"/>
        <v>43207.208333333328</v>
      </c>
      <c r="R80" t="b">
        <v>0</v>
      </c>
      <c r="S80" t="b">
        <v>0</v>
      </c>
      <c r="T80" t="s">
        <v>206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21</v>
      </c>
      <c r="G81" s="8" t="s">
        <v>14</v>
      </c>
      <c r="H81" s="9">
        <f t="shared" si="10"/>
        <v>0.6959861591695502</v>
      </c>
      <c r="I81">
        <v>838</v>
      </c>
      <c r="J81" s="10">
        <f t="shared" si="11"/>
        <v>68.97374701670644</v>
      </c>
      <c r="K81" t="s">
        <v>22</v>
      </c>
      <c r="L81" t="str">
        <f t="shared" si="7"/>
        <v>theater</v>
      </c>
      <c r="M81" t="str">
        <f t="shared" si="8"/>
        <v>plays</v>
      </c>
      <c r="N81">
        <v>1529125200</v>
      </c>
      <c r="O81">
        <v>1529557200</v>
      </c>
      <c r="P81" s="12">
        <f t="shared" si="9"/>
        <v>43267.208333333328</v>
      </c>
      <c r="Q81" s="12">
        <f t="shared" si="9"/>
        <v>43272.208333333328</v>
      </c>
      <c r="R81" t="b">
        <v>0</v>
      </c>
      <c r="S81" t="b">
        <v>0</v>
      </c>
      <c r="T81" t="s">
        <v>33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21</v>
      </c>
      <c r="G82" s="8" t="s">
        <v>20</v>
      </c>
      <c r="H82" s="9">
        <f t="shared" si="10"/>
        <v>6.374545454545455</v>
      </c>
      <c r="I82">
        <v>127</v>
      </c>
      <c r="J82" s="10">
        <f t="shared" si="11"/>
        <v>8.6614173228346463</v>
      </c>
      <c r="K82" t="s">
        <v>22</v>
      </c>
      <c r="L82" t="str">
        <f t="shared" si="7"/>
        <v>games</v>
      </c>
      <c r="M82" t="str">
        <f t="shared" si="8"/>
        <v>video games</v>
      </c>
      <c r="N82">
        <v>1503982800</v>
      </c>
      <c r="O82">
        <v>1506574800</v>
      </c>
      <c r="P82" s="12">
        <f t="shared" si="9"/>
        <v>42976.208333333328</v>
      </c>
      <c r="Q82" s="12">
        <f t="shared" si="9"/>
        <v>43006.208333333328</v>
      </c>
      <c r="R82" t="b">
        <v>0</v>
      </c>
      <c r="S82" t="b">
        <v>0</v>
      </c>
      <c r="T82" t="s">
        <v>89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21</v>
      </c>
      <c r="G83" s="8" t="s">
        <v>20</v>
      </c>
      <c r="H83" s="9">
        <f t="shared" si="10"/>
        <v>2.253392857142857</v>
      </c>
      <c r="I83">
        <v>411</v>
      </c>
      <c r="J83" s="10">
        <f t="shared" si="11"/>
        <v>40.875912408759127</v>
      </c>
      <c r="K83" t="s">
        <v>22</v>
      </c>
      <c r="L83" t="str">
        <f t="shared" si="7"/>
        <v>music</v>
      </c>
      <c r="M83" t="str">
        <f t="shared" si="8"/>
        <v>rock</v>
      </c>
      <c r="N83">
        <v>1511416800</v>
      </c>
      <c r="O83">
        <v>1513576800</v>
      </c>
      <c r="P83" s="12">
        <f t="shared" si="9"/>
        <v>43062.25</v>
      </c>
      <c r="Q83" s="12">
        <f t="shared" si="9"/>
        <v>43087.25</v>
      </c>
      <c r="R83" t="b">
        <v>0</v>
      </c>
      <c r="S83" t="b">
        <v>0</v>
      </c>
      <c r="T83" t="s">
        <v>23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40</v>
      </c>
      <c r="G84" s="8" t="s">
        <v>20</v>
      </c>
      <c r="H84" s="9">
        <f t="shared" si="10"/>
        <v>14.973000000000001</v>
      </c>
      <c r="I84">
        <v>180</v>
      </c>
      <c r="J84" s="10">
        <f t="shared" si="11"/>
        <v>5.5555555555555554</v>
      </c>
      <c r="K84" t="s">
        <v>41</v>
      </c>
      <c r="L84" t="str">
        <f t="shared" si="7"/>
        <v>games</v>
      </c>
      <c r="M84" t="str">
        <f t="shared" si="8"/>
        <v>video games</v>
      </c>
      <c r="N84">
        <v>1547704800</v>
      </c>
      <c r="O84">
        <v>1548309600</v>
      </c>
      <c r="P84" s="12">
        <f t="shared" si="9"/>
        <v>43482.25</v>
      </c>
      <c r="Q84" s="12">
        <f t="shared" si="9"/>
        <v>43489.25</v>
      </c>
      <c r="R84" t="b">
        <v>0</v>
      </c>
      <c r="S84" t="b">
        <v>1</v>
      </c>
      <c r="T84" t="s">
        <v>89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21</v>
      </c>
      <c r="G85" s="8" t="s">
        <v>14</v>
      </c>
      <c r="H85" s="9">
        <f t="shared" si="10"/>
        <v>0.37590225563909774</v>
      </c>
      <c r="I85">
        <v>1000</v>
      </c>
      <c r="J85" s="10">
        <f t="shared" si="11"/>
        <v>106.4</v>
      </c>
      <c r="K85" t="s">
        <v>22</v>
      </c>
      <c r="L85" t="str">
        <f t="shared" si="7"/>
        <v>music</v>
      </c>
      <c r="M85" t="str">
        <f t="shared" si="8"/>
        <v>electric music</v>
      </c>
      <c r="N85">
        <v>1469682000</v>
      </c>
      <c r="O85">
        <v>1471582800</v>
      </c>
      <c r="P85" s="12">
        <f t="shared" si="9"/>
        <v>42579.208333333328</v>
      </c>
      <c r="Q85" s="12">
        <f t="shared" si="9"/>
        <v>42601.208333333328</v>
      </c>
      <c r="R85" t="b">
        <v>0</v>
      </c>
      <c r="S85" t="b">
        <v>0</v>
      </c>
      <c r="T85" t="s">
        <v>50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21</v>
      </c>
      <c r="G86" s="8" t="s">
        <v>20</v>
      </c>
      <c r="H86" s="9">
        <f t="shared" si="10"/>
        <v>1.3236942675159236</v>
      </c>
      <c r="I86">
        <v>374</v>
      </c>
      <c r="J86" s="10">
        <f t="shared" si="11"/>
        <v>83.957219251336895</v>
      </c>
      <c r="K86" t="s">
        <v>22</v>
      </c>
      <c r="L86" t="str">
        <f t="shared" si="7"/>
        <v>technology</v>
      </c>
      <c r="M86" t="str">
        <f t="shared" si="8"/>
        <v>wearables</v>
      </c>
      <c r="N86">
        <v>1343451600</v>
      </c>
      <c r="O86">
        <v>1344315600</v>
      </c>
      <c r="P86" s="12">
        <f t="shared" si="9"/>
        <v>41118.208333333336</v>
      </c>
      <c r="Q86" s="12">
        <f t="shared" si="9"/>
        <v>41128.208333333336</v>
      </c>
      <c r="R86" t="b">
        <v>0</v>
      </c>
      <c r="S86" t="b">
        <v>0</v>
      </c>
      <c r="T86" t="s">
        <v>65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26</v>
      </c>
      <c r="G87" s="8" t="s">
        <v>20</v>
      </c>
      <c r="H87" s="9">
        <f t="shared" si="10"/>
        <v>1.3122448979591836</v>
      </c>
      <c r="I87">
        <v>71</v>
      </c>
      <c r="J87" s="10">
        <f t="shared" si="11"/>
        <v>69.014084507042256</v>
      </c>
      <c r="K87" t="s">
        <v>27</v>
      </c>
      <c r="L87" t="str">
        <f t="shared" si="7"/>
        <v>music</v>
      </c>
      <c r="M87" t="str">
        <f t="shared" si="8"/>
        <v>indie rock</v>
      </c>
      <c r="N87">
        <v>1315717200</v>
      </c>
      <c r="O87">
        <v>1316408400</v>
      </c>
      <c r="P87" s="12">
        <f t="shared" si="9"/>
        <v>40797.208333333336</v>
      </c>
      <c r="Q87" s="12">
        <f t="shared" si="9"/>
        <v>40805.208333333336</v>
      </c>
      <c r="R87" t="b">
        <v>0</v>
      </c>
      <c r="S87" t="b">
        <v>0</v>
      </c>
      <c r="T87" t="s">
        <v>60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21</v>
      </c>
      <c r="G88" s="8" t="s">
        <v>20</v>
      </c>
      <c r="H88" s="9">
        <f t="shared" si="10"/>
        <v>1.6763513513513513</v>
      </c>
      <c r="I88">
        <v>203</v>
      </c>
      <c r="J88" s="10">
        <f t="shared" si="11"/>
        <v>36.453201970443352</v>
      </c>
      <c r="K88" t="s">
        <v>22</v>
      </c>
      <c r="L88" t="str">
        <f t="shared" si="7"/>
        <v>theater</v>
      </c>
      <c r="M88" t="str">
        <f t="shared" si="8"/>
        <v>plays</v>
      </c>
      <c r="N88">
        <v>1430715600</v>
      </c>
      <c r="O88">
        <v>1431838800</v>
      </c>
      <c r="P88" s="12">
        <f t="shared" si="9"/>
        <v>42128.208333333328</v>
      </c>
      <c r="Q88" s="12">
        <f t="shared" si="9"/>
        <v>42141.208333333328</v>
      </c>
      <c r="R88" t="b">
        <v>1</v>
      </c>
      <c r="S88" t="b">
        <v>0</v>
      </c>
      <c r="T88" t="s">
        <v>33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26</v>
      </c>
      <c r="G89" s="8" t="s">
        <v>14</v>
      </c>
      <c r="H89" s="9">
        <f t="shared" si="10"/>
        <v>0.6198488664987406</v>
      </c>
      <c r="I89">
        <v>1482</v>
      </c>
      <c r="J89" s="10">
        <f t="shared" si="11"/>
        <v>133.94062078272606</v>
      </c>
      <c r="K89" t="s">
        <v>27</v>
      </c>
      <c r="L89" t="str">
        <f t="shared" si="7"/>
        <v>music</v>
      </c>
      <c r="M89" t="str">
        <f t="shared" si="8"/>
        <v>rock</v>
      </c>
      <c r="N89">
        <v>1299564000</v>
      </c>
      <c r="O89">
        <v>1300510800</v>
      </c>
      <c r="P89" s="12">
        <f t="shared" si="9"/>
        <v>40610.25</v>
      </c>
      <c r="Q89" s="12">
        <f t="shared" si="9"/>
        <v>40621.208333333336</v>
      </c>
      <c r="R89" t="b">
        <v>0</v>
      </c>
      <c r="S89" t="b">
        <v>1</v>
      </c>
      <c r="T89" t="s">
        <v>23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21</v>
      </c>
      <c r="G90" s="8" t="s">
        <v>20</v>
      </c>
      <c r="H90" s="9">
        <f t="shared" si="10"/>
        <v>2.6074999999999999</v>
      </c>
      <c r="I90">
        <v>113</v>
      </c>
      <c r="J90" s="10">
        <f t="shared" si="11"/>
        <v>42.477876106194692</v>
      </c>
      <c r="K90" t="s">
        <v>22</v>
      </c>
      <c r="L90" t="str">
        <f t="shared" si="7"/>
        <v>publishing</v>
      </c>
      <c r="M90" t="str">
        <f t="shared" si="8"/>
        <v>translations</v>
      </c>
      <c r="N90">
        <v>1429160400</v>
      </c>
      <c r="O90">
        <v>1431061200</v>
      </c>
      <c r="P90" s="12">
        <f t="shared" si="9"/>
        <v>42110.208333333328</v>
      </c>
      <c r="Q90" s="12">
        <f t="shared" si="9"/>
        <v>42132.208333333328</v>
      </c>
      <c r="R90" t="b">
        <v>0</v>
      </c>
      <c r="S90" t="b">
        <v>0</v>
      </c>
      <c r="T90" t="s">
        <v>206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21</v>
      </c>
      <c r="G91" s="8" t="s">
        <v>20</v>
      </c>
      <c r="H91" s="9">
        <f t="shared" si="10"/>
        <v>2.5258823529411765</v>
      </c>
      <c r="I91">
        <v>96</v>
      </c>
      <c r="J91" s="10">
        <f t="shared" si="11"/>
        <v>35.416666666666664</v>
      </c>
      <c r="K91" t="s">
        <v>22</v>
      </c>
      <c r="L91" t="str">
        <f t="shared" si="7"/>
        <v>theater</v>
      </c>
      <c r="M91" t="str">
        <f t="shared" si="8"/>
        <v>plays</v>
      </c>
      <c r="N91">
        <v>1271307600</v>
      </c>
      <c r="O91">
        <v>1271480400</v>
      </c>
      <c r="P91" s="12">
        <f t="shared" si="9"/>
        <v>40283.208333333336</v>
      </c>
      <c r="Q91" s="12">
        <f t="shared" si="9"/>
        <v>40285.208333333336</v>
      </c>
      <c r="R91" t="b">
        <v>0</v>
      </c>
      <c r="S91" t="b">
        <v>0</v>
      </c>
      <c r="T91" t="s">
        <v>33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21</v>
      </c>
      <c r="G92" s="8" t="s">
        <v>14</v>
      </c>
      <c r="H92" s="9">
        <f t="shared" si="10"/>
        <v>0.7861538461538462</v>
      </c>
      <c r="I92">
        <v>106</v>
      </c>
      <c r="J92" s="10">
        <f t="shared" si="11"/>
        <v>73.584905660377359</v>
      </c>
      <c r="K92" t="s">
        <v>22</v>
      </c>
      <c r="L92" t="str">
        <f t="shared" si="7"/>
        <v>theater</v>
      </c>
      <c r="M92" t="str">
        <f t="shared" si="8"/>
        <v>plays</v>
      </c>
      <c r="N92">
        <v>1456380000</v>
      </c>
      <c r="O92">
        <v>1456380000</v>
      </c>
      <c r="P92" s="12">
        <f t="shared" si="9"/>
        <v>42425.25</v>
      </c>
      <c r="Q92" s="12">
        <f t="shared" si="9"/>
        <v>42425.25</v>
      </c>
      <c r="R92" t="b">
        <v>0</v>
      </c>
      <c r="S92" t="b">
        <v>1</v>
      </c>
      <c r="T92" t="s">
        <v>33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107</v>
      </c>
      <c r="G93" s="8" t="s">
        <v>14</v>
      </c>
      <c r="H93" s="9">
        <f t="shared" si="10"/>
        <v>0.48404406999351912</v>
      </c>
      <c r="I93">
        <v>679</v>
      </c>
      <c r="J93" s="10">
        <f t="shared" si="11"/>
        <v>227.2459499263623</v>
      </c>
      <c r="K93" t="s">
        <v>108</v>
      </c>
      <c r="L93" t="str">
        <f t="shared" si="7"/>
        <v>publishing</v>
      </c>
      <c r="M93" t="str">
        <f t="shared" si="8"/>
        <v>translations</v>
      </c>
      <c r="N93">
        <v>1470459600</v>
      </c>
      <c r="O93">
        <v>1472878800</v>
      </c>
      <c r="P93" s="12">
        <f t="shared" si="9"/>
        <v>42588.208333333328</v>
      </c>
      <c r="Q93" s="12">
        <f t="shared" si="9"/>
        <v>42616.208333333328</v>
      </c>
      <c r="R93" t="b">
        <v>0</v>
      </c>
      <c r="S93" t="b">
        <v>0</v>
      </c>
      <c r="T93" t="s">
        <v>206</v>
      </c>
    </row>
    <row r="94" spans="1:20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98</v>
      </c>
      <c r="G94" s="8" t="s">
        <v>20</v>
      </c>
      <c r="H94" s="9">
        <f t="shared" si="10"/>
        <v>2.5887500000000001</v>
      </c>
      <c r="I94">
        <v>498</v>
      </c>
      <c r="J94" s="10">
        <f t="shared" si="11"/>
        <v>40.160642570281126</v>
      </c>
      <c r="K94" t="s">
        <v>99</v>
      </c>
      <c r="L94" t="str">
        <f t="shared" si="7"/>
        <v>games</v>
      </c>
      <c r="M94" t="str">
        <f t="shared" si="8"/>
        <v>video games</v>
      </c>
      <c r="N94">
        <v>1277269200</v>
      </c>
      <c r="O94">
        <v>1277355600</v>
      </c>
      <c r="P94" s="12">
        <f t="shared" si="9"/>
        <v>40352.208333333336</v>
      </c>
      <c r="Q94" s="12">
        <f t="shared" si="9"/>
        <v>40353.208333333336</v>
      </c>
      <c r="R94" t="b">
        <v>0</v>
      </c>
      <c r="S94" t="b">
        <v>1</v>
      </c>
      <c r="T94" t="s">
        <v>89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21</v>
      </c>
      <c r="G95" s="8" t="s">
        <v>74</v>
      </c>
      <c r="H95" s="9">
        <f t="shared" si="10"/>
        <v>0.60548713235294116</v>
      </c>
      <c r="I95">
        <v>610</v>
      </c>
      <c r="J95" s="10">
        <f t="shared" si="11"/>
        <v>178.36065573770492</v>
      </c>
      <c r="K95" t="s">
        <v>22</v>
      </c>
      <c r="L95" t="str">
        <f t="shared" si="7"/>
        <v>theater</v>
      </c>
      <c r="M95" t="str">
        <f t="shared" si="8"/>
        <v>plays</v>
      </c>
      <c r="N95">
        <v>1350709200</v>
      </c>
      <c r="O95">
        <v>1351054800</v>
      </c>
      <c r="P95" s="12">
        <f t="shared" si="9"/>
        <v>41202.208333333336</v>
      </c>
      <c r="Q95" s="12">
        <f t="shared" si="9"/>
        <v>41206.208333333336</v>
      </c>
      <c r="R95" t="b">
        <v>0</v>
      </c>
      <c r="S95" t="b">
        <v>1</v>
      </c>
      <c r="T95" t="s">
        <v>33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40</v>
      </c>
      <c r="G96" s="8" t="s">
        <v>20</v>
      </c>
      <c r="H96" s="9">
        <f t="shared" si="10"/>
        <v>3.036896551724138</v>
      </c>
      <c r="I96">
        <v>180</v>
      </c>
      <c r="J96" s="10">
        <f t="shared" si="11"/>
        <v>16.111111111111111</v>
      </c>
      <c r="K96" t="s">
        <v>41</v>
      </c>
      <c r="L96" t="str">
        <f t="shared" si="7"/>
        <v>technology</v>
      </c>
      <c r="M96" t="str">
        <f t="shared" si="8"/>
        <v>web</v>
      </c>
      <c r="N96">
        <v>1554613200</v>
      </c>
      <c r="O96">
        <v>1555563600</v>
      </c>
      <c r="P96" s="12">
        <f t="shared" si="9"/>
        <v>43562.208333333328</v>
      </c>
      <c r="Q96" s="12">
        <f t="shared" si="9"/>
        <v>43573.208333333328</v>
      </c>
      <c r="R96" t="b">
        <v>0</v>
      </c>
      <c r="S96" t="b">
        <v>0</v>
      </c>
      <c r="T96" t="s">
        <v>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21</v>
      </c>
      <c r="G97" s="8" t="s">
        <v>20</v>
      </c>
      <c r="H97" s="9">
        <f t="shared" si="10"/>
        <v>1.1299999999999999</v>
      </c>
      <c r="I97">
        <v>27</v>
      </c>
      <c r="J97" s="10">
        <f t="shared" si="11"/>
        <v>33.333333333333336</v>
      </c>
      <c r="K97" t="s">
        <v>22</v>
      </c>
      <c r="L97" t="str">
        <f t="shared" si="7"/>
        <v>film &amp; video</v>
      </c>
      <c r="M97" t="str">
        <f t="shared" si="8"/>
        <v>documentary</v>
      </c>
      <c r="N97">
        <v>1571029200</v>
      </c>
      <c r="O97">
        <v>1571634000</v>
      </c>
      <c r="P97" s="12">
        <f t="shared" si="9"/>
        <v>43752.208333333328</v>
      </c>
      <c r="Q97" s="12">
        <f t="shared" si="9"/>
        <v>43759.208333333328</v>
      </c>
      <c r="R97" t="b">
        <v>0</v>
      </c>
      <c r="S97" t="b">
        <v>0</v>
      </c>
      <c r="T97" t="s">
        <v>42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21</v>
      </c>
      <c r="G98" s="8" t="s">
        <v>20</v>
      </c>
      <c r="H98" s="9">
        <f t="shared" si="10"/>
        <v>2.1737876614060259</v>
      </c>
      <c r="I98">
        <v>2331</v>
      </c>
      <c r="J98" s="10">
        <f t="shared" si="11"/>
        <v>29.901329901329902</v>
      </c>
      <c r="K98" t="s">
        <v>22</v>
      </c>
      <c r="L98" t="str">
        <f t="shared" si="7"/>
        <v>theater</v>
      </c>
      <c r="M98" t="str">
        <f t="shared" si="8"/>
        <v>plays</v>
      </c>
      <c r="N98">
        <v>1299736800</v>
      </c>
      <c r="O98">
        <v>1300856400</v>
      </c>
      <c r="P98" s="12">
        <f t="shared" si="9"/>
        <v>40612.25</v>
      </c>
      <c r="Q98" s="12">
        <f t="shared" si="9"/>
        <v>40625.208333333336</v>
      </c>
      <c r="R98" t="b">
        <v>0</v>
      </c>
      <c r="S98" t="b">
        <v>0</v>
      </c>
      <c r="T98" t="s">
        <v>33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21</v>
      </c>
      <c r="G99" s="8" t="s">
        <v>20</v>
      </c>
      <c r="H99" s="9">
        <f t="shared" si="10"/>
        <v>9.2669230769230762</v>
      </c>
      <c r="I99">
        <v>113</v>
      </c>
      <c r="J99" s="10">
        <f t="shared" si="11"/>
        <v>11.504424778761061</v>
      </c>
      <c r="K99" t="s">
        <v>22</v>
      </c>
      <c r="L99" t="str">
        <f t="shared" si="7"/>
        <v>food</v>
      </c>
      <c r="M99" t="str">
        <f t="shared" si="8"/>
        <v>food trucks</v>
      </c>
      <c r="N99">
        <v>1435208400</v>
      </c>
      <c r="O99">
        <v>1439874000</v>
      </c>
      <c r="P99" s="12">
        <f t="shared" si="9"/>
        <v>42180.208333333328</v>
      </c>
      <c r="Q99" s="12">
        <f t="shared" si="9"/>
        <v>42234.208333333328</v>
      </c>
      <c r="R99" t="b">
        <v>0</v>
      </c>
      <c r="S99" t="b">
        <v>0</v>
      </c>
      <c r="T99" t="s">
        <v>17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26</v>
      </c>
      <c r="G100" s="8" t="s">
        <v>14</v>
      </c>
      <c r="H100" s="9">
        <f t="shared" si="10"/>
        <v>0.33692229038854804</v>
      </c>
      <c r="I100">
        <v>1220</v>
      </c>
      <c r="J100" s="10">
        <f t="shared" si="11"/>
        <v>80.163934426229503</v>
      </c>
      <c r="K100" t="s">
        <v>27</v>
      </c>
      <c r="L100" t="str">
        <f t="shared" si="7"/>
        <v>games</v>
      </c>
      <c r="M100" t="str">
        <f t="shared" si="8"/>
        <v>video games</v>
      </c>
      <c r="N100">
        <v>1437973200</v>
      </c>
      <c r="O100">
        <v>1438318800</v>
      </c>
      <c r="P100" s="12">
        <f t="shared" si="9"/>
        <v>42212.208333333328</v>
      </c>
      <c r="Q100" s="12">
        <f t="shared" si="9"/>
        <v>42216.208333333328</v>
      </c>
      <c r="R100" t="b">
        <v>0</v>
      </c>
      <c r="S100" t="b">
        <v>0</v>
      </c>
      <c r="T100" t="s">
        <v>89</v>
      </c>
    </row>
    <row r="101" spans="1:20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21</v>
      </c>
      <c r="G101" s="8" t="s">
        <v>20</v>
      </c>
      <c r="H101" s="9">
        <f t="shared" si="10"/>
        <v>1.9672368421052631</v>
      </c>
      <c r="I101">
        <v>164</v>
      </c>
      <c r="J101" s="10">
        <f t="shared" si="11"/>
        <v>46.341463414634148</v>
      </c>
      <c r="K101" t="s">
        <v>22</v>
      </c>
      <c r="L101" t="str">
        <f t="shared" si="7"/>
        <v>theater</v>
      </c>
      <c r="M101" t="str">
        <f t="shared" si="8"/>
        <v>plays</v>
      </c>
      <c r="N101">
        <v>1416895200</v>
      </c>
      <c r="O101">
        <v>1419400800</v>
      </c>
      <c r="P101" s="12">
        <f t="shared" si="9"/>
        <v>41968.25</v>
      </c>
      <c r="Q101" s="12">
        <f t="shared" si="9"/>
        <v>41997.25</v>
      </c>
      <c r="R101" t="b">
        <v>0</v>
      </c>
      <c r="S101" t="b">
        <v>0</v>
      </c>
      <c r="T101" t="s">
        <v>33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21</v>
      </c>
      <c r="G102" s="8" t="s">
        <v>14</v>
      </c>
      <c r="H102" s="9">
        <f t="shared" si="10"/>
        <v>0.01</v>
      </c>
      <c r="I102">
        <v>1</v>
      </c>
      <c r="J102" s="10">
        <f t="shared" si="11"/>
        <v>100</v>
      </c>
      <c r="K102" t="s">
        <v>22</v>
      </c>
      <c r="L102" t="str">
        <f t="shared" si="7"/>
        <v>theater</v>
      </c>
      <c r="M102" t="str">
        <f t="shared" si="8"/>
        <v>plays</v>
      </c>
      <c r="N102">
        <v>1319000400</v>
      </c>
      <c r="O102">
        <v>1320555600</v>
      </c>
      <c r="P102" s="12">
        <f t="shared" si="9"/>
        <v>40835.208333333336</v>
      </c>
      <c r="Q102" s="12">
        <f t="shared" si="9"/>
        <v>40853.208333333336</v>
      </c>
      <c r="R102" t="b">
        <v>0</v>
      </c>
      <c r="S102" t="b">
        <v>0</v>
      </c>
      <c r="T102" t="s">
        <v>33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21</v>
      </c>
      <c r="G103" s="8" t="s">
        <v>20</v>
      </c>
      <c r="H103" s="9">
        <f t="shared" si="10"/>
        <v>10.214444444444444</v>
      </c>
      <c r="I103">
        <v>164</v>
      </c>
      <c r="J103" s="10">
        <f t="shared" si="11"/>
        <v>5.4878048780487809</v>
      </c>
      <c r="K103" t="s">
        <v>22</v>
      </c>
      <c r="L103" t="str">
        <f t="shared" si="7"/>
        <v>music</v>
      </c>
      <c r="M103" t="str">
        <f t="shared" si="8"/>
        <v>electric music</v>
      </c>
      <c r="N103">
        <v>1424498400</v>
      </c>
      <c r="O103">
        <v>1425103200</v>
      </c>
      <c r="P103" s="12">
        <f t="shared" si="9"/>
        <v>42056.25</v>
      </c>
      <c r="Q103" s="12">
        <f t="shared" si="9"/>
        <v>42063.25</v>
      </c>
      <c r="R103" t="b">
        <v>0</v>
      </c>
      <c r="S103" t="b">
        <v>1</v>
      </c>
      <c r="T103" t="s">
        <v>50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21</v>
      </c>
      <c r="G104" s="8" t="s">
        <v>20</v>
      </c>
      <c r="H104" s="9">
        <f t="shared" si="10"/>
        <v>2.8167567567567566</v>
      </c>
      <c r="I104">
        <v>336</v>
      </c>
      <c r="J104" s="10">
        <f t="shared" si="11"/>
        <v>11.011904761904763</v>
      </c>
      <c r="K104" t="s">
        <v>22</v>
      </c>
      <c r="L104" t="str">
        <f t="shared" si="7"/>
        <v>technology</v>
      </c>
      <c r="M104" t="str">
        <f t="shared" si="8"/>
        <v>wearables</v>
      </c>
      <c r="N104">
        <v>1526274000</v>
      </c>
      <c r="O104">
        <v>1526878800</v>
      </c>
      <c r="P104" s="12">
        <f t="shared" si="9"/>
        <v>43234.208333333328</v>
      </c>
      <c r="Q104" s="12">
        <f t="shared" si="9"/>
        <v>43241.208333333328</v>
      </c>
      <c r="R104" t="b">
        <v>0</v>
      </c>
      <c r="S104" t="b">
        <v>1</v>
      </c>
      <c r="T104" t="s">
        <v>65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107</v>
      </c>
      <c r="G105" s="8" t="s">
        <v>14</v>
      </c>
      <c r="H105" s="9">
        <f t="shared" si="10"/>
        <v>0.24610000000000001</v>
      </c>
      <c r="I105">
        <v>37</v>
      </c>
      <c r="J105" s="10">
        <f t="shared" si="11"/>
        <v>270.27027027027026</v>
      </c>
      <c r="K105" t="s">
        <v>108</v>
      </c>
      <c r="L105" t="str">
        <f t="shared" si="7"/>
        <v>music</v>
      </c>
      <c r="M105" t="str">
        <f t="shared" si="8"/>
        <v>electric music</v>
      </c>
      <c r="N105">
        <v>1287896400</v>
      </c>
      <c r="O105">
        <v>1288674000</v>
      </c>
      <c r="P105" s="12">
        <f t="shared" si="9"/>
        <v>40475.208333333336</v>
      </c>
      <c r="Q105" s="12">
        <f t="shared" si="9"/>
        <v>40484.208333333336</v>
      </c>
      <c r="R105" t="b">
        <v>0</v>
      </c>
      <c r="S105" t="b">
        <v>0</v>
      </c>
      <c r="T105" t="s">
        <v>50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21</v>
      </c>
      <c r="G106" s="8" t="s">
        <v>20</v>
      </c>
      <c r="H106" s="9">
        <f t="shared" si="10"/>
        <v>1.4314010067114094</v>
      </c>
      <c r="I106">
        <v>1917</v>
      </c>
      <c r="J106" s="10">
        <f t="shared" si="11"/>
        <v>62.180490349504431</v>
      </c>
      <c r="K106" t="s">
        <v>22</v>
      </c>
      <c r="L106" t="str">
        <f t="shared" si="7"/>
        <v>music</v>
      </c>
      <c r="M106" t="str">
        <f t="shared" si="8"/>
        <v>indie rock</v>
      </c>
      <c r="N106">
        <v>1495515600</v>
      </c>
      <c r="O106">
        <v>1495602000</v>
      </c>
      <c r="P106" s="12">
        <f t="shared" si="9"/>
        <v>42878.208333333328</v>
      </c>
      <c r="Q106" s="12">
        <f t="shared" si="9"/>
        <v>42879.208333333328</v>
      </c>
      <c r="R106" t="b">
        <v>0</v>
      </c>
      <c r="S106" t="b">
        <v>0</v>
      </c>
      <c r="T106" t="s">
        <v>60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21</v>
      </c>
      <c r="G107" s="8" t="s">
        <v>20</v>
      </c>
      <c r="H107" s="9">
        <f t="shared" si="10"/>
        <v>1.4454411764705883</v>
      </c>
      <c r="I107">
        <v>95</v>
      </c>
      <c r="J107" s="10">
        <f t="shared" si="11"/>
        <v>71.578947368421055</v>
      </c>
      <c r="K107" t="s">
        <v>22</v>
      </c>
      <c r="L107" t="str">
        <f t="shared" si="7"/>
        <v>technology</v>
      </c>
      <c r="M107" t="str">
        <f t="shared" si="8"/>
        <v>web</v>
      </c>
      <c r="N107">
        <v>1364878800</v>
      </c>
      <c r="O107">
        <v>1366434000</v>
      </c>
      <c r="P107" s="12">
        <f t="shared" si="9"/>
        <v>41366.208333333336</v>
      </c>
      <c r="Q107" s="12">
        <f t="shared" si="9"/>
        <v>41384.208333333336</v>
      </c>
      <c r="R107" t="b">
        <v>0</v>
      </c>
      <c r="S107" t="b">
        <v>0</v>
      </c>
      <c r="T107" t="s">
        <v>28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21</v>
      </c>
      <c r="G108" s="8" t="s">
        <v>20</v>
      </c>
      <c r="H108" s="9">
        <f t="shared" si="10"/>
        <v>3.5912820512820511</v>
      </c>
      <c r="I108">
        <v>147</v>
      </c>
      <c r="J108" s="10">
        <f t="shared" si="11"/>
        <v>26.530612244897959</v>
      </c>
      <c r="K108" t="s">
        <v>22</v>
      </c>
      <c r="L108" t="str">
        <f t="shared" si="7"/>
        <v>theater</v>
      </c>
      <c r="M108" t="str">
        <f t="shared" si="8"/>
        <v>plays</v>
      </c>
      <c r="N108">
        <v>1567918800</v>
      </c>
      <c r="O108">
        <v>1568350800</v>
      </c>
      <c r="P108" s="12">
        <f t="shared" si="9"/>
        <v>43716.208333333328</v>
      </c>
      <c r="Q108" s="12">
        <f t="shared" si="9"/>
        <v>43721.208333333328</v>
      </c>
      <c r="R108" t="b">
        <v>0</v>
      </c>
      <c r="S108" t="b">
        <v>0</v>
      </c>
      <c r="T108" t="s">
        <v>33</v>
      </c>
    </row>
    <row r="109" spans="1:20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21</v>
      </c>
      <c r="G109" s="8" t="s">
        <v>20</v>
      </c>
      <c r="H109" s="9">
        <f t="shared" si="10"/>
        <v>1.8648571428571428</v>
      </c>
      <c r="I109">
        <v>86</v>
      </c>
      <c r="J109" s="10">
        <f t="shared" si="11"/>
        <v>40.697674418604649</v>
      </c>
      <c r="K109" t="s">
        <v>22</v>
      </c>
      <c r="L109" t="str">
        <f t="shared" si="7"/>
        <v>theater</v>
      </c>
      <c r="M109" t="str">
        <f t="shared" si="8"/>
        <v>plays</v>
      </c>
      <c r="N109">
        <v>1524459600</v>
      </c>
      <c r="O109">
        <v>1525928400</v>
      </c>
      <c r="P109" s="12">
        <f t="shared" si="9"/>
        <v>43213.208333333328</v>
      </c>
      <c r="Q109" s="12">
        <f t="shared" si="9"/>
        <v>43230.208333333328</v>
      </c>
      <c r="R109" t="b">
        <v>0</v>
      </c>
      <c r="S109" t="b">
        <v>1</v>
      </c>
      <c r="T109" t="s">
        <v>33</v>
      </c>
    </row>
    <row r="110" spans="1:20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21</v>
      </c>
      <c r="G110" s="8" t="s">
        <v>20</v>
      </c>
      <c r="H110" s="9">
        <f t="shared" si="10"/>
        <v>5.9526666666666666</v>
      </c>
      <c r="I110">
        <v>83</v>
      </c>
      <c r="J110" s="10">
        <f t="shared" si="11"/>
        <v>18.072289156626507</v>
      </c>
      <c r="K110" t="s">
        <v>22</v>
      </c>
      <c r="L110" t="str">
        <f t="shared" si="7"/>
        <v>film &amp; video</v>
      </c>
      <c r="M110" t="str">
        <f t="shared" si="8"/>
        <v>documentary</v>
      </c>
      <c r="N110">
        <v>1333688400</v>
      </c>
      <c r="O110">
        <v>1336885200</v>
      </c>
      <c r="P110" s="12">
        <f t="shared" si="9"/>
        <v>41005.208333333336</v>
      </c>
      <c r="Q110" s="12">
        <f t="shared" si="9"/>
        <v>41042.208333333336</v>
      </c>
      <c r="R110" t="b">
        <v>0</v>
      </c>
      <c r="S110" t="b">
        <v>0</v>
      </c>
      <c r="T110" t="s">
        <v>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21</v>
      </c>
      <c r="G111" s="8" t="s">
        <v>14</v>
      </c>
      <c r="H111" s="9">
        <f t="shared" si="10"/>
        <v>0.5921153846153846</v>
      </c>
      <c r="I111">
        <v>60</v>
      </c>
      <c r="J111" s="10">
        <f t="shared" si="11"/>
        <v>86.666666666666671</v>
      </c>
      <c r="K111" t="s">
        <v>22</v>
      </c>
      <c r="L111" t="str">
        <f t="shared" si="7"/>
        <v>film &amp; video</v>
      </c>
      <c r="M111" t="str">
        <f t="shared" si="8"/>
        <v>television</v>
      </c>
      <c r="N111">
        <v>1389506400</v>
      </c>
      <c r="O111">
        <v>1389679200</v>
      </c>
      <c r="P111" s="12">
        <f t="shared" si="9"/>
        <v>41651.25</v>
      </c>
      <c r="Q111" s="12">
        <f t="shared" si="9"/>
        <v>41653.25</v>
      </c>
      <c r="R111" t="b">
        <v>0</v>
      </c>
      <c r="S111" t="b">
        <v>0</v>
      </c>
      <c r="T111" t="s">
        <v>269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21</v>
      </c>
      <c r="G112" s="8" t="s">
        <v>14</v>
      </c>
      <c r="H112" s="9">
        <f t="shared" si="10"/>
        <v>0.14962780898876404</v>
      </c>
      <c r="I112">
        <v>296</v>
      </c>
      <c r="J112" s="10">
        <f t="shared" si="11"/>
        <v>481.08108108108109</v>
      </c>
      <c r="K112" t="s">
        <v>22</v>
      </c>
      <c r="L112" t="str">
        <f t="shared" si="7"/>
        <v>food</v>
      </c>
      <c r="M112" t="str">
        <f t="shared" si="8"/>
        <v>food trucks</v>
      </c>
      <c r="N112">
        <v>1536642000</v>
      </c>
      <c r="O112">
        <v>1538283600</v>
      </c>
      <c r="P112" s="12">
        <f t="shared" si="9"/>
        <v>43354.208333333328</v>
      </c>
      <c r="Q112" s="12">
        <f t="shared" si="9"/>
        <v>43373.208333333328</v>
      </c>
      <c r="R112" t="b">
        <v>0</v>
      </c>
      <c r="S112" t="b">
        <v>0</v>
      </c>
      <c r="T112" t="s">
        <v>17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21</v>
      </c>
      <c r="G113" s="8" t="s">
        <v>20</v>
      </c>
      <c r="H113" s="9">
        <f t="shared" si="10"/>
        <v>1.1995602605863191</v>
      </c>
      <c r="I113">
        <v>676</v>
      </c>
      <c r="J113" s="10">
        <f t="shared" si="11"/>
        <v>90.828402366863912</v>
      </c>
      <c r="K113" t="s">
        <v>22</v>
      </c>
      <c r="L113" t="str">
        <f t="shared" si="7"/>
        <v>publishing</v>
      </c>
      <c r="M113" t="str">
        <f t="shared" si="8"/>
        <v>radio &amp; podcasts</v>
      </c>
      <c r="N113">
        <v>1348290000</v>
      </c>
      <c r="O113">
        <v>1348808400</v>
      </c>
      <c r="P113" s="12">
        <f t="shared" si="9"/>
        <v>41174.208333333336</v>
      </c>
      <c r="Q113" s="12">
        <f t="shared" si="9"/>
        <v>41180.208333333336</v>
      </c>
      <c r="R113" t="b">
        <v>0</v>
      </c>
      <c r="S113" t="b">
        <v>0</v>
      </c>
      <c r="T113" t="s">
        <v>133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26</v>
      </c>
      <c r="G114" s="8" t="s">
        <v>20</v>
      </c>
      <c r="H114" s="9">
        <f t="shared" si="10"/>
        <v>2.6882978723404256</v>
      </c>
      <c r="I114">
        <v>361</v>
      </c>
      <c r="J114" s="10">
        <f t="shared" si="11"/>
        <v>13.019390581717451</v>
      </c>
      <c r="K114" t="s">
        <v>27</v>
      </c>
      <c r="L114" t="str">
        <f t="shared" si="7"/>
        <v>technology</v>
      </c>
      <c r="M114" t="str">
        <f t="shared" si="8"/>
        <v>web</v>
      </c>
      <c r="N114">
        <v>1408856400</v>
      </c>
      <c r="O114">
        <v>1410152400</v>
      </c>
      <c r="P114" s="12">
        <f t="shared" si="9"/>
        <v>41875.208333333336</v>
      </c>
      <c r="Q114" s="12">
        <f t="shared" si="9"/>
        <v>41890.208333333336</v>
      </c>
      <c r="R114" t="b">
        <v>0</v>
      </c>
      <c r="S114" t="b">
        <v>0</v>
      </c>
      <c r="T114" t="s">
        <v>28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21</v>
      </c>
      <c r="G115" s="8" t="s">
        <v>20</v>
      </c>
      <c r="H115" s="9">
        <f t="shared" si="10"/>
        <v>3.7687878787878786</v>
      </c>
      <c r="I115">
        <v>131</v>
      </c>
      <c r="J115" s="10">
        <f t="shared" si="11"/>
        <v>25.190839694656489</v>
      </c>
      <c r="K115" t="s">
        <v>22</v>
      </c>
      <c r="L115" t="str">
        <f t="shared" si="7"/>
        <v>food</v>
      </c>
      <c r="M115" t="str">
        <f t="shared" si="8"/>
        <v>food trucks</v>
      </c>
      <c r="N115">
        <v>1505192400</v>
      </c>
      <c r="O115">
        <v>1505797200</v>
      </c>
      <c r="P115" s="12">
        <f t="shared" si="9"/>
        <v>42990.208333333328</v>
      </c>
      <c r="Q115" s="12">
        <f t="shared" si="9"/>
        <v>42997.208333333328</v>
      </c>
      <c r="R115" t="b">
        <v>0</v>
      </c>
      <c r="S115" t="b">
        <v>0</v>
      </c>
      <c r="T115" t="s">
        <v>17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21</v>
      </c>
      <c r="G116" s="8" t="s">
        <v>20</v>
      </c>
      <c r="H116" s="9">
        <f t="shared" si="10"/>
        <v>7.2715789473684209</v>
      </c>
      <c r="I116">
        <v>126</v>
      </c>
      <c r="J116" s="10">
        <f t="shared" si="11"/>
        <v>15.079365079365079</v>
      </c>
      <c r="K116" t="s">
        <v>22</v>
      </c>
      <c r="L116" t="str">
        <f t="shared" si="7"/>
        <v>technology</v>
      </c>
      <c r="M116" t="str">
        <f t="shared" si="8"/>
        <v>wearables</v>
      </c>
      <c r="N116">
        <v>1554786000</v>
      </c>
      <c r="O116">
        <v>1554872400</v>
      </c>
      <c r="P116" s="12">
        <f t="shared" si="9"/>
        <v>43564.208333333328</v>
      </c>
      <c r="Q116" s="12">
        <f t="shared" si="9"/>
        <v>43565.208333333328</v>
      </c>
      <c r="R116" t="b">
        <v>0</v>
      </c>
      <c r="S116" t="b">
        <v>1</v>
      </c>
      <c r="T116" t="s">
        <v>65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107</v>
      </c>
      <c r="G117" s="8" t="s">
        <v>14</v>
      </c>
      <c r="H117" s="9">
        <f t="shared" si="10"/>
        <v>0.87211757648470301</v>
      </c>
      <c r="I117">
        <v>3304</v>
      </c>
      <c r="J117" s="10">
        <f t="shared" si="11"/>
        <v>50.453995157384988</v>
      </c>
      <c r="K117" t="s">
        <v>108</v>
      </c>
      <c r="L117" t="str">
        <f t="shared" si="7"/>
        <v>publishing</v>
      </c>
      <c r="M117" t="str">
        <f t="shared" si="8"/>
        <v>fiction</v>
      </c>
      <c r="N117">
        <v>1510898400</v>
      </c>
      <c r="O117">
        <v>1513922400</v>
      </c>
      <c r="P117" s="12">
        <f t="shared" si="9"/>
        <v>43056.25</v>
      </c>
      <c r="Q117" s="12">
        <f t="shared" si="9"/>
        <v>43091.25</v>
      </c>
      <c r="R117" t="b">
        <v>0</v>
      </c>
      <c r="S117" t="b">
        <v>0</v>
      </c>
      <c r="T117" t="s">
        <v>119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21</v>
      </c>
      <c r="G118" s="8" t="s">
        <v>14</v>
      </c>
      <c r="H118" s="9">
        <f t="shared" si="10"/>
        <v>0.88</v>
      </c>
      <c r="I118">
        <v>73</v>
      </c>
      <c r="J118" s="10">
        <f t="shared" si="11"/>
        <v>98.630136986301366</v>
      </c>
      <c r="K118" t="s">
        <v>22</v>
      </c>
      <c r="L118" t="str">
        <f t="shared" si="7"/>
        <v>theater</v>
      </c>
      <c r="M118" t="str">
        <f t="shared" si="8"/>
        <v>plays</v>
      </c>
      <c r="N118">
        <v>1442552400</v>
      </c>
      <c r="O118">
        <v>1442638800</v>
      </c>
      <c r="P118" s="12">
        <f t="shared" si="9"/>
        <v>42265.208333333328</v>
      </c>
      <c r="Q118" s="12">
        <f t="shared" si="9"/>
        <v>42266.208333333328</v>
      </c>
      <c r="R118" t="b">
        <v>0</v>
      </c>
      <c r="S118" t="b">
        <v>0</v>
      </c>
      <c r="T118" t="s">
        <v>33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21</v>
      </c>
      <c r="G119" s="8" t="s">
        <v>20</v>
      </c>
      <c r="H119" s="9">
        <f t="shared" si="10"/>
        <v>1.7393877551020409</v>
      </c>
      <c r="I119">
        <v>275</v>
      </c>
      <c r="J119" s="10">
        <f t="shared" si="11"/>
        <v>17.818181818181817</v>
      </c>
      <c r="K119" t="s">
        <v>22</v>
      </c>
      <c r="L119" t="str">
        <f t="shared" si="7"/>
        <v>film &amp; video</v>
      </c>
      <c r="M119" t="str">
        <f t="shared" si="8"/>
        <v>television</v>
      </c>
      <c r="N119">
        <v>1316667600</v>
      </c>
      <c r="O119">
        <v>1317186000</v>
      </c>
      <c r="P119" s="12">
        <f t="shared" si="9"/>
        <v>40808.208333333336</v>
      </c>
      <c r="Q119" s="12">
        <f t="shared" si="9"/>
        <v>40814.208333333336</v>
      </c>
      <c r="R119" t="b">
        <v>0</v>
      </c>
      <c r="S119" t="b">
        <v>0</v>
      </c>
      <c r="T119" t="s">
        <v>269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21</v>
      </c>
      <c r="G120" s="8" t="s">
        <v>20</v>
      </c>
      <c r="H120" s="9">
        <f t="shared" si="10"/>
        <v>1.1761111111111111</v>
      </c>
      <c r="I120">
        <v>67</v>
      </c>
      <c r="J120" s="10">
        <f t="shared" si="11"/>
        <v>80.597014925373131</v>
      </c>
      <c r="K120" t="s">
        <v>22</v>
      </c>
      <c r="L120" t="str">
        <f t="shared" si="7"/>
        <v>photography</v>
      </c>
      <c r="M120" t="str">
        <f t="shared" si="8"/>
        <v>photography books</v>
      </c>
      <c r="N120">
        <v>1390716000</v>
      </c>
      <c r="O120">
        <v>1391234400</v>
      </c>
      <c r="P120" s="12">
        <f t="shared" si="9"/>
        <v>41665.25</v>
      </c>
      <c r="Q120" s="12">
        <f t="shared" si="9"/>
        <v>41671.25</v>
      </c>
      <c r="R120" t="b">
        <v>0</v>
      </c>
      <c r="S120" t="b">
        <v>0</v>
      </c>
      <c r="T120" t="s">
        <v>122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21</v>
      </c>
      <c r="G121" s="8" t="s">
        <v>20</v>
      </c>
      <c r="H121" s="9">
        <f t="shared" si="10"/>
        <v>2.1496</v>
      </c>
      <c r="I121">
        <v>154</v>
      </c>
      <c r="J121" s="10">
        <f t="shared" si="11"/>
        <v>32.467532467532465</v>
      </c>
      <c r="K121" t="s">
        <v>22</v>
      </c>
      <c r="L121" t="str">
        <f t="shared" si="7"/>
        <v>film &amp; video</v>
      </c>
      <c r="M121" t="str">
        <f t="shared" si="8"/>
        <v>documentary</v>
      </c>
      <c r="N121">
        <v>1402894800</v>
      </c>
      <c r="O121">
        <v>1404363600</v>
      </c>
      <c r="P121" s="12">
        <f t="shared" si="9"/>
        <v>41806.208333333336</v>
      </c>
      <c r="Q121" s="12">
        <f t="shared" si="9"/>
        <v>41823.208333333336</v>
      </c>
      <c r="R121" t="b">
        <v>0</v>
      </c>
      <c r="S121" t="b">
        <v>1</v>
      </c>
      <c r="T121" t="s">
        <v>42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21</v>
      </c>
      <c r="G122" s="8" t="s">
        <v>20</v>
      </c>
      <c r="H122" s="9">
        <f t="shared" si="10"/>
        <v>1.4949667110519307</v>
      </c>
      <c r="I122">
        <v>1782</v>
      </c>
      <c r="J122" s="10">
        <f t="shared" si="11"/>
        <v>42.143658810325476</v>
      </c>
      <c r="K122" t="s">
        <v>22</v>
      </c>
      <c r="L122" t="str">
        <f t="shared" si="7"/>
        <v>games</v>
      </c>
      <c r="M122" t="str">
        <f t="shared" si="8"/>
        <v>mobile games</v>
      </c>
      <c r="N122">
        <v>1429246800</v>
      </c>
      <c r="O122">
        <v>1429592400</v>
      </c>
      <c r="P122" s="12">
        <f t="shared" si="9"/>
        <v>42111.208333333328</v>
      </c>
      <c r="Q122" s="12">
        <f t="shared" si="9"/>
        <v>42115.208333333328</v>
      </c>
      <c r="R122" t="b">
        <v>0</v>
      </c>
      <c r="S122" t="b">
        <v>1</v>
      </c>
      <c r="T122" t="s">
        <v>292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21</v>
      </c>
      <c r="G123" s="8" t="s">
        <v>20</v>
      </c>
      <c r="H123" s="9">
        <f t="shared" si="10"/>
        <v>2.1933995584988963</v>
      </c>
      <c r="I123">
        <v>903</v>
      </c>
      <c r="J123" s="10">
        <f t="shared" si="11"/>
        <v>50.166112956810629</v>
      </c>
      <c r="K123" t="s">
        <v>22</v>
      </c>
      <c r="L123" t="str">
        <f t="shared" si="7"/>
        <v>games</v>
      </c>
      <c r="M123" t="str">
        <f t="shared" si="8"/>
        <v>video games</v>
      </c>
      <c r="N123">
        <v>1412485200</v>
      </c>
      <c r="O123">
        <v>1413608400</v>
      </c>
      <c r="P123" s="12">
        <f t="shared" si="9"/>
        <v>41917.208333333336</v>
      </c>
      <c r="Q123" s="12">
        <f t="shared" si="9"/>
        <v>41930.208333333336</v>
      </c>
      <c r="R123" t="b">
        <v>0</v>
      </c>
      <c r="S123" t="b">
        <v>0</v>
      </c>
      <c r="T123" t="s">
        <v>89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21</v>
      </c>
      <c r="G124" s="8" t="s">
        <v>14</v>
      </c>
      <c r="H124" s="9">
        <f t="shared" si="10"/>
        <v>0.64367690058479532</v>
      </c>
      <c r="I124">
        <v>3387</v>
      </c>
      <c r="J124" s="10">
        <f t="shared" si="11"/>
        <v>40.389725420726307</v>
      </c>
      <c r="K124" t="s">
        <v>22</v>
      </c>
      <c r="L124" t="str">
        <f t="shared" si="7"/>
        <v>publishing</v>
      </c>
      <c r="M124" t="str">
        <f t="shared" si="8"/>
        <v>fiction</v>
      </c>
      <c r="N124">
        <v>1417068000</v>
      </c>
      <c r="O124">
        <v>1419400800</v>
      </c>
      <c r="P124" s="12">
        <f t="shared" si="9"/>
        <v>41970.25</v>
      </c>
      <c r="Q124" s="12">
        <f t="shared" si="9"/>
        <v>41997.25</v>
      </c>
      <c r="R124" t="b">
        <v>0</v>
      </c>
      <c r="S124" t="b">
        <v>0</v>
      </c>
      <c r="T124" t="s">
        <v>119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15</v>
      </c>
      <c r="G125" s="8" t="s">
        <v>14</v>
      </c>
      <c r="H125" s="9">
        <f t="shared" si="10"/>
        <v>0.18622397298818233</v>
      </c>
      <c r="I125">
        <v>662</v>
      </c>
      <c r="J125" s="10">
        <f t="shared" si="11"/>
        <v>268.42900302114805</v>
      </c>
      <c r="K125" t="s">
        <v>16</v>
      </c>
      <c r="L125" t="str">
        <f t="shared" si="7"/>
        <v>theater</v>
      </c>
      <c r="M125" t="str">
        <f t="shared" si="8"/>
        <v>plays</v>
      </c>
      <c r="N125">
        <v>1448344800</v>
      </c>
      <c r="O125">
        <v>1448604000</v>
      </c>
      <c r="P125" s="12">
        <f t="shared" si="9"/>
        <v>42332.25</v>
      </c>
      <c r="Q125" s="12">
        <f t="shared" si="9"/>
        <v>42335.25</v>
      </c>
      <c r="R125" t="b">
        <v>1</v>
      </c>
      <c r="S125" t="b">
        <v>0</v>
      </c>
      <c r="T125" t="s">
        <v>33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107</v>
      </c>
      <c r="G126" s="8" t="s">
        <v>20</v>
      </c>
      <c r="H126" s="9">
        <f t="shared" si="10"/>
        <v>3.6776923076923076</v>
      </c>
      <c r="I126">
        <v>94</v>
      </c>
      <c r="J126" s="10">
        <f t="shared" si="11"/>
        <v>27.659574468085108</v>
      </c>
      <c r="K126" t="s">
        <v>108</v>
      </c>
      <c r="L126" t="str">
        <f t="shared" si="7"/>
        <v>photography</v>
      </c>
      <c r="M126" t="str">
        <f t="shared" si="8"/>
        <v>photography books</v>
      </c>
      <c r="N126">
        <v>1557723600</v>
      </c>
      <c r="O126">
        <v>1562302800</v>
      </c>
      <c r="P126" s="12">
        <f t="shared" si="9"/>
        <v>43598.208333333328</v>
      </c>
      <c r="Q126" s="12">
        <f t="shared" si="9"/>
        <v>43651.208333333328</v>
      </c>
      <c r="R126" t="b">
        <v>0</v>
      </c>
      <c r="S126" t="b">
        <v>0</v>
      </c>
      <c r="T126" t="s">
        <v>122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21</v>
      </c>
      <c r="G127" s="8" t="s">
        <v>20</v>
      </c>
      <c r="H127" s="9">
        <f t="shared" si="10"/>
        <v>1.5990566037735849</v>
      </c>
      <c r="I127">
        <v>180</v>
      </c>
      <c r="J127" s="10">
        <f t="shared" si="11"/>
        <v>29.444444444444443</v>
      </c>
      <c r="K127" t="s">
        <v>22</v>
      </c>
      <c r="L127" t="str">
        <f t="shared" si="7"/>
        <v>theater</v>
      </c>
      <c r="M127" t="str">
        <f t="shared" si="8"/>
        <v>plays</v>
      </c>
      <c r="N127">
        <v>1537333200</v>
      </c>
      <c r="O127">
        <v>1537678800</v>
      </c>
      <c r="P127" s="12">
        <f t="shared" si="9"/>
        <v>43362.208333333328</v>
      </c>
      <c r="Q127" s="12">
        <f t="shared" si="9"/>
        <v>43366.208333333328</v>
      </c>
      <c r="R127" t="b">
        <v>0</v>
      </c>
      <c r="S127" t="b">
        <v>0</v>
      </c>
      <c r="T127" t="s">
        <v>33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21</v>
      </c>
      <c r="G128" s="8" t="s">
        <v>14</v>
      </c>
      <c r="H128" s="9">
        <f t="shared" si="10"/>
        <v>0.38633185349611543</v>
      </c>
      <c r="I128">
        <v>774</v>
      </c>
      <c r="J128" s="10">
        <f t="shared" si="11"/>
        <v>232.81653746770027</v>
      </c>
      <c r="K128" t="s">
        <v>22</v>
      </c>
      <c r="L128" t="str">
        <f t="shared" si="7"/>
        <v>theater</v>
      </c>
      <c r="M128" t="str">
        <f t="shared" si="8"/>
        <v>plays</v>
      </c>
      <c r="N128">
        <v>1471150800</v>
      </c>
      <c r="O128">
        <v>1473570000</v>
      </c>
      <c r="P128" s="12">
        <f t="shared" si="9"/>
        <v>42596.208333333328</v>
      </c>
      <c r="Q128" s="12">
        <f t="shared" si="9"/>
        <v>42624.208333333328</v>
      </c>
      <c r="R128" t="b">
        <v>0</v>
      </c>
      <c r="S128" t="b">
        <v>1</v>
      </c>
      <c r="T128" t="s">
        <v>33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15</v>
      </c>
      <c r="G129" s="8" t="s">
        <v>14</v>
      </c>
      <c r="H129" s="9">
        <f t="shared" si="10"/>
        <v>0.51421511627906979</v>
      </c>
      <c r="I129">
        <v>672</v>
      </c>
      <c r="J129" s="10">
        <f t="shared" si="11"/>
        <v>153.57142857142858</v>
      </c>
      <c r="K129" t="s">
        <v>16</v>
      </c>
      <c r="L129" t="str">
        <f t="shared" si="7"/>
        <v>theater</v>
      </c>
      <c r="M129" t="str">
        <f t="shared" si="8"/>
        <v>plays</v>
      </c>
      <c r="N129">
        <v>1273640400</v>
      </c>
      <c r="O129">
        <v>1273899600</v>
      </c>
      <c r="P129" s="12">
        <f t="shared" si="9"/>
        <v>40310.208333333336</v>
      </c>
      <c r="Q129" s="12">
        <f t="shared" si="9"/>
        <v>40313.208333333336</v>
      </c>
      <c r="R129" t="b">
        <v>0</v>
      </c>
      <c r="S129" t="b">
        <v>0</v>
      </c>
      <c r="T129" t="s">
        <v>33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21</v>
      </c>
      <c r="G130" s="8" t="s">
        <v>74</v>
      </c>
      <c r="H130" s="9">
        <f t="shared" si="10"/>
        <v>0.60334277620396604</v>
      </c>
      <c r="I130">
        <v>532</v>
      </c>
      <c r="J130" s="10">
        <f t="shared" si="11"/>
        <v>132.70676691729324</v>
      </c>
      <c r="K130" t="s">
        <v>22</v>
      </c>
      <c r="L130" t="str">
        <f t="shared" si="7"/>
        <v>music</v>
      </c>
      <c r="M130" t="str">
        <f t="shared" si="8"/>
        <v>rock</v>
      </c>
      <c r="N130">
        <v>1282885200</v>
      </c>
      <c r="O130">
        <v>1284008400</v>
      </c>
      <c r="P130" s="12">
        <f t="shared" si="9"/>
        <v>40417.208333333336</v>
      </c>
      <c r="Q130" s="12">
        <f t="shared" si="9"/>
        <v>40430.208333333336</v>
      </c>
      <c r="R130" t="b">
        <v>0</v>
      </c>
      <c r="S130" t="b">
        <v>0</v>
      </c>
      <c r="T130" t="s">
        <v>23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26</v>
      </c>
      <c r="G131" s="8" t="s">
        <v>74</v>
      </c>
      <c r="H131" s="9">
        <f t="shared" si="10"/>
        <v>3.2026936026936029E-2</v>
      </c>
      <c r="I131">
        <v>55</v>
      </c>
      <c r="J131" s="10">
        <f t="shared" si="11"/>
        <v>2700</v>
      </c>
      <c r="K131" t="s">
        <v>27</v>
      </c>
      <c r="L131" t="str">
        <f t="shared" ref="L131:L194" si="12">LEFT(T131,FIND("/",T131)-1)</f>
        <v>food</v>
      </c>
      <c r="M131" t="str">
        <f t="shared" ref="M131:M194" si="13">RIGHT(T131,LEN(T131)-FIND("/",T131))</f>
        <v>food trucks</v>
      </c>
      <c r="N131">
        <v>1422943200</v>
      </c>
      <c r="O131">
        <v>1425103200</v>
      </c>
      <c r="P131" s="12">
        <f t="shared" ref="P131:Q194" si="14">(((N131/60)/60)/24)+DATE(1970,1,1)</f>
        <v>42038.25</v>
      </c>
      <c r="Q131" s="12">
        <f t="shared" si="14"/>
        <v>42063.25</v>
      </c>
      <c r="R131" t="b">
        <v>0</v>
      </c>
      <c r="S131" t="b">
        <v>0</v>
      </c>
      <c r="T131" t="s">
        <v>17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36</v>
      </c>
      <c r="G132" s="8" t="s">
        <v>20</v>
      </c>
      <c r="H132" s="9">
        <f t="shared" si="10"/>
        <v>1.5546875</v>
      </c>
      <c r="I132">
        <v>533</v>
      </c>
      <c r="J132" s="10">
        <f t="shared" si="11"/>
        <v>18.011257035647279</v>
      </c>
      <c r="K132" t="s">
        <v>37</v>
      </c>
      <c r="L132" t="str">
        <f t="shared" si="12"/>
        <v>film &amp; video</v>
      </c>
      <c r="M132" t="str">
        <f t="shared" si="13"/>
        <v>drama</v>
      </c>
      <c r="N132">
        <v>1319605200</v>
      </c>
      <c r="O132">
        <v>1320991200</v>
      </c>
      <c r="P132" s="12">
        <f t="shared" si="14"/>
        <v>40842.208333333336</v>
      </c>
      <c r="Q132" s="12">
        <f t="shared" si="14"/>
        <v>40858.25</v>
      </c>
      <c r="R132" t="b">
        <v>0</v>
      </c>
      <c r="S132" t="b">
        <v>0</v>
      </c>
      <c r="T132" t="s">
        <v>53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40</v>
      </c>
      <c r="G133" s="8" t="s">
        <v>20</v>
      </c>
      <c r="H133" s="9">
        <f t="shared" ref="H133:H196" si="15">E133/D133</f>
        <v>1.0085974499089254</v>
      </c>
      <c r="I133">
        <v>2443</v>
      </c>
      <c r="J133" s="10">
        <f t="shared" ref="J133:J196" si="16">IF(I133&gt;=1,D133/I133,"no donations")</f>
        <v>67.417110110519857</v>
      </c>
      <c r="K133" t="s">
        <v>41</v>
      </c>
      <c r="L133" t="str">
        <f t="shared" si="12"/>
        <v>technology</v>
      </c>
      <c r="M133" t="str">
        <f t="shared" si="13"/>
        <v>web</v>
      </c>
      <c r="N133">
        <v>1385704800</v>
      </c>
      <c r="O133">
        <v>1386828000</v>
      </c>
      <c r="P133" s="12">
        <f t="shared" si="14"/>
        <v>41607.25</v>
      </c>
      <c r="Q133" s="12">
        <f t="shared" si="14"/>
        <v>41620.25</v>
      </c>
      <c r="R133" t="b">
        <v>0</v>
      </c>
      <c r="S133" t="b">
        <v>0</v>
      </c>
      <c r="T133" t="s">
        <v>28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21</v>
      </c>
      <c r="G134" s="8" t="s">
        <v>20</v>
      </c>
      <c r="H134" s="9">
        <f t="shared" si="15"/>
        <v>1.1618181818181819</v>
      </c>
      <c r="I134">
        <v>89</v>
      </c>
      <c r="J134" s="10">
        <f t="shared" si="16"/>
        <v>37.078651685393261</v>
      </c>
      <c r="K134" t="s">
        <v>22</v>
      </c>
      <c r="L134" t="str">
        <f t="shared" si="12"/>
        <v>theater</v>
      </c>
      <c r="M134" t="str">
        <f t="shared" si="13"/>
        <v>plays</v>
      </c>
      <c r="N134">
        <v>1515736800</v>
      </c>
      <c r="O134">
        <v>1517119200</v>
      </c>
      <c r="P134" s="12">
        <f t="shared" si="14"/>
        <v>43112.25</v>
      </c>
      <c r="Q134" s="12">
        <f t="shared" si="14"/>
        <v>43128.25</v>
      </c>
      <c r="R134" t="b">
        <v>0</v>
      </c>
      <c r="S134" t="b">
        <v>1</v>
      </c>
      <c r="T134" t="s">
        <v>33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21</v>
      </c>
      <c r="G135" s="8" t="s">
        <v>20</v>
      </c>
      <c r="H135" s="9">
        <f t="shared" si="15"/>
        <v>3.1077777777777778</v>
      </c>
      <c r="I135">
        <v>159</v>
      </c>
      <c r="J135" s="10">
        <f t="shared" si="16"/>
        <v>28.30188679245283</v>
      </c>
      <c r="K135" t="s">
        <v>22</v>
      </c>
      <c r="L135" t="str">
        <f t="shared" si="12"/>
        <v>music</v>
      </c>
      <c r="M135" t="str">
        <f t="shared" si="13"/>
        <v>world music</v>
      </c>
      <c r="N135">
        <v>1313125200</v>
      </c>
      <c r="O135">
        <v>1315026000</v>
      </c>
      <c r="P135" s="12">
        <f t="shared" si="14"/>
        <v>40767.208333333336</v>
      </c>
      <c r="Q135" s="12">
        <f t="shared" si="14"/>
        <v>40789.208333333336</v>
      </c>
      <c r="R135" t="b">
        <v>0</v>
      </c>
      <c r="S135" t="b">
        <v>0</v>
      </c>
      <c r="T135" t="s">
        <v>319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98</v>
      </c>
      <c r="G136" s="8" t="s">
        <v>14</v>
      </c>
      <c r="H136" s="9">
        <f t="shared" si="15"/>
        <v>0.89736683417085428</v>
      </c>
      <c r="I136">
        <v>940</v>
      </c>
      <c r="J136" s="10">
        <f t="shared" si="16"/>
        <v>105.85106382978724</v>
      </c>
      <c r="K136" t="s">
        <v>99</v>
      </c>
      <c r="L136" t="str">
        <f t="shared" si="12"/>
        <v>film &amp; video</v>
      </c>
      <c r="M136" t="str">
        <f t="shared" si="13"/>
        <v>documentary</v>
      </c>
      <c r="N136">
        <v>1308459600</v>
      </c>
      <c r="O136">
        <v>1312693200</v>
      </c>
      <c r="P136" s="12">
        <f t="shared" si="14"/>
        <v>40713.208333333336</v>
      </c>
      <c r="Q136" s="12">
        <f t="shared" si="14"/>
        <v>40762.208333333336</v>
      </c>
      <c r="R136" t="b">
        <v>0</v>
      </c>
      <c r="S136" t="b">
        <v>1</v>
      </c>
      <c r="T136" t="s">
        <v>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21</v>
      </c>
      <c r="G137" s="8" t="s">
        <v>14</v>
      </c>
      <c r="H137" s="9">
        <f t="shared" si="15"/>
        <v>0.71272727272727276</v>
      </c>
      <c r="I137">
        <v>117</v>
      </c>
      <c r="J137" s="10">
        <f t="shared" si="16"/>
        <v>65.811965811965806</v>
      </c>
      <c r="K137" t="s">
        <v>22</v>
      </c>
      <c r="L137" t="str">
        <f t="shared" si="12"/>
        <v>theater</v>
      </c>
      <c r="M137" t="str">
        <f t="shared" si="13"/>
        <v>plays</v>
      </c>
      <c r="N137">
        <v>1362636000</v>
      </c>
      <c r="O137">
        <v>1363064400</v>
      </c>
      <c r="P137" s="12">
        <f t="shared" si="14"/>
        <v>41340.25</v>
      </c>
      <c r="Q137" s="12">
        <f t="shared" si="14"/>
        <v>41345.208333333336</v>
      </c>
      <c r="R137" t="b">
        <v>0</v>
      </c>
      <c r="S137" t="b">
        <v>1</v>
      </c>
      <c r="T137" t="s">
        <v>33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21</v>
      </c>
      <c r="G138" s="8" t="s">
        <v>74</v>
      </c>
      <c r="H138" s="9">
        <f t="shared" si="15"/>
        <v>3.2862318840579711E-2</v>
      </c>
      <c r="I138">
        <v>58</v>
      </c>
      <c r="J138" s="10">
        <f t="shared" si="16"/>
        <v>1427.5862068965516</v>
      </c>
      <c r="K138" t="s">
        <v>22</v>
      </c>
      <c r="L138" t="str">
        <f t="shared" si="12"/>
        <v>film &amp; video</v>
      </c>
      <c r="M138" t="str">
        <f t="shared" si="13"/>
        <v>drama</v>
      </c>
      <c r="N138">
        <v>1402117200</v>
      </c>
      <c r="O138">
        <v>1403154000</v>
      </c>
      <c r="P138" s="12">
        <f t="shared" si="14"/>
        <v>41797.208333333336</v>
      </c>
      <c r="Q138" s="12">
        <f t="shared" si="14"/>
        <v>41809.208333333336</v>
      </c>
      <c r="R138" t="b">
        <v>0</v>
      </c>
      <c r="S138" t="b">
        <v>1</v>
      </c>
      <c r="T138" t="s">
        <v>53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21</v>
      </c>
      <c r="G139" s="8" t="s">
        <v>20</v>
      </c>
      <c r="H139" s="9">
        <f t="shared" si="15"/>
        <v>2.617777777777778</v>
      </c>
      <c r="I139">
        <v>50</v>
      </c>
      <c r="J139" s="10">
        <f t="shared" si="16"/>
        <v>36</v>
      </c>
      <c r="K139" t="s">
        <v>22</v>
      </c>
      <c r="L139" t="str">
        <f t="shared" si="12"/>
        <v>publishing</v>
      </c>
      <c r="M139" t="str">
        <f t="shared" si="13"/>
        <v>nonfiction</v>
      </c>
      <c r="N139">
        <v>1286341200</v>
      </c>
      <c r="O139">
        <v>1286859600</v>
      </c>
      <c r="P139" s="12">
        <f t="shared" si="14"/>
        <v>40457.208333333336</v>
      </c>
      <c r="Q139" s="12">
        <f t="shared" si="14"/>
        <v>40463.208333333336</v>
      </c>
      <c r="R139" t="b">
        <v>0</v>
      </c>
      <c r="S139" t="b">
        <v>0</v>
      </c>
      <c r="T139" t="s">
        <v>68</v>
      </c>
    </row>
    <row r="140" spans="1:20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21</v>
      </c>
      <c r="G140" s="8" t="s">
        <v>14</v>
      </c>
      <c r="H140" s="9">
        <f t="shared" si="15"/>
        <v>0.96</v>
      </c>
      <c r="I140">
        <v>115</v>
      </c>
      <c r="J140" s="10">
        <f t="shared" si="16"/>
        <v>83.478260869565219</v>
      </c>
      <c r="K140" t="s">
        <v>22</v>
      </c>
      <c r="L140" t="str">
        <f t="shared" si="12"/>
        <v>games</v>
      </c>
      <c r="M140" t="str">
        <f t="shared" si="13"/>
        <v>mobile games</v>
      </c>
      <c r="N140">
        <v>1348808400</v>
      </c>
      <c r="O140">
        <v>1349326800</v>
      </c>
      <c r="P140" s="12">
        <f t="shared" si="14"/>
        <v>41180.208333333336</v>
      </c>
      <c r="Q140" s="12">
        <f t="shared" si="14"/>
        <v>41186.208333333336</v>
      </c>
      <c r="R140" t="b">
        <v>0</v>
      </c>
      <c r="S140" t="b">
        <v>0</v>
      </c>
      <c r="T140" t="s">
        <v>292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21</v>
      </c>
      <c r="G141" s="8" t="s">
        <v>14</v>
      </c>
      <c r="H141" s="9">
        <f t="shared" si="15"/>
        <v>0.20896851248642778</v>
      </c>
      <c r="I141">
        <v>326</v>
      </c>
      <c r="J141" s="10">
        <f t="shared" si="16"/>
        <v>282.51533742331287</v>
      </c>
      <c r="K141" t="s">
        <v>22</v>
      </c>
      <c r="L141" t="str">
        <f t="shared" si="12"/>
        <v>technology</v>
      </c>
      <c r="M141" t="str">
        <f t="shared" si="13"/>
        <v>wearables</v>
      </c>
      <c r="N141">
        <v>1429592400</v>
      </c>
      <c r="O141">
        <v>1430974800</v>
      </c>
      <c r="P141" s="12">
        <f t="shared" si="14"/>
        <v>42115.208333333328</v>
      </c>
      <c r="Q141" s="12">
        <f t="shared" si="14"/>
        <v>42131.208333333328</v>
      </c>
      <c r="R141" t="b">
        <v>0</v>
      </c>
      <c r="S141" t="b">
        <v>1</v>
      </c>
      <c r="T141" t="s">
        <v>65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21</v>
      </c>
      <c r="G142" s="8" t="s">
        <v>20</v>
      </c>
      <c r="H142" s="9">
        <f t="shared" si="15"/>
        <v>2.2316363636363636</v>
      </c>
      <c r="I142">
        <v>186</v>
      </c>
      <c r="J142" s="10">
        <f t="shared" si="16"/>
        <v>29.56989247311828</v>
      </c>
      <c r="K142" t="s">
        <v>22</v>
      </c>
      <c r="L142" t="str">
        <f t="shared" si="12"/>
        <v>film &amp; video</v>
      </c>
      <c r="M142" t="str">
        <f t="shared" si="13"/>
        <v>documentary</v>
      </c>
      <c r="N142">
        <v>1519538400</v>
      </c>
      <c r="O142">
        <v>1519970400</v>
      </c>
      <c r="P142" s="12">
        <f t="shared" si="14"/>
        <v>43156.25</v>
      </c>
      <c r="Q142" s="12">
        <f t="shared" si="14"/>
        <v>43161.25</v>
      </c>
      <c r="R142" t="b">
        <v>0</v>
      </c>
      <c r="S142" t="b">
        <v>0</v>
      </c>
      <c r="T142" t="s">
        <v>42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21</v>
      </c>
      <c r="G143" s="8" t="s">
        <v>20</v>
      </c>
      <c r="H143" s="9">
        <f t="shared" si="15"/>
        <v>1.0159097978227061</v>
      </c>
      <c r="I143">
        <v>1071</v>
      </c>
      <c r="J143" s="10">
        <f t="shared" si="16"/>
        <v>60.03734827264239</v>
      </c>
      <c r="K143" t="s">
        <v>22</v>
      </c>
      <c r="L143" t="str">
        <f t="shared" si="12"/>
        <v>technology</v>
      </c>
      <c r="M143" t="str">
        <f t="shared" si="13"/>
        <v>web</v>
      </c>
      <c r="N143">
        <v>1434085200</v>
      </c>
      <c r="O143">
        <v>1434603600</v>
      </c>
      <c r="P143" s="12">
        <f t="shared" si="14"/>
        <v>42167.208333333328</v>
      </c>
      <c r="Q143" s="12">
        <f t="shared" si="14"/>
        <v>42173.208333333328</v>
      </c>
      <c r="R143" t="b">
        <v>0</v>
      </c>
      <c r="S143" t="b">
        <v>0</v>
      </c>
      <c r="T143" t="s">
        <v>28</v>
      </c>
    </row>
    <row r="144" spans="1:20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21</v>
      </c>
      <c r="G144" s="8" t="s">
        <v>20</v>
      </c>
      <c r="H144" s="9">
        <f t="shared" si="15"/>
        <v>2.3003999999999998</v>
      </c>
      <c r="I144">
        <v>117</v>
      </c>
      <c r="J144" s="10">
        <f t="shared" si="16"/>
        <v>42.735042735042732</v>
      </c>
      <c r="K144" t="s">
        <v>22</v>
      </c>
      <c r="L144" t="str">
        <f t="shared" si="12"/>
        <v>technology</v>
      </c>
      <c r="M144" t="str">
        <f t="shared" si="13"/>
        <v>web</v>
      </c>
      <c r="N144">
        <v>1333688400</v>
      </c>
      <c r="O144">
        <v>1337230800</v>
      </c>
      <c r="P144" s="12">
        <f t="shared" si="14"/>
        <v>41005.208333333336</v>
      </c>
      <c r="Q144" s="12">
        <f t="shared" si="14"/>
        <v>41046.208333333336</v>
      </c>
      <c r="R144" t="b">
        <v>0</v>
      </c>
      <c r="S144" t="b">
        <v>0</v>
      </c>
      <c r="T144" t="s">
        <v>28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21</v>
      </c>
      <c r="G145" s="8" t="s">
        <v>20</v>
      </c>
      <c r="H145" s="9">
        <f t="shared" si="15"/>
        <v>1.355925925925926</v>
      </c>
      <c r="I145">
        <v>70</v>
      </c>
      <c r="J145" s="10">
        <f t="shared" si="16"/>
        <v>77.142857142857139</v>
      </c>
      <c r="K145" t="s">
        <v>22</v>
      </c>
      <c r="L145" t="str">
        <f t="shared" si="12"/>
        <v>music</v>
      </c>
      <c r="M145" t="str">
        <f t="shared" si="13"/>
        <v>indie rock</v>
      </c>
      <c r="N145">
        <v>1277701200</v>
      </c>
      <c r="O145">
        <v>1279429200</v>
      </c>
      <c r="P145" s="12">
        <f t="shared" si="14"/>
        <v>40357.208333333336</v>
      </c>
      <c r="Q145" s="12">
        <f t="shared" si="14"/>
        <v>40377.208333333336</v>
      </c>
      <c r="R145" t="b">
        <v>0</v>
      </c>
      <c r="S145" t="b">
        <v>0</v>
      </c>
      <c r="T145" t="s">
        <v>60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21</v>
      </c>
      <c r="G146" s="8" t="s">
        <v>20</v>
      </c>
      <c r="H146" s="9">
        <f t="shared" si="15"/>
        <v>1.2909999999999999</v>
      </c>
      <c r="I146">
        <v>135</v>
      </c>
      <c r="J146" s="10">
        <f t="shared" si="16"/>
        <v>66.666666666666671</v>
      </c>
      <c r="K146" t="s">
        <v>22</v>
      </c>
      <c r="L146" t="str">
        <f t="shared" si="12"/>
        <v>theater</v>
      </c>
      <c r="M146" t="str">
        <f t="shared" si="13"/>
        <v>plays</v>
      </c>
      <c r="N146">
        <v>1560747600</v>
      </c>
      <c r="O146">
        <v>1561438800</v>
      </c>
      <c r="P146" s="12">
        <f t="shared" si="14"/>
        <v>43633.208333333328</v>
      </c>
      <c r="Q146" s="12">
        <f t="shared" si="14"/>
        <v>43641.208333333328</v>
      </c>
      <c r="R146" t="b">
        <v>0</v>
      </c>
      <c r="S146" t="b">
        <v>0</v>
      </c>
      <c r="T146" t="s">
        <v>33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98</v>
      </c>
      <c r="G147" s="8" t="s">
        <v>20</v>
      </c>
      <c r="H147" s="9">
        <f t="shared" si="15"/>
        <v>2.3651200000000001</v>
      </c>
      <c r="I147">
        <v>768</v>
      </c>
      <c r="J147" s="10">
        <f t="shared" si="16"/>
        <v>32.552083333333336</v>
      </c>
      <c r="K147" t="s">
        <v>99</v>
      </c>
      <c r="L147" t="str">
        <f t="shared" si="12"/>
        <v>technology</v>
      </c>
      <c r="M147" t="str">
        <f t="shared" si="13"/>
        <v>wearables</v>
      </c>
      <c r="N147">
        <v>1410066000</v>
      </c>
      <c r="O147">
        <v>1410498000</v>
      </c>
      <c r="P147" s="12">
        <f t="shared" si="14"/>
        <v>41889.208333333336</v>
      </c>
      <c r="Q147" s="12">
        <f t="shared" si="14"/>
        <v>41894.208333333336</v>
      </c>
      <c r="R147" t="b">
        <v>0</v>
      </c>
      <c r="S147" t="b">
        <v>0</v>
      </c>
      <c r="T147" t="s">
        <v>65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21</v>
      </c>
      <c r="G148" s="8" t="s">
        <v>74</v>
      </c>
      <c r="H148" s="9">
        <f t="shared" si="15"/>
        <v>0.17249999999999999</v>
      </c>
      <c r="I148">
        <v>51</v>
      </c>
      <c r="J148" s="10">
        <f t="shared" si="16"/>
        <v>172.54901960784315</v>
      </c>
      <c r="K148" t="s">
        <v>22</v>
      </c>
      <c r="L148" t="str">
        <f t="shared" si="12"/>
        <v>theater</v>
      </c>
      <c r="M148" t="str">
        <f t="shared" si="13"/>
        <v>plays</v>
      </c>
      <c r="N148">
        <v>1320732000</v>
      </c>
      <c r="O148">
        <v>1322460000</v>
      </c>
      <c r="P148" s="12">
        <f t="shared" si="14"/>
        <v>40855.25</v>
      </c>
      <c r="Q148" s="12">
        <f t="shared" si="14"/>
        <v>40875.25</v>
      </c>
      <c r="R148" t="b">
        <v>0</v>
      </c>
      <c r="S148" t="b">
        <v>0</v>
      </c>
      <c r="T148" t="s">
        <v>33</v>
      </c>
    </row>
    <row r="149" spans="1:20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21</v>
      </c>
      <c r="G149" s="8" t="s">
        <v>20</v>
      </c>
      <c r="H149" s="9">
        <f t="shared" si="15"/>
        <v>1.1249397590361445</v>
      </c>
      <c r="I149">
        <v>199</v>
      </c>
      <c r="J149" s="10">
        <f t="shared" si="16"/>
        <v>41.708542713567837</v>
      </c>
      <c r="K149" t="s">
        <v>22</v>
      </c>
      <c r="L149" t="str">
        <f t="shared" si="12"/>
        <v>theater</v>
      </c>
      <c r="M149" t="str">
        <f t="shared" si="13"/>
        <v>plays</v>
      </c>
      <c r="N149">
        <v>1465794000</v>
      </c>
      <c r="O149">
        <v>1466312400</v>
      </c>
      <c r="P149" s="12">
        <f t="shared" si="14"/>
        <v>42534.208333333328</v>
      </c>
      <c r="Q149" s="12">
        <f t="shared" si="14"/>
        <v>42540.208333333328</v>
      </c>
      <c r="R149" t="b">
        <v>0</v>
      </c>
      <c r="S149" t="b">
        <v>1</v>
      </c>
      <c r="T149" t="s">
        <v>33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21</v>
      </c>
      <c r="G150" s="8" t="s">
        <v>20</v>
      </c>
      <c r="H150" s="9">
        <f t="shared" si="15"/>
        <v>1.2102150537634409</v>
      </c>
      <c r="I150">
        <v>107</v>
      </c>
      <c r="J150" s="10">
        <f t="shared" si="16"/>
        <v>86.915887850467286</v>
      </c>
      <c r="K150" t="s">
        <v>22</v>
      </c>
      <c r="L150" t="str">
        <f t="shared" si="12"/>
        <v>technology</v>
      </c>
      <c r="M150" t="str">
        <f t="shared" si="13"/>
        <v>wearables</v>
      </c>
      <c r="N150">
        <v>1500958800</v>
      </c>
      <c r="O150">
        <v>1501736400</v>
      </c>
      <c r="P150" s="12">
        <f t="shared" si="14"/>
        <v>42941.208333333328</v>
      </c>
      <c r="Q150" s="12">
        <f t="shared" si="14"/>
        <v>42950.208333333328</v>
      </c>
      <c r="R150" t="b">
        <v>0</v>
      </c>
      <c r="S150" t="b">
        <v>0</v>
      </c>
      <c r="T150" t="s">
        <v>65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21</v>
      </c>
      <c r="G151" s="8" t="s">
        <v>20</v>
      </c>
      <c r="H151" s="9">
        <f t="shared" si="15"/>
        <v>2.1987096774193549</v>
      </c>
      <c r="I151">
        <v>195</v>
      </c>
      <c r="J151" s="10">
        <f t="shared" si="16"/>
        <v>31.794871794871796</v>
      </c>
      <c r="K151" t="s">
        <v>22</v>
      </c>
      <c r="L151" t="str">
        <f t="shared" si="12"/>
        <v>music</v>
      </c>
      <c r="M151" t="str">
        <f t="shared" si="13"/>
        <v>indie rock</v>
      </c>
      <c r="N151">
        <v>1357020000</v>
      </c>
      <c r="O151">
        <v>1361512800</v>
      </c>
      <c r="P151" s="12">
        <f t="shared" si="14"/>
        <v>41275.25</v>
      </c>
      <c r="Q151" s="12">
        <f t="shared" si="14"/>
        <v>41327.25</v>
      </c>
      <c r="R151" t="b">
        <v>0</v>
      </c>
      <c r="S151" t="b">
        <v>0</v>
      </c>
      <c r="T151" t="s">
        <v>60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21</v>
      </c>
      <c r="G152" s="8" t="s">
        <v>14</v>
      </c>
      <c r="H152" s="9">
        <f t="shared" si="15"/>
        <v>0.01</v>
      </c>
      <c r="I152">
        <v>1</v>
      </c>
      <c r="J152" s="10">
        <f t="shared" si="16"/>
        <v>100</v>
      </c>
      <c r="K152" t="s">
        <v>22</v>
      </c>
      <c r="L152" t="str">
        <f t="shared" si="12"/>
        <v>music</v>
      </c>
      <c r="M152" t="str">
        <f t="shared" si="13"/>
        <v>rock</v>
      </c>
      <c r="N152">
        <v>1544940000</v>
      </c>
      <c r="O152">
        <v>1545026400</v>
      </c>
      <c r="P152" s="12">
        <f t="shared" si="14"/>
        <v>43450.25</v>
      </c>
      <c r="Q152" s="12">
        <f t="shared" si="14"/>
        <v>43451.25</v>
      </c>
      <c r="R152" t="b">
        <v>0</v>
      </c>
      <c r="S152" t="b">
        <v>0</v>
      </c>
      <c r="T152" t="s">
        <v>23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21</v>
      </c>
      <c r="G153" s="8" t="s">
        <v>14</v>
      </c>
      <c r="H153" s="9">
        <f t="shared" si="15"/>
        <v>0.64166909620991253</v>
      </c>
      <c r="I153">
        <v>1467</v>
      </c>
      <c r="J153" s="10">
        <f t="shared" si="16"/>
        <v>93.524199045671438</v>
      </c>
      <c r="K153" t="s">
        <v>22</v>
      </c>
      <c r="L153" t="str">
        <f t="shared" si="12"/>
        <v>music</v>
      </c>
      <c r="M153" t="str">
        <f t="shared" si="13"/>
        <v>electric music</v>
      </c>
      <c r="N153">
        <v>1402290000</v>
      </c>
      <c r="O153">
        <v>1406696400</v>
      </c>
      <c r="P153" s="12">
        <f t="shared" si="14"/>
        <v>41799.208333333336</v>
      </c>
      <c r="Q153" s="12">
        <f t="shared" si="14"/>
        <v>41850.208333333336</v>
      </c>
      <c r="R153" t="b">
        <v>0</v>
      </c>
      <c r="S153" t="b">
        <v>0</v>
      </c>
      <c r="T153" t="s">
        <v>50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21</v>
      </c>
      <c r="G154" s="8" t="s">
        <v>20</v>
      </c>
      <c r="H154" s="9">
        <f t="shared" si="15"/>
        <v>4.2306746987951804</v>
      </c>
      <c r="I154">
        <v>3376</v>
      </c>
      <c r="J154" s="10">
        <f t="shared" si="16"/>
        <v>12.292654028436019</v>
      </c>
      <c r="K154" t="s">
        <v>22</v>
      </c>
      <c r="L154" t="str">
        <f t="shared" si="12"/>
        <v>music</v>
      </c>
      <c r="M154" t="str">
        <f t="shared" si="13"/>
        <v>indie rock</v>
      </c>
      <c r="N154">
        <v>1487311200</v>
      </c>
      <c r="O154">
        <v>1487916000</v>
      </c>
      <c r="P154" s="12">
        <f t="shared" si="14"/>
        <v>42783.25</v>
      </c>
      <c r="Q154" s="12">
        <f t="shared" si="14"/>
        <v>42790.25</v>
      </c>
      <c r="R154" t="b">
        <v>0</v>
      </c>
      <c r="S154" t="b">
        <v>0</v>
      </c>
      <c r="T154" t="s">
        <v>60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21</v>
      </c>
      <c r="G155" s="8" t="s">
        <v>14</v>
      </c>
      <c r="H155" s="9">
        <f t="shared" si="15"/>
        <v>0.92984160506863778</v>
      </c>
      <c r="I155">
        <v>5681</v>
      </c>
      <c r="J155" s="10">
        <f t="shared" si="16"/>
        <v>33.33920084492167</v>
      </c>
      <c r="K155" t="s">
        <v>22</v>
      </c>
      <c r="L155" t="str">
        <f t="shared" si="12"/>
        <v>theater</v>
      </c>
      <c r="M155" t="str">
        <f t="shared" si="13"/>
        <v>plays</v>
      </c>
      <c r="N155">
        <v>1350622800</v>
      </c>
      <c r="O155">
        <v>1351141200</v>
      </c>
      <c r="P155" s="12">
        <f t="shared" si="14"/>
        <v>41201.208333333336</v>
      </c>
      <c r="Q155" s="12">
        <f t="shared" si="14"/>
        <v>41207.208333333336</v>
      </c>
      <c r="R155" t="b">
        <v>0</v>
      </c>
      <c r="S155" t="b">
        <v>0</v>
      </c>
      <c r="T155" t="s">
        <v>33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21</v>
      </c>
      <c r="G156" s="8" t="s">
        <v>14</v>
      </c>
      <c r="H156" s="9">
        <f t="shared" si="15"/>
        <v>0.58756567425569173</v>
      </c>
      <c r="I156">
        <v>1059</v>
      </c>
      <c r="J156" s="10">
        <f t="shared" si="16"/>
        <v>161.75637393767704</v>
      </c>
      <c r="K156" t="s">
        <v>22</v>
      </c>
      <c r="L156" t="str">
        <f t="shared" si="12"/>
        <v>music</v>
      </c>
      <c r="M156" t="str">
        <f t="shared" si="13"/>
        <v>indie rock</v>
      </c>
      <c r="N156">
        <v>1463029200</v>
      </c>
      <c r="O156">
        <v>1465016400</v>
      </c>
      <c r="P156" s="12">
        <f t="shared" si="14"/>
        <v>42502.208333333328</v>
      </c>
      <c r="Q156" s="12">
        <f t="shared" si="14"/>
        <v>42525.208333333328</v>
      </c>
      <c r="R156" t="b">
        <v>0</v>
      </c>
      <c r="S156" t="b">
        <v>1</v>
      </c>
      <c r="T156" t="s">
        <v>60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21</v>
      </c>
      <c r="G157" s="8" t="s">
        <v>14</v>
      </c>
      <c r="H157" s="9">
        <f t="shared" si="15"/>
        <v>0.65022222222222226</v>
      </c>
      <c r="I157">
        <v>1194</v>
      </c>
      <c r="J157" s="10">
        <f t="shared" si="16"/>
        <v>116.83417085427136</v>
      </c>
      <c r="K157" t="s">
        <v>22</v>
      </c>
      <c r="L157" t="str">
        <f t="shared" si="12"/>
        <v>theater</v>
      </c>
      <c r="M157" t="str">
        <f t="shared" si="13"/>
        <v>plays</v>
      </c>
      <c r="N157">
        <v>1269493200</v>
      </c>
      <c r="O157">
        <v>1270789200</v>
      </c>
      <c r="P157" s="12">
        <f t="shared" si="14"/>
        <v>40262.208333333336</v>
      </c>
      <c r="Q157" s="12">
        <f t="shared" si="14"/>
        <v>40277.208333333336</v>
      </c>
      <c r="R157" t="b">
        <v>0</v>
      </c>
      <c r="S157" t="b">
        <v>0</v>
      </c>
      <c r="T157" t="s">
        <v>33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26</v>
      </c>
      <c r="G158" s="8" t="s">
        <v>74</v>
      </c>
      <c r="H158" s="9">
        <f t="shared" si="15"/>
        <v>0.73939560439560437</v>
      </c>
      <c r="I158">
        <v>379</v>
      </c>
      <c r="J158" s="10">
        <f t="shared" si="16"/>
        <v>96.042216358839056</v>
      </c>
      <c r="K158" t="s">
        <v>27</v>
      </c>
      <c r="L158" t="str">
        <f t="shared" si="12"/>
        <v>music</v>
      </c>
      <c r="M158" t="str">
        <f t="shared" si="13"/>
        <v>rock</v>
      </c>
      <c r="N158">
        <v>1570251600</v>
      </c>
      <c r="O158">
        <v>1572325200</v>
      </c>
      <c r="P158" s="12">
        <f t="shared" si="14"/>
        <v>43743.208333333328</v>
      </c>
      <c r="Q158" s="12">
        <f t="shared" si="14"/>
        <v>43767.208333333328</v>
      </c>
      <c r="R158" t="b">
        <v>0</v>
      </c>
      <c r="S158" t="b">
        <v>0</v>
      </c>
      <c r="T158" t="s">
        <v>23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26</v>
      </c>
      <c r="G159" s="8" t="s">
        <v>14</v>
      </c>
      <c r="H159" s="9">
        <f t="shared" si="15"/>
        <v>0.52666666666666662</v>
      </c>
      <c r="I159">
        <v>30</v>
      </c>
      <c r="J159" s="10">
        <f t="shared" si="16"/>
        <v>140</v>
      </c>
      <c r="K159" t="s">
        <v>27</v>
      </c>
      <c r="L159" t="str">
        <f t="shared" si="12"/>
        <v>photography</v>
      </c>
      <c r="M159" t="str">
        <f t="shared" si="13"/>
        <v>photography books</v>
      </c>
      <c r="N159">
        <v>1388383200</v>
      </c>
      <c r="O159">
        <v>1389420000</v>
      </c>
      <c r="P159" s="12">
        <f t="shared" si="14"/>
        <v>41638.25</v>
      </c>
      <c r="Q159" s="12">
        <f t="shared" si="14"/>
        <v>41650.25</v>
      </c>
      <c r="R159" t="b">
        <v>0</v>
      </c>
      <c r="S159" t="b">
        <v>0</v>
      </c>
      <c r="T159" t="s">
        <v>122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21</v>
      </c>
      <c r="G160" s="8" t="s">
        <v>20</v>
      </c>
      <c r="H160" s="9">
        <f t="shared" si="15"/>
        <v>2.2095238095238097</v>
      </c>
      <c r="I160">
        <v>41</v>
      </c>
      <c r="J160" s="10">
        <f t="shared" si="16"/>
        <v>51.219512195121951</v>
      </c>
      <c r="K160" t="s">
        <v>22</v>
      </c>
      <c r="L160" t="str">
        <f t="shared" si="12"/>
        <v>music</v>
      </c>
      <c r="M160" t="str">
        <f t="shared" si="13"/>
        <v>rock</v>
      </c>
      <c r="N160">
        <v>1449554400</v>
      </c>
      <c r="O160">
        <v>1449640800</v>
      </c>
      <c r="P160" s="12">
        <f t="shared" si="14"/>
        <v>42346.25</v>
      </c>
      <c r="Q160" s="12">
        <f t="shared" si="14"/>
        <v>42347.25</v>
      </c>
      <c r="R160" t="b">
        <v>0</v>
      </c>
      <c r="S160" t="b">
        <v>0</v>
      </c>
      <c r="T160" t="s">
        <v>23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21</v>
      </c>
      <c r="G161" s="8" t="s">
        <v>20</v>
      </c>
      <c r="H161" s="9">
        <f t="shared" si="15"/>
        <v>1.0001150627615063</v>
      </c>
      <c r="I161">
        <v>1821</v>
      </c>
      <c r="J161" s="10">
        <f t="shared" si="16"/>
        <v>104.99725425590334</v>
      </c>
      <c r="K161" t="s">
        <v>22</v>
      </c>
      <c r="L161" t="str">
        <f t="shared" si="12"/>
        <v>theater</v>
      </c>
      <c r="M161" t="str">
        <f t="shared" si="13"/>
        <v>plays</v>
      </c>
      <c r="N161">
        <v>1553662800</v>
      </c>
      <c r="O161">
        <v>1555218000</v>
      </c>
      <c r="P161" s="12">
        <f t="shared" si="14"/>
        <v>43551.208333333328</v>
      </c>
      <c r="Q161" s="12">
        <f t="shared" si="14"/>
        <v>43569.208333333328</v>
      </c>
      <c r="R161" t="b">
        <v>0</v>
      </c>
      <c r="S161" t="b">
        <v>1</v>
      </c>
      <c r="T161" t="s">
        <v>33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21</v>
      </c>
      <c r="G162" s="8" t="s">
        <v>20</v>
      </c>
      <c r="H162" s="9">
        <f t="shared" si="15"/>
        <v>1.6231249999999999</v>
      </c>
      <c r="I162">
        <v>164</v>
      </c>
      <c r="J162" s="10">
        <f t="shared" si="16"/>
        <v>48.780487804878049</v>
      </c>
      <c r="K162" t="s">
        <v>22</v>
      </c>
      <c r="L162" t="str">
        <f t="shared" si="12"/>
        <v>technology</v>
      </c>
      <c r="M162" t="str">
        <f t="shared" si="13"/>
        <v>wearables</v>
      </c>
      <c r="N162">
        <v>1556341200</v>
      </c>
      <c r="O162">
        <v>1557723600</v>
      </c>
      <c r="P162" s="12">
        <f t="shared" si="14"/>
        <v>43582.208333333328</v>
      </c>
      <c r="Q162" s="12">
        <f t="shared" si="14"/>
        <v>43598.208333333328</v>
      </c>
      <c r="R162" t="b">
        <v>0</v>
      </c>
      <c r="S162" t="b">
        <v>0</v>
      </c>
      <c r="T162" t="s">
        <v>65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21</v>
      </c>
      <c r="G163" s="8" t="s">
        <v>14</v>
      </c>
      <c r="H163" s="9">
        <f t="shared" si="15"/>
        <v>0.78181818181818186</v>
      </c>
      <c r="I163">
        <v>75</v>
      </c>
      <c r="J163" s="10">
        <f t="shared" si="16"/>
        <v>73.333333333333329</v>
      </c>
      <c r="K163" t="s">
        <v>22</v>
      </c>
      <c r="L163" t="str">
        <f t="shared" si="12"/>
        <v>technology</v>
      </c>
      <c r="M163" t="str">
        <f t="shared" si="13"/>
        <v>web</v>
      </c>
      <c r="N163">
        <v>1442984400</v>
      </c>
      <c r="O163">
        <v>1443502800</v>
      </c>
      <c r="P163" s="12">
        <f t="shared" si="14"/>
        <v>42270.208333333328</v>
      </c>
      <c r="Q163" s="12">
        <f t="shared" si="14"/>
        <v>42276.208333333328</v>
      </c>
      <c r="R163" t="b">
        <v>0</v>
      </c>
      <c r="S163" t="b">
        <v>1</v>
      </c>
      <c r="T163" t="s">
        <v>28</v>
      </c>
    </row>
    <row r="164" spans="1:20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98</v>
      </c>
      <c r="G164" s="8" t="s">
        <v>20</v>
      </c>
      <c r="H164" s="9">
        <f t="shared" si="15"/>
        <v>1.4973770491803278</v>
      </c>
      <c r="I164">
        <v>157</v>
      </c>
      <c r="J164" s="10">
        <f t="shared" si="16"/>
        <v>38.853503184713375</v>
      </c>
      <c r="K164" t="s">
        <v>99</v>
      </c>
      <c r="L164" t="str">
        <f t="shared" si="12"/>
        <v>music</v>
      </c>
      <c r="M164" t="str">
        <f t="shared" si="13"/>
        <v>rock</v>
      </c>
      <c r="N164">
        <v>1544248800</v>
      </c>
      <c r="O164">
        <v>1546840800</v>
      </c>
      <c r="P164" s="12">
        <f t="shared" si="14"/>
        <v>43442.25</v>
      </c>
      <c r="Q164" s="12">
        <f t="shared" si="14"/>
        <v>43472.25</v>
      </c>
      <c r="R164" t="b">
        <v>0</v>
      </c>
      <c r="S164" t="b">
        <v>0</v>
      </c>
      <c r="T164" t="s">
        <v>23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21</v>
      </c>
      <c r="G165" s="8" t="s">
        <v>20</v>
      </c>
      <c r="H165" s="9">
        <f t="shared" si="15"/>
        <v>2.5325714285714285</v>
      </c>
      <c r="I165">
        <v>246</v>
      </c>
      <c r="J165" s="10">
        <f t="shared" si="16"/>
        <v>14.227642276422765</v>
      </c>
      <c r="K165" t="s">
        <v>22</v>
      </c>
      <c r="L165" t="str">
        <f t="shared" si="12"/>
        <v>photography</v>
      </c>
      <c r="M165" t="str">
        <f t="shared" si="13"/>
        <v>photography books</v>
      </c>
      <c r="N165">
        <v>1508475600</v>
      </c>
      <c r="O165">
        <v>1512712800</v>
      </c>
      <c r="P165" s="12">
        <f t="shared" si="14"/>
        <v>43028.208333333328</v>
      </c>
      <c r="Q165" s="12">
        <f t="shared" si="14"/>
        <v>43077.25</v>
      </c>
      <c r="R165" t="b">
        <v>0</v>
      </c>
      <c r="S165" t="b">
        <v>1</v>
      </c>
      <c r="T165" t="s">
        <v>122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21</v>
      </c>
      <c r="G166" s="8" t="s">
        <v>20</v>
      </c>
      <c r="H166" s="9">
        <f t="shared" si="15"/>
        <v>1.0016943521594683</v>
      </c>
      <c r="I166">
        <v>1396</v>
      </c>
      <c r="J166" s="10">
        <f t="shared" si="16"/>
        <v>107.8080229226361</v>
      </c>
      <c r="K166" t="s">
        <v>22</v>
      </c>
      <c r="L166" t="str">
        <f t="shared" si="12"/>
        <v>theater</v>
      </c>
      <c r="M166" t="str">
        <f t="shared" si="13"/>
        <v>plays</v>
      </c>
      <c r="N166">
        <v>1507438800</v>
      </c>
      <c r="O166">
        <v>1507525200</v>
      </c>
      <c r="P166" s="12">
        <f t="shared" si="14"/>
        <v>43016.208333333328</v>
      </c>
      <c r="Q166" s="12">
        <f t="shared" si="14"/>
        <v>43017.208333333328</v>
      </c>
      <c r="R166" t="b">
        <v>0</v>
      </c>
      <c r="S166" t="b">
        <v>0</v>
      </c>
      <c r="T166" t="s">
        <v>33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21</v>
      </c>
      <c r="G167" s="8" t="s">
        <v>20</v>
      </c>
      <c r="H167" s="9">
        <f t="shared" si="15"/>
        <v>1.2199004424778761</v>
      </c>
      <c r="I167">
        <v>2506</v>
      </c>
      <c r="J167" s="10">
        <f t="shared" si="16"/>
        <v>36.07342378292099</v>
      </c>
      <c r="K167" t="s">
        <v>22</v>
      </c>
      <c r="L167" t="str">
        <f t="shared" si="12"/>
        <v>technology</v>
      </c>
      <c r="M167" t="str">
        <f t="shared" si="13"/>
        <v>web</v>
      </c>
      <c r="N167">
        <v>1501563600</v>
      </c>
      <c r="O167">
        <v>1504328400</v>
      </c>
      <c r="P167" s="12">
        <f t="shared" si="14"/>
        <v>42948.208333333328</v>
      </c>
      <c r="Q167" s="12">
        <f t="shared" si="14"/>
        <v>42980.208333333328</v>
      </c>
      <c r="R167" t="b">
        <v>0</v>
      </c>
      <c r="S167" t="b">
        <v>0</v>
      </c>
      <c r="T167" t="s">
        <v>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21</v>
      </c>
      <c r="G168" s="8" t="s">
        <v>20</v>
      </c>
      <c r="H168" s="9">
        <f t="shared" si="15"/>
        <v>1.3713265306122449</v>
      </c>
      <c r="I168">
        <v>244</v>
      </c>
      <c r="J168" s="10">
        <f t="shared" si="16"/>
        <v>40.16393442622951</v>
      </c>
      <c r="K168" t="s">
        <v>22</v>
      </c>
      <c r="L168" t="str">
        <f t="shared" si="12"/>
        <v>photography</v>
      </c>
      <c r="M168" t="str">
        <f t="shared" si="13"/>
        <v>photography books</v>
      </c>
      <c r="N168">
        <v>1292997600</v>
      </c>
      <c r="O168">
        <v>1293343200</v>
      </c>
      <c r="P168" s="12">
        <f t="shared" si="14"/>
        <v>40534.25</v>
      </c>
      <c r="Q168" s="12">
        <f t="shared" si="14"/>
        <v>40538.25</v>
      </c>
      <c r="R168" t="b">
        <v>0</v>
      </c>
      <c r="S168" t="b">
        <v>0</v>
      </c>
      <c r="T168" t="s">
        <v>122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26</v>
      </c>
      <c r="G169" s="8" t="s">
        <v>20</v>
      </c>
      <c r="H169" s="9">
        <f t="shared" si="15"/>
        <v>4.155384615384615</v>
      </c>
      <c r="I169">
        <v>146</v>
      </c>
      <c r="J169" s="10">
        <f t="shared" si="16"/>
        <v>17.80821917808219</v>
      </c>
      <c r="K169" t="s">
        <v>27</v>
      </c>
      <c r="L169" t="str">
        <f t="shared" si="12"/>
        <v>theater</v>
      </c>
      <c r="M169" t="str">
        <f t="shared" si="13"/>
        <v>plays</v>
      </c>
      <c r="N169">
        <v>1370840400</v>
      </c>
      <c r="O169">
        <v>1371704400</v>
      </c>
      <c r="P169" s="12">
        <f t="shared" si="14"/>
        <v>41435.208333333336</v>
      </c>
      <c r="Q169" s="12">
        <f t="shared" si="14"/>
        <v>41445.208333333336</v>
      </c>
      <c r="R169" t="b">
        <v>0</v>
      </c>
      <c r="S169" t="b">
        <v>0</v>
      </c>
      <c r="T169" t="s">
        <v>33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36</v>
      </c>
      <c r="G170" s="8" t="s">
        <v>14</v>
      </c>
      <c r="H170" s="9">
        <f t="shared" si="15"/>
        <v>0.3130913348946136</v>
      </c>
      <c r="I170">
        <v>955</v>
      </c>
      <c r="J170" s="10">
        <f t="shared" si="16"/>
        <v>134.13612565445027</v>
      </c>
      <c r="K170" t="s">
        <v>37</v>
      </c>
      <c r="L170" t="str">
        <f t="shared" si="12"/>
        <v>music</v>
      </c>
      <c r="M170" t="str">
        <f t="shared" si="13"/>
        <v>indie rock</v>
      </c>
      <c r="N170">
        <v>1550815200</v>
      </c>
      <c r="O170">
        <v>1552798800</v>
      </c>
      <c r="P170" s="12">
        <f t="shared" si="14"/>
        <v>43518.25</v>
      </c>
      <c r="Q170" s="12">
        <f t="shared" si="14"/>
        <v>43541.208333333328</v>
      </c>
      <c r="R170" t="b">
        <v>0</v>
      </c>
      <c r="S170" t="b">
        <v>1</v>
      </c>
      <c r="T170" t="s">
        <v>60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21</v>
      </c>
      <c r="G171" s="8" t="s">
        <v>20</v>
      </c>
      <c r="H171" s="9">
        <f t="shared" si="15"/>
        <v>4.240815450643777</v>
      </c>
      <c r="I171">
        <v>1267</v>
      </c>
      <c r="J171" s="10">
        <f t="shared" si="16"/>
        <v>18.389897395422256</v>
      </c>
      <c r="K171" t="s">
        <v>22</v>
      </c>
      <c r="L171" t="str">
        <f t="shared" si="12"/>
        <v>film &amp; video</v>
      </c>
      <c r="M171" t="str">
        <f t="shared" si="13"/>
        <v>shorts</v>
      </c>
      <c r="N171">
        <v>1339909200</v>
      </c>
      <c r="O171">
        <v>1342328400</v>
      </c>
      <c r="P171" s="12">
        <f t="shared" si="14"/>
        <v>41077.208333333336</v>
      </c>
      <c r="Q171" s="12">
        <f t="shared" si="14"/>
        <v>41105.208333333336</v>
      </c>
      <c r="R171" t="b">
        <v>0</v>
      </c>
      <c r="S171" t="b">
        <v>1</v>
      </c>
      <c r="T171" t="s">
        <v>100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21</v>
      </c>
      <c r="G172" s="8" t="s">
        <v>14</v>
      </c>
      <c r="H172" s="9">
        <f t="shared" si="15"/>
        <v>2.9388623072833599E-2</v>
      </c>
      <c r="I172">
        <v>67</v>
      </c>
      <c r="J172" s="10">
        <f t="shared" si="16"/>
        <v>2807.4626865671644</v>
      </c>
      <c r="K172" t="s">
        <v>22</v>
      </c>
      <c r="L172" t="str">
        <f t="shared" si="12"/>
        <v>music</v>
      </c>
      <c r="M172" t="str">
        <f t="shared" si="13"/>
        <v>indie rock</v>
      </c>
      <c r="N172">
        <v>1501736400</v>
      </c>
      <c r="O172">
        <v>1502341200</v>
      </c>
      <c r="P172" s="12">
        <f t="shared" si="14"/>
        <v>42950.208333333328</v>
      </c>
      <c r="Q172" s="12">
        <f t="shared" si="14"/>
        <v>42957.208333333328</v>
      </c>
      <c r="R172" t="b">
        <v>0</v>
      </c>
      <c r="S172" t="b">
        <v>0</v>
      </c>
      <c r="T172" t="s">
        <v>60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21</v>
      </c>
      <c r="G173" s="8" t="s">
        <v>14</v>
      </c>
      <c r="H173" s="9">
        <f t="shared" si="15"/>
        <v>0.1063265306122449</v>
      </c>
      <c r="I173">
        <v>5</v>
      </c>
      <c r="J173" s="10">
        <f t="shared" si="16"/>
        <v>980</v>
      </c>
      <c r="K173" t="s">
        <v>22</v>
      </c>
      <c r="L173" t="str">
        <f t="shared" si="12"/>
        <v>publishing</v>
      </c>
      <c r="M173" t="str">
        <f t="shared" si="13"/>
        <v>translations</v>
      </c>
      <c r="N173">
        <v>1395291600</v>
      </c>
      <c r="O173">
        <v>1397192400</v>
      </c>
      <c r="P173" s="12">
        <f t="shared" si="14"/>
        <v>41718.208333333336</v>
      </c>
      <c r="Q173" s="12">
        <f t="shared" si="14"/>
        <v>41740.208333333336</v>
      </c>
      <c r="R173" t="b">
        <v>0</v>
      </c>
      <c r="S173" t="b">
        <v>0</v>
      </c>
      <c r="T173" t="s">
        <v>206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21</v>
      </c>
      <c r="G174" s="8" t="s">
        <v>14</v>
      </c>
      <c r="H174" s="9">
        <f t="shared" si="15"/>
        <v>0.82874999999999999</v>
      </c>
      <c r="I174">
        <v>26</v>
      </c>
      <c r="J174" s="10">
        <f t="shared" si="16"/>
        <v>30.76923076923077</v>
      </c>
      <c r="K174" t="s">
        <v>22</v>
      </c>
      <c r="L174" t="str">
        <f t="shared" si="12"/>
        <v>film &amp; video</v>
      </c>
      <c r="M174" t="str">
        <f t="shared" si="13"/>
        <v>documentary</v>
      </c>
      <c r="N174">
        <v>1405746000</v>
      </c>
      <c r="O174">
        <v>1407042000</v>
      </c>
      <c r="P174" s="12">
        <f t="shared" si="14"/>
        <v>41839.208333333336</v>
      </c>
      <c r="Q174" s="12">
        <f t="shared" si="14"/>
        <v>41854.208333333336</v>
      </c>
      <c r="R174" t="b">
        <v>0</v>
      </c>
      <c r="S174" t="b">
        <v>1</v>
      </c>
      <c r="T174" t="s">
        <v>42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21</v>
      </c>
      <c r="G175" s="8" t="s">
        <v>20</v>
      </c>
      <c r="H175" s="9">
        <f t="shared" si="15"/>
        <v>1.6301447776628748</v>
      </c>
      <c r="I175">
        <v>1561</v>
      </c>
      <c r="J175" s="10">
        <f t="shared" si="16"/>
        <v>61.947469570787959</v>
      </c>
      <c r="K175" t="s">
        <v>22</v>
      </c>
      <c r="L175" t="str">
        <f t="shared" si="12"/>
        <v>theater</v>
      </c>
      <c r="M175" t="str">
        <f t="shared" si="13"/>
        <v>plays</v>
      </c>
      <c r="N175">
        <v>1368853200</v>
      </c>
      <c r="O175">
        <v>1369371600</v>
      </c>
      <c r="P175" s="12">
        <f t="shared" si="14"/>
        <v>41412.208333333336</v>
      </c>
      <c r="Q175" s="12">
        <f t="shared" si="14"/>
        <v>41418.208333333336</v>
      </c>
      <c r="R175" t="b">
        <v>0</v>
      </c>
      <c r="S175" t="b">
        <v>0</v>
      </c>
      <c r="T175" t="s">
        <v>33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21</v>
      </c>
      <c r="G176" s="8" t="s">
        <v>20</v>
      </c>
      <c r="H176" s="9">
        <f t="shared" si="15"/>
        <v>8.9466666666666672</v>
      </c>
      <c r="I176">
        <v>48</v>
      </c>
      <c r="J176" s="10">
        <f t="shared" si="16"/>
        <v>12.5</v>
      </c>
      <c r="K176" t="s">
        <v>22</v>
      </c>
      <c r="L176" t="str">
        <f t="shared" si="12"/>
        <v>technology</v>
      </c>
      <c r="M176" t="str">
        <f t="shared" si="13"/>
        <v>wearables</v>
      </c>
      <c r="N176">
        <v>1444021200</v>
      </c>
      <c r="O176">
        <v>1444107600</v>
      </c>
      <c r="P176" s="12">
        <f t="shared" si="14"/>
        <v>42282.208333333328</v>
      </c>
      <c r="Q176" s="12">
        <f t="shared" si="14"/>
        <v>42283.208333333328</v>
      </c>
      <c r="R176" t="b">
        <v>0</v>
      </c>
      <c r="S176" t="b">
        <v>1</v>
      </c>
      <c r="T176" t="s">
        <v>65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21</v>
      </c>
      <c r="G177" s="8" t="s">
        <v>14</v>
      </c>
      <c r="H177" s="9">
        <f t="shared" si="15"/>
        <v>0.26191501103752757</v>
      </c>
      <c r="I177">
        <v>1130</v>
      </c>
      <c r="J177" s="10">
        <f t="shared" si="16"/>
        <v>160.35398230088495</v>
      </c>
      <c r="K177" t="s">
        <v>22</v>
      </c>
      <c r="L177" t="str">
        <f t="shared" si="12"/>
        <v>theater</v>
      </c>
      <c r="M177" t="str">
        <f t="shared" si="13"/>
        <v>plays</v>
      </c>
      <c r="N177">
        <v>1472619600</v>
      </c>
      <c r="O177">
        <v>1474261200</v>
      </c>
      <c r="P177" s="12">
        <f t="shared" si="14"/>
        <v>42613.208333333328</v>
      </c>
      <c r="Q177" s="12">
        <f t="shared" si="14"/>
        <v>42632.208333333328</v>
      </c>
      <c r="R177" t="b">
        <v>0</v>
      </c>
      <c r="S177" t="b">
        <v>0</v>
      </c>
      <c r="T177" t="s">
        <v>33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21</v>
      </c>
      <c r="G178" s="8" t="s">
        <v>14</v>
      </c>
      <c r="H178" s="9">
        <f t="shared" si="15"/>
        <v>0.74834782608695649</v>
      </c>
      <c r="I178">
        <v>782</v>
      </c>
      <c r="J178" s="10">
        <f t="shared" si="16"/>
        <v>147.05882352941177</v>
      </c>
      <c r="K178" t="s">
        <v>22</v>
      </c>
      <c r="L178" t="str">
        <f t="shared" si="12"/>
        <v>theater</v>
      </c>
      <c r="M178" t="str">
        <f t="shared" si="13"/>
        <v>plays</v>
      </c>
      <c r="N178">
        <v>1472878800</v>
      </c>
      <c r="O178">
        <v>1473656400</v>
      </c>
      <c r="P178" s="12">
        <f t="shared" si="14"/>
        <v>42616.208333333328</v>
      </c>
      <c r="Q178" s="12">
        <f t="shared" si="14"/>
        <v>42625.208333333328</v>
      </c>
      <c r="R178" t="b">
        <v>0</v>
      </c>
      <c r="S178" t="b">
        <v>0</v>
      </c>
      <c r="T178" t="s">
        <v>33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21</v>
      </c>
      <c r="G179" s="8" t="s">
        <v>20</v>
      </c>
      <c r="H179" s="9">
        <f t="shared" si="15"/>
        <v>4.1647680412371137</v>
      </c>
      <c r="I179">
        <v>2739</v>
      </c>
      <c r="J179" s="10">
        <f t="shared" si="16"/>
        <v>14.165753924790069</v>
      </c>
      <c r="K179" t="s">
        <v>22</v>
      </c>
      <c r="L179" t="str">
        <f t="shared" si="12"/>
        <v>theater</v>
      </c>
      <c r="M179" t="str">
        <f t="shared" si="13"/>
        <v>plays</v>
      </c>
      <c r="N179">
        <v>1289800800</v>
      </c>
      <c r="O179">
        <v>1291960800</v>
      </c>
      <c r="P179" s="12">
        <f t="shared" si="14"/>
        <v>40497.25</v>
      </c>
      <c r="Q179" s="12">
        <f t="shared" si="14"/>
        <v>40522.25</v>
      </c>
      <c r="R179" t="b">
        <v>0</v>
      </c>
      <c r="S179" t="b">
        <v>0</v>
      </c>
      <c r="T179" t="s">
        <v>33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21</v>
      </c>
      <c r="G180" s="8" t="s">
        <v>14</v>
      </c>
      <c r="H180" s="9">
        <f t="shared" si="15"/>
        <v>0.96208333333333329</v>
      </c>
      <c r="I180">
        <v>210</v>
      </c>
      <c r="J180" s="10">
        <f t="shared" si="16"/>
        <v>34.285714285714285</v>
      </c>
      <c r="K180" t="s">
        <v>22</v>
      </c>
      <c r="L180" t="str">
        <f t="shared" si="12"/>
        <v>food</v>
      </c>
      <c r="M180" t="str">
        <f t="shared" si="13"/>
        <v>food trucks</v>
      </c>
      <c r="N180">
        <v>1505970000</v>
      </c>
      <c r="O180">
        <v>1506747600</v>
      </c>
      <c r="P180" s="12">
        <f t="shared" si="14"/>
        <v>42999.208333333328</v>
      </c>
      <c r="Q180" s="12">
        <f t="shared" si="14"/>
        <v>43008.208333333328</v>
      </c>
      <c r="R180" t="b">
        <v>0</v>
      </c>
      <c r="S180" t="b">
        <v>0</v>
      </c>
      <c r="T180" t="s">
        <v>17</v>
      </c>
    </row>
    <row r="181" spans="1:20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15</v>
      </c>
      <c r="G181" s="8" t="s">
        <v>20</v>
      </c>
      <c r="H181" s="9">
        <f t="shared" si="15"/>
        <v>3.5771910112359548</v>
      </c>
      <c r="I181">
        <v>3537</v>
      </c>
      <c r="J181" s="10">
        <f t="shared" si="16"/>
        <v>12.581283573649985</v>
      </c>
      <c r="K181" t="s">
        <v>16</v>
      </c>
      <c r="L181" t="str">
        <f t="shared" si="12"/>
        <v>theater</v>
      </c>
      <c r="M181" t="str">
        <f t="shared" si="13"/>
        <v>plays</v>
      </c>
      <c r="N181">
        <v>1363496400</v>
      </c>
      <c r="O181">
        <v>1363582800</v>
      </c>
      <c r="P181" s="12">
        <f t="shared" si="14"/>
        <v>41350.208333333336</v>
      </c>
      <c r="Q181" s="12">
        <f t="shared" si="14"/>
        <v>41351.208333333336</v>
      </c>
      <c r="R181" t="b">
        <v>0</v>
      </c>
      <c r="S181" t="b">
        <v>1</v>
      </c>
      <c r="T181" t="s">
        <v>33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26</v>
      </c>
      <c r="G182" s="8" t="s">
        <v>20</v>
      </c>
      <c r="H182" s="9">
        <f t="shared" si="15"/>
        <v>3.0845714285714285</v>
      </c>
      <c r="I182">
        <v>2107</v>
      </c>
      <c r="J182" s="10">
        <f t="shared" si="16"/>
        <v>26.578073089700997</v>
      </c>
      <c r="K182" t="s">
        <v>27</v>
      </c>
      <c r="L182" t="str">
        <f t="shared" si="12"/>
        <v>technology</v>
      </c>
      <c r="M182" t="str">
        <f t="shared" si="13"/>
        <v>wearables</v>
      </c>
      <c r="N182">
        <v>1269234000</v>
      </c>
      <c r="O182">
        <v>1269666000</v>
      </c>
      <c r="P182" s="12">
        <f t="shared" si="14"/>
        <v>40259.208333333336</v>
      </c>
      <c r="Q182" s="12">
        <f t="shared" si="14"/>
        <v>40264.208333333336</v>
      </c>
      <c r="R182" t="b">
        <v>0</v>
      </c>
      <c r="S182" t="b">
        <v>0</v>
      </c>
      <c r="T182" t="s">
        <v>65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21</v>
      </c>
      <c r="G183" s="8" t="s">
        <v>14</v>
      </c>
      <c r="H183" s="9">
        <f t="shared" si="15"/>
        <v>0.61802325581395345</v>
      </c>
      <c r="I183">
        <v>136</v>
      </c>
      <c r="J183" s="10">
        <f t="shared" si="16"/>
        <v>63.235294117647058</v>
      </c>
      <c r="K183" t="s">
        <v>22</v>
      </c>
      <c r="L183" t="str">
        <f t="shared" si="12"/>
        <v>technology</v>
      </c>
      <c r="M183" t="str">
        <f t="shared" si="13"/>
        <v>web</v>
      </c>
      <c r="N183">
        <v>1507093200</v>
      </c>
      <c r="O183">
        <v>1508648400</v>
      </c>
      <c r="P183" s="12">
        <f t="shared" si="14"/>
        <v>43012.208333333328</v>
      </c>
      <c r="Q183" s="12">
        <f t="shared" si="14"/>
        <v>43030.208333333328</v>
      </c>
      <c r="R183" t="b">
        <v>0</v>
      </c>
      <c r="S183" t="b">
        <v>0</v>
      </c>
      <c r="T183" t="s">
        <v>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36</v>
      </c>
      <c r="G184" s="8" t="s">
        <v>20</v>
      </c>
      <c r="H184" s="9">
        <f t="shared" si="15"/>
        <v>7.2232472324723247</v>
      </c>
      <c r="I184">
        <v>3318</v>
      </c>
      <c r="J184" s="10">
        <f t="shared" si="16"/>
        <v>8.1675708257986734</v>
      </c>
      <c r="K184" t="s">
        <v>37</v>
      </c>
      <c r="L184" t="str">
        <f t="shared" si="12"/>
        <v>theater</v>
      </c>
      <c r="M184" t="str">
        <f t="shared" si="13"/>
        <v>plays</v>
      </c>
      <c r="N184">
        <v>1560574800</v>
      </c>
      <c r="O184">
        <v>1561957200</v>
      </c>
      <c r="P184" s="12">
        <f t="shared" si="14"/>
        <v>43631.208333333328</v>
      </c>
      <c r="Q184" s="12">
        <f t="shared" si="14"/>
        <v>43647.208333333328</v>
      </c>
      <c r="R184" t="b">
        <v>0</v>
      </c>
      <c r="S184" t="b">
        <v>0</v>
      </c>
      <c r="T184" t="s">
        <v>33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15</v>
      </c>
      <c r="G185" s="8" t="s">
        <v>14</v>
      </c>
      <c r="H185" s="9">
        <f t="shared" si="15"/>
        <v>0.69117647058823528</v>
      </c>
      <c r="I185">
        <v>86</v>
      </c>
      <c r="J185" s="10">
        <f t="shared" si="16"/>
        <v>59.302325581395351</v>
      </c>
      <c r="K185" t="s">
        <v>16</v>
      </c>
      <c r="L185" t="str">
        <f t="shared" si="12"/>
        <v>music</v>
      </c>
      <c r="M185" t="str">
        <f t="shared" si="13"/>
        <v>rock</v>
      </c>
      <c r="N185">
        <v>1284008400</v>
      </c>
      <c r="O185">
        <v>1285131600</v>
      </c>
      <c r="P185" s="12">
        <f t="shared" si="14"/>
        <v>40430.208333333336</v>
      </c>
      <c r="Q185" s="12">
        <f t="shared" si="14"/>
        <v>40443.208333333336</v>
      </c>
      <c r="R185" t="b">
        <v>0</v>
      </c>
      <c r="S185" t="b">
        <v>0</v>
      </c>
      <c r="T185" t="s">
        <v>23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21</v>
      </c>
      <c r="G186" s="8" t="s">
        <v>20</v>
      </c>
      <c r="H186" s="9">
        <f t="shared" si="15"/>
        <v>2.9305555555555554</v>
      </c>
      <c r="I186">
        <v>340</v>
      </c>
      <c r="J186" s="10">
        <f t="shared" si="16"/>
        <v>10.588235294117647</v>
      </c>
      <c r="K186" t="s">
        <v>22</v>
      </c>
      <c r="L186" t="str">
        <f t="shared" si="12"/>
        <v>theater</v>
      </c>
      <c r="M186" t="str">
        <f t="shared" si="13"/>
        <v>plays</v>
      </c>
      <c r="N186">
        <v>1556859600</v>
      </c>
      <c r="O186">
        <v>1556946000</v>
      </c>
      <c r="P186" s="12">
        <f t="shared" si="14"/>
        <v>43588.208333333328</v>
      </c>
      <c r="Q186" s="12">
        <f t="shared" si="14"/>
        <v>43589.208333333328</v>
      </c>
      <c r="R186" t="b">
        <v>0</v>
      </c>
      <c r="S186" t="b">
        <v>0</v>
      </c>
      <c r="T186" t="s">
        <v>33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21</v>
      </c>
      <c r="G187" s="8" t="s">
        <v>14</v>
      </c>
      <c r="H187" s="9">
        <f t="shared" si="15"/>
        <v>0.71799999999999997</v>
      </c>
      <c r="I187">
        <v>19</v>
      </c>
      <c r="J187" s="10">
        <f t="shared" si="16"/>
        <v>52.631578947368418</v>
      </c>
      <c r="K187" t="s">
        <v>22</v>
      </c>
      <c r="L187" t="str">
        <f t="shared" si="12"/>
        <v>film &amp; video</v>
      </c>
      <c r="M187" t="str">
        <f t="shared" si="13"/>
        <v>television</v>
      </c>
      <c r="N187">
        <v>1526187600</v>
      </c>
      <c r="O187">
        <v>1527138000</v>
      </c>
      <c r="P187" s="12">
        <f t="shared" si="14"/>
        <v>43233.208333333328</v>
      </c>
      <c r="Q187" s="12">
        <f t="shared" si="14"/>
        <v>43244.208333333328</v>
      </c>
      <c r="R187" t="b">
        <v>0</v>
      </c>
      <c r="S187" t="b">
        <v>0</v>
      </c>
      <c r="T187" t="s">
        <v>269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21</v>
      </c>
      <c r="G188" s="8" t="s">
        <v>14</v>
      </c>
      <c r="H188" s="9">
        <f t="shared" si="15"/>
        <v>0.31934684684684683</v>
      </c>
      <c r="I188">
        <v>886</v>
      </c>
      <c r="J188" s="10">
        <f t="shared" si="16"/>
        <v>100.22573363431151</v>
      </c>
      <c r="K188" t="s">
        <v>22</v>
      </c>
      <c r="L188" t="str">
        <f t="shared" si="12"/>
        <v>theater</v>
      </c>
      <c r="M188" t="str">
        <f t="shared" si="13"/>
        <v>plays</v>
      </c>
      <c r="N188">
        <v>1400821200</v>
      </c>
      <c r="O188">
        <v>1402117200</v>
      </c>
      <c r="P188" s="12">
        <f t="shared" si="14"/>
        <v>41782.208333333336</v>
      </c>
      <c r="Q188" s="12">
        <f t="shared" si="14"/>
        <v>41797.208333333336</v>
      </c>
      <c r="R188" t="b">
        <v>0</v>
      </c>
      <c r="S188" t="b">
        <v>0</v>
      </c>
      <c r="T188" t="s">
        <v>33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15</v>
      </c>
      <c r="G189" s="8" t="s">
        <v>20</v>
      </c>
      <c r="H189" s="9">
        <f t="shared" si="15"/>
        <v>2.2987375415282392</v>
      </c>
      <c r="I189">
        <v>1442</v>
      </c>
      <c r="J189" s="10">
        <f t="shared" si="16"/>
        <v>41.747572815533978</v>
      </c>
      <c r="K189" t="s">
        <v>16</v>
      </c>
      <c r="L189" t="str">
        <f t="shared" si="12"/>
        <v>film &amp; video</v>
      </c>
      <c r="M189" t="str">
        <f t="shared" si="13"/>
        <v>shorts</v>
      </c>
      <c r="N189">
        <v>1361599200</v>
      </c>
      <c r="O189">
        <v>1364014800</v>
      </c>
      <c r="P189" s="12">
        <f t="shared" si="14"/>
        <v>41328.25</v>
      </c>
      <c r="Q189" s="12">
        <f t="shared" si="14"/>
        <v>41356.208333333336</v>
      </c>
      <c r="R189" t="b">
        <v>0</v>
      </c>
      <c r="S189" t="b">
        <v>1</v>
      </c>
      <c r="T189" t="s">
        <v>100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107</v>
      </c>
      <c r="G190" s="8" t="s">
        <v>14</v>
      </c>
      <c r="H190" s="9">
        <f t="shared" si="15"/>
        <v>0.3201219512195122</v>
      </c>
      <c r="I190">
        <v>35</v>
      </c>
      <c r="J190" s="10">
        <f t="shared" si="16"/>
        <v>234.28571428571428</v>
      </c>
      <c r="K190" t="s">
        <v>108</v>
      </c>
      <c r="L190" t="str">
        <f t="shared" si="12"/>
        <v>theater</v>
      </c>
      <c r="M190" t="str">
        <f t="shared" si="13"/>
        <v>plays</v>
      </c>
      <c r="N190">
        <v>1417500000</v>
      </c>
      <c r="O190">
        <v>1417586400</v>
      </c>
      <c r="P190" s="12">
        <f t="shared" si="14"/>
        <v>41975.25</v>
      </c>
      <c r="Q190" s="12">
        <f t="shared" si="14"/>
        <v>41976.25</v>
      </c>
      <c r="R190" t="b">
        <v>0</v>
      </c>
      <c r="S190" t="b">
        <v>0</v>
      </c>
      <c r="T190" t="s">
        <v>33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21</v>
      </c>
      <c r="G191" s="8" t="s">
        <v>74</v>
      </c>
      <c r="H191" s="9">
        <f t="shared" si="15"/>
        <v>0.23525352848928385</v>
      </c>
      <c r="I191">
        <v>441</v>
      </c>
      <c r="J191" s="10">
        <f t="shared" si="16"/>
        <v>433.78684807256235</v>
      </c>
      <c r="K191" t="s">
        <v>22</v>
      </c>
      <c r="L191" t="str">
        <f t="shared" si="12"/>
        <v>theater</v>
      </c>
      <c r="M191" t="str">
        <f t="shared" si="13"/>
        <v>plays</v>
      </c>
      <c r="N191">
        <v>1457071200</v>
      </c>
      <c r="O191">
        <v>1457071200</v>
      </c>
      <c r="P191" s="12">
        <f t="shared" si="14"/>
        <v>42433.25</v>
      </c>
      <c r="Q191" s="12">
        <f t="shared" si="14"/>
        <v>42433.25</v>
      </c>
      <c r="R191" t="b">
        <v>0</v>
      </c>
      <c r="S191" t="b">
        <v>0</v>
      </c>
      <c r="T191" t="s">
        <v>33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21</v>
      </c>
      <c r="G192" s="8" t="s">
        <v>14</v>
      </c>
      <c r="H192" s="9">
        <f t="shared" si="15"/>
        <v>0.68594594594594593</v>
      </c>
      <c r="I192">
        <v>24</v>
      </c>
      <c r="J192" s="10">
        <f t="shared" si="16"/>
        <v>154.16666666666666</v>
      </c>
      <c r="K192" t="s">
        <v>22</v>
      </c>
      <c r="L192" t="str">
        <f t="shared" si="12"/>
        <v>theater</v>
      </c>
      <c r="M192" t="str">
        <f t="shared" si="13"/>
        <v>plays</v>
      </c>
      <c r="N192">
        <v>1370322000</v>
      </c>
      <c r="O192">
        <v>1370408400</v>
      </c>
      <c r="P192" s="12">
        <f t="shared" si="14"/>
        <v>41429.208333333336</v>
      </c>
      <c r="Q192" s="12">
        <f t="shared" si="14"/>
        <v>41430.208333333336</v>
      </c>
      <c r="R192" t="b">
        <v>0</v>
      </c>
      <c r="S192" t="b">
        <v>1</v>
      </c>
      <c r="T192" t="s">
        <v>33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107</v>
      </c>
      <c r="G193" s="8" t="s">
        <v>14</v>
      </c>
      <c r="H193" s="9">
        <f t="shared" si="15"/>
        <v>0.37952380952380954</v>
      </c>
      <c r="I193">
        <v>86</v>
      </c>
      <c r="J193" s="10">
        <f t="shared" si="16"/>
        <v>97.674418604651166</v>
      </c>
      <c r="K193" t="s">
        <v>108</v>
      </c>
      <c r="L193" t="str">
        <f t="shared" si="12"/>
        <v>theater</v>
      </c>
      <c r="M193" t="str">
        <f t="shared" si="13"/>
        <v>plays</v>
      </c>
      <c r="N193">
        <v>1552366800</v>
      </c>
      <c r="O193">
        <v>1552626000</v>
      </c>
      <c r="P193" s="12">
        <f t="shared" si="14"/>
        <v>43536.208333333328</v>
      </c>
      <c r="Q193" s="12">
        <f t="shared" si="14"/>
        <v>43539.208333333328</v>
      </c>
      <c r="R193" t="b">
        <v>0</v>
      </c>
      <c r="S193" t="b">
        <v>0</v>
      </c>
      <c r="T193" t="s">
        <v>33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21</v>
      </c>
      <c r="G194" s="8" t="s">
        <v>14</v>
      </c>
      <c r="H194" s="9">
        <f t="shared" si="15"/>
        <v>0.19992957746478873</v>
      </c>
      <c r="I194">
        <v>243</v>
      </c>
      <c r="J194" s="10">
        <f t="shared" si="16"/>
        <v>175.30864197530863</v>
      </c>
      <c r="K194" t="s">
        <v>22</v>
      </c>
      <c r="L194" t="str">
        <f t="shared" si="12"/>
        <v>music</v>
      </c>
      <c r="M194" t="str">
        <f t="shared" si="13"/>
        <v>rock</v>
      </c>
      <c r="N194">
        <v>1403845200</v>
      </c>
      <c r="O194">
        <v>1404190800</v>
      </c>
      <c r="P194" s="12">
        <f t="shared" si="14"/>
        <v>41817.208333333336</v>
      </c>
      <c r="Q194" s="12">
        <f t="shared" si="14"/>
        <v>41821.208333333336</v>
      </c>
      <c r="R194" t="b">
        <v>0</v>
      </c>
      <c r="S194" t="b">
        <v>0</v>
      </c>
      <c r="T194" t="s">
        <v>23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21</v>
      </c>
      <c r="G195" s="8" t="s">
        <v>14</v>
      </c>
      <c r="H195" s="9">
        <f t="shared" si="15"/>
        <v>0.45636363636363636</v>
      </c>
      <c r="I195">
        <v>65</v>
      </c>
      <c r="J195" s="10">
        <f t="shared" si="16"/>
        <v>101.53846153846153</v>
      </c>
      <c r="K195" t="s">
        <v>22</v>
      </c>
      <c r="L195" t="str">
        <f t="shared" ref="L195:L258" si="17">LEFT(T195,FIND("/",T195)-1)</f>
        <v>music</v>
      </c>
      <c r="M195" t="str">
        <f t="shared" ref="M195:M258" si="18">RIGHT(T195,LEN(T195)-FIND("/",T195))</f>
        <v>indie rock</v>
      </c>
      <c r="N195">
        <v>1523163600</v>
      </c>
      <c r="O195">
        <v>1523509200</v>
      </c>
      <c r="P195" s="12">
        <f t="shared" ref="P195:Q258" si="19">(((N195/60)/60)/24)+DATE(1970,1,1)</f>
        <v>43198.208333333328</v>
      </c>
      <c r="Q195" s="12">
        <f t="shared" si="19"/>
        <v>43202.208333333328</v>
      </c>
      <c r="R195" t="b">
        <v>1</v>
      </c>
      <c r="S195" t="b">
        <v>0</v>
      </c>
      <c r="T195" t="s">
        <v>60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21</v>
      </c>
      <c r="G196" s="8" t="s">
        <v>20</v>
      </c>
      <c r="H196" s="9">
        <f t="shared" si="15"/>
        <v>1.227605633802817</v>
      </c>
      <c r="I196">
        <v>126</v>
      </c>
      <c r="J196" s="10">
        <f t="shared" si="16"/>
        <v>56.349206349206348</v>
      </c>
      <c r="K196" t="s">
        <v>22</v>
      </c>
      <c r="L196" t="str">
        <f t="shared" si="17"/>
        <v>music</v>
      </c>
      <c r="M196" t="str">
        <f t="shared" si="18"/>
        <v>metal</v>
      </c>
      <c r="N196">
        <v>1442206800</v>
      </c>
      <c r="O196">
        <v>1443589200</v>
      </c>
      <c r="P196" s="12">
        <f t="shared" si="19"/>
        <v>42261.208333333328</v>
      </c>
      <c r="Q196" s="12">
        <f t="shared" si="19"/>
        <v>42277.208333333328</v>
      </c>
      <c r="R196" t="b">
        <v>0</v>
      </c>
      <c r="S196" t="b">
        <v>0</v>
      </c>
      <c r="T196" t="s">
        <v>148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21</v>
      </c>
      <c r="G197" s="8" t="s">
        <v>20</v>
      </c>
      <c r="H197" s="9">
        <f t="shared" ref="H197:H260" si="20">E197/D197</f>
        <v>3.61753164556962</v>
      </c>
      <c r="I197">
        <v>524</v>
      </c>
      <c r="J197" s="10">
        <f t="shared" ref="J197:J260" si="21">IF(I197&gt;=1,D197/I197,"no donations")</f>
        <v>30.152671755725191</v>
      </c>
      <c r="K197" t="s">
        <v>22</v>
      </c>
      <c r="L197" t="str">
        <f t="shared" si="17"/>
        <v>music</v>
      </c>
      <c r="M197" t="str">
        <f t="shared" si="18"/>
        <v>electric music</v>
      </c>
      <c r="N197">
        <v>1532840400</v>
      </c>
      <c r="O197">
        <v>1533445200</v>
      </c>
      <c r="P197" s="12">
        <f t="shared" si="19"/>
        <v>43310.208333333328</v>
      </c>
      <c r="Q197" s="12">
        <f t="shared" si="19"/>
        <v>43317.208333333328</v>
      </c>
      <c r="R197" t="b">
        <v>0</v>
      </c>
      <c r="S197" t="b">
        <v>0</v>
      </c>
      <c r="T197" t="s">
        <v>50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36</v>
      </c>
      <c r="G198" s="8" t="s">
        <v>14</v>
      </c>
      <c r="H198" s="9">
        <f t="shared" si="20"/>
        <v>0.63146341463414635</v>
      </c>
      <c r="I198">
        <v>100</v>
      </c>
      <c r="J198" s="10">
        <f t="shared" si="21"/>
        <v>82</v>
      </c>
      <c r="K198" t="s">
        <v>37</v>
      </c>
      <c r="L198" t="str">
        <f t="shared" si="17"/>
        <v>technology</v>
      </c>
      <c r="M198" t="str">
        <f t="shared" si="18"/>
        <v>wearables</v>
      </c>
      <c r="N198">
        <v>1472878800</v>
      </c>
      <c r="O198">
        <v>1474520400</v>
      </c>
      <c r="P198" s="12">
        <f t="shared" si="19"/>
        <v>42616.208333333328</v>
      </c>
      <c r="Q198" s="12">
        <f t="shared" si="19"/>
        <v>42635.208333333328</v>
      </c>
      <c r="R198" t="b">
        <v>0</v>
      </c>
      <c r="S198" t="b">
        <v>0</v>
      </c>
      <c r="T198" t="s">
        <v>65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21</v>
      </c>
      <c r="G199" s="8" t="s">
        <v>20</v>
      </c>
      <c r="H199" s="9">
        <f t="shared" si="20"/>
        <v>2.9820475319926874</v>
      </c>
      <c r="I199">
        <v>1989</v>
      </c>
      <c r="J199" s="10">
        <f t="shared" si="21"/>
        <v>27.501256913021621</v>
      </c>
      <c r="K199" t="s">
        <v>22</v>
      </c>
      <c r="L199" t="str">
        <f t="shared" si="17"/>
        <v>film &amp; video</v>
      </c>
      <c r="M199" t="str">
        <f t="shared" si="18"/>
        <v>drama</v>
      </c>
      <c r="N199">
        <v>1498194000</v>
      </c>
      <c r="O199">
        <v>1499403600</v>
      </c>
      <c r="P199" s="12">
        <f t="shared" si="19"/>
        <v>42909.208333333328</v>
      </c>
      <c r="Q199" s="12">
        <f t="shared" si="19"/>
        <v>42923.208333333328</v>
      </c>
      <c r="R199" t="b">
        <v>0</v>
      </c>
      <c r="S199" t="b">
        <v>0</v>
      </c>
      <c r="T199" t="s">
        <v>53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21</v>
      </c>
      <c r="G200" s="8" t="s">
        <v>14</v>
      </c>
      <c r="H200" s="9">
        <f t="shared" si="20"/>
        <v>9.5585443037974685E-2</v>
      </c>
      <c r="I200">
        <v>168</v>
      </c>
      <c r="J200" s="10">
        <f t="shared" si="21"/>
        <v>376.1904761904762</v>
      </c>
      <c r="K200" t="s">
        <v>22</v>
      </c>
      <c r="L200" t="str">
        <f t="shared" si="17"/>
        <v>music</v>
      </c>
      <c r="M200" t="str">
        <f t="shared" si="18"/>
        <v>electric music</v>
      </c>
      <c r="N200">
        <v>1281070800</v>
      </c>
      <c r="O200">
        <v>1283576400</v>
      </c>
      <c r="P200" s="12">
        <f t="shared" si="19"/>
        <v>40396.208333333336</v>
      </c>
      <c r="Q200" s="12">
        <f t="shared" si="19"/>
        <v>40425.208333333336</v>
      </c>
      <c r="R200" t="b">
        <v>0</v>
      </c>
      <c r="S200" t="b">
        <v>0</v>
      </c>
      <c r="T200" t="s">
        <v>50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21</v>
      </c>
      <c r="G201" s="8" t="s">
        <v>14</v>
      </c>
      <c r="H201" s="9">
        <f t="shared" si="20"/>
        <v>0.5377777777777778</v>
      </c>
      <c r="I201">
        <v>13</v>
      </c>
      <c r="J201" s="10">
        <f t="shared" si="21"/>
        <v>138.46153846153845</v>
      </c>
      <c r="K201" t="s">
        <v>22</v>
      </c>
      <c r="L201" t="str">
        <f t="shared" si="17"/>
        <v>music</v>
      </c>
      <c r="M201" t="str">
        <f t="shared" si="18"/>
        <v>rock</v>
      </c>
      <c r="N201">
        <v>1436245200</v>
      </c>
      <c r="O201">
        <v>1436590800</v>
      </c>
      <c r="P201" s="12">
        <f t="shared" si="19"/>
        <v>42192.208333333328</v>
      </c>
      <c r="Q201" s="12">
        <f t="shared" si="19"/>
        <v>42196.208333333328</v>
      </c>
      <c r="R201" t="b">
        <v>0</v>
      </c>
      <c r="S201" t="b">
        <v>0</v>
      </c>
      <c r="T201" t="s">
        <v>23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15</v>
      </c>
      <c r="G202" s="8" t="s">
        <v>14</v>
      </c>
      <c r="H202" s="9">
        <f t="shared" si="20"/>
        <v>0.02</v>
      </c>
      <c r="I202">
        <v>1</v>
      </c>
      <c r="J202" s="10">
        <f t="shared" si="21"/>
        <v>100</v>
      </c>
      <c r="K202" t="s">
        <v>16</v>
      </c>
      <c r="L202" t="str">
        <f t="shared" si="17"/>
        <v>theater</v>
      </c>
      <c r="M202" t="str">
        <f t="shared" si="18"/>
        <v>plays</v>
      </c>
      <c r="N202">
        <v>1269493200</v>
      </c>
      <c r="O202">
        <v>1270443600</v>
      </c>
      <c r="P202" s="12">
        <f t="shared" si="19"/>
        <v>40262.208333333336</v>
      </c>
      <c r="Q202" s="12">
        <f t="shared" si="19"/>
        <v>40273.208333333336</v>
      </c>
      <c r="R202" t="b">
        <v>0</v>
      </c>
      <c r="S202" t="b">
        <v>0</v>
      </c>
      <c r="T202" t="s">
        <v>33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21</v>
      </c>
      <c r="G203" s="8" t="s">
        <v>20</v>
      </c>
      <c r="H203" s="9">
        <f t="shared" si="20"/>
        <v>6.8119047619047617</v>
      </c>
      <c r="I203">
        <v>157</v>
      </c>
      <c r="J203" s="10">
        <f t="shared" si="21"/>
        <v>13.375796178343949</v>
      </c>
      <c r="K203" t="s">
        <v>22</v>
      </c>
      <c r="L203" t="str">
        <f t="shared" si="17"/>
        <v>technology</v>
      </c>
      <c r="M203" t="str">
        <f t="shared" si="18"/>
        <v>web</v>
      </c>
      <c r="N203">
        <v>1406264400</v>
      </c>
      <c r="O203">
        <v>1407819600</v>
      </c>
      <c r="P203" s="12">
        <f t="shared" si="19"/>
        <v>41845.208333333336</v>
      </c>
      <c r="Q203" s="12">
        <f t="shared" si="19"/>
        <v>41863.208333333336</v>
      </c>
      <c r="R203" t="b">
        <v>0</v>
      </c>
      <c r="S203" t="b">
        <v>0</v>
      </c>
      <c r="T203" t="s">
        <v>28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21</v>
      </c>
      <c r="G204" s="8" t="s">
        <v>74</v>
      </c>
      <c r="H204" s="9">
        <f t="shared" si="20"/>
        <v>0.78831325301204824</v>
      </c>
      <c r="I204">
        <v>82</v>
      </c>
      <c r="J204" s="10">
        <f t="shared" si="21"/>
        <v>101.21951219512195</v>
      </c>
      <c r="K204" t="s">
        <v>22</v>
      </c>
      <c r="L204" t="str">
        <f t="shared" si="17"/>
        <v>food</v>
      </c>
      <c r="M204" t="str">
        <f t="shared" si="18"/>
        <v>food trucks</v>
      </c>
      <c r="N204">
        <v>1317531600</v>
      </c>
      <c r="O204">
        <v>1317877200</v>
      </c>
      <c r="P204" s="12">
        <f t="shared" si="19"/>
        <v>40818.208333333336</v>
      </c>
      <c r="Q204" s="12">
        <f t="shared" si="19"/>
        <v>40822.208333333336</v>
      </c>
      <c r="R204" t="b">
        <v>0</v>
      </c>
      <c r="S204" t="b">
        <v>0</v>
      </c>
      <c r="T204" t="s">
        <v>17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26</v>
      </c>
      <c r="G205" s="8" t="s">
        <v>20</v>
      </c>
      <c r="H205" s="9">
        <f t="shared" si="20"/>
        <v>1.3440792216817234</v>
      </c>
      <c r="I205">
        <v>4498</v>
      </c>
      <c r="J205" s="10">
        <f t="shared" si="21"/>
        <v>31.991996442863496</v>
      </c>
      <c r="K205" t="s">
        <v>27</v>
      </c>
      <c r="L205" t="str">
        <f t="shared" si="17"/>
        <v>theater</v>
      </c>
      <c r="M205" t="str">
        <f t="shared" si="18"/>
        <v>plays</v>
      </c>
      <c r="N205">
        <v>1484632800</v>
      </c>
      <c r="O205">
        <v>1484805600</v>
      </c>
      <c r="P205" s="12">
        <f t="shared" si="19"/>
        <v>42752.25</v>
      </c>
      <c r="Q205" s="12">
        <f t="shared" si="19"/>
        <v>42754.25</v>
      </c>
      <c r="R205" t="b">
        <v>0</v>
      </c>
      <c r="S205" t="b">
        <v>0</v>
      </c>
      <c r="T205" t="s">
        <v>33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21</v>
      </c>
      <c r="G206" s="8" t="s">
        <v>14</v>
      </c>
      <c r="H206" s="9">
        <f t="shared" si="20"/>
        <v>3.372E-2</v>
      </c>
      <c r="I206">
        <v>40</v>
      </c>
      <c r="J206" s="10">
        <f t="shared" si="21"/>
        <v>1875</v>
      </c>
      <c r="K206" t="s">
        <v>22</v>
      </c>
      <c r="L206" t="str">
        <f t="shared" si="17"/>
        <v>music</v>
      </c>
      <c r="M206" t="str">
        <f t="shared" si="18"/>
        <v>jazz</v>
      </c>
      <c r="N206">
        <v>1301806800</v>
      </c>
      <c r="O206">
        <v>1302670800</v>
      </c>
      <c r="P206" s="12">
        <f t="shared" si="19"/>
        <v>40636.208333333336</v>
      </c>
      <c r="Q206" s="12">
        <f t="shared" si="19"/>
        <v>40646.208333333336</v>
      </c>
      <c r="R206" t="b">
        <v>0</v>
      </c>
      <c r="S206" t="b">
        <v>0</v>
      </c>
      <c r="T206" t="s">
        <v>159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21</v>
      </c>
      <c r="G207" s="8" t="s">
        <v>20</v>
      </c>
      <c r="H207" s="9">
        <f t="shared" si="20"/>
        <v>4.3184615384615386</v>
      </c>
      <c r="I207">
        <v>80</v>
      </c>
      <c r="J207" s="10">
        <f t="shared" si="21"/>
        <v>16.25</v>
      </c>
      <c r="K207" t="s">
        <v>22</v>
      </c>
      <c r="L207" t="str">
        <f t="shared" si="17"/>
        <v>theater</v>
      </c>
      <c r="M207" t="str">
        <f t="shared" si="18"/>
        <v>plays</v>
      </c>
      <c r="N207">
        <v>1539752400</v>
      </c>
      <c r="O207">
        <v>1540789200</v>
      </c>
      <c r="P207" s="12">
        <f t="shared" si="19"/>
        <v>43390.208333333328</v>
      </c>
      <c r="Q207" s="12">
        <f t="shared" si="19"/>
        <v>43402.208333333328</v>
      </c>
      <c r="R207" t="b">
        <v>1</v>
      </c>
      <c r="S207" t="b">
        <v>0</v>
      </c>
      <c r="T207" t="s">
        <v>33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21</v>
      </c>
      <c r="G208" s="8" t="s">
        <v>74</v>
      </c>
      <c r="H208" s="9">
        <f t="shared" si="20"/>
        <v>0.38844444444444443</v>
      </c>
      <c r="I208">
        <v>57</v>
      </c>
      <c r="J208" s="10">
        <f t="shared" si="21"/>
        <v>157.89473684210526</v>
      </c>
      <c r="K208" t="s">
        <v>22</v>
      </c>
      <c r="L208" t="str">
        <f t="shared" si="17"/>
        <v>publishing</v>
      </c>
      <c r="M208" t="str">
        <f t="shared" si="18"/>
        <v>fiction</v>
      </c>
      <c r="N208">
        <v>1267250400</v>
      </c>
      <c r="O208">
        <v>1268028000</v>
      </c>
      <c r="P208" s="12">
        <f t="shared" si="19"/>
        <v>40236.25</v>
      </c>
      <c r="Q208" s="12">
        <f t="shared" si="19"/>
        <v>40245.25</v>
      </c>
      <c r="R208" t="b">
        <v>0</v>
      </c>
      <c r="S208" t="b">
        <v>0</v>
      </c>
      <c r="T208" t="s">
        <v>119</v>
      </c>
    </row>
    <row r="209" spans="1:20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21</v>
      </c>
      <c r="G209" s="8" t="s">
        <v>20</v>
      </c>
      <c r="H209" s="9">
        <f t="shared" si="20"/>
        <v>4.2569999999999997</v>
      </c>
      <c r="I209">
        <v>43</v>
      </c>
      <c r="J209" s="10">
        <f t="shared" si="21"/>
        <v>23.255813953488371</v>
      </c>
      <c r="K209" t="s">
        <v>22</v>
      </c>
      <c r="L209" t="str">
        <f t="shared" si="17"/>
        <v>music</v>
      </c>
      <c r="M209" t="str">
        <f t="shared" si="18"/>
        <v>rock</v>
      </c>
      <c r="N209">
        <v>1535432400</v>
      </c>
      <c r="O209">
        <v>1537160400</v>
      </c>
      <c r="P209" s="12">
        <f t="shared" si="19"/>
        <v>43340.208333333328</v>
      </c>
      <c r="Q209" s="12">
        <f t="shared" si="19"/>
        <v>43360.208333333328</v>
      </c>
      <c r="R209" t="b">
        <v>0</v>
      </c>
      <c r="S209" t="b">
        <v>1</v>
      </c>
      <c r="T209" t="s">
        <v>23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21</v>
      </c>
      <c r="G210" s="8" t="s">
        <v>20</v>
      </c>
      <c r="H210" s="9">
        <f t="shared" si="20"/>
        <v>1.0112239715591671</v>
      </c>
      <c r="I210">
        <v>2053</v>
      </c>
      <c r="J210" s="10">
        <f t="shared" si="21"/>
        <v>95.908426692644909</v>
      </c>
      <c r="K210" t="s">
        <v>22</v>
      </c>
      <c r="L210" t="str">
        <f t="shared" si="17"/>
        <v>film &amp; video</v>
      </c>
      <c r="M210" t="str">
        <f t="shared" si="18"/>
        <v>documentary</v>
      </c>
      <c r="N210">
        <v>1510207200</v>
      </c>
      <c r="O210">
        <v>1512280800</v>
      </c>
      <c r="P210" s="12">
        <f t="shared" si="19"/>
        <v>43048.25</v>
      </c>
      <c r="Q210" s="12">
        <f t="shared" si="19"/>
        <v>43072.25</v>
      </c>
      <c r="R210" t="b">
        <v>0</v>
      </c>
      <c r="S210" t="b">
        <v>0</v>
      </c>
      <c r="T210" t="s">
        <v>42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26</v>
      </c>
      <c r="G211" s="8" t="s">
        <v>47</v>
      </c>
      <c r="H211" s="9">
        <f t="shared" si="20"/>
        <v>0.21188688946015424</v>
      </c>
      <c r="I211">
        <v>808</v>
      </c>
      <c r="J211" s="10">
        <f t="shared" si="21"/>
        <v>240.71782178217822</v>
      </c>
      <c r="K211" t="s">
        <v>27</v>
      </c>
      <c r="L211" t="str">
        <f t="shared" si="17"/>
        <v>film &amp; video</v>
      </c>
      <c r="M211" t="str">
        <f t="shared" si="18"/>
        <v>documentary</v>
      </c>
      <c r="N211">
        <v>1462510800</v>
      </c>
      <c r="O211">
        <v>1463115600</v>
      </c>
      <c r="P211" s="12">
        <f t="shared" si="19"/>
        <v>42496.208333333328</v>
      </c>
      <c r="Q211" s="12">
        <f t="shared" si="19"/>
        <v>42503.208333333328</v>
      </c>
      <c r="R211" t="b">
        <v>0</v>
      </c>
      <c r="S211" t="b">
        <v>0</v>
      </c>
      <c r="T211" t="s">
        <v>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36</v>
      </c>
      <c r="G212" s="8" t="s">
        <v>14</v>
      </c>
      <c r="H212" s="9">
        <f t="shared" si="20"/>
        <v>0.67425531914893622</v>
      </c>
      <c r="I212">
        <v>226</v>
      </c>
      <c r="J212" s="10">
        <f t="shared" si="21"/>
        <v>41.592920353982301</v>
      </c>
      <c r="K212" t="s">
        <v>37</v>
      </c>
      <c r="L212" t="str">
        <f t="shared" si="17"/>
        <v>film &amp; video</v>
      </c>
      <c r="M212" t="str">
        <f t="shared" si="18"/>
        <v>science fiction</v>
      </c>
      <c r="N212">
        <v>1488520800</v>
      </c>
      <c r="O212">
        <v>1490850000</v>
      </c>
      <c r="P212" s="12">
        <f t="shared" si="19"/>
        <v>42797.25</v>
      </c>
      <c r="Q212" s="12">
        <f t="shared" si="19"/>
        <v>42824.208333333328</v>
      </c>
      <c r="R212" t="b">
        <v>0</v>
      </c>
      <c r="S212" t="b">
        <v>0</v>
      </c>
      <c r="T212" t="s">
        <v>474</v>
      </c>
    </row>
    <row r="213" spans="1:20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21</v>
      </c>
      <c r="G213" s="8" t="s">
        <v>14</v>
      </c>
      <c r="H213" s="9">
        <f t="shared" si="20"/>
        <v>0.9492337164750958</v>
      </c>
      <c r="I213">
        <v>1625</v>
      </c>
      <c r="J213" s="10">
        <f t="shared" si="21"/>
        <v>64.246153846153845</v>
      </c>
      <c r="K213" t="s">
        <v>22</v>
      </c>
      <c r="L213" t="str">
        <f t="shared" si="17"/>
        <v>theater</v>
      </c>
      <c r="M213" t="str">
        <f t="shared" si="18"/>
        <v>plays</v>
      </c>
      <c r="N213">
        <v>1377579600</v>
      </c>
      <c r="O213">
        <v>1379653200</v>
      </c>
      <c r="P213" s="12">
        <f t="shared" si="19"/>
        <v>41513.208333333336</v>
      </c>
      <c r="Q213" s="12">
        <f t="shared" si="19"/>
        <v>41537.208333333336</v>
      </c>
      <c r="R213" t="b">
        <v>0</v>
      </c>
      <c r="S213" t="b">
        <v>0</v>
      </c>
      <c r="T213" t="s">
        <v>33</v>
      </c>
    </row>
    <row r="214" spans="1:20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21</v>
      </c>
      <c r="G214" s="8" t="s">
        <v>20</v>
      </c>
      <c r="H214" s="9">
        <f t="shared" si="20"/>
        <v>1.5185185185185186</v>
      </c>
      <c r="I214">
        <v>168</v>
      </c>
      <c r="J214" s="10">
        <f t="shared" si="21"/>
        <v>48.214285714285715</v>
      </c>
      <c r="K214" t="s">
        <v>22</v>
      </c>
      <c r="L214" t="str">
        <f t="shared" si="17"/>
        <v>theater</v>
      </c>
      <c r="M214" t="str">
        <f t="shared" si="18"/>
        <v>plays</v>
      </c>
      <c r="N214">
        <v>1576389600</v>
      </c>
      <c r="O214">
        <v>1580364000</v>
      </c>
      <c r="P214" s="12">
        <f t="shared" si="19"/>
        <v>43814.25</v>
      </c>
      <c r="Q214" s="12">
        <f t="shared" si="19"/>
        <v>43860.25</v>
      </c>
      <c r="R214" t="b">
        <v>0</v>
      </c>
      <c r="S214" t="b">
        <v>0</v>
      </c>
      <c r="T214" t="s">
        <v>33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21</v>
      </c>
      <c r="G215" s="8" t="s">
        <v>20</v>
      </c>
      <c r="H215" s="9">
        <f t="shared" si="20"/>
        <v>1.9516382252559727</v>
      </c>
      <c r="I215">
        <v>4289</v>
      </c>
      <c r="J215" s="10">
        <f t="shared" si="21"/>
        <v>20.494287712753554</v>
      </c>
      <c r="K215" t="s">
        <v>22</v>
      </c>
      <c r="L215" t="str">
        <f t="shared" si="17"/>
        <v>music</v>
      </c>
      <c r="M215" t="str">
        <f t="shared" si="18"/>
        <v>indie rock</v>
      </c>
      <c r="N215">
        <v>1289019600</v>
      </c>
      <c r="O215">
        <v>1289714400</v>
      </c>
      <c r="P215" s="12">
        <f t="shared" si="19"/>
        <v>40488.208333333336</v>
      </c>
      <c r="Q215" s="12">
        <f t="shared" si="19"/>
        <v>40496.25</v>
      </c>
      <c r="R215" t="b">
        <v>0</v>
      </c>
      <c r="S215" t="b">
        <v>1</v>
      </c>
      <c r="T215" t="s">
        <v>60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21</v>
      </c>
      <c r="G216" s="8" t="s">
        <v>20</v>
      </c>
      <c r="H216" s="9">
        <f t="shared" si="20"/>
        <v>10.231428571428571</v>
      </c>
      <c r="I216">
        <v>165</v>
      </c>
      <c r="J216" s="10">
        <f t="shared" si="21"/>
        <v>8.4848484848484844</v>
      </c>
      <c r="K216" t="s">
        <v>22</v>
      </c>
      <c r="L216" t="str">
        <f t="shared" si="17"/>
        <v>music</v>
      </c>
      <c r="M216" t="str">
        <f t="shared" si="18"/>
        <v>rock</v>
      </c>
      <c r="N216">
        <v>1282194000</v>
      </c>
      <c r="O216">
        <v>1282712400</v>
      </c>
      <c r="P216" s="12">
        <f t="shared" si="19"/>
        <v>40409.208333333336</v>
      </c>
      <c r="Q216" s="12">
        <f t="shared" si="19"/>
        <v>40415.208333333336</v>
      </c>
      <c r="R216" t="b">
        <v>0</v>
      </c>
      <c r="S216" t="b">
        <v>0</v>
      </c>
      <c r="T216" t="s">
        <v>23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21</v>
      </c>
      <c r="G217" s="8" t="s">
        <v>14</v>
      </c>
      <c r="H217" s="9">
        <f t="shared" si="20"/>
        <v>3.8418367346938778E-2</v>
      </c>
      <c r="I217">
        <v>143</v>
      </c>
      <c r="J217" s="10">
        <f t="shared" si="21"/>
        <v>1096.5034965034965</v>
      </c>
      <c r="K217" t="s">
        <v>22</v>
      </c>
      <c r="L217" t="str">
        <f t="shared" si="17"/>
        <v>theater</v>
      </c>
      <c r="M217" t="str">
        <f t="shared" si="18"/>
        <v>plays</v>
      </c>
      <c r="N217">
        <v>1550037600</v>
      </c>
      <c r="O217">
        <v>1550210400</v>
      </c>
      <c r="P217" s="12">
        <f t="shared" si="19"/>
        <v>43509.25</v>
      </c>
      <c r="Q217" s="12">
        <f t="shared" si="19"/>
        <v>43511.25</v>
      </c>
      <c r="R217" t="b">
        <v>0</v>
      </c>
      <c r="S217" t="b">
        <v>0</v>
      </c>
      <c r="T217" t="s">
        <v>33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21</v>
      </c>
      <c r="G218" s="8" t="s">
        <v>20</v>
      </c>
      <c r="H218" s="9">
        <f t="shared" si="20"/>
        <v>1.5507066557107643</v>
      </c>
      <c r="I218">
        <v>1815</v>
      </c>
      <c r="J218" s="10">
        <f t="shared" si="21"/>
        <v>67.052341597796143</v>
      </c>
      <c r="K218" t="s">
        <v>22</v>
      </c>
      <c r="L218" t="str">
        <f t="shared" si="17"/>
        <v>theater</v>
      </c>
      <c r="M218" t="str">
        <f t="shared" si="18"/>
        <v>plays</v>
      </c>
      <c r="N218">
        <v>1321941600</v>
      </c>
      <c r="O218">
        <v>1322114400</v>
      </c>
      <c r="P218" s="12">
        <f t="shared" si="19"/>
        <v>40869.25</v>
      </c>
      <c r="Q218" s="12">
        <f t="shared" si="19"/>
        <v>40871.25</v>
      </c>
      <c r="R218" t="b">
        <v>0</v>
      </c>
      <c r="S218" t="b">
        <v>0</v>
      </c>
      <c r="T218" t="s">
        <v>33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21</v>
      </c>
      <c r="G219" s="8" t="s">
        <v>14</v>
      </c>
      <c r="H219" s="9">
        <f t="shared" si="20"/>
        <v>0.44753477588871715</v>
      </c>
      <c r="I219">
        <v>934</v>
      </c>
      <c r="J219" s="10">
        <f t="shared" si="21"/>
        <v>138.5438972162741</v>
      </c>
      <c r="K219" t="s">
        <v>22</v>
      </c>
      <c r="L219" t="str">
        <f t="shared" si="17"/>
        <v>film &amp; video</v>
      </c>
      <c r="M219" t="str">
        <f t="shared" si="18"/>
        <v>science fiction</v>
      </c>
      <c r="N219">
        <v>1556427600</v>
      </c>
      <c r="O219">
        <v>1557205200</v>
      </c>
      <c r="P219" s="12">
        <f t="shared" si="19"/>
        <v>43583.208333333328</v>
      </c>
      <c r="Q219" s="12">
        <f t="shared" si="19"/>
        <v>43592.208333333328</v>
      </c>
      <c r="R219" t="b">
        <v>0</v>
      </c>
      <c r="S219" t="b">
        <v>0</v>
      </c>
      <c r="T219" t="s">
        <v>474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40</v>
      </c>
      <c r="G220" s="8" t="s">
        <v>20</v>
      </c>
      <c r="H220" s="9">
        <f t="shared" si="20"/>
        <v>2.1594736842105262</v>
      </c>
      <c r="I220">
        <v>397</v>
      </c>
      <c r="J220" s="10">
        <f t="shared" si="21"/>
        <v>14.357682619647354</v>
      </c>
      <c r="K220" t="s">
        <v>41</v>
      </c>
      <c r="L220" t="str">
        <f t="shared" si="17"/>
        <v>film &amp; video</v>
      </c>
      <c r="M220" t="str">
        <f t="shared" si="18"/>
        <v>shorts</v>
      </c>
      <c r="N220">
        <v>1320991200</v>
      </c>
      <c r="O220">
        <v>1323928800</v>
      </c>
      <c r="P220" s="12">
        <f t="shared" si="19"/>
        <v>40858.25</v>
      </c>
      <c r="Q220" s="12">
        <f t="shared" si="19"/>
        <v>40892.25</v>
      </c>
      <c r="R220" t="b">
        <v>0</v>
      </c>
      <c r="S220" t="b">
        <v>1</v>
      </c>
      <c r="T220" t="s">
        <v>100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21</v>
      </c>
      <c r="G221" s="8" t="s">
        <v>20</v>
      </c>
      <c r="H221" s="9">
        <f t="shared" si="20"/>
        <v>3.3212709832134291</v>
      </c>
      <c r="I221">
        <v>1539</v>
      </c>
      <c r="J221" s="10">
        <f t="shared" si="21"/>
        <v>27.095516569200779</v>
      </c>
      <c r="K221" t="s">
        <v>22</v>
      </c>
      <c r="L221" t="str">
        <f t="shared" si="17"/>
        <v>film &amp; video</v>
      </c>
      <c r="M221" t="str">
        <f t="shared" si="18"/>
        <v>animation</v>
      </c>
      <c r="N221">
        <v>1345093200</v>
      </c>
      <c r="O221">
        <v>1346130000</v>
      </c>
      <c r="P221" s="12">
        <f t="shared" si="19"/>
        <v>41137.208333333336</v>
      </c>
      <c r="Q221" s="12">
        <f t="shared" si="19"/>
        <v>41149.208333333336</v>
      </c>
      <c r="R221" t="b">
        <v>0</v>
      </c>
      <c r="S221" t="b">
        <v>0</v>
      </c>
      <c r="T221" t="s">
        <v>71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21</v>
      </c>
      <c r="G222" s="8" t="s">
        <v>14</v>
      </c>
      <c r="H222" s="9">
        <f t="shared" si="20"/>
        <v>8.4430379746835441E-2</v>
      </c>
      <c r="I222">
        <v>17</v>
      </c>
      <c r="J222" s="10">
        <f t="shared" si="21"/>
        <v>464.70588235294116</v>
      </c>
      <c r="K222" t="s">
        <v>22</v>
      </c>
      <c r="L222" t="str">
        <f t="shared" si="17"/>
        <v>theater</v>
      </c>
      <c r="M222" t="str">
        <f t="shared" si="18"/>
        <v>plays</v>
      </c>
      <c r="N222">
        <v>1309496400</v>
      </c>
      <c r="O222">
        <v>1311051600</v>
      </c>
      <c r="P222" s="12">
        <f t="shared" si="19"/>
        <v>40725.208333333336</v>
      </c>
      <c r="Q222" s="12">
        <f t="shared" si="19"/>
        <v>40743.208333333336</v>
      </c>
      <c r="R222" t="b">
        <v>1</v>
      </c>
      <c r="S222" t="b">
        <v>0</v>
      </c>
      <c r="T222" t="s">
        <v>33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21</v>
      </c>
      <c r="G223" s="8" t="s">
        <v>14</v>
      </c>
      <c r="H223" s="9">
        <f t="shared" si="20"/>
        <v>0.9862551440329218</v>
      </c>
      <c r="I223">
        <v>2179</v>
      </c>
      <c r="J223" s="10">
        <f t="shared" si="21"/>
        <v>55.759522716842589</v>
      </c>
      <c r="K223" t="s">
        <v>22</v>
      </c>
      <c r="L223" t="str">
        <f t="shared" si="17"/>
        <v>food</v>
      </c>
      <c r="M223" t="str">
        <f t="shared" si="18"/>
        <v>food trucks</v>
      </c>
      <c r="N223">
        <v>1340254800</v>
      </c>
      <c r="O223">
        <v>1340427600</v>
      </c>
      <c r="P223" s="12">
        <f t="shared" si="19"/>
        <v>41081.208333333336</v>
      </c>
      <c r="Q223" s="12">
        <f t="shared" si="19"/>
        <v>41083.208333333336</v>
      </c>
      <c r="R223" t="b">
        <v>1</v>
      </c>
      <c r="S223" t="b">
        <v>0</v>
      </c>
      <c r="T223" t="s">
        <v>17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21</v>
      </c>
      <c r="G224" s="8" t="s">
        <v>20</v>
      </c>
      <c r="H224" s="9">
        <f t="shared" si="20"/>
        <v>1.3797916666666667</v>
      </c>
      <c r="I224">
        <v>138</v>
      </c>
      <c r="J224" s="10">
        <f t="shared" si="21"/>
        <v>34.782608695652172</v>
      </c>
      <c r="K224" t="s">
        <v>22</v>
      </c>
      <c r="L224" t="str">
        <f t="shared" si="17"/>
        <v>photography</v>
      </c>
      <c r="M224" t="str">
        <f t="shared" si="18"/>
        <v>photography books</v>
      </c>
      <c r="N224">
        <v>1412226000</v>
      </c>
      <c r="O224">
        <v>1412312400</v>
      </c>
      <c r="P224" s="12">
        <f t="shared" si="19"/>
        <v>41914.208333333336</v>
      </c>
      <c r="Q224" s="12">
        <f t="shared" si="19"/>
        <v>41915.208333333336</v>
      </c>
      <c r="R224" t="b">
        <v>0</v>
      </c>
      <c r="S224" t="b">
        <v>0</v>
      </c>
      <c r="T224" t="s">
        <v>122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21</v>
      </c>
      <c r="G225" s="8" t="s">
        <v>14</v>
      </c>
      <c r="H225" s="9">
        <f t="shared" si="20"/>
        <v>0.93810996563573879</v>
      </c>
      <c r="I225">
        <v>931</v>
      </c>
      <c r="J225" s="10">
        <f t="shared" si="21"/>
        <v>93.770139634801282</v>
      </c>
      <c r="K225" t="s">
        <v>22</v>
      </c>
      <c r="L225" t="str">
        <f t="shared" si="17"/>
        <v>theater</v>
      </c>
      <c r="M225" t="str">
        <f t="shared" si="18"/>
        <v>plays</v>
      </c>
      <c r="N225">
        <v>1458104400</v>
      </c>
      <c r="O225">
        <v>1459314000</v>
      </c>
      <c r="P225" s="12">
        <f t="shared" si="19"/>
        <v>42445.208333333328</v>
      </c>
      <c r="Q225" s="12">
        <f t="shared" si="19"/>
        <v>42459.208333333328</v>
      </c>
      <c r="R225" t="b">
        <v>0</v>
      </c>
      <c r="S225" t="b">
        <v>0</v>
      </c>
      <c r="T225" t="s">
        <v>33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21</v>
      </c>
      <c r="G226" s="8" t="s">
        <v>20</v>
      </c>
      <c r="H226" s="9">
        <f t="shared" si="20"/>
        <v>4.0363930885529156</v>
      </c>
      <c r="I226">
        <v>3594</v>
      </c>
      <c r="J226" s="10">
        <f t="shared" si="21"/>
        <v>12.882582081246522</v>
      </c>
      <c r="K226" t="s">
        <v>22</v>
      </c>
      <c r="L226" t="str">
        <f t="shared" si="17"/>
        <v>film &amp; video</v>
      </c>
      <c r="M226" t="str">
        <f t="shared" si="18"/>
        <v>science fiction</v>
      </c>
      <c r="N226">
        <v>1411534800</v>
      </c>
      <c r="O226">
        <v>1415426400</v>
      </c>
      <c r="P226" s="12">
        <f t="shared" si="19"/>
        <v>41906.208333333336</v>
      </c>
      <c r="Q226" s="12">
        <f t="shared" si="19"/>
        <v>41951.25</v>
      </c>
      <c r="R226" t="b">
        <v>0</v>
      </c>
      <c r="S226" t="b">
        <v>0</v>
      </c>
      <c r="T226" t="s">
        <v>474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21</v>
      </c>
      <c r="G227" s="8" t="s">
        <v>20</v>
      </c>
      <c r="H227" s="9">
        <f t="shared" si="20"/>
        <v>2.6017404129793511</v>
      </c>
      <c r="I227">
        <v>5880</v>
      </c>
      <c r="J227" s="10">
        <f t="shared" si="21"/>
        <v>11.530612244897959</v>
      </c>
      <c r="K227" t="s">
        <v>22</v>
      </c>
      <c r="L227" t="str">
        <f t="shared" si="17"/>
        <v>music</v>
      </c>
      <c r="M227" t="str">
        <f t="shared" si="18"/>
        <v>rock</v>
      </c>
      <c r="N227">
        <v>1399093200</v>
      </c>
      <c r="O227">
        <v>1399093200</v>
      </c>
      <c r="P227" s="12">
        <f t="shared" si="19"/>
        <v>41762.208333333336</v>
      </c>
      <c r="Q227" s="12">
        <f t="shared" si="19"/>
        <v>41762.208333333336</v>
      </c>
      <c r="R227" t="b">
        <v>1</v>
      </c>
      <c r="S227" t="b">
        <v>0</v>
      </c>
      <c r="T227" t="s">
        <v>23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21</v>
      </c>
      <c r="G228" s="8" t="s">
        <v>20</v>
      </c>
      <c r="H228" s="9">
        <f t="shared" si="20"/>
        <v>3.6663333333333332</v>
      </c>
      <c r="I228">
        <v>112</v>
      </c>
      <c r="J228" s="10">
        <f t="shared" si="21"/>
        <v>26.785714285714285</v>
      </c>
      <c r="K228" t="s">
        <v>22</v>
      </c>
      <c r="L228" t="str">
        <f t="shared" si="17"/>
        <v>photography</v>
      </c>
      <c r="M228" t="str">
        <f t="shared" si="18"/>
        <v>photography books</v>
      </c>
      <c r="N228">
        <v>1270702800</v>
      </c>
      <c r="O228">
        <v>1273899600</v>
      </c>
      <c r="P228" s="12">
        <f t="shared" si="19"/>
        <v>40276.208333333336</v>
      </c>
      <c r="Q228" s="12">
        <f t="shared" si="19"/>
        <v>40313.208333333336</v>
      </c>
      <c r="R228" t="b">
        <v>0</v>
      </c>
      <c r="S228" t="b">
        <v>0</v>
      </c>
      <c r="T228" t="s">
        <v>122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21</v>
      </c>
      <c r="G229" s="8" t="s">
        <v>20</v>
      </c>
      <c r="H229" s="9">
        <f t="shared" si="20"/>
        <v>1.687208538587849</v>
      </c>
      <c r="I229">
        <v>943</v>
      </c>
      <c r="J229" s="10">
        <f t="shared" si="21"/>
        <v>64.581124072110285</v>
      </c>
      <c r="K229" t="s">
        <v>22</v>
      </c>
      <c r="L229" t="str">
        <f t="shared" si="17"/>
        <v>games</v>
      </c>
      <c r="M229" t="str">
        <f t="shared" si="18"/>
        <v>mobile games</v>
      </c>
      <c r="N229">
        <v>1431666000</v>
      </c>
      <c r="O229">
        <v>1432184400</v>
      </c>
      <c r="P229" s="12">
        <f t="shared" si="19"/>
        <v>42139.208333333328</v>
      </c>
      <c r="Q229" s="12">
        <f t="shared" si="19"/>
        <v>42145.208333333328</v>
      </c>
      <c r="R229" t="b">
        <v>0</v>
      </c>
      <c r="S229" t="b">
        <v>0</v>
      </c>
      <c r="T229" t="s">
        <v>292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21</v>
      </c>
      <c r="G230" s="8" t="s">
        <v>20</v>
      </c>
      <c r="H230" s="9">
        <f t="shared" si="20"/>
        <v>1.1990717911530093</v>
      </c>
      <c r="I230">
        <v>2468</v>
      </c>
      <c r="J230" s="10">
        <f t="shared" si="21"/>
        <v>55.875202593192867</v>
      </c>
      <c r="K230" t="s">
        <v>22</v>
      </c>
      <c r="L230" t="str">
        <f t="shared" si="17"/>
        <v>film &amp; video</v>
      </c>
      <c r="M230" t="str">
        <f t="shared" si="18"/>
        <v>animation</v>
      </c>
      <c r="N230">
        <v>1472619600</v>
      </c>
      <c r="O230">
        <v>1474779600</v>
      </c>
      <c r="P230" s="12">
        <f t="shared" si="19"/>
        <v>42613.208333333328</v>
      </c>
      <c r="Q230" s="12">
        <f t="shared" si="19"/>
        <v>42638.208333333328</v>
      </c>
      <c r="R230" t="b">
        <v>0</v>
      </c>
      <c r="S230" t="b">
        <v>0</v>
      </c>
      <c r="T230" t="s">
        <v>71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21</v>
      </c>
      <c r="G231" s="8" t="s">
        <v>20</v>
      </c>
      <c r="H231" s="9">
        <f t="shared" si="20"/>
        <v>1.936892523364486</v>
      </c>
      <c r="I231">
        <v>2551</v>
      </c>
      <c r="J231" s="10">
        <f t="shared" si="21"/>
        <v>33.55546844374755</v>
      </c>
      <c r="K231" t="s">
        <v>22</v>
      </c>
      <c r="L231" t="str">
        <f t="shared" si="17"/>
        <v>games</v>
      </c>
      <c r="M231" t="str">
        <f t="shared" si="18"/>
        <v>mobile games</v>
      </c>
      <c r="N231">
        <v>1496293200</v>
      </c>
      <c r="O231">
        <v>1500440400</v>
      </c>
      <c r="P231" s="12">
        <f t="shared" si="19"/>
        <v>42887.208333333328</v>
      </c>
      <c r="Q231" s="12">
        <f t="shared" si="19"/>
        <v>42935.208333333328</v>
      </c>
      <c r="R231" t="b">
        <v>0</v>
      </c>
      <c r="S231" t="b">
        <v>1</v>
      </c>
      <c r="T231" t="s">
        <v>292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21</v>
      </c>
      <c r="G232" s="8" t="s">
        <v>20</v>
      </c>
      <c r="H232" s="9">
        <f t="shared" si="20"/>
        <v>4.2016666666666671</v>
      </c>
      <c r="I232">
        <v>101</v>
      </c>
      <c r="J232" s="10">
        <f t="shared" si="21"/>
        <v>23.762376237623762</v>
      </c>
      <c r="K232" t="s">
        <v>22</v>
      </c>
      <c r="L232" t="str">
        <f t="shared" si="17"/>
        <v>games</v>
      </c>
      <c r="M232" t="str">
        <f t="shared" si="18"/>
        <v>video games</v>
      </c>
      <c r="N232">
        <v>1575612000</v>
      </c>
      <c r="O232">
        <v>1575612000</v>
      </c>
      <c r="P232" s="12">
        <f t="shared" si="19"/>
        <v>43805.25</v>
      </c>
      <c r="Q232" s="12">
        <f t="shared" si="19"/>
        <v>43805.25</v>
      </c>
      <c r="R232" t="b">
        <v>0</v>
      </c>
      <c r="S232" t="b">
        <v>0</v>
      </c>
      <c r="T232" t="s">
        <v>89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21</v>
      </c>
      <c r="G233" s="8" t="s">
        <v>74</v>
      </c>
      <c r="H233" s="9">
        <f t="shared" si="20"/>
        <v>0.76708333333333334</v>
      </c>
      <c r="I233">
        <v>67</v>
      </c>
      <c r="J233" s="10">
        <f t="shared" si="21"/>
        <v>107.46268656716418</v>
      </c>
      <c r="K233" t="s">
        <v>22</v>
      </c>
      <c r="L233" t="str">
        <f t="shared" si="17"/>
        <v>theater</v>
      </c>
      <c r="M233" t="str">
        <f t="shared" si="18"/>
        <v>plays</v>
      </c>
      <c r="N233">
        <v>1369112400</v>
      </c>
      <c r="O233">
        <v>1374123600</v>
      </c>
      <c r="P233" s="12">
        <f t="shared" si="19"/>
        <v>41415.208333333336</v>
      </c>
      <c r="Q233" s="12">
        <f t="shared" si="19"/>
        <v>41473.208333333336</v>
      </c>
      <c r="R233" t="b">
        <v>0</v>
      </c>
      <c r="S233" t="b">
        <v>0</v>
      </c>
      <c r="T233" t="s">
        <v>33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21</v>
      </c>
      <c r="G234" s="8" t="s">
        <v>20</v>
      </c>
      <c r="H234" s="9">
        <f t="shared" si="20"/>
        <v>1.7126470588235294</v>
      </c>
      <c r="I234">
        <v>92</v>
      </c>
      <c r="J234" s="10">
        <f t="shared" si="21"/>
        <v>36.956521739130437</v>
      </c>
      <c r="K234" t="s">
        <v>22</v>
      </c>
      <c r="L234" t="str">
        <f t="shared" si="17"/>
        <v>theater</v>
      </c>
      <c r="M234" t="str">
        <f t="shared" si="18"/>
        <v>plays</v>
      </c>
      <c r="N234">
        <v>1469422800</v>
      </c>
      <c r="O234">
        <v>1469509200</v>
      </c>
      <c r="P234" s="12">
        <f t="shared" si="19"/>
        <v>42576.208333333328</v>
      </c>
      <c r="Q234" s="12">
        <f t="shared" si="19"/>
        <v>42577.208333333328</v>
      </c>
      <c r="R234" t="b">
        <v>0</v>
      </c>
      <c r="S234" t="b">
        <v>0</v>
      </c>
      <c r="T234" t="s">
        <v>33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21</v>
      </c>
      <c r="G235" s="8" t="s">
        <v>20</v>
      </c>
      <c r="H235" s="9">
        <f t="shared" si="20"/>
        <v>1.5789473684210527</v>
      </c>
      <c r="I235">
        <v>62</v>
      </c>
      <c r="J235" s="10">
        <f t="shared" si="21"/>
        <v>61.29032258064516</v>
      </c>
      <c r="K235" t="s">
        <v>22</v>
      </c>
      <c r="L235" t="str">
        <f t="shared" si="17"/>
        <v>film &amp; video</v>
      </c>
      <c r="M235" t="str">
        <f t="shared" si="18"/>
        <v>animation</v>
      </c>
      <c r="N235">
        <v>1307854800</v>
      </c>
      <c r="O235">
        <v>1309237200</v>
      </c>
      <c r="P235" s="12">
        <f t="shared" si="19"/>
        <v>40706.208333333336</v>
      </c>
      <c r="Q235" s="12">
        <f t="shared" si="19"/>
        <v>40722.208333333336</v>
      </c>
      <c r="R235" t="b">
        <v>0</v>
      </c>
      <c r="S235" t="b">
        <v>0</v>
      </c>
      <c r="T235" t="s">
        <v>71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107</v>
      </c>
      <c r="G236" s="8" t="s">
        <v>20</v>
      </c>
      <c r="H236" s="9">
        <f t="shared" si="20"/>
        <v>1.0908</v>
      </c>
      <c r="I236">
        <v>149</v>
      </c>
      <c r="J236" s="10">
        <f t="shared" si="21"/>
        <v>50.335570469798661</v>
      </c>
      <c r="K236" t="s">
        <v>108</v>
      </c>
      <c r="L236" t="str">
        <f t="shared" si="17"/>
        <v>games</v>
      </c>
      <c r="M236" t="str">
        <f t="shared" si="18"/>
        <v>video games</v>
      </c>
      <c r="N236">
        <v>1503378000</v>
      </c>
      <c r="O236">
        <v>1503982800</v>
      </c>
      <c r="P236" s="12">
        <f t="shared" si="19"/>
        <v>42969.208333333328</v>
      </c>
      <c r="Q236" s="12">
        <f t="shared" si="19"/>
        <v>42976.208333333328</v>
      </c>
      <c r="R236" t="b">
        <v>0</v>
      </c>
      <c r="S236" t="b">
        <v>1</v>
      </c>
      <c r="T236" t="s">
        <v>89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21</v>
      </c>
      <c r="G237" s="8" t="s">
        <v>14</v>
      </c>
      <c r="H237" s="9">
        <f t="shared" si="20"/>
        <v>0.41732558139534881</v>
      </c>
      <c r="I237">
        <v>92</v>
      </c>
      <c r="J237" s="10">
        <f t="shared" si="21"/>
        <v>93.478260869565219</v>
      </c>
      <c r="K237" t="s">
        <v>22</v>
      </c>
      <c r="L237" t="str">
        <f t="shared" si="17"/>
        <v>film &amp; video</v>
      </c>
      <c r="M237" t="str">
        <f t="shared" si="18"/>
        <v>animation</v>
      </c>
      <c r="N237">
        <v>1486965600</v>
      </c>
      <c r="O237">
        <v>1487397600</v>
      </c>
      <c r="P237" s="12">
        <f t="shared" si="19"/>
        <v>42779.25</v>
      </c>
      <c r="Q237" s="12">
        <f t="shared" si="19"/>
        <v>42784.25</v>
      </c>
      <c r="R237" t="b">
        <v>0</v>
      </c>
      <c r="S237" t="b">
        <v>0</v>
      </c>
      <c r="T237" t="s">
        <v>71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26</v>
      </c>
      <c r="G238" s="8" t="s">
        <v>14</v>
      </c>
      <c r="H238" s="9">
        <f t="shared" si="20"/>
        <v>0.10944303797468355</v>
      </c>
      <c r="I238">
        <v>57</v>
      </c>
      <c r="J238" s="10">
        <f t="shared" si="21"/>
        <v>692.98245614035091</v>
      </c>
      <c r="K238" t="s">
        <v>27</v>
      </c>
      <c r="L238" t="str">
        <f t="shared" si="17"/>
        <v>music</v>
      </c>
      <c r="M238" t="str">
        <f t="shared" si="18"/>
        <v>rock</v>
      </c>
      <c r="N238">
        <v>1561438800</v>
      </c>
      <c r="O238">
        <v>1562043600</v>
      </c>
      <c r="P238" s="12">
        <f t="shared" si="19"/>
        <v>43641.208333333328</v>
      </c>
      <c r="Q238" s="12">
        <f t="shared" si="19"/>
        <v>43648.208333333328</v>
      </c>
      <c r="R238" t="b">
        <v>0</v>
      </c>
      <c r="S238" t="b">
        <v>1</v>
      </c>
      <c r="T238" t="s">
        <v>23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21</v>
      </c>
      <c r="G239" s="8" t="s">
        <v>20</v>
      </c>
      <c r="H239" s="9">
        <f t="shared" si="20"/>
        <v>1.593763440860215</v>
      </c>
      <c r="I239">
        <v>329</v>
      </c>
      <c r="J239" s="10">
        <f t="shared" si="21"/>
        <v>28.267477203647417</v>
      </c>
      <c r="K239" t="s">
        <v>22</v>
      </c>
      <c r="L239" t="str">
        <f t="shared" si="17"/>
        <v>film &amp; video</v>
      </c>
      <c r="M239" t="str">
        <f t="shared" si="18"/>
        <v>animation</v>
      </c>
      <c r="N239">
        <v>1398402000</v>
      </c>
      <c r="O239">
        <v>1398574800</v>
      </c>
      <c r="P239" s="12">
        <f t="shared" si="19"/>
        <v>41754.208333333336</v>
      </c>
      <c r="Q239" s="12">
        <f t="shared" si="19"/>
        <v>41756.208333333336</v>
      </c>
      <c r="R239" t="b">
        <v>0</v>
      </c>
      <c r="S239" t="b">
        <v>0</v>
      </c>
      <c r="T239" t="s">
        <v>71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36</v>
      </c>
      <c r="G240" s="8" t="s">
        <v>20</v>
      </c>
      <c r="H240" s="9">
        <f t="shared" si="20"/>
        <v>4.2241666666666671</v>
      </c>
      <c r="I240">
        <v>97</v>
      </c>
      <c r="J240" s="10">
        <f t="shared" si="21"/>
        <v>24.742268041237114</v>
      </c>
      <c r="K240" t="s">
        <v>37</v>
      </c>
      <c r="L240" t="str">
        <f t="shared" si="17"/>
        <v>theater</v>
      </c>
      <c r="M240" t="str">
        <f t="shared" si="18"/>
        <v>plays</v>
      </c>
      <c r="N240">
        <v>1513231200</v>
      </c>
      <c r="O240">
        <v>1515391200</v>
      </c>
      <c r="P240" s="12">
        <f t="shared" si="19"/>
        <v>43083.25</v>
      </c>
      <c r="Q240" s="12">
        <f t="shared" si="19"/>
        <v>43108.25</v>
      </c>
      <c r="R240" t="b">
        <v>0</v>
      </c>
      <c r="S240" t="b">
        <v>1</v>
      </c>
      <c r="T240" t="s">
        <v>33</v>
      </c>
    </row>
    <row r="241" spans="1:20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21</v>
      </c>
      <c r="G241" s="8" t="s">
        <v>14</v>
      </c>
      <c r="H241" s="9">
        <f t="shared" si="20"/>
        <v>0.97718749999999999</v>
      </c>
      <c r="I241">
        <v>41</v>
      </c>
      <c r="J241" s="10">
        <f t="shared" si="21"/>
        <v>78.048780487804876</v>
      </c>
      <c r="K241" t="s">
        <v>22</v>
      </c>
      <c r="L241" t="str">
        <f t="shared" si="17"/>
        <v>technology</v>
      </c>
      <c r="M241" t="str">
        <f t="shared" si="18"/>
        <v>wearables</v>
      </c>
      <c r="N241">
        <v>1440824400</v>
      </c>
      <c r="O241">
        <v>1441170000</v>
      </c>
      <c r="P241" s="12">
        <f t="shared" si="19"/>
        <v>42245.208333333328</v>
      </c>
      <c r="Q241" s="12">
        <f t="shared" si="19"/>
        <v>42249.208333333328</v>
      </c>
      <c r="R241" t="b">
        <v>0</v>
      </c>
      <c r="S241" t="b">
        <v>0</v>
      </c>
      <c r="T241" t="s">
        <v>65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21</v>
      </c>
      <c r="G242" s="8" t="s">
        <v>20</v>
      </c>
      <c r="H242" s="9">
        <f t="shared" si="20"/>
        <v>4.1878911564625847</v>
      </c>
      <c r="I242">
        <v>1784</v>
      </c>
      <c r="J242" s="10">
        <f t="shared" si="21"/>
        <v>16.479820627802692</v>
      </c>
      <c r="K242" t="s">
        <v>22</v>
      </c>
      <c r="L242" t="str">
        <f t="shared" si="17"/>
        <v>theater</v>
      </c>
      <c r="M242" t="str">
        <f t="shared" si="18"/>
        <v>plays</v>
      </c>
      <c r="N242">
        <v>1281070800</v>
      </c>
      <c r="O242">
        <v>1281157200</v>
      </c>
      <c r="P242" s="12">
        <f t="shared" si="19"/>
        <v>40396.208333333336</v>
      </c>
      <c r="Q242" s="12">
        <f t="shared" si="19"/>
        <v>40397.208333333336</v>
      </c>
      <c r="R242" t="b">
        <v>0</v>
      </c>
      <c r="S242" t="b">
        <v>0</v>
      </c>
      <c r="T242" t="s">
        <v>33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26</v>
      </c>
      <c r="G243" s="8" t="s">
        <v>20</v>
      </c>
      <c r="H243" s="9">
        <f t="shared" si="20"/>
        <v>1.0191632047477746</v>
      </c>
      <c r="I243">
        <v>1684</v>
      </c>
      <c r="J243" s="10">
        <f t="shared" si="21"/>
        <v>100.05938242280286</v>
      </c>
      <c r="K243" t="s">
        <v>27</v>
      </c>
      <c r="L243" t="str">
        <f t="shared" si="17"/>
        <v>publishing</v>
      </c>
      <c r="M243" t="str">
        <f t="shared" si="18"/>
        <v>nonfiction</v>
      </c>
      <c r="N243">
        <v>1397365200</v>
      </c>
      <c r="O243">
        <v>1398229200</v>
      </c>
      <c r="P243" s="12">
        <f t="shared" si="19"/>
        <v>41742.208333333336</v>
      </c>
      <c r="Q243" s="12">
        <f t="shared" si="19"/>
        <v>41752.208333333336</v>
      </c>
      <c r="R243" t="b">
        <v>0</v>
      </c>
      <c r="S243" t="b">
        <v>1</v>
      </c>
      <c r="T243" t="s">
        <v>68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21</v>
      </c>
      <c r="G244" s="8" t="s">
        <v>20</v>
      </c>
      <c r="H244" s="9">
        <f t="shared" si="20"/>
        <v>1.2772619047619047</v>
      </c>
      <c r="I244">
        <v>250</v>
      </c>
      <c r="J244" s="10">
        <f t="shared" si="21"/>
        <v>33.6</v>
      </c>
      <c r="K244" t="s">
        <v>22</v>
      </c>
      <c r="L244" t="str">
        <f t="shared" si="17"/>
        <v>music</v>
      </c>
      <c r="M244" t="str">
        <f t="shared" si="18"/>
        <v>rock</v>
      </c>
      <c r="N244">
        <v>1494392400</v>
      </c>
      <c r="O244">
        <v>1495256400</v>
      </c>
      <c r="P244" s="12">
        <f t="shared" si="19"/>
        <v>42865.208333333328</v>
      </c>
      <c r="Q244" s="12">
        <f t="shared" si="19"/>
        <v>42875.208333333328</v>
      </c>
      <c r="R244" t="b">
        <v>0</v>
      </c>
      <c r="S244" t="b">
        <v>1</v>
      </c>
      <c r="T244" t="s">
        <v>23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21</v>
      </c>
      <c r="G245" s="8" t="s">
        <v>20</v>
      </c>
      <c r="H245" s="9">
        <f t="shared" si="20"/>
        <v>4.4521739130434783</v>
      </c>
      <c r="I245">
        <v>238</v>
      </c>
      <c r="J245" s="10">
        <f t="shared" si="21"/>
        <v>9.6638655462184868</v>
      </c>
      <c r="K245" t="s">
        <v>22</v>
      </c>
      <c r="L245" t="str">
        <f t="shared" si="17"/>
        <v>theater</v>
      </c>
      <c r="M245" t="str">
        <f t="shared" si="18"/>
        <v>plays</v>
      </c>
      <c r="N245">
        <v>1520143200</v>
      </c>
      <c r="O245">
        <v>1520402400</v>
      </c>
      <c r="P245" s="12">
        <f t="shared" si="19"/>
        <v>43163.25</v>
      </c>
      <c r="Q245" s="12">
        <f t="shared" si="19"/>
        <v>43166.25</v>
      </c>
      <c r="R245" t="b">
        <v>0</v>
      </c>
      <c r="S245" t="b">
        <v>0</v>
      </c>
      <c r="T245" t="s">
        <v>33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21</v>
      </c>
      <c r="G246" s="8" t="s">
        <v>20</v>
      </c>
      <c r="H246" s="9">
        <f t="shared" si="20"/>
        <v>5.6971428571428575</v>
      </c>
      <c r="I246">
        <v>53</v>
      </c>
      <c r="J246" s="10">
        <f t="shared" si="21"/>
        <v>13.20754716981132</v>
      </c>
      <c r="K246" t="s">
        <v>22</v>
      </c>
      <c r="L246" t="str">
        <f t="shared" si="17"/>
        <v>theater</v>
      </c>
      <c r="M246" t="str">
        <f t="shared" si="18"/>
        <v>plays</v>
      </c>
      <c r="N246">
        <v>1405314000</v>
      </c>
      <c r="O246">
        <v>1409806800</v>
      </c>
      <c r="P246" s="12">
        <f t="shared" si="19"/>
        <v>41834.208333333336</v>
      </c>
      <c r="Q246" s="12">
        <f t="shared" si="19"/>
        <v>41886.208333333336</v>
      </c>
      <c r="R246" t="b">
        <v>0</v>
      </c>
      <c r="S246" t="b">
        <v>0</v>
      </c>
      <c r="T246" t="s">
        <v>33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21</v>
      </c>
      <c r="G247" s="8" t="s">
        <v>20</v>
      </c>
      <c r="H247" s="9">
        <f t="shared" si="20"/>
        <v>5.0934482758620687</v>
      </c>
      <c r="I247">
        <v>214</v>
      </c>
      <c r="J247" s="10">
        <f t="shared" si="21"/>
        <v>13.551401869158878</v>
      </c>
      <c r="K247" t="s">
        <v>22</v>
      </c>
      <c r="L247" t="str">
        <f t="shared" si="17"/>
        <v>theater</v>
      </c>
      <c r="M247" t="str">
        <f t="shared" si="18"/>
        <v>plays</v>
      </c>
      <c r="N247">
        <v>1396846800</v>
      </c>
      <c r="O247">
        <v>1396933200</v>
      </c>
      <c r="P247" s="12">
        <f t="shared" si="19"/>
        <v>41736.208333333336</v>
      </c>
      <c r="Q247" s="12">
        <f t="shared" si="19"/>
        <v>41737.208333333336</v>
      </c>
      <c r="R247" t="b">
        <v>0</v>
      </c>
      <c r="S247" t="b">
        <v>0</v>
      </c>
      <c r="T247" t="s">
        <v>33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21</v>
      </c>
      <c r="G248" s="8" t="s">
        <v>20</v>
      </c>
      <c r="H248" s="9">
        <f t="shared" si="20"/>
        <v>3.2553333333333332</v>
      </c>
      <c r="I248">
        <v>222</v>
      </c>
      <c r="J248" s="10">
        <f t="shared" si="21"/>
        <v>20.27027027027027</v>
      </c>
      <c r="K248" t="s">
        <v>22</v>
      </c>
      <c r="L248" t="str">
        <f t="shared" si="17"/>
        <v>technology</v>
      </c>
      <c r="M248" t="str">
        <f t="shared" si="18"/>
        <v>web</v>
      </c>
      <c r="N248">
        <v>1375678800</v>
      </c>
      <c r="O248">
        <v>1376024400</v>
      </c>
      <c r="P248" s="12">
        <f t="shared" si="19"/>
        <v>41491.208333333336</v>
      </c>
      <c r="Q248" s="12">
        <f t="shared" si="19"/>
        <v>41495.208333333336</v>
      </c>
      <c r="R248" t="b">
        <v>0</v>
      </c>
      <c r="S248" t="b">
        <v>0</v>
      </c>
      <c r="T248" t="s">
        <v>28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21</v>
      </c>
      <c r="G249" s="8" t="s">
        <v>20</v>
      </c>
      <c r="H249" s="9">
        <f t="shared" si="20"/>
        <v>9.3261616161616168</v>
      </c>
      <c r="I249">
        <v>1884</v>
      </c>
      <c r="J249" s="10">
        <f t="shared" si="21"/>
        <v>10.509554140127388</v>
      </c>
      <c r="K249" t="s">
        <v>22</v>
      </c>
      <c r="L249" t="str">
        <f t="shared" si="17"/>
        <v>publishing</v>
      </c>
      <c r="M249" t="str">
        <f t="shared" si="18"/>
        <v>fiction</v>
      </c>
      <c r="N249">
        <v>1482386400</v>
      </c>
      <c r="O249">
        <v>1483682400</v>
      </c>
      <c r="P249" s="12">
        <f t="shared" si="19"/>
        <v>42726.25</v>
      </c>
      <c r="Q249" s="12">
        <f t="shared" si="19"/>
        <v>42741.25</v>
      </c>
      <c r="R249" t="b">
        <v>0</v>
      </c>
      <c r="S249" t="b">
        <v>1</v>
      </c>
      <c r="T249" t="s">
        <v>119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26</v>
      </c>
      <c r="G250" s="8" t="s">
        <v>20</v>
      </c>
      <c r="H250" s="9">
        <f t="shared" si="20"/>
        <v>2.1133870967741935</v>
      </c>
      <c r="I250">
        <v>218</v>
      </c>
      <c r="J250" s="10">
        <f t="shared" si="21"/>
        <v>28.440366972477065</v>
      </c>
      <c r="K250" t="s">
        <v>27</v>
      </c>
      <c r="L250" t="str">
        <f t="shared" si="17"/>
        <v>games</v>
      </c>
      <c r="M250" t="str">
        <f t="shared" si="18"/>
        <v>mobile games</v>
      </c>
      <c r="N250">
        <v>1420005600</v>
      </c>
      <c r="O250">
        <v>1420437600</v>
      </c>
      <c r="P250" s="12">
        <f t="shared" si="19"/>
        <v>42004.25</v>
      </c>
      <c r="Q250" s="12">
        <f t="shared" si="19"/>
        <v>42009.25</v>
      </c>
      <c r="R250" t="b">
        <v>0</v>
      </c>
      <c r="S250" t="b">
        <v>0</v>
      </c>
      <c r="T250" t="s">
        <v>292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21</v>
      </c>
      <c r="G251" s="8" t="s">
        <v>20</v>
      </c>
      <c r="H251" s="9">
        <f t="shared" si="20"/>
        <v>2.7332520325203253</v>
      </c>
      <c r="I251">
        <v>6465</v>
      </c>
      <c r="J251" s="10">
        <f t="shared" si="21"/>
        <v>9.5127610208816709</v>
      </c>
      <c r="K251" t="s">
        <v>22</v>
      </c>
      <c r="L251" t="str">
        <f t="shared" si="17"/>
        <v>publishing</v>
      </c>
      <c r="M251" t="str">
        <f t="shared" si="18"/>
        <v>translations</v>
      </c>
      <c r="N251">
        <v>1420178400</v>
      </c>
      <c r="O251">
        <v>1420783200</v>
      </c>
      <c r="P251" s="12">
        <f t="shared" si="19"/>
        <v>42006.25</v>
      </c>
      <c r="Q251" s="12">
        <f t="shared" si="19"/>
        <v>42013.25</v>
      </c>
      <c r="R251" t="b">
        <v>0</v>
      </c>
      <c r="S251" t="b">
        <v>0</v>
      </c>
      <c r="T251" t="s">
        <v>206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21</v>
      </c>
      <c r="G252" s="8" t="s">
        <v>14</v>
      </c>
      <c r="H252" s="9">
        <f t="shared" si="20"/>
        <v>0.03</v>
      </c>
      <c r="I252">
        <v>1</v>
      </c>
      <c r="J252" s="10">
        <f t="shared" si="21"/>
        <v>100</v>
      </c>
      <c r="K252" t="s">
        <v>22</v>
      </c>
      <c r="L252" t="str">
        <f t="shared" si="17"/>
        <v>music</v>
      </c>
      <c r="M252" t="str">
        <f t="shared" si="18"/>
        <v>rock</v>
      </c>
      <c r="N252">
        <v>1264399200</v>
      </c>
      <c r="O252">
        <v>1267423200</v>
      </c>
      <c r="P252" s="12">
        <f t="shared" si="19"/>
        <v>40203.25</v>
      </c>
      <c r="Q252" s="12">
        <f t="shared" si="19"/>
        <v>40238.25</v>
      </c>
      <c r="R252" t="b">
        <v>0</v>
      </c>
      <c r="S252" t="b">
        <v>0</v>
      </c>
      <c r="T252" t="s">
        <v>23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21</v>
      </c>
      <c r="G253" s="8" t="s">
        <v>14</v>
      </c>
      <c r="H253" s="9">
        <f t="shared" si="20"/>
        <v>0.54084507042253516</v>
      </c>
      <c r="I253">
        <v>101</v>
      </c>
      <c r="J253" s="10">
        <f t="shared" si="21"/>
        <v>70.297029702970292</v>
      </c>
      <c r="K253" t="s">
        <v>22</v>
      </c>
      <c r="L253" t="str">
        <f t="shared" si="17"/>
        <v>theater</v>
      </c>
      <c r="M253" t="str">
        <f t="shared" si="18"/>
        <v>plays</v>
      </c>
      <c r="N253">
        <v>1355032800</v>
      </c>
      <c r="O253">
        <v>1355205600</v>
      </c>
      <c r="P253" s="12">
        <f t="shared" si="19"/>
        <v>41252.25</v>
      </c>
      <c r="Q253" s="12">
        <f t="shared" si="19"/>
        <v>41254.25</v>
      </c>
      <c r="R253" t="b">
        <v>0</v>
      </c>
      <c r="S253" t="b">
        <v>0</v>
      </c>
      <c r="T253" t="s">
        <v>33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21</v>
      </c>
      <c r="G254" s="8" t="s">
        <v>20</v>
      </c>
      <c r="H254" s="9">
        <f t="shared" si="20"/>
        <v>6.2629999999999999</v>
      </c>
      <c r="I254">
        <v>59</v>
      </c>
      <c r="J254" s="10">
        <f t="shared" si="21"/>
        <v>16.949152542372882</v>
      </c>
      <c r="K254" t="s">
        <v>22</v>
      </c>
      <c r="L254" t="str">
        <f t="shared" si="17"/>
        <v>theater</v>
      </c>
      <c r="M254" t="str">
        <f t="shared" si="18"/>
        <v>plays</v>
      </c>
      <c r="N254">
        <v>1382677200</v>
      </c>
      <c r="O254">
        <v>1383109200</v>
      </c>
      <c r="P254" s="12">
        <f t="shared" si="19"/>
        <v>41572.208333333336</v>
      </c>
      <c r="Q254" s="12">
        <f t="shared" si="19"/>
        <v>41577.208333333336</v>
      </c>
      <c r="R254" t="b">
        <v>0</v>
      </c>
      <c r="S254" t="b">
        <v>0</v>
      </c>
      <c r="T254" t="s">
        <v>33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15</v>
      </c>
      <c r="G255" s="8" t="s">
        <v>14</v>
      </c>
      <c r="H255" s="9">
        <f t="shared" si="20"/>
        <v>0.8902139917695473</v>
      </c>
      <c r="I255">
        <v>1335</v>
      </c>
      <c r="J255" s="10">
        <f t="shared" si="21"/>
        <v>91.011235955056179</v>
      </c>
      <c r="K255" t="s">
        <v>16</v>
      </c>
      <c r="L255" t="str">
        <f t="shared" si="17"/>
        <v>film &amp; video</v>
      </c>
      <c r="M255" t="str">
        <f t="shared" si="18"/>
        <v>drama</v>
      </c>
      <c r="N255">
        <v>1302238800</v>
      </c>
      <c r="O255">
        <v>1303275600</v>
      </c>
      <c r="P255" s="12">
        <f t="shared" si="19"/>
        <v>40641.208333333336</v>
      </c>
      <c r="Q255" s="12">
        <f t="shared" si="19"/>
        <v>40653.208333333336</v>
      </c>
      <c r="R255" t="b">
        <v>0</v>
      </c>
      <c r="S255" t="b">
        <v>0</v>
      </c>
      <c r="T255" t="s">
        <v>53</v>
      </c>
    </row>
    <row r="256" spans="1:20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21</v>
      </c>
      <c r="G256" s="8" t="s">
        <v>20</v>
      </c>
      <c r="H256" s="9">
        <f t="shared" si="20"/>
        <v>1.8489130434782608</v>
      </c>
      <c r="I256">
        <v>88</v>
      </c>
      <c r="J256" s="10">
        <f t="shared" si="21"/>
        <v>52.272727272727273</v>
      </c>
      <c r="K256" t="s">
        <v>22</v>
      </c>
      <c r="L256" t="str">
        <f t="shared" si="17"/>
        <v>publishing</v>
      </c>
      <c r="M256" t="str">
        <f t="shared" si="18"/>
        <v>nonfiction</v>
      </c>
      <c r="N256">
        <v>1487656800</v>
      </c>
      <c r="O256">
        <v>1487829600</v>
      </c>
      <c r="P256" s="12">
        <f t="shared" si="19"/>
        <v>42787.25</v>
      </c>
      <c r="Q256" s="12">
        <f t="shared" si="19"/>
        <v>42789.25</v>
      </c>
      <c r="R256" t="b">
        <v>0</v>
      </c>
      <c r="S256" t="b">
        <v>0</v>
      </c>
      <c r="T256" t="s">
        <v>68</v>
      </c>
    </row>
    <row r="257" spans="1:20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21</v>
      </c>
      <c r="G257" s="8" t="s">
        <v>20</v>
      </c>
      <c r="H257" s="9">
        <f t="shared" si="20"/>
        <v>1.2016770186335404</v>
      </c>
      <c r="I257">
        <v>1697</v>
      </c>
      <c r="J257" s="10">
        <f t="shared" si="21"/>
        <v>47.436652916912195</v>
      </c>
      <c r="K257" t="s">
        <v>22</v>
      </c>
      <c r="L257" t="str">
        <f t="shared" si="17"/>
        <v>music</v>
      </c>
      <c r="M257" t="str">
        <f t="shared" si="18"/>
        <v>rock</v>
      </c>
      <c r="N257">
        <v>1297836000</v>
      </c>
      <c r="O257">
        <v>1298268000</v>
      </c>
      <c r="P257" s="12">
        <f t="shared" si="19"/>
        <v>40590.25</v>
      </c>
      <c r="Q257" s="12">
        <f t="shared" si="19"/>
        <v>40595.25</v>
      </c>
      <c r="R257" t="b">
        <v>0</v>
      </c>
      <c r="S257" t="b">
        <v>1</v>
      </c>
      <c r="T257" t="s">
        <v>23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40</v>
      </c>
      <c r="G258" s="8" t="s">
        <v>14</v>
      </c>
      <c r="H258" s="9">
        <f t="shared" si="20"/>
        <v>0.23390243902439026</v>
      </c>
      <c r="I258">
        <v>15</v>
      </c>
      <c r="J258" s="10">
        <f t="shared" si="21"/>
        <v>273.33333333333331</v>
      </c>
      <c r="K258" t="s">
        <v>41</v>
      </c>
      <c r="L258" t="str">
        <f t="shared" si="17"/>
        <v>music</v>
      </c>
      <c r="M258" t="str">
        <f t="shared" si="18"/>
        <v>rock</v>
      </c>
      <c r="N258">
        <v>1453615200</v>
      </c>
      <c r="O258">
        <v>1456812000</v>
      </c>
      <c r="P258" s="12">
        <f t="shared" si="19"/>
        <v>42393.25</v>
      </c>
      <c r="Q258" s="12">
        <f t="shared" si="19"/>
        <v>42430.25</v>
      </c>
      <c r="R258" t="b">
        <v>0</v>
      </c>
      <c r="S258" t="b">
        <v>0</v>
      </c>
      <c r="T258" t="s">
        <v>23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21</v>
      </c>
      <c r="G259" s="8" t="s">
        <v>20</v>
      </c>
      <c r="H259" s="9">
        <f t="shared" si="20"/>
        <v>1.46</v>
      </c>
      <c r="I259">
        <v>92</v>
      </c>
      <c r="J259" s="10">
        <f t="shared" si="21"/>
        <v>61.956521739130437</v>
      </c>
      <c r="K259" t="s">
        <v>22</v>
      </c>
      <c r="L259" t="str">
        <f t="shared" ref="L259:L322" si="22">LEFT(T259,FIND("/",T259)-1)</f>
        <v>theater</v>
      </c>
      <c r="M259" t="str">
        <f t="shared" ref="M259:M322" si="23">RIGHT(T259,LEN(T259)-FIND("/",T259))</f>
        <v>plays</v>
      </c>
      <c r="N259">
        <v>1362463200</v>
      </c>
      <c r="O259">
        <v>1363669200</v>
      </c>
      <c r="P259" s="12">
        <f t="shared" ref="P259:Q322" si="24">(((N259/60)/60)/24)+DATE(1970,1,1)</f>
        <v>41338.25</v>
      </c>
      <c r="Q259" s="12">
        <f t="shared" si="24"/>
        <v>41352.208333333336</v>
      </c>
      <c r="R259" t="b">
        <v>0</v>
      </c>
      <c r="S259" t="b">
        <v>0</v>
      </c>
      <c r="T259" t="s">
        <v>33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21</v>
      </c>
      <c r="G260" s="8" t="s">
        <v>20</v>
      </c>
      <c r="H260" s="9">
        <f t="shared" si="20"/>
        <v>2.6848000000000001</v>
      </c>
      <c r="I260">
        <v>186</v>
      </c>
      <c r="J260" s="10">
        <f t="shared" si="21"/>
        <v>26.881720430107528</v>
      </c>
      <c r="K260" t="s">
        <v>22</v>
      </c>
      <c r="L260" t="str">
        <f t="shared" si="22"/>
        <v>theater</v>
      </c>
      <c r="M260" t="str">
        <f t="shared" si="23"/>
        <v>plays</v>
      </c>
      <c r="N260">
        <v>1481176800</v>
      </c>
      <c r="O260">
        <v>1482904800</v>
      </c>
      <c r="P260" s="12">
        <f t="shared" si="24"/>
        <v>42712.25</v>
      </c>
      <c r="Q260" s="12">
        <f t="shared" si="24"/>
        <v>42732.25</v>
      </c>
      <c r="R260" t="b">
        <v>0</v>
      </c>
      <c r="S260" t="b">
        <v>1</v>
      </c>
      <c r="T260" t="s">
        <v>33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21</v>
      </c>
      <c r="G261" s="8" t="s">
        <v>20</v>
      </c>
      <c r="H261" s="9">
        <f t="shared" ref="H261:H324" si="25">E261/D261</f>
        <v>5.9749999999999996</v>
      </c>
      <c r="I261">
        <v>138</v>
      </c>
      <c r="J261" s="10">
        <f t="shared" ref="J261:J324" si="26">IF(I261&gt;=1,D261/I261,"no donations")</f>
        <v>13.043478260869565</v>
      </c>
      <c r="K261" t="s">
        <v>22</v>
      </c>
      <c r="L261" t="str">
        <f t="shared" si="22"/>
        <v>photography</v>
      </c>
      <c r="M261" t="str">
        <f t="shared" si="23"/>
        <v>photography books</v>
      </c>
      <c r="N261">
        <v>1354946400</v>
      </c>
      <c r="O261">
        <v>1356588000</v>
      </c>
      <c r="P261" s="12">
        <f t="shared" si="24"/>
        <v>41251.25</v>
      </c>
      <c r="Q261" s="12">
        <f t="shared" si="24"/>
        <v>41270.25</v>
      </c>
      <c r="R261" t="b">
        <v>1</v>
      </c>
      <c r="S261" t="b">
        <v>0</v>
      </c>
      <c r="T261" t="s">
        <v>122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21</v>
      </c>
      <c r="G262" s="8" t="s">
        <v>20</v>
      </c>
      <c r="H262" s="9">
        <f t="shared" si="25"/>
        <v>1.5769841269841269</v>
      </c>
      <c r="I262">
        <v>261</v>
      </c>
      <c r="J262" s="10">
        <f t="shared" si="26"/>
        <v>24.137931034482758</v>
      </c>
      <c r="K262" t="s">
        <v>22</v>
      </c>
      <c r="L262" t="str">
        <f t="shared" si="22"/>
        <v>music</v>
      </c>
      <c r="M262" t="str">
        <f t="shared" si="23"/>
        <v>rock</v>
      </c>
      <c r="N262">
        <v>1348808400</v>
      </c>
      <c r="O262">
        <v>1349845200</v>
      </c>
      <c r="P262" s="12">
        <f t="shared" si="24"/>
        <v>41180.208333333336</v>
      </c>
      <c r="Q262" s="12">
        <f t="shared" si="24"/>
        <v>41192.208333333336</v>
      </c>
      <c r="R262" t="b">
        <v>0</v>
      </c>
      <c r="S262" t="b">
        <v>0</v>
      </c>
      <c r="T262" t="s">
        <v>23</v>
      </c>
    </row>
    <row r="263" spans="1:20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21</v>
      </c>
      <c r="G263" s="8" t="s">
        <v>14</v>
      </c>
      <c r="H263" s="9">
        <f t="shared" si="25"/>
        <v>0.31201660735468567</v>
      </c>
      <c r="I263">
        <v>454</v>
      </c>
      <c r="J263" s="10">
        <f t="shared" si="26"/>
        <v>185.68281938325993</v>
      </c>
      <c r="K263" t="s">
        <v>22</v>
      </c>
      <c r="L263" t="str">
        <f t="shared" si="22"/>
        <v>music</v>
      </c>
      <c r="M263" t="str">
        <f t="shared" si="23"/>
        <v>rock</v>
      </c>
      <c r="N263">
        <v>1282712400</v>
      </c>
      <c r="O263">
        <v>1283058000</v>
      </c>
      <c r="P263" s="12">
        <f t="shared" si="24"/>
        <v>40415.208333333336</v>
      </c>
      <c r="Q263" s="12">
        <f t="shared" si="24"/>
        <v>40419.208333333336</v>
      </c>
      <c r="R263" t="b">
        <v>0</v>
      </c>
      <c r="S263" t="b">
        <v>1</v>
      </c>
      <c r="T263" t="s">
        <v>23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21</v>
      </c>
      <c r="G264" s="8" t="s">
        <v>20</v>
      </c>
      <c r="H264" s="9">
        <f t="shared" si="25"/>
        <v>3.1341176470588237</v>
      </c>
      <c r="I264">
        <v>107</v>
      </c>
      <c r="J264" s="10">
        <f t="shared" si="26"/>
        <v>15.88785046728972</v>
      </c>
      <c r="K264" t="s">
        <v>22</v>
      </c>
      <c r="L264" t="str">
        <f t="shared" si="22"/>
        <v>music</v>
      </c>
      <c r="M264" t="str">
        <f t="shared" si="23"/>
        <v>indie rock</v>
      </c>
      <c r="N264">
        <v>1301979600</v>
      </c>
      <c r="O264">
        <v>1304226000</v>
      </c>
      <c r="P264" s="12">
        <f t="shared" si="24"/>
        <v>40638.208333333336</v>
      </c>
      <c r="Q264" s="12">
        <f t="shared" si="24"/>
        <v>40664.208333333336</v>
      </c>
      <c r="R264" t="b">
        <v>0</v>
      </c>
      <c r="S264" t="b">
        <v>1</v>
      </c>
      <c r="T264" t="s">
        <v>60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21</v>
      </c>
      <c r="G265" s="8" t="s">
        <v>20</v>
      </c>
      <c r="H265" s="9">
        <f t="shared" si="25"/>
        <v>3.7089655172413791</v>
      </c>
      <c r="I265">
        <v>199</v>
      </c>
      <c r="J265" s="10">
        <f t="shared" si="26"/>
        <v>14.572864321608041</v>
      </c>
      <c r="K265" t="s">
        <v>22</v>
      </c>
      <c r="L265" t="str">
        <f t="shared" si="22"/>
        <v>photography</v>
      </c>
      <c r="M265" t="str">
        <f t="shared" si="23"/>
        <v>photography books</v>
      </c>
      <c r="N265">
        <v>1263016800</v>
      </c>
      <c r="O265">
        <v>1263016800</v>
      </c>
      <c r="P265" s="12">
        <f t="shared" si="24"/>
        <v>40187.25</v>
      </c>
      <c r="Q265" s="12">
        <f t="shared" si="24"/>
        <v>40187.25</v>
      </c>
      <c r="R265" t="b">
        <v>0</v>
      </c>
      <c r="S265" t="b">
        <v>0</v>
      </c>
      <c r="T265" t="s">
        <v>122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21</v>
      </c>
      <c r="G266" s="8" t="s">
        <v>20</v>
      </c>
      <c r="H266" s="9">
        <f t="shared" si="25"/>
        <v>3.6266447368421053</v>
      </c>
      <c r="I266">
        <v>5512</v>
      </c>
      <c r="J266" s="10">
        <f t="shared" si="26"/>
        <v>8.2728592162554424</v>
      </c>
      <c r="K266" t="s">
        <v>22</v>
      </c>
      <c r="L266" t="str">
        <f t="shared" si="22"/>
        <v>theater</v>
      </c>
      <c r="M266" t="str">
        <f t="shared" si="23"/>
        <v>plays</v>
      </c>
      <c r="N266">
        <v>1360648800</v>
      </c>
      <c r="O266">
        <v>1362031200</v>
      </c>
      <c r="P266" s="12">
        <f t="shared" si="24"/>
        <v>41317.25</v>
      </c>
      <c r="Q266" s="12">
        <f t="shared" si="24"/>
        <v>41333.25</v>
      </c>
      <c r="R266" t="b">
        <v>0</v>
      </c>
      <c r="S266" t="b">
        <v>0</v>
      </c>
      <c r="T266" t="s">
        <v>33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21</v>
      </c>
      <c r="G267" s="8" t="s">
        <v>20</v>
      </c>
      <c r="H267" s="9">
        <f t="shared" si="25"/>
        <v>1.2308163265306122</v>
      </c>
      <c r="I267">
        <v>86</v>
      </c>
      <c r="J267" s="10">
        <f t="shared" si="26"/>
        <v>56.97674418604651</v>
      </c>
      <c r="K267" t="s">
        <v>22</v>
      </c>
      <c r="L267" t="str">
        <f t="shared" si="22"/>
        <v>theater</v>
      </c>
      <c r="M267" t="str">
        <f t="shared" si="23"/>
        <v>plays</v>
      </c>
      <c r="N267">
        <v>1451800800</v>
      </c>
      <c r="O267">
        <v>1455602400</v>
      </c>
      <c r="P267" s="12">
        <f t="shared" si="24"/>
        <v>42372.25</v>
      </c>
      <c r="Q267" s="12">
        <f t="shared" si="24"/>
        <v>42416.25</v>
      </c>
      <c r="R267" t="b">
        <v>0</v>
      </c>
      <c r="S267" t="b">
        <v>0</v>
      </c>
      <c r="T267" t="s">
        <v>33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107</v>
      </c>
      <c r="G268" s="8" t="s">
        <v>14</v>
      </c>
      <c r="H268" s="9">
        <f t="shared" si="25"/>
        <v>0.76766756032171579</v>
      </c>
      <c r="I268">
        <v>3182</v>
      </c>
      <c r="J268" s="10">
        <f t="shared" si="26"/>
        <v>35.166561910747959</v>
      </c>
      <c r="K268" t="s">
        <v>108</v>
      </c>
      <c r="L268" t="str">
        <f t="shared" si="22"/>
        <v>music</v>
      </c>
      <c r="M268" t="str">
        <f t="shared" si="23"/>
        <v>jazz</v>
      </c>
      <c r="N268">
        <v>1415340000</v>
      </c>
      <c r="O268">
        <v>1418191200</v>
      </c>
      <c r="P268" s="12">
        <f t="shared" si="24"/>
        <v>41950.25</v>
      </c>
      <c r="Q268" s="12">
        <f t="shared" si="24"/>
        <v>41983.25</v>
      </c>
      <c r="R268" t="b">
        <v>0</v>
      </c>
      <c r="S268" t="b">
        <v>1</v>
      </c>
      <c r="T268" t="s">
        <v>159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26</v>
      </c>
      <c r="G269" s="8" t="s">
        <v>20</v>
      </c>
      <c r="H269" s="9">
        <f t="shared" si="25"/>
        <v>2.3362012987012988</v>
      </c>
      <c r="I269">
        <v>2768</v>
      </c>
      <c r="J269" s="10">
        <f t="shared" si="26"/>
        <v>22.254335260115607</v>
      </c>
      <c r="K269" t="s">
        <v>27</v>
      </c>
      <c r="L269" t="str">
        <f t="shared" si="22"/>
        <v>theater</v>
      </c>
      <c r="M269" t="str">
        <f t="shared" si="23"/>
        <v>plays</v>
      </c>
      <c r="N269">
        <v>1351054800</v>
      </c>
      <c r="O269">
        <v>1352440800</v>
      </c>
      <c r="P269" s="12">
        <f t="shared" si="24"/>
        <v>41206.208333333336</v>
      </c>
      <c r="Q269" s="12">
        <f t="shared" si="24"/>
        <v>41222.25</v>
      </c>
      <c r="R269" t="b">
        <v>0</v>
      </c>
      <c r="S269" t="b">
        <v>0</v>
      </c>
      <c r="T269" t="s">
        <v>33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21</v>
      </c>
      <c r="G270" s="8" t="s">
        <v>20</v>
      </c>
      <c r="H270" s="9">
        <f t="shared" si="25"/>
        <v>1.8053333333333332</v>
      </c>
      <c r="I270">
        <v>48</v>
      </c>
      <c r="J270" s="10">
        <f t="shared" si="26"/>
        <v>31.25</v>
      </c>
      <c r="K270" t="s">
        <v>22</v>
      </c>
      <c r="L270" t="str">
        <f t="shared" si="22"/>
        <v>film &amp; video</v>
      </c>
      <c r="M270" t="str">
        <f t="shared" si="23"/>
        <v>documentary</v>
      </c>
      <c r="N270">
        <v>1349326800</v>
      </c>
      <c r="O270">
        <v>1353304800</v>
      </c>
      <c r="P270" s="12">
        <f t="shared" si="24"/>
        <v>41186.208333333336</v>
      </c>
      <c r="Q270" s="12">
        <f t="shared" si="24"/>
        <v>41232.25</v>
      </c>
      <c r="R270" t="b">
        <v>0</v>
      </c>
      <c r="S270" t="b">
        <v>0</v>
      </c>
      <c r="T270" t="s">
        <v>42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21</v>
      </c>
      <c r="G271" s="8" t="s">
        <v>20</v>
      </c>
      <c r="H271" s="9">
        <f t="shared" si="25"/>
        <v>2.5262857142857142</v>
      </c>
      <c r="I271">
        <v>87</v>
      </c>
      <c r="J271" s="10">
        <f t="shared" si="26"/>
        <v>40.229885057471265</v>
      </c>
      <c r="K271" t="s">
        <v>22</v>
      </c>
      <c r="L271" t="str">
        <f t="shared" si="22"/>
        <v>film &amp; video</v>
      </c>
      <c r="M271" t="str">
        <f t="shared" si="23"/>
        <v>television</v>
      </c>
      <c r="N271">
        <v>1548914400</v>
      </c>
      <c r="O271">
        <v>1550728800</v>
      </c>
      <c r="P271" s="12">
        <f t="shared" si="24"/>
        <v>43496.25</v>
      </c>
      <c r="Q271" s="12">
        <f t="shared" si="24"/>
        <v>43517.25</v>
      </c>
      <c r="R271" t="b">
        <v>0</v>
      </c>
      <c r="S271" t="b">
        <v>0</v>
      </c>
      <c r="T271" t="s">
        <v>269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21</v>
      </c>
      <c r="G272" s="8" t="s">
        <v>74</v>
      </c>
      <c r="H272" s="9">
        <f t="shared" si="25"/>
        <v>0.27176538240368026</v>
      </c>
      <c r="I272">
        <v>1890</v>
      </c>
      <c r="J272" s="10">
        <f t="shared" si="26"/>
        <v>92.010582010582013</v>
      </c>
      <c r="K272" t="s">
        <v>22</v>
      </c>
      <c r="L272" t="str">
        <f t="shared" si="22"/>
        <v>games</v>
      </c>
      <c r="M272" t="str">
        <f t="shared" si="23"/>
        <v>video games</v>
      </c>
      <c r="N272">
        <v>1291269600</v>
      </c>
      <c r="O272">
        <v>1291442400</v>
      </c>
      <c r="P272" s="12">
        <f t="shared" si="24"/>
        <v>40514.25</v>
      </c>
      <c r="Q272" s="12">
        <f t="shared" si="24"/>
        <v>40516.25</v>
      </c>
      <c r="R272" t="b">
        <v>0</v>
      </c>
      <c r="S272" t="b">
        <v>0</v>
      </c>
      <c r="T272" t="s">
        <v>89</v>
      </c>
    </row>
    <row r="273" spans="1:20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21</v>
      </c>
      <c r="G273" s="8" t="s">
        <v>47</v>
      </c>
      <c r="H273" s="9">
        <f t="shared" si="25"/>
        <v>1.2706571242680547E-2</v>
      </c>
      <c r="I273">
        <v>61</v>
      </c>
      <c r="J273" s="10">
        <f t="shared" si="26"/>
        <v>2519.6721311475408</v>
      </c>
      <c r="K273" t="s">
        <v>22</v>
      </c>
      <c r="L273" t="str">
        <f t="shared" si="22"/>
        <v>photography</v>
      </c>
      <c r="M273" t="str">
        <f t="shared" si="23"/>
        <v>photography books</v>
      </c>
      <c r="N273">
        <v>1449468000</v>
      </c>
      <c r="O273">
        <v>1452146400</v>
      </c>
      <c r="P273" s="12">
        <f t="shared" si="24"/>
        <v>42345.25</v>
      </c>
      <c r="Q273" s="12">
        <f t="shared" si="24"/>
        <v>42376.25</v>
      </c>
      <c r="R273" t="b">
        <v>0</v>
      </c>
      <c r="S273" t="b">
        <v>0</v>
      </c>
      <c r="T273" t="s">
        <v>122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21</v>
      </c>
      <c r="G274" s="8" t="s">
        <v>20</v>
      </c>
      <c r="H274" s="9">
        <f t="shared" si="25"/>
        <v>3.0400978473581213</v>
      </c>
      <c r="I274">
        <v>1894</v>
      </c>
      <c r="J274" s="10">
        <f t="shared" si="26"/>
        <v>26.979936642027454</v>
      </c>
      <c r="K274" t="s">
        <v>22</v>
      </c>
      <c r="L274" t="str">
        <f t="shared" si="22"/>
        <v>theater</v>
      </c>
      <c r="M274" t="str">
        <f t="shared" si="23"/>
        <v>plays</v>
      </c>
      <c r="N274">
        <v>1562734800</v>
      </c>
      <c r="O274">
        <v>1564894800</v>
      </c>
      <c r="P274" s="12">
        <f t="shared" si="24"/>
        <v>43656.208333333328</v>
      </c>
      <c r="Q274" s="12">
        <f t="shared" si="24"/>
        <v>43681.208333333328</v>
      </c>
      <c r="R274" t="b">
        <v>0</v>
      </c>
      <c r="S274" t="b">
        <v>1</v>
      </c>
      <c r="T274" t="s">
        <v>33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15</v>
      </c>
      <c r="G275" s="8" t="s">
        <v>20</v>
      </c>
      <c r="H275" s="9">
        <f t="shared" si="25"/>
        <v>1.3723076923076922</v>
      </c>
      <c r="I275">
        <v>282</v>
      </c>
      <c r="J275" s="10">
        <f t="shared" si="26"/>
        <v>27.659574468085108</v>
      </c>
      <c r="K275" t="s">
        <v>16</v>
      </c>
      <c r="L275" t="str">
        <f t="shared" si="22"/>
        <v>theater</v>
      </c>
      <c r="M275" t="str">
        <f t="shared" si="23"/>
        <v>plays</v>
      </c>
      <c r="N275">
        <v>1505624400</v>
      </c>
      <c r="O275">
        <v>1505883600</v>
      </c>
      <c r="P275" s="12">
        <f t="shared" si="24"/>
        <v>42995.208333333328</v>
      </c>
      <c r="Q275" s="12">
        <f t="shared" si="24"/>
        <v>42998.208333333328</v>
      </c>
      <c r="R275" t="b">
        <v>0</v>
      </c>
      <c r="S275" t="b">
        <v>0</v>
      </c>
      <c r="T275" t="s">
        <v>33</v>
      </c>
    </row>
    <row r="276" spans="1:20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21</v>
      </c>
      <c r="G276" s="8" t="s">
        <v>14</v>
      </c>
      <c r="H276" s="9">
        <f t="shared" si="25"/>
        <v>0.32208333333333333</v>
      </c>
      <c r="I276">
        <v>15</v>
      </c>
      <c r="J276" s="10">
        <f t="shared" si="26"/>
        <v>160</v>
      </c>
      <c r="K276" t="s">
        <v>22</v>
      </c>
      <c r="L276" t="str">
        <f t="shared" si="22"/>
        <v>theater</v>
      </c>
      <c r="M276" t="str">
        <f t="shared" si="23"/>
        <v>plays</v>
      </c>
      <c r="N276">
        <v>1509948000</v>
      </c>
      <c r="O276">
        <v>1510380000</v>
      </c>
      <c r="P276" s="12">
        <f t="shared" si="24"/>
        <v>43045.25</v>
      </c>
      <c r="Q276" s="12">
        <f t="shared" si="24"/>
        <v>43050.25</v>
      </c>
      <c r="R276" t="b">
        <v>0</v>
      </c>
      <c r="S276" t="b">
        <v>0</v>
      </c>
      <c r="T276" t="s">
        <v>33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21</v>
      </c>
      <c r="G277" s="8" t="s">
        <v>20</v>
      </c>
      <c r="H277" s="9">
        <f t="shared" si="25"/>
        <v>2.4151282051282053</v>
      </c>
      <c r="I277">
        <v>116</v>
      </c>
      <c r="J277" s="10">
        <f t="shared" si="26"/>
        <v>33.620689655172413</v>
      </c>
      <c r="K277" t="s">
        <v>22</v>
      </c>
      <c r="L277" t="str">
        <f t="shared" si="22"/>
        <v>publishing</v>
      </c>
      <c r="M277" t="str">
        <f t="shared" si="23"/>
        <v>translations</v>
      </c>
      <c r="N277">
        <v>1554526800</v>
      </c>
      <c r="O277">
        <v>1555218000</v>
      </c>
      <c r="P277" s="12">
        <f t="shared" si="24"/>
        <v>43561.208333333328</v>
      </c>
      <c r="Q277" s="12">
        <f t="shared" si="24"/>
        <v>43569.208333333328</v>
      </c>
      <c r="R277" t="b">
        <v>0</v>
      </c>
      <c r="S277" t="b">
        <v>0</v>
      </c>
      <c r="T277" t="s">
        <v>206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21</v>
      </c>
      <c r="G278" s="8" t="s">
        <v>14</v>
      </c>
      <c r="H278" s="9">
        <f t="shared" si="25"/>
        <v>0.96799999999999997</v>
      </c>
      <c r="I278">
        <v>133</v>
      </c>
      <c r="J278" s="10">
        <f t="shared" si="26"/>
        <v>41.353383458646618</v>
      </c>
      <c r="K278" t="s">
        <v>22</v>
      </c>
      <c r="L278" t="str">
        <f t="shared" si="22"/>
        <v>games</v>
      </c>
      <c r="M278" t="str">
        <f t="shared" si="23"/>
        <v>video games</v>
      </c>
      <c r="N278">
        <v>1334811600</v>
      </c>
      <c r="O278">
        <v>1335243600</v>
      </c>
      <c r="P278" s="12">
        <f t="shared" si="24"/>
        <v>41018.208333333336</v>
      </c>
      <c r="Q278" s="12">
        <f t="shared" si="24"/>
        <v>41023.208333333336</v>
      </c>
      <c r="R278" t="b">
        <v>0</v>
      </c>
      <c r="S278" t="b">
        <v>1</v>
      </c>
      <c r="T278" t="s">
        <v>89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21</v>
      </c>
      <c r="G279" s="8" t="s">
        <v>20</v>
      </c>
      <c r="H279" s="9">
        <f t="shared" si="25"/>
        <v>10.664285714285715</v>
      </c>
      <c r="I279">
        <v>83</v>
      </c>
      <c r="J279" s="10">
        <f t="shared" si="26"/>
        <v>8.4337349397590362</v>
      </c>
      <c r="K279" t="s">
        <v>22</v>
      </c>
      <c r="L279" t="str">
        <f t="shared" si="22"/>
        <v>theater</v>
      </c>
      <c r="M279" t="str">
        <f t="shared" si="23"/>
        <v>plays</v>
      </c>
      <c r="N279">
        <v>1279515600</v>
      </c>
      <c r="O279">
        <v>1279688400</v>
      </c>
      <c r="P279" s="12">
        <f t="shared" si="24"/>
        <v>40378.208333333336</v>
      </c>
      <c r="Q279" s="12">
        <f t="shared" si="24"/>
        <v>40380.208333333336</v>
      </c>
      <c r="R279" t="b">
        <v>0</v>
      </c>
      <c r="S279" t="b">
        <v>0</v>
      </c>
      <c r="T279" t="s">
        <v>33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21</v>
      </c>
      <c r="G280" s="8" t="s">
        <v>20</v>
      </c>
      <c r="H280" s="9">
        <f t="shared" si="25"/>
        <v>3.2588888888888889</v>
      </c>
      <c r="I280">
        <v>91</v>
      </c>
      <c r="J280" s="10">
        <f t="shared" si="26"/>
        <v>29.670329670329672</v>
      </c>
      <c r="K280" t="s">
        <v>22</v>
      </c>
      <c r="L280" t="str">
        <f t="shared" si="22"/>
        <v>technology</v>
      </c>
      <c r="M280" t="str">
        <f t="shared" si="23"/>
        <v>web</v>
      </c>
      <c r="N280">
        <v>1353909600</v>
      </c>
      <c r="O280">
        <v>1356069600</v>
      </c>
      <c r="P280" s="12">
        <f t="shared" si="24"/>
        <v>41239.25</v>
      </c>
      <c r="Q280" s="12">
        <f t="shared" si="24"/>
        <v>41264.25</v>
      </c>
      <c r="R280" t="b">
        <v>0</v>
      </c>
      <c r="S280" t="b">
        <v>0</v>
      </c>
      <c r="T280" t="s">
        <v>28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21</v>
      </c>
      <c r="G281" s="8" t="s">
        <v>20</v>
      </c>
      <c r="H281" s="9">
        <f t="shared" si="25"/>
        <v>1.7070000000000001</v>
      </c>
      <c r="I281">
        <v>546</v>
      </c>
      <c r="J281" s="10">
        <f t="shared" si="26"/>
        <v>14.652014652014651</v>
      </c>
      <c r="K281" t="s">
        <v>22</v>
      </c>
      <c r="L281" t="str">
        <f t="shared" si="22"/>
        <v>theater</v>
      </c>
      <c r="M281" t="str">
        <f t="shared" si="23"/>
        <v>plays</v>
      </c>
      <c r="N281">
        <v>1535950800</v>
      </c>
      <c r="O281">
        <v>1536210000</v>
      </c>
      <c r="P281" s="12">
        <f t="shared" si="24"/>
        <v>43346.208333333328</v>
      </c>
      <c r="Q281" s="12">
        <f t="shared" si="24"/>
        <v>43349.208333333328</v>
      </c>
      <c r="R281" t="b">
        <v>0</v>
      </c>
      <c r="S281" t="b">
        <v>0</v>
      </c>
      <c r="T281" t="s">
        <v>33</v>
      </c>
    </row>
    <row r="282" spans="1:20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21</v>
      </c>
      <c r="G282" s="8" t="s">
        <v>20</v>
      </c>
      <c r="H282" s="9">
        <f t="shared" si="25"/>
        <v>5.8144</v>
      </c>
      <c r="I282">
        <v>393</v>
      </c>
      <c r="J282" s="10">
        <f t="shared" si="26"/>
        <v>6.3613231552162848</v>
      </c>
      <c r="K282" t="s">
        <v>22</v>
      </c>
      <c r="L282" t="str">
        <f t="shared" si="22"/>
        <v>film &amp; video</v>
      </c>
      <c r="M282" t="str">
        <f t="shared" si="23"/>
        <v>animation</v>
      </c>
      <c r="N282">
        <v>1511244000</v>
      </c>
      <c r="O282">
        <v>1511762400</v>
      </c>
      <c r="P282" s="12">
        <f t="shared" si="24"/>
        <v>43060.25</v>
      </c>
      <c r="Q282" s="12">
        <f t="shared" si="24"/>
        <v>43066.25</v>
      </c>
      <c r="R282" t="b">
        <v>0</v>
      </c>
      <c r="S282" t="b">
        <v>0</v>
      </c>
      <c r="T282" t="s">
        <v>71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21</v>
      </c>
      <c r="G283" s="8" t="s">
        <v>14</v>
      </c>
      <c r="H283" s="9">
        <f t="shared" si="25"/>
        <v>0.91520972644376897</v>
      </c>
      <c r="I283">
        <v>2062</v>
      </c>
      <c r="J283" s="10">
        <f t="shared" si="26"/>
        <v>79.776915615906887</v>
      </c>
      <c r="K283" t="s">
        <v>22</v>
      </c>
      <c r="L283" t="str">
        <f t="shared" si="22"/>
        <v>theater</v>
      </c>
      <c r="M283" t="str">
        <f t="shared" si="23"/>
        <v>plays</v>
      </c>
      <c r="N283">
        <v>1331445600</v>
      </c>
      <c r="O283">
        <v>1333256400</v>
      </c>
      <c r="P283" s="12">
        <f t="shared" si="24"/>
        <v>40979.25</v>
      </c>
      <c r="Q283" s="12">
        <f t="shared" si="24"/>
        <v>41000.208333333336</v>
      </c>
      <c r="R283" t="b">
        <v>0</v>
      </c>
      <c r="S283" t="b">
        <v>1</v>
      </c>
      <c r="T283" t="s">
        <v>33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21</v>
      </c>
      <c r="G284" s="8" t="s">
        <v>20</v>
      </c>
      <c r="H284" s="9">
        <f t="shared" si="25"/>
        <v>1.0804761904761904</v>
      </c>
      <c r="I284">
        <v>133</v>
      </c>
      <c r="J284" s="10">
        <f t="shared" si="26"/>
        <v>63.157894736842103</v>
      </c>
      <c r="K284" t="s">
        <v>22</v>
      </c>
      <c r="L284" t="str">
        <f t="shared" si="22"/>
        <v>film &amp; video</v>
      </c>
      <c r="M284" t="str">
        <f t="shared" si="23"/>
        <v>television</v>
      </c>
      <c r="N284">
        <v>1480226400</v>
      </c>
      <c r="O284">
        <v>1480744800</v>
      </c>
      <c r="P284" s="12">
        <f t="shared" si="24"/>
        <v>42701.25</v>
      </c>
      <c r="Q284" s="12">
        <f t="shared" si="24"/>
        <v>42707.25</v>
      </c>
      <c r="R284" t="b">
        <v>0</v>
      </c>
      <c r="S284" t="b">
        <v>1</v>
      </c>
      <c r="T284" t="s">
        <v>269</v>
      </c>
    </row>
    <row r="285" spans="1:20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36</v>
      </c>
      <c r="G285" s="8" t="s">
        <v>14</v>
      </c>
      <c r="H285" s="9">
        <f t="shared" si="25"/>
        <v>0.18728395061728395</v>
      </c>
      <c r="I285">
        <v>29</v>
      </c>
      <c r="J285" s="10">
        <f t="shared" si="26"/>
        <v>279.31034482758622</v>
      </c>
      <c r="K285" t="s">
        <v>37</v>
      </c>
      <c r="L285" t="str">
        <f t="shared" si="22"/>
        <v>music</v>
      </c>
      <c r="M285" t="str">
        <f t="shared" si="23"/>
        <v>rock</v>
      </c>
      <c r="N285">
        <v>1464584400</v>
      </c>
      <c r="O285">
        <v>1465016400</v>
      </c>
      <c r="P285" s="12">
        <f t="shared" si="24"/>
        <v>42520.208333333328</v>
      </c>
      <c r="Q285" s="12">
        <f t="shared" si="24"/>
        <v>42525.208333333328</v>
      </c>
      <c r="R285" t="b">
        <v>0</v>
      </c>
      <c r="S285" t="b">
        <v>0</v>
      </c>
      <c r="T285" t="s">
        <v>23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21</v>
      </c>
      <c r="G286" s="8" t="s">
        <v>14</v>
      </c>
      <c r="H286" s="9">
        <f t="shared" si="25"/>
        <v>0.83193877551020412</v>
      </c>
      <c r="I286">
        <v>132</v>
      </c>
      <c r="J286" s="10">
        <f t="shared" si="26"/>
        <v>74.242424242424249</v>
      </c>
      <c r="K286" t="s">
        <v>22</v>
      </c>
      <c r="L286" t="str">
        <f t="shared" si="22"/>
        <v>technology</v>
      </c>
      <c r="M286" t="str">
        <f t="shared" si="23"/>
        <v>web</v>
      </c>
      <c r="N286">
        <v>1335848400</v>
      </c>
      <c r="O286">
        <v>1336280400</v>
      </c>
      <c r="P286" s="12">
        <f t="shared" si="24"/>
        <v>41030.208333333336</v>
      </c>
      <c r="Q286" s="12">
        <f t="shared" si="24"/>
        <v>41035.208333333336</v>
      </c>
      <c r="R286" t="b">
        <v>0</v>
      </c>
      <c r="S286" t="b">
        <v>0</v>
      </c>
      <c r="T286" t="s">
        <v>28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21</v>
      </c>
      <c r="G287" s="8" t="s">
        <v>20</v>
      </c>
      <c r="H287" s="9">
        <f t="shared" si="25"/>
        <v>7.0633333333333335</v>
      </c>
      <c r="I287">
        <v>254</v>
      </c>
      <c r="J287" s="10">
        <f t="shared" si="26"/>
        <v>3.5433070866141732</v>
      </c>
      <c r="K287" t="s">
        <v>22</v>
      </c>
      <c r="L287" t="str">
        <f t="shared" si="22"/>
        <v>theater</v>
      </c>
      <c r="M287" t="str">
        <f t="shared" si="23"/>
        <v>plays</v>
      </c>
      <c r="N287">
        <v>1473483600</v>
      </c>
      <c r="O287">
        <v>1476766800</v>
      </c>
      <c r="P287" s="12">
        <f t="shared" si="24"/>
        <v>42623.208333333328</v>
      </c>
      <c r="Q287" s="12">
        <f t="shared" si="24"/>
        <v>42661.208333333328</v>
      </c>
      <c r="R287" t="b">
        <v>0</v>
      </c>
      <c r="S287" t="b">
        <v>0</v>
      </c>
      <c r="T287" t="s">
        <v>33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21</v>
      </c>
      <c r="G288" s="8" t="s">
        <v>74</v>
      </c>
      <c r="H288" s="9">
        <f t="shared" si="25"/>
        <v>0.17446030330062445</v>
      </c>
      <c r="I288">
        <v>184</v>
      </c>
      <c r="J288" s="10">
        <f t="shared" si="26"/>
        <v>609.23913043478262</v>
      </c>
      <c r="K288" t="s">
        <v>22</v>
      </c>
      <c r="L288" t="str">
        <f t="shared" si="22"/>
        <v>theater</v>
      </c>
      <c r="M288" t="str">
        <f t="shared" si="23"/>
        <v>plays</v>
      </c>
      <c r="N288">
        <v>1479880800</v>
      </c>
      <c r="O288">
        <v>1480485600</v>
      </c>
      <c r="P288" s="12">
        <f t="shared" si="24"/>
        <v>42697.25</v>
      </c>
      <c r="Q288" s="12">
        <f t="shared" si="24"/>
        <v>42704.25</v>
      </c>
      <c r="R288" t="b">
        <v>0</v>
      </c>
      <c r="S288" t="b">
        <v>0</v>
      </c>
      <c r="T288" t="s">
        <v>33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21</v>
      </c>
      <c r="G289" s="8" t="s">
        <v>20</v>
      </c>
      <c r="H289" s="9">
        <f t="shared" si="25"/>
        <v>2.0973015873015872</v>
      </c>
      <c r="I289">
        <v>176</v>
      </c>
      <c r="J289" s="10">
        <f t="shared" si="26"/>
        <v>35.795454545454547</v>
      </c>
      <c r="K289" t="s">
        <v>22</v>
      </c>
      <c r="L289" t="str">
        <f t="shared" si="22"/>
        <v>music</v>
      </c>
      <c r="M289" t="str">
        <f t="shared" si="23"/>
        <v>electric music</v>
      </c>
      <c r="N289">
        <v>1430197200</v>
      </c>
      <c r="O289">
        <v>1430197200</v>
      </c>
      <c r="P289" s="12">
        <f t="shared" si="24"/>
        <v>42122.208333333328</v>
      </c>
      <c r="Q289" s="12">
        <f t="shared" si="24"/>
        <v>42122.208333333328</v>
      </c>
      <c r="R289" t="b">
        <v>0</v>
      </c>
      <c r="S289" t="b">
        <v>0</v>
      </c>
      <c r="T289" t="s">
        <v>50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36</v>
      </c>
      <c r="G290" s="8" t="s">
        <v>14</v>
      </c>
      <c r="H290" s="9">
        <f t="shared" si="25"/>
        <v>0.97785714285714287</v>
      </c>
      <c r="I290">
        <v>137</v>
      </c>
      <c r="J290" s="10">
        <f t="shared" si="26"/>
        <v>40.875912408759127</v>
      </c>
      <c r="K290" t="s">
        <v>37</v>
      </c>
      <c r="L290" t="str">
        <f t="shared" si="22"/>
        <v>music</v>
      </c>
      <c r="M290" t="str">
        <f t="shared" si="23"/>
        <v>metal</v>
      </c>
      <c r="N290">
        <v>1331701200</v>
      </c>
      <c r="O290">
        <v>1331787600</v>
      </c>
      <c r="P290" s="12">
        <f t="shared" si="24"/>
        <v>40982.208333333336</v>
      </c>
      <c r="Q290" s="12">
        <f t="shared" si="24"/>
        <v>40983.208333333336</v>
      </c>
      <c r="R290" t="b">
        <v>0</v>
      </c>
      <c r="S290" t="b">
        <v>1</v>
      </c>
      <c r="T290" t="s">
        <v>148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15</v>
      </c>
      <c r="G291" s="8" t="s">
        <v>20</v>
      </c>
      <c r="H291" s="9">
        <f t="shared" si="25"/>
        <v>16.842500000000001</v>
      </c>
      <c r="I291">
        <v>337</v>
      </c>
      <c r="J291" s="10">
        <f t="shared" si="26"/>
        <v>2.3738872403560829</v>
      </c>
      <c r="K291" t="s">
        <v>16</v>
      </c>
      <c r="L291" t="str">
        <f t="shared" si="22"/>
        <v>theater</v>
      </c>
      <c r="M291" t="str">
        <f t="shared" si="23"/>
        <v>plays</v>
      </c>
      <c r="N291">
        <v>1438578000</v>
      </c>
      <c r="O291">
        <v>1438837200</v>
      </c>
      <c r="P291" s="12">
        <f t="shared" si="24"/>
        <v>42219.208333333328</v>
      </c>
      <c r="Q291" s="12">
        <f t="shared" si="24"/>
        <v>42222.208333333328</v>
      </c>
      <c r="R291" t="b">
        <v>0</v>
      </c>
      <c r="S291" t="b">
        <v>0</v>
      </c>
      <c r="T291" t="s">
        <v>33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21</v>
      </c>
      <c r="G292" s="8" t="s">
        <v>14</v>
      </c>
      <c r="H292" s="9">
        <f t="shared" si="25"/>
        <v>0.54402135231316728</v>
      </c>
      <c r="I292">
        <v>908</v>
      </c>
      <c r="J292" s="10">
        <f t="shared" si="26"/>
        <v>185.68281938325993</v>
      </c>
      <c r="K292" t="s">
        <v>22</v>
      </c>
      <c r="L292" t="str">
        <f t="shared" si="22"/>
        <v>film &amp; video</v>
      </c>
      <c r="M292" t="str">
        <f t="shared" si="23"/>
        <v>documentary</v>
      </c>
      <c r="N292">
        <v>1368162000</v>
      </c>
      <c r="O292">
        <v>1370926800</v>
      </c>
      <c r="P292" s="12">
        <f t="shared" si="24"/>
        <v>41404.208333333336</v>
      </c>
      <c r="Q292" s="12">
        <f t="shared" si="24"/>
        <v>41436.208333333336</v>
      </c>
      <c r="R292" t="b">
        <v>0</v>
      </c>
      <c r="S292" t="b">
        <v>1</v>
      </c>
      <c r="T292" t="s">
        <v>42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21</v>
      </c>
      <c r="G293" s="8" t="s">
        <v>20</v>
      </c>
      <c r="H293" s="9">
        <f t="shared" si="25"/>
        <v>4.5661111111111108</v>
      </c>
      <c r="I293">
        <v>107</v>
      </c>
      <c r="J293" s="10">
        <f t="shared" si="26"/>
        <v>16.822429906542055</v>
      </c>
      <c r="K293" t="s">
        <v>22</v>
      </c>
      <c r="L293" t="str">
        <f t="shared" si="22"/>
        <v>technology</v>
      </c>
      <c r="M293" t="str">
        <f t="shared" si="23"/>
        <v>web</v>
      </c>
      <c r="N293">
        <v>1318654800</v>
      </c>
      <c r="O293">
        <v>1319000400</v>
      </c>
      <c r="P293" s="12">
        <f t="shared" si="24"/>
        <v>40831.208333333336</v>
      </c>
      <c r="Q293" s="12">
        <f t="shared" si="24"/>
        <v>40835.208333333336</v>
      </c>
      <c r="R293" t="b">
        <v>1</v>
      </c>
      <c r="S293" t="b">
        <v>0</v>
      </c>
      <c r="T293" t="s">
        <v>28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21</v>
      </c>
      <c r="G294" s="8" t="s">
        <v>14</v>
      </c>
      <c r="H294" s="9">
        <f t="shared" si="25"/>
        <v>9.8219178082191785E-2</v>
      </c>
      <c r="I294">
        <v>10</v>
      </c>
      <c r="J294" s="10">
        <f t="shared" si="26"/>
        <v>730</v>
      </c>
      <c r="K294" t="s">
        <v>22</v>
      </c>
      <c r="L294" t="str">
        <f t="shared" si="22"/>
        <v>food</v>
      </c>
      <c r="M294" t="str">
        <f t="shared" si="23"/>
        <v>food trucks</v>
      </c>
      <c r="N294">
        <v>1331874000</v>
      </c>
      <c r="O294">
        <v>1333429200</v>
      </c>
      <c r="P294" s="12">
        <f t="shared" si="24"/>
        <v>40984.208333333336</v>
      </c>
      <c r="Q294" s="12">
        <f t="shared" si="24"/>
        <v>41002.208333333336</v>
      </c>
      <c r="R294" t="b">
        <v>0</v>
      </c>
      <c r="S294" t="b">
        <v>0</v>
      </c>
      <c r="T294" t="s">
        <v>17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107</v>
      </c>
      <c r="G295" s="8" t="s">
        <v>74</v>
      </c>
      <c r="H295" s="9">
        <f t="shared" si="25"/>
        <v>0.16384615384615384</v>
      </c>
      <c r="I295">
        <v>32</v>
      </c>
      <c r="J295" s="10">
        <f t="shared" si="26"/>
        <v>203.125</v>
      </c>
      <c r="K295" t="s">
        <v>108</v>
      </c>
      <c r="L295" t="str">
        <f t="shared" si="22"/>
        <v>theater</v>
      </c>
      <c r="M295" t="str">
        <f t="shared" si="23"/>
        <v>plays</v>
      </c>
      <c r="N295">
        <v>1286254800</v>
      </c>
      <c r="O295">
        <v>1287032400</v>
      </c>
      <c r="P295" s="12">
        <f t="shared" si="24"/>
        <v>40456.208333333336</v>
      </c>
      <c r="Q295" s="12">
        <f t="shared" si="24"/>
        <v>40465.208333333336</v>
      </c>
      <c r="R295" t="b">
        <v>0</v>
      </c>
      <c r="S295" t="b">
        <v>0</v>
      </c>
      <c r="T295" t="s">
        <v>33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21</v>
      </c>
      <c r="G296" s="8" t="s">
        <v>20</v>
      </c>
      <c r="H296" s="9">
        <f t="shared" si="25"/>
        <v>13.396666666666667</v>
      </c>
      <c r="I296">
        <v>183</v>
      </c>
      <c r="J296" s="10">
        <f t="shared" si="26"/>
        <v>3.278688524590164</v>
      </c>
      <c r="K296" t="s">
        <v>22</v>
      </c>
      <c r="L296" t="str">
        <f t="shared" si="22"/>
        <v>theater</v>
      </c>
      <c r="M296" t="str">
        <f t="shared" si="23"/>
        <v>plays</v>
      </c>
      <c r="N296">
        <v>1540530000</v>
      </c>
      <c r="O296">
        <v>1541570400</v>
      </c>
      <c r="P296" s="12">
        <f t="shared" si="24"/>
        <v>43399.208333333328</v>
      </c>
      <c r="Q296" s="12">
        <f t="shared" si="24"/>
        <v>43411.25</v>
      </c>
      <c r="R296" t="b">
        <v>0</v>
      </c>
      <c r="S296" t="b">
        <v>0</v>
      </c>
      <c r="T296" t="s">
        <v>33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98</v>
      </c>
      <c r="G297" s="8" t="s">
        <v>14</v>
      </c>
      <c r="H297" s="9">
        <f t="shared" si="25"/>
        <v>0.35650077760497667</v>
      </c>
      <c r="I297">
        <v>1910</v>
      </c>
      <c r="J297" s="10">
        <f t="shared" si="26"/>
        <v>100.99476439790575</v>
      </c>
      <c r="K297" t="s">
        <v>99</v>
      </c>
      <c r="L297" t="str">
        <f t="shared" si="22"/>
        <v>theater</v>
      </c>
      <c r="M297" t="str">
        <f t="shared" si="23"/>
        <v>plays</v>
      </c>
      <c r="N297">
        <v>1381813200</v>
      </c>
      <c r="O297">
        <v>1383976800</v>
      </c>
      <c r="P297" s="12">
        <f t="shared" si="24"/>
        <v>41562.208333333336</v>
      </c>
      <c r="Q297" s="12">
        <f t="shared" si="24"/>
        <v>41587.25</v>
      </c>
      <c r="R297" t="b">
        <v>0</v>
      </c>
      <c r="S297" t="b">
        <v>0</v>
      </c>
      <c r="T297" t="s">
        <v>33</v>
      </c>
    </row>
    <row r="298" spans="1:20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26</v>
      </c>
      <c r="G298" s="8" t="s">
        <v>14</v>
      </c>
      <c r="H298" s="9">
        <f t="shared" si="25"/>
        <v>0.54950819672131146</v>
      </c>
      <c r="I298">
        <v>38</v>
      </c>
      <c r="J298" s="10">
        <f t="shared" si="26"/>
        <v>160.52631578947367</v>
      </c>
      <c r="K298" t="s">
        <v>27</v>
      </c>
      <c r="L298" t="str">
        <f t="shared" si="22"/>
        <v>theater</v>
      </c>
      <c r="M298" t="str">
        <f t="shared" si="23"/>
        <v>plays</v>
      </c>
      <c r="N298">
        <v>1548655200</v>
      </c>
      <c r="O298">
        <v>1550556000</v>
      </c>
      <c r="P298" s="12">
        <f t="shared" si="24"/>
        <v>43493.25</v>
      </c>
      <c r="Q298" s="12">
        <f t="shared" si="24"/>
        <v>43515.25</v>
      </c>
      <c r="R298" t="b">
        <v>0</v>
      </c>
      <c r="S298" t="b">
        <v>0</v>
      </c>
      <c r="T298" t="s">
        <v>33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26</v>
      </c>
      <c r="G299" s="8" t="s">
        <v>14</v>
      </c>
      <c r="H299" s="9">
        <f t="shared" si="25"/>
        <v>0.94236111111111109</v>
      </c>
      <c r="I299">
        <v>104</v>
      </c>
      <c r="J299" s="10">
        <f t="shared" si="26"/>
        <v>69.230769230769226</v>
      </c>
      <c r="K299" t="s">
        <v>27</v>
      </c>
      <c r="L299" t="str">
        <f t="shared" si="22"/>
        <v>theater</v>
      </c>
      <c r="M299" t="str">
        <f t="shared" si="23"/>
        <v>plays</v>
      </c>
      <c r="N299">
        <v>1389679200</v>
      </c>
      <c r="O299">
        <v>1390456800</v>
      </c>
      <c r="P299" s="12">
        <f t="shared" si="24"/>
        <v>41653.25</v>
      </c>
      <c r="Q299" s="12">
        <f t="shared" si="24"/>
        <v>41662.25</v>
      </c>
      <c r="R299" t="b">
        <v>0</v>
      </c>
      <c r="S299" t="b">
        <v>1</v>
      </c>
      <c r="T299" t="s">
        <v>33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21</v>
      </c>
      <c r="G300" s="8" t="s">
        <v>20</v>
      </c>
      <c r="H300" s="9">
        <f t="shared" si="25"/>
        <v>1.4391428571428571</v>
      </c>
      <c r="I300">
        <v>72</v>
      </c>
      <c r="J300" s="10">
        <f t="shared" si="26"/>
        <v>48.611111111111114</v>
      </c>
      <c r="K300" t="s">
        <v>22</v>
      </c>
      <c r="L300" t="str">
        <f t="shared" si="22"/>
        <v>music</v>
      </c>
      <c r="M300" t="str">
        <f t="shared" si="23"/>
        <v>rock</v>
      </c>
      <c r="N300">
        <v>1456466400</v>
      </c>
      <c r="O300">
        <v>1458018000</v>
      </c>
      <c r="P300" s="12">
        <f t="shared" si="24"/>
        <v>42426.25</v>
      </c>
      <c r="Q300" s="12">
        <f t="shared" si="24"/>
        <v>42444.208333333328</v>
      </c>
      <c r="R300" t="b">
        <v>0</v>
      </c>
      <c r="S300" t="b">
        <v>1</v>
      </c>
      <c r="T300" t="s">
        <v>23</v>
      </c>
    </row>
    <row r="301" spans="1:20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21</v>
      </c>
      <c r="G301" s="8" t="s">
        <v>14</v>
      </c>
      <c r="H301" s="9">
        <f t="shared" si="25"/>
        <v>0.51421052631578945</v>
      </c>
      <c r="I301">
        <v>49</v>
      </c>
      <c r="J301" s="10">
        <f t="shared" si="26"/>
        <v>77.551020408163268</v>
      </c>
      <c r="K301" t="s">
        <v>22</v>
      </c>
      <c r="L301" t="str">
        <f t="shared" si="22"/>
        <v>food</v>
      </c>
      <c r="M301" t="str">
        <f t="shared" si="23"/>
        <v>food trucks</v>
      </c>
      <c r="N301">
        <v>1456984800</v>
      </c>
      <c r="O301">
        <v>1461819600</v>
      </c>
      <c r="P301" s="12">
        <f t="shared" si="24"/>
        <v>42432.25</v>
      </c>
      <c r="Q301" s="12">
        <f t="shared" si="24"/>
        <v>42488.208333333328</v>
      </c>
      <c r="R301" t="b">
        <v>0</v>
      </c>
      <c r="S301" t="b">
        <v>0</v>
      </c>
      <c r="T301" t="s">
        <v>17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36</v>
      </c>
      <c r="G302" s="8" t="s">
        <v>14</v>
      </c>
      <c r="H302" s="9">
        <f t="shared" si="25"/>
        <v>0.05</v>
      </c>
      <c r="I302">
        <v>1</v>
      </c>
      <c r="J302" s="10">
        <f t="shared" si="26"/>
        <v>100</v>
      </c>
      <c r="K302" t="s">
        <v>37</v>
      </c>
      <c r="L302" t="str">
        <f t="shared" si="22"/>
        <v>publishing</v>
      </c>
      <c r="M302" t="str">
        <f t="shared" si="23"/>
        <v>nonfiction</v>
      </c>
      <c r="N302">
        <v>1504069200</v>
      </c>
      <c r="O302">
        <v>1504155600</v>
      </c>
      <c r="P302" s="12">
        <f t="shared" si="24"/>
        <v>42977.208333333328</v>
      </c>
      <c r="Q302" s="12">
        <f t="shared" si="24"/>
        <v>42978.208333333328</v>
      </c>
      <c r="R302" t="b">
        <v>0</v>
      </c>
      <c r="S302" t="b">
        <v>1</v>
      </c>
      <c r="T302" t="s">
        <v>68</v>
      </c>
    </row>
    <row r="303" spans="1:20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21</v>
      </c>
      <c r="G303" s="8" t="s">
        <v>20</v>
      </c>
      <c r="H303" s="9">
        <f t="shared" si="25"/>
        <v>13.446666666666667</v>
      </c>
      <c r="I303">
        <v>295</v>
      </c>
      <c r="J303" s="10">
        <f t="shared" si="26"/>
        <v>3.0508474576271185</v>
      </c>
      <c r="K303" t="s">
        <v>22</v>
      </c>
      <c r="L303" t="str">
        <f t="shared" si="22"/>
        <v>film &amp; video</v>
      </c>
      <c r="M303" t="str">
        <f t="shared" si="23"/>
        <v>documentary</v>
      </c>
      <c r="N303">
        <v>1424930400</v>
      </c>
      <c r="O303">
        <v>1426395600</v>
      </c>
      <c r="P303" s="12">
        <f t="shared" si="24"/>
        <v>42061.25</v>
      </c>
      <c r="Q303" s="12">
        <f t="shared" si="24"/>
        <v>42078.208333333328</v>
      </c>
      <c r="R303" t="b">
        <v>0</v>
      </c>
      <c r="S303" t="b">
        <v>0</v>
      </c>
      <c r="T303" t="s">
        <v>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21</v>
      </c>
      <c r="G304" s="8" t="s">
        <v>14</v>
      </c>
      <c r="H304" s="9">
        <f t="shared" si="25"/>
        <v>0.31844940867279897</v>
      </c>
      <c r="I304">
        <v>245</v>
      </c>
      <c r="J304" s="10">
        <f t="shared" si="26"/>
        <v>310.61224489795916</v>
      </c>
      <c r="K304" t="s">
        <v>22</v>
      </c>
      <c r="L304" t="str">
        <f t="shared" si="22"/>
        <v>theater</v>
      </c>
      <c r="M304" t="str">
        <f t="shared" si="23"/>
        <v>plays</v>
      </c>
      <c r="N304">
        <v>1535864400</v>
      </c>
      <c r="O304">
        <v>1537074000</v>
      </c>
      <c r="P304" s="12">
        <f t="shared" si="24"/>
        <v>43345.208333333328</v>
      </c>
      <c r="Q304" s="12">
        <f t="shared" si="24"/>
        <v>43359.208333333328</v>
      </c>
      <c r="R304" t="b">
        <v>0</v>
      </c>
      <c r="S304" t="b">
        <v>0</v>
      </c>
      <c r="T304" t="s">
        <v>33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21</v>
      </c>
      <c r="G305" s="8" t="s">
        <v>14</v>
      </c>
      <c r="H305" s="9">
        <f t="shared" si="25"/>
        <v>0.82617647058823529</v>
      </c>
      <c r="I305">
        <v>32</v>
      </c>
      <c r="J305" s="10">
        <f t="shared" si="26"/>
        <v>106.25</v>
      </c>
      <c r="K305" t="s">
        <v>22</v>
      </c>
      <c r="L305" t="str">
        <f t="shared" si="22"/>
        <v>music</v>
      </c>
      <c r="M305" t="str">
        <f t="shared" si="23"/>
        <v>indie rock</v>
      </c>
      <c r="N305">
        <v>1452146400</v>
      </c>
      <c r="O305">
        <v>1452578400</v>
      </c>
      <c r="P305" s="12">
        <f t="shared" si="24"/>
        <v>42376.25</v>
      </c>
      <c r="Q305" s="12">
        <f t="shared" si="24"/>
        <v>42381.25</v>
      </c>
      <c r="R305" t="b">
        <v>0</v>
      </c>
      <c r="S305" t="b">
        <v>0</v>
      </c>
      <c r="T305" t="s">
        <v>60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21</v>
      </c>
      <c r="G306" s="8" t="s">
        <v>20</v>
      </c>
      <c r="H306" s="9">
        <f t="shared" si="25"/>
        <v>5.4614285714285717</v>
      </c>
      <c r="I306">
        <v>142</v>
      </c>
      <c r="J306" s="10">
        <f t="shared" si="26"/>
        <v>14.788732394366198</v>
      </c>
      <c r="K306" t="s">
        <v>22</v>
      </c>
      <c r="L306" t="str">
        <f t="shared" si="22"/>
        <v>film &amp; video</v>
      </c>
      <c r="M306" t="str">
        <f t="shared" si="23"/>
        <v>documentary</v>
      </c>
      <c r="N306">
        <v>1470546000</v>
      </c>
      <c r="O306">
        <v>1474088400</v>
      </c>
      <c r="P306" s="12">
        <f t="shared" si="24"/>
        <v>42589.208333333328</v>
      </c>
      <c r="Q306" s="12">
        <f t="shared" si="24"/>
        <v>42630.208333333328</v>
      </c>
      <c r="R306" t="b">
        <v>0</v>
      </c>
      <c r="S306" t="b">
        <v>0</v>
      </c>
      <c r="T306" t="s">
        <v>42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21</v>
      </c>
      <c r="G307" s="8" t="s">
        <v>20</v>
      </c>
      <c r="H307" s="9">
        <f t="shared" si="25"/>
        <v>2.8621428571428571</v>
      </c>
      <c r="I307">
        <v>85</v>
      </c>
      <c r="J307" s="10">
        <f t="shared" si="26"/>
        <v>32.941176470588232</v>
      </c>
      <c r="K307" t="s">
        <v>22</v>
      </c>
      <c r="L307" t="str">
        <f t="shared" si="22"/>
        <v>theater</v>
      </c>
      <c r="M307" t="str">
        <f t="shared" si="23"/>
        <v>plays</v>
      </c>
      <c r="N307">
        <v>1458363600</v>
      </c>
      <c r="O307">
        <v>1461906000</v>
      </c>
      <c r="P307" s="12">
        <f t="shared" si="24"/>
        <v>42448.208333333328</v>
      </c>
      <c r="Q307" s="12">
        <f t="shared" si="24"/>
        <v>42489.208333333328</v>
      </c>
      <c r="R307" t="b">
        <v>0</v>
      </c>
      <c r="S307" t="b">
        <v>0</v>
      </c>
      <c r="T307" t="s">
        <v>33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21</v>
      </c>
      <c r="G308" s="8" t="s">
        <v>14</v>
      </c>
      <c r="H308" s="9">
        <f t="shared" si="25"/>
        <v>7.9076923076923072E-2</v>
      </c>
      <c r="I308">
        <v>7</v>
      </c>
      <c r="J308" s="10">
        <f t="shared" si="26"/>
        <v>928.57142857142856</v>
      </c>
      <c r="K308" t="s">
        <v>22</v>
      </c>
      <c r="L308" t="str">
        <f t="shared" si="22"/>
        <v>theater</v>
      </c>
      <c r="M308" t="str">
        <f t="shared" si="23"/>
        <v>plays</v>
      </c>
      <c r="N308">
        <v>1500008400</v>
      </c>
      <c r="O308">
        <v>1500267600</v>
      </c>
      <c r="P308" s="12">
        <f t="shared" si="24"/>
        <v>42930.208333333328</v>
      </c>
      <c r="Q308" s="12">
        <f t="shared" si="24"/>
        <v>42933.208333333328</v>
      </c>
      <c r="R308" t="b">
        <v>0</v>
      </c>
      <c r="S308" t="b">
        <v>1</v>
      </c>
      <c r="T308" t="s">
        <v>33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36</v>
      </c>
      <c r="G309" s="8" t="s">
        <v>20</v>
      </c>
      <c r="H309" s="9">
        <f t="shared" si="25"/>
        <v>1.3213677811550153</v>
      </c>
      <c r="I309">
        <v>659</v>
      </c>
      <c r="J309" s="10">
        <f t="shared" si="26"/>
        <v>49.92412746585736</v>
      </c>
      <c r="K309" t="s">
        <v>37</v>
      </c>
      <c r="L309" t="str">
        <f t="shared" si="22"/>
        <v>publishing</v>
      </c>
      <c r="M309" t="str">
        <f t="shared" si="23"/>
        <v>fiction</v>
      </c>
      <c r="N309">
        <v>1338958800</v>
      </c>
      <c r="O309">
        <v>1340686800</v>
      </c>
      <c r="P309" s="12">
        <f t="shared" si="24"/>
        <v>41066.208333333336</v>
      </c>
      <c r="Q309" s="12">
        <f t="shared" si="24"/>
        <v>41086.208333333336</v>
      </c>
      <c r="R309" t="b">
        <v>0</v>
      </c>
      <c r="S309" t="b">
        <v>1</v>
      </c>
      <c r="T309" t="s">
        <v>119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21</v>
      </c>
      <c r="G310" s="8" t="s">
        <v>14</v>
      </c>
      <c r="H310" s="9">
        <f t="shared" si="25"/>
        <v>0.74077834179357027</v>
      </c>
      <c r="I310">
        <v>803</v>
      </c>
      <c r="J310" s="10">
        <f t="shared" si="26"/>
        <v>147.19800747198008</v>
      </c>
      <c r="K310" t="s">
        <v>22</v>
      </c>
      <c r="L310" t="str">
        <f t="shared" si="22"/>
        <v>theater</v>
      </c>
      <c r="M310" t="str">
        <f t="shared" si="23"/>
        <v>plays</v>
      </c>
      <c r="N310">
        <v>1303102800</v>
      </c>
      <c r="O310">
        <v>1303189200</v>
      </c>
      <c r="P310" s="12">
        <f t="shared" si="24"/>
        <v>40651.208333333336</v>
      </c>
      <c r="Q310" s="12">
        <f t="shared" si="24"/>
        <v>40652.208333333336</v>
      </c>
      <c r="R310" t="b">
        <v>0</v>
      </c>
      <c r="S310" t="b">
        <v>0</v>
      </c>
      <c r="T310" t="s">
        <v>33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21</v>
      </c>
      <c r="G311" s="8" t="s">
        <v>74</v>
      </c>
      <c r="H311" s="9">
        <f t="shared" si="25"/>
        <v>0.75292682926829269</v>
      </c>
      <c r="I311">
        <v>75</v>
      </c>
      <c r="J311" s="10">
        <f t="shared" si="26"/>
        <v>54.666666666666664</v>
      </c>
      <c r="K311" t="s">
        <v>22</v>
      </c>
      <c r="L311" t="str">
        <f t="shared" si="22"/>
        <v>music</v>
      </c>
      <c r="M311" t="str">
        <f t="shared" si="23"/>
        <v>indie rock</v>
      </c>
      <c r="N311">
        <v>1316581200</v>
      </c>
      <c r="O311">
        <v>1318309200</v>
      </c>
      <c r="P311" s="12">
        <f t="shared" si="24"/>
        <v>40807.208333333336</v>
      </c>
      <c r="Q311" s="12">
        <f t="shared" si="24"/>
        <v>40827.208333333336</v>
      </c>
      <c r="R311" t="b">
        <v>0</v>
      </c>
      <c r="S311" t="b">
        <v>1</v>
      </c>
      <c r="T311" t="s">
        <v>60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21</v>
      </c>
      <c r="G312" s="8" t="s">
        <v>14</v>
      </c>
      <c r="H312" s="9">
        <f t="shared" si="25"/>
        <v>0.20333333333333334</v>
      </c>
      <c r="I312">
        <v>16</v>
      </c>
      <c r="J312" s="10">
        <f t="shared" si="26"/>
        <v>487.5</v>
      </c>
      <c r="K312" t="s">
        <v>22</v>
      </c>
      <c r="L312" t="str">
        <f t="shared" si="22"/>
        <v>games</v>
      </c>
      <c r="M312" t="str">
        <f t="shared" si="23"/>
        <v>video games</v>
      </c>
      <c r="N312">
        <v>1270789200</v>
      </c>
      <c r="O312">
        <v>1272171600</v>
      </c>
      <c r="P312" s="12">
        <f t="shared" si="24"/>
        <v>40277.208333333336</v>
      </c>
      <c r="Q312" s="12">
        <f t="shared" si="24"/>
        <v>40293.208333333336</v>
      </c>
      <c r="R312" t="b">
        <v>0</v>
      </c>
      <c r="S312" t="b">
        <v>0</v>
      </c>
      <c r="T312" t="s">
        <v>89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21</v>
      </c>
      <c r="G313" s="8" t="s">
        <v>20</v>
      </c>
      <c r="H313" s="9">
        <f t="shared" si="25"/>
        <v>2.0336507936507937</v>
      </c>
      <c r="I313">
        <v>121</v>
      </c>
      <c r="J313" s="10">
        <f t="shared" si="26"/>
        <v>52.066115702479337</v>
      </c>
      <c r="K313" t="s">
        <v>22</v>
      </c>
      <c r="L313" t="str">
        <f t="shared" si="22"/>
        <v>theater</v>
      </c>
      <c r="M313" t="str">
        <f t="shared" si="23"/>
        <v>plays</v>
      </c>
      <c r="N313">
        <v>1297836000</v>
      </c>
      <c r="O313">
        <v>1298872800</v>
      </c>
      <c r="P313" s="12">
        <f t="shared" si="24"/>
        <v>40590.25</v>
      </c>
      <c r="Q313" s="12">
        <f t="shared" si="24"/>
        <v>40602.25</v>
      </c>
      <c r="R313" t="b">
        <v>0</v>
      </c>
      <c r="S313" t="b">
        <v>0</v>
      </c>
      <c r="T313" t="s">
        <v>33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21</v>
      </c>
      <c r="G314" s="8" t="s">
        <v>20</v>
      </c>
      <c r="H314" s="9">
        <f t="shared" si="25"/>
        <v>3.1022842639593908</v>
      </c>
      <c r="I314">
        <v>3742</v>
      </c>
      <c r="J314" s="10">
        <f t="shared" si="26"/>
        <v>15.793693212185996</v>
      </c>
      <c r="K314" t="s">
        <v>22</v>
      </c>
      <c r="L314" t="str">
        <f t="shared" si="22"/>
        <v>theater</v>
      </c>
      <c r="M314" t="str">
        <f t="shared" si="23"/>
        <v>plays</v>
      </c>
      <c r="N314">
        <v>1382677200</v>
      </c>
      <c r="O314">
        <v>1383282000</v>
      </c>
      <c r="P314" s="12">
        <f t="shared" si="24"/>
        <v>41572.208333333336</v>
      </c>
      <c r="Q314" s="12">
        <f t="shared" si="24"/>
        <v>41579.208333333336</v>
      </c>
      <c r="R314" t="b">
        <v>0</v>
      </c>
      <c r="S314" t="b">
        <v>0</v>
      </c>
      <c r="T314" t="s">
        <v>33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21</v>
      </c>
      <c r="G315" s="8" t="s">
        <v>20</v>
      </c>
      <c r="H315" s="9">
        <f t="shared" si="25"/>
        <v>3.9531818181818181</v>
      </c>
      <c r="I315">
        <v>223</v>
      </c>
      <c r="J315" s="10">
        <f t="shared" si="26"/>
        <v>9.8654708520179373</v>
      </c>
      <c r="K315" t="s">
        <v>22</v>
      </c>
      <c r="L315" t="str">
        <f t="shared" si="22"/>
        <v>music</v>
      </c>
      <c r="M315" t="str">
        <f t="shared" si="23"/>
        <v>rock</v>
      </c>
      <c r="N315">
        <v>1330322400</v>
      </c>
      <c r="O315">
        <v>1330495200</v>
      </c>
      <c r="P315" s="12">
        <f t="shared" si="24"/>
        <v>40966.25</v>
      </c>
      <c r="Q315" s="12">
        <f t="shared" si="24"/>
        <v>40968.25</v>
      </c>
      <c r="R315" t="b">
        <v>0</v>
      </c>
      <c r="S315" t="b">
        <v>0</v>
      </c>
      <c r="T315" t="s">
        <v>23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21</v>
      </c>
      <c r="G316" s="8" t="s">
        <v>20</v>
      </c>
      <c r="H316" s="9">
        <f t="shared" si="25"/>
        <v>2.9471428571428571</v>
      </c>
      <c r="I316">
        <v>133</v>
      </c>
      <c r="J316" s="10">
        <f t="shared" si="26"/>
        <v>10.526315789473685</v>
      </c>
      <c r="K316" t="s">
        <v>22</v>
      </c>
      <c r="L316" t="str">
        <f t="shared" si="22"/>
        <v>film &amp; video</v>
      </c>
      <c r="M316" t="str">
        <f t="shared" si="23"/>
        <v>documentary</v>
      </c>
      <c r="N316">
        <v>1552366800</v>
      </c>
      <c r="O316">
        <v>1552798800</v>
      </c>
      <c r="P316" s="12">
        <f t="shared" si="24"/>
        <v>43536.208333333328</v>
      </c>
      <c r="Q316" s="12">
        <f t="shared" si="24"/>
        <v>43541.208333333328</v>
      </c>
      <c r="R316" t="b">
        <v>0</v>
      </c>
      <c r="S316" t="b">
        <v>1</v>
      </c>
      <c r="T316" t="s">
        <v>42</v>
      </c>
    </row>
    <row r="317" spans="1:20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21</v>
      </c>
      <c r="G317" s="8" t="s">
        <v>14</v>
      </c>
      <c r="H317" s="9">
        <f t="shared" si="25"/>
        <v>0.33894736842105261</v>
      </c>
      <c r="I317">
        <v>31</v>
      </c>
      <c r="J317" s="10">
        <f t="shared" si="26"/>
        <v>306.45161290322579</v>
      </c>
      <c r="K317" t="s">
        <v>22</v>
      </c>
      <c r="L317" t="str">
        <f t="shared" si="22"/>
        <v>theater</v>
      </c>
      <c r="M317" t="str">
        <f t="shared" si="23"/>
        <v>plays</v>
      </c>
      <c r="N317">
        <v>1400907600</v>
      </c>
      <c r="O317">
        <v>1403413200</v>
      </c>
      <c r="P317" s="12">
        <f t="shared" si="24"/>
        <v>41783.208333333336</v>
      </c>
      <c r="Q317" s="12">
        <f t="shared" si="24"/>
        <v>41812.208333333336</v>
      </c>
      <c r="R317" t="b">
        <v>0</v>
      </c>
      <c r="S317" t="b">
        <v>0</v>
      </c>
      <c r="T317" t="s">
        <v>33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107</v>
      </c>
      <c r="G318" s="8" t="s">
        <v>14</v>
      </c>
      <c r="H318" s="9">
        <f t="shared" si="25"/>
        <v>0.66677083333333331</v>
      </c>
      <c r="I318">
        <v>108</v>
      </c>
      <c r="J318" s="10">
        <f t="shared" si="26"/>
        <v>88.888888888888886</v>
      </c>
      <c r="K318" t="s">
        <v>108</v>
      </c>
      <c r="L318" t="str">
        <f t="shared" si="22"/>
        <v>food</v>
      </c>
      <c r="M318" t="str">
        <f t="shared" si="23"/>
        <v>food trucks</v>
      </c>
      <c r="N318">
        <v>1574143200</v>
      </c>
      <c r="O318">
        <v>1574229600</v>
      </c>
      <c r="P318" s="12">
        <f t="shared" si="24"/>
        <v>43788.25</v>
      </c>
      <c r="Q318" s="12">
        <f t="shared" si="24"/>
        <v>43789.25</v>
      </c>
      <c r="R318" t="b">
        <v>0</v>
      </c>
      <c r="S318" t="b">
        <v>1</v>
      </c>
      <c r="T318" t="s">
        <v>17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21</v>
      </c>
      <c r="G319" s="8" t="s">
        <v>14</v>
      </c>
      <c r="H319" s="9">
        <f t="shared" si="25"/>
        <v>0.19227272727272726</v>
      </c>
      <c r="I319">
        <v>30</v>
      </c>
      <c r="J319" s="10">
        <f t="shared" si="26"/>
        <v>220</v>
      </c>
      <c r="K319" t="s">
        <v>22</v>
      </c>
      <c r="L319" t="str">
        <f t="shared" si="22"/>
        <v>theater</v>
      </c>
      <c r="M319" t="str">
        <f t="shared" si="23"/>
        <v>plays</v>
      </c>
      <c r="N319">
        <v>1494738000</v>
      </c>
      <c r="O319">
        <v>1495861200</v>
      </c>
      <c r="P319" s="12">
        <f t="shared" si="24"/>
        <v>42869.208333333328</v>
      </c>
      <c r="Q319" s="12">
        <f t="shared" si="24"/>
        <v>42882.208333333328</v>
      </c>
      <c r="R319" t="b">
        <v>0</v>
      </c>
      <c r="S319" t="b">
        <v>0</v>
      </c>
      <c r="T319" t="s">
        <v>33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21</v>
      </c>
      <c r="G320" s="8" t="s">
        <v>14</v>
      </c>
      <c r="H320" s="9">
        <f t="shared" si="25"/>
        <v>0.15842105263157893</v>
      </c>
      <c r="I320">
        <v>17</v>
      </c>
      <c r="J320" s="10">
        <f t="shared" si="26"/>
        <v>335.29411764705884</v>
      </c>
      <c r="K320" t="s">
        <v>22</v>
      </c>
      <c r="L320" t="str">
        <f t="shared" si="22"/>
        <v>music</v>
      </c>
      <c r="M320" t="str">
        <f t="shared" si="23"/>
        <v>rock</v>
      </c>
      <c r="N320">
        <v>1392357600</v>
      </c>
      <c r="O320">
        <v>1392530400</v>
      </c>
      <c r="P320" s="12">
        <f t="shared" si="24"/>
        <v>41684.25</v>
      </c>
      <c r="Q320" s="12">
        <f t="shared" si="24"/>
        <v>41686.25</v>
      </c>
      <c r="R320" t="b">
        <v>0</v>
      </c>
      <c r="S320" t="b">
        <v>0</v>
      </c>
      <c r="T320" t="s">
        <v>23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21</v>
      </c>
      <c r="G321" s="8" t="s">
        <v>74</v>
      </c>
      <c r="H321" s="9">
        <f t="shared" si="25"/>
        <v>0.38702380952380955</v>
      </c>
      <c r="I321">
        <v>64</v>
      </c>
      <c r="J321" s="10">
        <f t="shared" si="26"/>
        <v>131.25</v>
      </c>
      <c r="K321" t="s">
        <v>22</v>
      </c>
      <c r="L321" t="str">
        <f t="shared" si="22"/>
        <v>technology</v>
      </c>
      <c r="M321" t="str">
        <f t="shared" si="23"/>
        <v>web</v>
      </c>
      <c r="N321">
        <v>1281589200</v>
      </c>
      <c r="O321">
        <v>1283662800</v>
      </c>
      <c r="P321" s="12">
        <f t="shared" si="24"/>
        <v>40402.208333333336</v>
      </c>
      <c r="Q321" s="12">
        <f t="shared" si="24"/>
        <v>40426.208333333336</v>
      </c>
      <c r="R321" t="b">
        <v>0</v>
      </c>
      <c r="S321" t="b">
        <v>0</v>
      </c>
      <c r="T321" t="s">
        <v>28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21</v>
      </c>
      <c r="G322" s="8" t="s">
        <v>14</v>
      </c>
      <c r="H322" s="9">
        <f t="shared" si="25"/>
        <v>9.5876777251184833E-2</v>
      </c>
      <c r="I322">
        <v>80</v>
      </c>
      <c r="J322" s="10">
        <f t="shared" si="26"/>
        <v>1055</v>
      </c>
      <c r="K322" t="s">
        <v>22</v>
      </c>
      <c r="L322" t="str">
        <f t="shared" si="22"/>
        <v>publishing</v>
      </c>
      <c r="M322" t="str">
        <f t="shared" si="23"/>
        <v>fiction</v>
      </c>
      <c r="N322">
        <v>1305003600</v>
      </c>
      <c r="O322">
        <v>1305781200</v>
      </c>
      <c r="P322" s="12">
        <f t="shared" si="24"/>
        <v>40673.208333333336</v>
      </c>
      <c r="Q322" s="12">
        <f t="shared" si="24"/>
        <v>40682.208333333336</v>
      </c>
      <c r="R322" t="b">
        <v>0</v>
      </c>
      <c r="S322" t="b">
        <v>0</v>
      </c>
      <c r="T322" t="s">
        <v>119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21</v>
      </c>
      <c r="G323" s="8" t="s">
        <v>14</v>
      </c>
      <c r="H323" s="9">
        <f t="shared" si="25"/>
        <v>0.94144366197183094</v>
      </c>
      <c r="I323">
        <v>2468</v>
      </c>
      <c r="J323" s="10">
        <f t="shared" si="26"/>
        <v>69.043760129659645</v>
      </c>
      <c r="K323" t="s">
        <v>22</v>
      </c>
      <c r="L323" t="str">
        <f t="shared" ref="L323:L386" si="27">LEFT(T323,FIND("/",T323)-1)</f>
        <v>film &amp; video</v>
      </c>
      <c r="M323" t="str">
        <f t="shared" ref="M323:M386" si="28">RIGHT(T323,LEN(T323)-FIND("/",T323))</f>
        <v>shorts</v>
      </c>
      <c r="N323">
        <v>1301634000</v>
      </c>
      <c r="O323">
        <v>1302325200</v>
      </c>
      <c r="P323" s="12">
        <f t="shared" ref="P323:Q386" si="29">(((N323/60)/60)/24)+DATE(1970,1,1)</f>
        <v>40634.208333333336</v>
      </c>
      <c r="Q323" s="12">
        <f t="shared" si="29"/>
        <v>40642.208333333336</v>
      </c>
      <c r="R323" t="b">
        <v>0</v>
      </c>
      <c r="S323" t="b">
        <v>0</v>
      </c>
      <c r="T323" t="s">
        <v>100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21</v>
      </c>
      <c r="G324" s="8" t="s">
        <v>20</v>
      </c>
      <c r="H324" s="9">
        <f t="shared" si="25"/>
        <v>1.6656234096692113</v>
      </c>
      <c r="I324">
        <v>5168</v>
      </c>
      <c r="J324" s="10">
        <f t="shared" si="26"/>
        <v>22.813467492260063</v>
      </c>
      <c r="K324" t="s">
        <v>22</v>
      </c>
      <c r="L324" t="str">
        <f t="shared" si="27"/>
        <v>theater</v>
      </c>
      <c r="M324" t="str">
        <f t="shared" si="28"/>
        <v>plays</v>
      </c>
      <c r="N324">
        <v>1290664800</v>
      </c>
      <c r="O324">
        <v>1291788000</v>
      </c>
      <c r="P324" s="12">
        <f t="shared" si="29"/>
        <v>40507.25</v>
      </c>
      <c r="Q324" s="12">
        <f t="shared" si="29"/>
        <v>40520.25</v>
      </c>
      <c r="R324" t="b">
        <v>0</v>
      </c>
      <c r="S324" t="b">
        <v>0</v>
      </c>
      <c r="T324" t="s">
        <v>33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40</v>
      </c>
      <c r="G325" s="8" t="s">
        <v>14</v>
      </c>
      <c r="H325" s="9">
        <f t="shared" ref="H325:H388" si="30">E325/D325</f>
        <v>0.24134831460674158</v>
      </c>
      <c r="I325">
        <v>26</v>
      </c>
      <c r="J325" s="10">
        <f t="shared" ref="J325:J388" si="31">IF(I325&gt;=1,D325/I325,"no donations")</f>
        <v>342.30769230769232</v>
      </c>
      <c r="K325" t="s">
        <v>41</v>
      </c>
      <c r="L325" t="str">
        <f t="shared" si="27"/>
        <v>film &amp; video</v>
      </c>
      <c r="M325" t="str">
        <f t="shared" si="28"/>
        <v>documentary</v>
      </c>
      <c r="N325">
        <v>1395896400</v>
      </c>
      <c r="O325">
        <v>1396069200</v>
      </c>
      <c r="P325" s="12">
        <f t="shared" si="29"/>
        <v>41725.208333333336</v>
      </c>
      <c r="Q325" s="12">
        <f t="shared" si="29"/>
        <v>41727.208333333336</v>
      </c>
      <c r="R325" t="b">
        <v>0</v>
      </c>
      <c r="S325" t="b">
        <v>0</v>
      </c>
      <c r="T325" t="s">
        <v>42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21</v>
      </c>
      <c r="G326" s="8" t="s">
        <v>20</v>
      </c>
      <c r="H326" s="9">
        <f t="shared" si="30"/>
        <v>1.6405633802816901</v>
      </c>
      <c r="I326">
        <v>307</v>
      </c>
      <c r="J326" s="10">
        <f t="shared" si="31"/>
        <v>23.127035830618894</v>
      </c>
      <c r="K326" t="s">
        <v>22</v>
      </c>
      <c r="L326" t="str">
        <f t="shared" si="27"/>
        <v>theater</v>
      </c>
      <c r="M326" t="str">
        <f t="shared" si="28"/>
        <v>plays</v>
      </c>
      <c r="N326">
        <v>1434862800</v>
      </c>
      <c r="O326">
        <v>1435899600</v>
      </c>
      <c r="P326" s="12">
        <f t="shared" si="29"/>
        <v>42176.208333333328</v>
      </c>
      <c r="Q326" s="12">
        <f t="shared" si="29"/>
        <v>42188.208333333328</v>
      </c>
      <c r="R326" t="b">
        <v>0</v>
      </c>
      <c r="S326" t="b">
        <v>1</v>
      </c>
      <c r="T326" t="s">
        <v>33</v>
      </c>
    </row>
    <row r="327" spans="1:20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21</v>
      </c>
      <c r="G327" s="8" t="s">
        <v>14</v>
      </c>
      <c r="H327" s="9">
        <f t="shared" si="30"/>
        <v>0.90723076923076929</v>
      </c>
      <c r="I327">
        <v>73</v>
      </c>
      <c r="J327" s="10">
        <f t="shared" si="31"/>
        <v>89.041095890410958</v>
      </c>
      <c r="K327" t="s">
        <v>22</v>
      </c>
      <c r="L327" t="str">
        <f t="shared" si="27"/>
        <v>theater</v>
      </c>
      <c r="M327" t="str">
        <f t="shared" si="28"/>
        <v>plays</v>
      </c>
      <c r="N327">
        <v>1529125200</v>
      </c>
      <c r="O327">
        <v>1531112400</v>
      </c>
      <c r="P327" s="12">
        <f t="shared" si="29"/>
        <v>43267.208333333328</v>
      </c>
      <c r="Q327" s="12">
        <f t="shared" si="29"/>
        <v>43290.208333333328</v>
      </c>
      <c r="R327" t="b">
        <v>0</v>
      </c>
      <c r="S327" t="b">
        <v>1</v>
      </c>
      <c r="T327" t="s">
        <v>33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21</v>
      </c>
      <c r="G328" s="8" t="s">
        <v>14</v>
      </c>
      <c r="H328" s="9">
        <f t="shared" si="30"/>
        <v>0.46194444444444444</v>
      </c>
      <c r="I328">
        <v>128</v>
      </c>
      <c r="J328" s="10">
        <f t="shared" si="31"/>
        <v>56.25</v>
      </c>
      <c r="K328" t="s">
        <v>22</v>
      </c>
      <c r="L328" t="str">
        <f t="shared" si="27"/>
        <v>film &amp; video</v>
      </c>
      <c r="M328" t="str">
        <f t="shared" si="28"/>
        <v>animation</v>
      </c>
      <c r="N328">
        <v>1451109600</v>
      </c>
      <c r="O328">
        <v>1451628000</v>
      </c>
      <c r="P328" s="12">
        <f t="shared" si="29"/>
        <v>42364.25</v>
      </c>
      <c r="Q328" s="12">
        <f t="shared" si="29"/>
        <v>42370.25</v>
      </c>
      <c r="R328" t="b">
        <v>0</v>
      </c>
      <c r="S328" t="b">
        <v>0</v>
      </c>
      <c r="T328" t="s">
        <v>71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21</v>
      </c>
      <c r="G329" s="8" t="s">
        <v>14</v>
      </c>
      <c r="H329" s="9">
        <f t="shared" si="30"/>
        <v>0.38538461538461538</v>
      </c>
      <c r="I329">
        <v>33</v>
      </c>
      <c r="J329" s="10">
        <f t="shared" si="31"/>
        <v>78.787878787878782</v>
      </c>
      <c r="K329" t="s">
        <v>22</v>
      </c>
      <c r="L329" t="str">
        <f t="shared" si="27"/>
        <v>theater</v>
      </c>
      <c r="M329" t="str">
        <f t="shared" si="28"/>
        <v>plays</v>
      </c>
      <c r="N329">
        <v>1566968400</v>
      </c>
      <c r="O329">
        <v>1567314000</v>
      </c>
      <c r="P329" s="12">
        <f t="shared" si="29"/>
        <v>43705.208333333328</v>
      </c>
      <c r="Q329" s="12">
        <f t="shared" si="29"/>
        <v>43709.208333333328</v>
      </c>
      <c r="R329" t="b">
        <v>0</v>
      </c>
      <c r="S329" t="b">
        <v>1</v>
      </c>
      <c r="T329" t="s">
        <v>33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21</v>
      </c>
      <c r="G330" s="8" t="s">
        <v>20</v>
      </c>
      <c r="H330" s="9">
        <f t="shared" si="30"/>
        <v>1.3356231003039514</v>
      </c>
      <c r="I330">
        <v>2441</v>
      </c>
      <c r="J330" s="10">
        <f t="shared" si="31"/>
        <v>40.43424825891028</v>
      </c>
      <c r="K330" t="s">
        <v>22</v>
      </c>
      <c r="L330" t="str">
        <f t="shared" si="27"/>
        <v>music</v>
      </c>
      <c r="M330" t="str">
        <f t="shared" si="28"/>
        <v>rock</v>
      </c>
      <c r="N330">
        <v>1543557600</v>
      </c>
      <c r="O330">
        <v>1544508000</v>
      </c>
      <c r="P330" s="12">
        <f t="shared" si="29"/>
        <v>43434.25</v>
      </c>
      <c r="Q330" s="12">
        <f t="shared" si="29"/>
        <v>43445.25</v>
      </c>
      <c r="R330" t="b">
        <v>0</v>
      </c>
      <c r="S330" t="b">
        <v>0</v>
      </c>
      <c r="T330" t="s">
        <v>23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21</v>
      </c>
      <c r="G331" s="8" t="s">
        <v>47</v>
      </c>
      <c r="H331" s="9">
        <f t="shared" si="30"/>
        <v>0.22896588486140726</v>
      </c>
      <c r="I331">
        <v>211</v>
      </c>
      <c r="J331" s="10">
        <f t="shared" si="31"/>
        <v>444.54976303317534</v>
      </c>
      <c r="K331" t="s">
        <v>22</v>
      </c>
      <c r="L331" t="str">
        <f t="shared" si="27"/>
        <v>games</v>
      </c>
      <c r="M331" t="str">
        <f t="shared" si="28"/>
        <v>video games</v>
      </c>
      <c r="N331">
        <v>1481522400</v>
      </c>
      <c r="O331">
        <v>1482472800</v>
      </c>
      <c r="P331" s="12">
        <f t="shared" si="29"/>
        <v>42716.25</v>
      </c>
      <c r="Q331" s="12">
        <f t="shared" si="29"/>
        <v>42727.25</v>
      </c>
      <c r="R331" t="b">
        <v>0</v>
      </c>
      <c r="S331" t="b">
        <v>0</v>
      </c>
      <c r="T331" t="s">
        <v>89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40</v>
      </c>
      <c r="G332" s="8" t="s">
        <v>20</v>
      </c>
      <c r="H332" s="9">
        <f t="shared" si="30"/>
        <v>1.8495548961424333</v>
      </c>
      <c r="I332">
        <v>1385</v>
      </c>
      <c r="J332" s="10">
        <f t="shared" si="31"/>
        <v>24.332129963898918</v>
      </c>
      <c r="K332" t="s">
        <v>41</v>
      </c>
      <c r="L332" t="str">
        <f t="shared" si="27"/>
        <v>film &amp; video</v>
      </c>
      <c r="M332" t="str">
        <f t="shared" si="28"/>
        <v>documentary</v>
      </c>
      <c r="N332">
        <v>1512712800</v>
      </c>
      <c r="O332">
        <v>1512799200</v>
      </c>
      <c r="P332" s="12">
        <f t="shared" si="29"/>
        <v>43077.25</v>
      </c>
      <c r="Q332" s="12">
        <f t="shared" si="29"/>
        <v>43078.25</v>
      </c>
      <c r="R332" t="b">
        <v>0</v>
      </c>
      <c r="S332" t="b">
        <v>0</v>
      </c>
      <c r="T332" t="s">
        <v>42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21</v>
      </c>
      <c r="G333" s="8" t="s">
        <v>20</v>
      </c>
      <c r="H333" s="9">
        <f t="shared" si="30"/>
        <v>4.4372727272727275</v>
      </c>
      <c r="I333">
        <v>190</v>
      </c>
      <c r="J333" s="10">
        <f t="shared" si="31"/>
        <v>17.368421052631579</v>
      </c>
      <c r="K333" t="s">
        <v>22</v>
      </c>
      <c r="L333" t="str">
        <f t="shared" si="27"/>
        <v>food</v>
      </c>
      <c r="M333" t="str">
        <f t="shared" si="28"/>
        <v>food trucks</v>
      </c>
      <c r="N333">
        <v>1324274400</v>
      </c>
      <c r="O333">
        <v>1324360800</v>
      </c>
      <c r="P333" s="12">
        <f t="shared" si="29"/>
        <v>40896.25</v>
      </c>
      <c r="Q333" s="12">
        <f t="shared" si="29"/>
        <v>40897.25</v>
      </c>
      <c r="R333" t="b">
        <v>0</v>
      </c>
      <c r="S333" t="b">
        <v>0</v>
      </c>
      <c r="T333" t="s">
        <v>17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21</v>
      </c>
      <c r="G334" s="8" t="s">
        <v>20</v>
      </c>
      <c r="H334" s="9">
        <f t="shared" si="30"/>
        <v>1.999806763285024</v>
      </c>
      <c r="I334">
        <v>470</v>
      </c>
      <c r="J334" s="10">
        <f t="shared" si="31"/>
        <v>44.042553191489361</v>
      </c>
      <c r="K334" t="s">
        <v>22</v>
      </c>
      <c r="L334" t="str">
        <f t="shared" si="27"/>
        <v>technology</v>
      </c>
      <c r="M334" t="str">
        <f t="shared" si="28"/>
        <v>wearables</v>
      </c>
      <c r="N334">
        <v>1364446800</v>
      </c>
      <c r="O334">
        <v>1364533200</v>
      </c>
      <c r="P334" s="12">
        <f t="shared" si="29"/>
        <v>41361.208333333336</v>
      </c>
      <c r="Q334" s="12">
        <f t="shared" si="29"/>
        <v>41362.208333333336</v>
      </c>
      <c r="R334" t="b">
        <v>0</v>
      </c>
      <c r="S334" t="b">
        <v>0</v>
      </c>
      <c r="T334" t="s">
        <v>65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21</v>
      </c>
      <c r="G335" s="8" t="s">
        <v>20</v>
      </c>
      <c r="H335" s="9">
        <f t="shared" si="30"/>
        <v>1.2395833333333333</v>
      </c>
      <c r="I335">
        <v>253</v>
      </c>
      <c r="J335" s="10">
        <f t="shared" si="31"/>
        <v>37.944664031620555</v>
      </c>
      <c r="K335" t="s">
        <v>22</v>
      </c>
      <c r="L335" t="str">
        <f t="shared" si="27"/>
        <v>theater</v>
      </c>
      <c r="M335" t="str">
        <f t="shared" si="28"/>
        <v>plays</v>
      </c>
      <c r="N335">
        <v>1542693600</v>
      </c>
      <c r="O335">
        <v>1545112800</v>
      </c>
      <c r="P335" s="12">
        <f t="shared" si="29"/>
        <v>43424.25</v>
      </c>
      <c r="Q335" s="12">
        <f t="shared" si="29"/>
        <v>43452.25</v>
      </c>
      <c r="R335" t="b">
        <v>0</v>
      </c>
      <c r="S335" t="b">
        <v>0</v>
      </c>
      <c r="T335" t="s">
        <v>33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21</v>
      </c>
      <c r="G336" s="8" t="s">
        <v>20</v>
      </c>
      <c r="H336" s="9">
        <f t="shared" si="30"/>
        <v>1.8661329305135952</v>
      </c>
      <c r="I336">
        <v>1113</v>
      </c>
      <c r="J336" s="10">
        <f t="shared" si="31"/>
        <v>59.478885893980234</v>
      </c>
      <c r="K336" t="s">
        <v>22</v>
      </c>
      <c r="L336" t="str">
        <f t="shared" si="27"/>
        <v>music</v>
      </c>
      <c r="M336" t="str">
        <f t="shared" si="28"/>
        <v>rock</v>
      </c>
      <c r="N336">
        <v>1515564000</v>
      </c>
      <c r="O336">
        <v>1516168800</v>
      </c>
      <c r="P336" s="12">
        <f t="shared" si="29"/>
        <v>43110.25</v>
      </c>
      <c r="Q336" s="12">
        <f t="shared" si="29"/>
        <v>43117.25</v>
      </c>
      <c r="R336" t="b">
        <v>0</v>
      </c>
      <c r="S336" t="b">
        <v>0</v>
      </c>
      <c r="T336" t="s">
        <v>23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21</v>
      </c>
      <c r="G337" s="8" t="s">
        <v>20</v>
      </c>
      <c r="H337" s="9">
        <f t="shared" si="30"/>
        <v>1.1428538550057536</v>
      </c>
      <c r="I337">
        <v>2283</v>
      </c>
      <c r="J337" s="10">
        <f t="shared" si="31"/>
        <v>76.127901883486643</v>
      </c>
      <c r="K337" t="s">
        <v>22</v>
      </c>
      <c r="L337" t="str">
        <f t="shared" si="27"/>
        <v>music</v>
      </c>
      <c r="M337" t="str">
        <f t="shared" si="28"/>
        <v>rock</v>
      </c>
      <c r="N337">
        <v>1573797600</v>
      </c>
      <c r="O337">
        <v>1574920800</v>
      </c>
      <c r="P337" s="12">
        <f t="shared" si="29"/>
        <v>43784.25</v>
      </c>
      <c r="Q337" s="12">
        <f t="shared" si="29"/>
        <v>43797.25</v>
      </c>
      <c r="R337" t="b">
        <v>0</v>
      </c>
      <c r="S337" t="b">
        <v>0</v>
      </c>
      <c r="T337" t="s">
        <v>23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21</v>
      </c>
      <c r="G338" s="8" t="s">
        <v>14</v>
      </c>
      <c r="H338" s="9">
        <f t="shared" si="30"/>
        <v>0.97032531824611035</v>
      </c>
      <c r="I338">
        <v>1072</v>
      </c>
      <c r="J338" s="10">
        <f t="shared" si="31"/>
        <v>65.951492537313428</v>
      </c>
      <c r="K338" t="s">
        <v>22</v>
      </c>
      <c r="L338" t="str">
        <f t="shared" si="27"/>
        <v>music</v>
      </c>
      <c r="M338" t="str">
        <f t="shared" si="28"/>
        <v>rock</v>
      </c>
      <c r="N338">
        <v>1292392800</v>
      </c>
      <c r="O338">
        <v>1292479200</v>
      </c>
      <c r="P338" s="12">
        <f t="shared" si="29"/>
        <v>40527.25</v>
      </c>
      <c r="Q338" s="12">
        <f t="shared" si="29"/>
        <v>40528.25</v>
      </c>
      <c r="R338" t="b">
        <v>0</v>
      </c>
      <c r="S338" t="b">
        <v>1</v>
      </c>
      <c r="T338" t="s">
        <v>23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21</v>
      </c>
      <c r="G339" s="8" t="s">
        <v>20</v>
      </c>
      <c r="H339" s="9">
        <f t="shared" si="30"/>
        <v>1.2281904761904763</v>
      </c>
      <c r="I339">
        <v>1095</v>
      </c>
      <c r="J339" s="10">
        <f t="shared" si="31"/>
        <v>86.301369863013704</v>
      </c>
      <c r="K339" t="s">
        <v>22</v>
      </c>
      <c r="L339" t="str">
        <f t="shared" si="27"/>
        <v>theater</v>
      </c>
      <c r="M339" t="str">
        <f t="shared" si="28"/>
        <v>plays</v>
      </c>
      <c r="N339">
        <v>1573452000</v>
      </c>
      <c r="O339">
        <v>1573538400</v>
      </c>
      <c r="P339" s="12">
        <f t="shared" si="29"/>
        <v>43780.25</v>
      </c>
      <c r="Q339" s="12">
        <f t="shared" si="29"/>
        <v>43781.25</v>
      </c>
      <c r="R339" t="b">
        <v>0</v>
      </c>
      <c r="S339" t="b">
        <v>0</v>
      </c>
      <c r="T339" t="s">
        <v>33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21</v>
      </c>
      <c r="G340" s="8" t="s">
        <v>20</v>
      </c>
      <c r="H340" s="9">
        <f t="shared" si="30"/>
        <v>1.7914326647564469</v>
      </c>
      <c r="I340">
        <v>1690</v>
      </c>
      <c r="J340" s="10">
        <f t="shared" si="31"/>
        <v>41.301775147928993</v>
      </c>
      <c r="K340" t="s">
        <v>22</v>
      </c>
      <c r="L340" t="str">
        <f t="shared" si="27"/>
        <v>theater</v>
      </c>
      <c r="M340" t="str">
        <f t="shared" si="28"/>
        <v>plays</v>
      </c>
      <c r="N340">
        <v>1317790800</v>
      </c>
      <c r="O340">
        <v>1320382800</v>
      </c>
      <c r="P340" s="12">
        <f t="shared" si="29"/>
        <v>40821.208333333336</v>
      </c>
      <c r="Q340" s="12">
        <f t="shared" si="29"/>
        <v>40851.208333333336</v>
      </c>
      <c r="R340" t="b">
        <v>0</v>
      </c>
      <c r="S340" t="b">
        <v>0</v>
      </c>
      <c r="T340" t="s">
        <v>33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15</v>
      </c>
      <c r="G341" s="8" t="s">
        <v>74</v>
      </c>
      <c r="H341" s="9">
        <f t="shared" si="30"/>
        <v>0.79951577402787966</v>
      </c>
      <c r="I341">
        <v>1297</v>
      </c>
      <c r="J341" s="10">
        <f t="shared" si="31"/>
        <v>105.08866615265998</v>
      </c>
      <c r="K341" t="s">
        <v>16</v>
      </c>
      <c r="L341" t="str">
        <f t="shared" si="27"/>
        <v>theater</v>
      </c>
      <c r="M341" t="str">
        <f t="shared" si="28"/>
        <v>plays</v>
      </c>
      <c r="N341">
        <v>1501650000</v>
      </c>
      <c r="O341">
        <v>1502859600</v>
      </c>
      <c r="P341" s="12">
        <f t="shared" si="29"/>
        <v>42949.208333333328</v>
      </c>
      <c r="Q341" s="12">
        <f t="shared" si="29"/>
        <v>42963.208333333328</v>
      </c>
      <c r="R341" t="b">
        <v>0</v>
      </c>
      <c r="S341" t="b">
        <v>0</v>
      </c>
      <c r="T341" t="s">
        <v>33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21</v>
      </c>
      <c r="G342" s="8" t="s">
        <v>14</v>
      </c>
      <c r="H342" s="9">
        <f t="shared" si="30"/>
        <v>0.94242587601078165</v>
      </c>
      <c r="I342">
        <v>393</v>
      </c>
      <c r="J342" s="10">
        <f t="shared" si="31"/>
        <v>94.402035623409674</v>
      </c>
      <c r="K342" t="s">
        <v>22</v>
      </c>
      <c r="L342" t="str">
        <f t="shared" si="27"/>
        <v>photography</v>
      </c>
      <c r="M342" t="str">
        <f t="shared" si="28"/>
        <v>photography books</v>
      </c>
      <c r="N342">
        <v>1323669600</v>
      </c>
      <c r="O342">
        <v>1323756000</v>
      </c>
      <c r="P342" s="12">
        <f t="shared" si="29"/>
        <v>40889.25</v>
      </c>
      <c r="Q342" s="12">
        <f t="shared" si="29"/>
        <v>40890.25</v>
      </c>
      <c r="R342" t="b">
        <v>0</v>
      </c>
      <c r="S342" t="b">
        <v>0</v>
      </c>
      <c r="T342" t="s">
        <v>122</v>
      </c>
    </row>
    <row r="343" spans="1:20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21</v>
      </c>
      <c r="G343" s="8" t="s">
        <v>14</v>
      </c>
      <c r="H343" s="9">
        <f t="shared" si="30"/>
        <v>0.84669291338582675</v>
      </c>
      <c r="I343">
        <v>1257</v>
      </c>
      <c r="J343" s="10">
        <f t="shared" si="31"/>
        <v>90.930787589498806</v>
      </c>
      <c r="K343" t="s">
        <v>22</v>
      </c>
      <c r="L343" t="str">
        <f t="shared" si="27"/>
        <v>music</v>
      </c>
      <c r="M343" t="str">
        <f t="shared" si="28"/>
        <v>indie rock</v>
      </c>
      <c r="N343">
        <v>1440738000</v>
      </c>
      <c r="O343">
        <v>1441342800</v>
      </c>
      <c r="P343" s="12">
        <f t="shared" si="29"/>
        <v>42244.208333333328</v>
      </c>
      <c r="Q343" s="12">
        <f t="shared" si="29"/>
        <v>42251.208333333328</v>
      </c>
      <c r="R343" t="b">
        <v>0</v>
      </c>
      <c r="S343" t="b">
        <v>0</v>
      </c>
      <c r="T343" t="s">
        <v>60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21</v>
      </c>
      <c r="G344" s="8" t="s">
        <v>14</v>
      </c>
      <c r="H344" s="9">
        <f t="shared" si="30"/>
        <v>0.66521920668058454</v>
      </c>
      <c r="I344">
        <v>328</v>
      </c>
      <c r="J344" s="10">
        <f t="shared" si="31"/>
        <v>146.03658536585365</v>
      </c>
      <c r="K344" t="s">
        <v>22</v>
      </c>
      <c r="L344" t="str">
        <f t="shared" si="27"/>
        <v>theater</v>
      </c>
      <c r="M344" t="str">
        <f t="shared" si="28"/>
        <v>plays</v>
      </c>
      <c r="N344">
        <v>1374296400</v>
      </c>
      <c r="O344">
        <v>1375333200</v>
      </c>
      <c r="P344" s="12">
        <f t="shared" si="29"/>
        <v>41475.208333333336</v>
      </c>
      <c r="Q344" s="12">
        <f t="shared" si="29"/>
        <v>41487.208333333336</v>
      </c>
      <c r="R344" t="b">
        <v>0</v>
      </c>
      <c r="S344" t="b">
        <v>0</v>
      </c>
      <c r="T344" t="s">
        <v>33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21</v>
      </c>
      <c r="G345" s="8" t="s">
        <v>14</v>
      </c>
      <c r="H345" s="9">
        <f t="shared" si="30"/>
        <v>0.53922222222222227</v>
      </c>
      <c r="I345">
        <v>147</v>
      </c>
      <c r="J345" s="10">
        <f t="shared" si="31"/>
        <v>61.224489795918366</v>
      </c>
      <c r="K345" t="s">
        <v>22</v>
      </c>
      <c r="L345" t="str">
        <f t="shared" si="27"/>
        <v>theater</v>
      </c>
      <c r="M345" t="str">
        <f t="shared" si="28"/>
        <v>plays</v>
      </c>
      <c r="N345">
        <v>1384840800</v>
      </c>
      <c r="O345">
        <v>1389420000</v>
      </c>
      <c r="P345" s="12">
        <f t="shared" si="29"/>
        <v>41597.25</v>
      </c>
      <c r="Q345" s="12">
        <f t="shared" si="29"/>
        <v>41650.25</v>
      </c>
      <c r="R345" t="b">
        <v>0</v>
      </c>
      <c r="S345" t="b">
        <v>0</v>
      </c>
      <c r="T345" t="s">
        <v>33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21</v>
      </c>
      <c r="G346" s="8" t="s">
        <v>14</v>
      </c>
      <c r="H346" s="9">
        <f t="shared" si="30"/>
        <v>0.41983299595141699</v>
      </c>
      <c r="I346">
        <v>830</v>
      </c>
      <c r="J346" s="10">
        <f t="shared" si="31"/>
        <v>238.07228915662651</v>
      </c>
      <c r="K346" t="s">
        <v>22</v>
      </c>
      <c r="L346" t="str">
        <f t="shared" si="27"/>
        <v>games</v>
      </c>
      <c r="M346" t="str">
        <f t="shared" si="28"/>
        <v>video games</v>
      </c>
      <c r="N346">
        <v>1516600800</v>
      </c>
      <c r="O346">
        <v>1520056800</v>
      </c>
      <c r="P346" s="12">
        <f t="shared" si="29"/>
        <v>43122.25</v>
      </c>
      <c r="Q346" s="12">
        <f t="shared" si="29"/>
        <v>43162.25</v>
      </c>
      <c r="R346" t="b">
        <v>0</v>
      </c>
      <c r="S346" t="b">
        <v>0</v>
      </c>
      <c r="T346" t="s">
        <v>89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40</v>
      </c>
      <c r="G347" s="8" t="s">
        <v>14</v>
      </c>
      <c r="H347" s="9">
        <f t="shared" si="30"/>
        <v>0.14694796954314721</v>
      </c>
      <c r="I347">
        <v>331</v>
      </c>
      <c r="J347" s="10">
        <f t="shared" si="31"/>
        <v>476.13293051359517</v>
      </c>
      <c r="K347" t="s">
        <v>41</v>
      </c>
      <c r="L347" t="str">
        <f t="shared" si="27"/>
        <v>film &amp; video</v>
      </c>
      <c r="M347" t="str">
        <f t="shared" si="28"/>
        <v>drama</v>
      </c>
      <c r="N347">
        <v>1436418000</v>
      </c>
      <c r="O347">
        <v>1436504400</v>
      </c>
      <c r="P347" s="12">
        <f t="shared" si="29"/>
        <v>42194.208333333328</v>
      </c>
      <c r="Q347" s="12">
        <f t="shared" si="29"/>
        <v>42195.208333333328</v>
      </c>
      <c r="R347" t="b">
        <v>0</v>
      </c>
      <c r="S347" t="b">
        <v>0</v>
      </c>
      <c r="T347" t="s">
        <v>53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21</v>
      </c>
      <c r="G348" s="8" t="s">
        <v>14</v>
      </c>
      <c r="H348" s="9">
        <f t="shared" si="30"/>
        <v>0.34475</v>
      </c>
      <c r="I348">
        <v>25</v>
      </c>
      <c r="J348" s="10">
        <f t="shared" si="31"/>
        <v>320</v>
      </c>
      <c r="K348" t="s">
        <v>22</v>
      </c>
      <c r="L348" t="str">
        <f t="shared" si="27"/>
        <v>music</v>
      </c>
      <c r="M348" t="str">
        <f t="shared" si="28"/>
        <v>indie rock</v>
      </c>
      <c r="N348">
        <v>1503550800</v>
      </c>
      <c r="O348">
        <v>1508302800</v>
      </c>
      <c r="P348" s="12">
        <f t="shared" si="29"/>
        <v>42971.208333333328</v>
      </c>
      <c r="Q348" s="12">
        <f t="shared" si="29"/>
        <v>43026.208333333328</v>
      </c>
      <c r="R348" t="b">
        <v>0</v>
      </c>
      <c r="S348" t="b">
        <v>1</v>
      </c>
      <c r="T348" t="s">
        <v>60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21</v>
      </c>
      <c r="G349" s="8" t="s">
        <v>20</v>
      </c>
      <c r="H349" s="9">
        <f t="shared" si="30"/>
        <v>14.007777777777777</v>
      </c>
      <c r="I349">
        <v>191</v>
      </c>
      <c r="J349" s="10">
        <f t="shared" si="31"/>
        <v>4.7120418848167542</v>
      </c>
      <c r="K349" t="s">
        <v>22</v>
      </c>
      <c r="L349" t="str">
        <f t="shared" si="27"/>
        <v>technology</v>
      </c>
      <c r="M349" t="str">
        <f t="shared" si="28"/>
        <v>web</v>
      </c>
      <c r="N349">
        <v>1423634400</v>
      </c>
      <c r="O349">
        <v>1425708000</v>
      </c>
      <c r="P349" s="12">
        <f t="shared" si="29"/>
        <v>42046.25</v>
      </c>
      <c r="Q349" s="12">
        <f t="shared" si="29"/>
        <v>42070.25</v>
      </c>
      <c r="R349" t="b">
        <v>0</v>
      </c>
      <c r="S349" t="b">
        <v>0</v>
      </c>
      <c r="T349" t="s">
        <v>28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21</v>
      </c>
      <c r="G350" s="8" t="s">
        <v>14</v>
      </c>
      <c r="H350" s="9">
        <f t="shared" si="30"/>
        <v>0.71770351758793971</v>
      </c>
      <c r="I350">
        <v>3483</v>
      </c>
      <c r="J350" s="10">
        <f t="shared" si="31"/>
        <v>57.134654033878839</v>
      </c>
      <c r="K350" t="s">
        <v>22</v>
      </c>
      <c r="L350" t="str">
        <f t="shared" si="27"/>
        <v>food</v>
      </c>
      <c r="M350" t="str">
        <f t="shared" si="28"/>
        <v>food trucks</v>
      </c>
      <c r="N350">
        <v>1487224800</v>
      </c>
      <c r="O350">
        <v>1488348000</v>
      </c>
      <c r="P350" s="12">
        <f t="shared" si="29"/>
        <v>42782.25</v>
      </c>
      <c r="Q350" s="12">
        <f t="shared" si="29"/>
        <v>42795.25</v>
      </c>
      <c r="R350" t="b">
        <v>0</v>
      </c>
      <c r="S350" t="b">
        <v>0</v>
      </c>
      <c r="T350" t="s">
        <v>17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21</v>
      </c>
      <c r="G351" s="8" t="s">
        <v>14</v>
      </c>
      <c r="H351" s="9">
        <f t="shared" si="30"/>
        <v>0.53074115044247783</v>
      </c>
      <c r="I351">
        <v>923</v>
      </c>
      <c r="J351" s="10">
        <f t="shared" si="31"/>
        <v>195.88299024918743</v>
      </c>
      <c r="K351" t="s">
        <v>22</v>
      </c>
      <c r="L351" t="str">
        <f t="shared" si="27"/>
        <v>theater</v>
      </c>
      <c r="M351" t="str">
        <f t="shared" si="28"/>
        <v>plays</v>
      </c>
      <c r="N351">
        <v>1500008400</v>
      </c>
      <c r="O351">
        <v>1502600400</v>
      </c>
      <c r="P351" s="12">
        <f t="shared" si="29"/>
        <v>42930.208333333328</v>
      </c>
      <c r="Q351" s="12">
        <f t="shared" si="29"/>
        <v>42960.208333333328</v>
      </c>
      <c r="R351" t="b">
        <v>0</v>
      </c>
      <c r="S351" t="b">
        <v>0</v>
      </c>
      <c r="T351" t="s">
        <v>33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21</v>
      </c>
      <c r="G352" s="8" t="s">
        <v>14</v>
      </c>
      <c r="H352" s="9">
        <f t="shared" si="30"/>
        <v>0.05</v>
      </c>
      <c r="I352">
        <v>1</v>
      </c>
      <c r="J352" s="10">
        <f t="shared" si="31"/>
        <v>100</v>
      </c>
      <c r="K352" t="s">
        <v>22</v>
      </c>
      <c r="L352" t="str">
        <f t="shared" si="27"/>
        <v>music</v>
      </c>
      <c r="M352" t="str">
        <f t="shared" si="28"/>
        <v>jazz</v>
      </c>
      <c r="N352">
        <v>1432098000</v>
      </c>
      <c r="O352">
        <v>1433653200</v>
      </c>
      <c r="P352" s="12">
        <f t="shared" si="29"/>
        <v>42144.208333333328</v>
      </c>
      <c r="Q352" s="12">
        <f t="shared" si="29"/>
        <v>42162.208333333328</v>
      </c>
      <c r="R352" t="b">
        <v>0</v>
      </c>
      <c r="S352" t="b">
        <v>1</v>
      </c>
      <c r="T352" t="s">
        <v>159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21</v>
      </c>
      <c r="G353" s="8" t="s">
        <v>20</v>
      </c>
      <c r="H353" s="9">
        <f t="shared" si="30"/>
        <v>1.2770715249662619</v>
      </c>
      <c r="I353">
        <v>2013</v>
      </c>
      <c r="J353" s="10">
        <f t="shared" si="31"/>
        <v>36.810730253353206</v>
      </c>
      <c r="K353" t="s">
        <v>22</v>
      </c>
      <c r="L353" t="str">
        <f t="shared" si="27"/>
        <v>music</v>
      </c>
      <c r="M353" t="str">
        <f t="shared" si="28"/>
        <v>rock</v>
      </c>
      <c r="N353">
        <v>1440392400</v>
      </c>
      <c r="O353">
        <v>1441602000</v>
      </c>
      <c r="P353" s="12">
        <f t="shared" si="29"/>
        <v>42240.208333333328</v>
      </c>
      <c r="Q353" s="12">
        <f t="shared" si="29"/>
        <v>42254.208333333328</v>
      </c>
      <c r="R353" t="b">
        <v>0</v>
      </c>
      <c r="S353" t="b">
        <v>0</v>
      </c>
      <c r="T353" t="s">
        <v>23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15</v>
      </c>
      <c r="G354" s="8" t="s">
        <v>14</v>
      </c>
      <c r="H354" s="9">
        <f t="shared" si="30"/>
        <v>0.34892857142857142</v>
      </c>
      <c r="I354">
        <v>33</v>
      </c>
      <c r="J354" s="10">
        <f t="shared" si="31"/>
        <v>84.848484848484844</v>
      </c>
      <c r="K354" t="s">
        <v>16</v>
      </c>
      <c r="L354" t="str">
        <f t="shared" si="27"/>
        <v>theater</v>
      </c>
      <c r="M354" t="str">
        <f t="shared" si="28"/>
        <v>plays</v>
      </c>
      <c r="N354">
        <v>1446876000</v>
      </c>
      <c r="O354">
        <v>1447567200</v>
      </c>
      <c r="P354" s="12">
        <f t="shared" si="29"/>
        <v>42315.25</v>
      </c>
      <c r="Q354" s="12">
        <f t="shared" si="29"/>
        <v>42323.25</v>
      </c>
      <c r="R354" t="b">
        <v>0</v>
      </c>
      <c r="S354" t="b">
        <v>0</v>
      </c>
      <c r="T354" t="s">
        <v>33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21</v>
      </c>
      <c r="G355" s="8" t="s">
        <v>20</v>
      </c>
      <c r="H355" s="9">
        <f t="shared" si="30"/>
        <v>4.105982142857143</v>
      </c>
      <c r="I355">
        <v>1703</v>
      </c>
      <c r="J355" s="10">
        <f t="shared" si="31"/>
        <v>19.729888432178509</v>
      </c>
      <c r="K355" t="s">
        <v>22</v>
      </c>
      <c r="L355" t="str">
        <f t="shared" si="27"/>
        <v>theater</v>
      </c>
      <c r="M355" t="str">
        <f t="shared" si="28"/>
        <v>plays</v>
      </c>
      <c r="N355">
        <v>1562302800</v>
      </c>
      <c r="O355">
        <v>1562389200</v>
      </c>
      <c r="P355" s="12">
        <f t="shared" si="29"/>
        <v>43651.208333333328</v>
      </c>
      <c r="Q355" s="12">
        <f t="shared" si="29"/>
        <v>43652.208333333328</v>
      </c>
      <c r="R355" t="b">
        <v>0</v>
      </c>
      <c r="S355" t="b">
        <v>0</v>
      </c>
      <c r="T355" t="s">
        <v>33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36</v>
      </c>
      <c r="G356" s="8" t="s">
        <v>20</v>
      </c>
      <c r="H356" s="9">
        <f t="shared" si="30"/>
        <v>1.2373770491803278</v>
      </c>
      <c r="I356">
        <v>80</v>
      </c>
      <c r="J356" s="10">
        <f t="shared" si="31"/>
        <v>76.25</v>
      </c>
      <c r="K356" t="s">
        <v>37</v>
      </c>
      <c r="L356" t="str">
        <f t="shared" si="27"/>
        <v>film &amp; video</v>
      </c>
      <c r="M356" t="str">
        <f t="shared" si="28"/>
        <v>documentary</v>
      </c>
      <c r="N356">
        <v>1378184400</v>
      </c>
      <c r="O356">
        <v>1378789200</v>
      </c>
      <c r="P356" s="12">
        <f t="shared" si="29"/>
        <v>41520.208333333336</v>
      </c>
      <c r="Q356" s="12">
        <f t="shared" si="29"/>
        <v>41527.208333333336</v>
      </c>
      <c r="R356" t="b">
        <v>0</v>
      </c>
      <c r="S356" t="b">
        <v>0</v>
      </c>
      <c r="T356" t="s">
        <v>42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21</v>
      </c>
      <c r="G357" s="8" t="s">
        <v>47</v>
      </c>
      <c r="H357" s="9">
        <f t="shared" si="30"/>
        <v>0.58973684210526311</v>
      </c>
      <c r="I357">
        <v>86</v>
      </c>
      <c r="J357" s="10">
        <f t="shared" si="31"/>
        <v>44.186046511627907</v>
      </c>
      <c r="K357" t="s">
        <v>22</v>
      </c>
      <c r="L357" t="str">
        <f t="shared" si="27"/>
        <v>technology</v>
      </c>
      <c r="M357" t="str">
        <f t="shared" si="28"/>
        <v>wearables</v>
      </c>
      <c r="N357">
        <v>1485064800</v>
      </c>
      <c r="O357">
        <v>1488520800</v>
      </c>
      <c r="P357" s="12">
        <f t="shared" si="29"/>
        <v>42757.25</v>
      </c>
      <c r="Q357" s="12">
        <f t="shared" si="29"/>
        <v>42797.25</v>
      </c>
      <c r="R357" t="b">
        <v>0</v>
      </c>
      <c r="S357" t="b">
        <v>0</v>
      </c>
      <c r="T357" t="s">
        <v>65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107</v>
      </c>
      <c r="G358" s="8" t="s">
        <v>14</v>
      </c>
      <c r="H358" s="9">
        <f t="shared" si="30"/>
        <v>0.36892473118279567</v>
      </c>
      <c r="I358">
        <v>40</v>
      </c>
      <c r="J358" s="10">
        <f t="shared" si="31"/>
        <v>232.5</v>
      </c>
      <c r="K358" t="s">
        <v>108</v>
      </c>
      <c r="L358" t="str">
        <f t="shared" si="27"/>
        <v>theater</v>
      </c>
      <c r="M358" t="str">
        <f t="shared" si="28"/>
        <v>plays</v>
      </c>
      <c r="N358">
        <v>1326520800</v>
      </c>
      <c r="O358">
        <v>1327298400</v>
      </c>
      <c r="P358" s="12">
        <f t="shared" si="29"/>
        <v>40922.25</v>
      </c>
      <c r="Q358" s="12">
        <f t="shared" si="29"/>
        <v>40931.25</v>
      </c>
      <c r="R358" t="b">
        <v>0</v>
      </c>
      <c r="S358" t="b">
        <v>0</v>
      </c>
      <c r="T358" t="s">
        <v>33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21</v>
      </c>
      <c r="G359" s="8" t="s">
        <v>20</v>
      </c>
      <c r="H359" s="9">
        <f t="shared" si="30"/>
        <v>1.8491304347826087</v>
      </c>
      <c r="I359">
        <v>41</v>
      </c>
      <c r="J359" s="10">
        <f t="shared" si="31"/>
        <v>56.097560975609753</v>
      </c>
      <c r="K359" t="s">
        <v>22</v>
      </c>
      <c r="L359" t="str">
        <f t="shared" si="27"/>
        <v>games</v>
      </c>
      <c r="M359" t="str">
        <f t="shared" si="28"/>
        <v>video games</v>
      </c>
      <c r="N359">
        <v>1441256400</v>
      </c>
      <c r="O359">
        <v>1443416400</v>
      </c>
      <c r="P359" s="12">
        <f t="shared" si="29"/>
        <v>42250.208333333328</v>
      </c>
      <c r="Q359" s="12">
        <f t="shared" si="29"/>
        <v>42275.208333333328</v>
      </c>
      <c r="R359" t="b">
        <v>0</v>
      </c>
      <c r="S359" t="b">
        <v>0</v>
      </c>
      <c r="T359" t="s">
        <v>89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15</v>
      </c>
      <c r="G360" s="8" t="s">
        <v>14</v>
      </c>
      <c r="H360" s="9">
        <f t="shared" si="30"/>
        <v>0.11814432989690722</v>
      </c>
      <c r="I360">
        <v>23</v>
      </c>
      <c r="J360" s="10">
        <f t="shared" si="31"/>
        <v>421.73913043478262</v>
      </c>
      <c r="K360" t="s">
        <v>16</v>
      </c>
      <c r="L360" t="str">
        <f t="shared" si="27"/>
        <v>photography</v>
      </c>
      <c r="M360" t="str">
        <f t="shared" si="28"/>
        <v>photography books</v>
      </c>
      <c r="N360">
        <v>1533877200</v>
      </c>
      <c r="O360">
        <v>1534136400</v>
      </c>
      <c r="P360" s="12">
        <f t="shared" si="29"/>
        <v>43322.208333333328</v>
      </c>
      <c r="Q360" s="12">
        <f t="shared" si="29"/>
        <v>43325.208333333328</v>
      </c>
      <c r="R360" t="b">
        <v>1</v>
      </c>
      <c r="S360" t="b">
        <v>0</v>
      </c>
      <c r="T360" t="s">
        <v>122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21</v>
      </c>
      <c r="G361" s="8" t="s">
        <v>20</v>
      </c>
      <c r="H361" s="9">
        <f t="shared" si="30"/>
        <v>2.9870000000000001</v>
      </c>
      <c r="I361">
        <v>187</v>
      </c>
      <c r="J361" s="10">
        <f t="shared" si="31"/>
        <v>21.390374331550802</v>
      </c>
      <c r="K361" t="s">
        <v>22</v>
      </c>
      <c r="L361" t="str">
        <f t="shared" si="27"/>
        <v>film &amp; video</v>
      </c>
      <c r="M361" t="str">
        <f t="shared" si="28"/>
        <v>animation</v>
      </c>
      <c r="N361">
        <v>1314421200</v>
      </c>
      <c r="O361">
        <v>1315026000</v>
      </c>
      <c r="P361" s="12">
        <f t="shared" si="29"/>
        <v>40782.208333333336</v>
      </c>
      <c r="Q361" s="12">
        <f t="shared" si="29"/>
        <v>40789.208333333336</v>
      </c>
      <c r="R361" t="b">
        <v>0</v>
      </c>
      <c r="S361" t="b">
        <v>0</v>
      </c>
      <c r="T361" t="s">
        <v>71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40</v>
      </c>
      <c r="G362" s="8" t="s">
        <v>20</v>
      </c>
      <c r="H362" s="9">
        <f t="shared" si="30"/>
        <v>2.2635175879396985</v>
      </c>
      <c r="I362">
        <v>2875</v>
      </c>
      <c r="J362" s="10">
        <f t="shared" si="31"/>
        <v>20.765217391304347</v>
      </c>
      <c r="K362" t="s">
        <v>41</v>
      </c>
      <c r="L362" t="str">
        <f t="shared" si="27"/>
        <v>theater</v>
      </c>
      <c r="M362" t="str">
        <f t="shared" si="28"/>
        <v>plays</v>
      </c>
      <c r="N362">
        <v>1293861600</v>
      </c>
      <c r="O362">
        <v>1295071200</v>
      </c>
      <c r="P362" s="12">
        <f t="shared" si="29"/>
        <v>40544.25</v>
      </c>
      <c r="Q362" s="12">
        <f t="shared" si="29"/>
        <v>40558.25</v>
      </c>
      <c r="R362" t="b">
        <v>0</v>
      </c>
      <c r="S362" t="b">
        <v>1</v>
      </c>
      <c r="T362" t="s">
        <v>33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21</v>
      </c>
      <c r="G363" s="8" t="s">
        <v>20</v>
      </c>
      <c r="H363" s="9">
        <f t="shared" si="30"/>
        <v>1.7356363636363636</v>
      </c>
      <c r="I363">
        <v>88</v>
      </c>
      <c r="J363" s="10">
        <f t="shared" si="31"/>
        <v>62.5</v>
      </c>
      <c r="K363" t="s">
        <v>22</v>
      </c>
      <c r="L363" t="str">
        <f t="shared" si="27"/>
        <v>theater</v>
      </c>
      <c r="M363" t="str">
        <f t="shared" si="28"/>
        <v>plays</v>
      </c>
      <c r="N363">
        <v>1507352400</v>
      </c>
      <c r="O363">
        <v>1509426000</v>
      </c>
      <c r="P363" s="12">
        <f t="shared" si="29"/>
        <v>43015.208333333328</v>
      </c>
      <c r="Q363" s="12">
        <f t="shared" si="29"/>
        <v>43039.208333333328</v>
      </c>
      <c r="R363" t="b">
        <v>0</v>
      </c>
      <c r="S363" t="b">
        <v>0</v>
      </c>
      <c r="T363" t="s">
        <v>33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21</v>
      </c>
      <c r="G364" s="8" t="s">
        <v>20</v>
      </c>
      <c r="H364" s="9">
        <f t="shared" si="30"/>
        <v>3.7175675675675675</v>
      </c>
      <c r="I364">
        <v>191</v>
      </c>
      <c r="J364" s="10">
        <f t="shared" si="31"/>
        <v>19.3717277486911</v>
      </c>
      <c r="K364" t="s">
        <v>22</v>
      </c>
      <c r="L364" t="str">
        <f t="shared" si="27"/>
        <v>music</v>
      </c>
      <c r="M364" t="str">
        <f t="shared" si="28"/>
        <v>rock</v>
      </c>
      <c r="N364">
        <v>1296108000</v>
      </c>
      <c r="O364">
        <v>1299391200</v>
      </c>
      <c r="P364" s="12">
        <f t="shared" si="29"/>
        <v>40570.25</v>
      </c>
      <c r="Q364" s="12">
        <f t="shared" si="29"/>
        <v>40608.25</v>
      </c>
      <c r="R364" t="b">
        <v>0</v>
      </c>
      <c r="S364" t="b">
        <v>0</v>
      </c>
      <c r="T364" t="s">
        <v>23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21</v>
      </c>
      <c r="G365" s="8" t="s">
        <v>20</v>
      </c>
      <c r="H365" s="9">
        <f t="shared" si="30"/>
        <v>1.601923076923077</v>
      </c>
      <c r="I365">
        <v>139</v>
      </c>
      <c r="J365" s="10">
        <f t="shared" si="31"/>
        <v>37.410071942446045</v>
      </c>
      <c r="K365" t="s">
        <v>22</v>
      </c>
      <c r="L365" t="str">
        <f t="shared" si="27"/>
        <v>music</v>
      </c>
      <c r="M365" t="str">
        <f t="shared" si="28"/>
        <v>rock</v>
      </c>
      <c r="N365">
        <v>1324965600</v>
      </c>
      <c r="O365">
        <v>1325052000</v>
      </c>
      <c r="P365" s="12">
        <f t="shared" si="29"/>
        <v>40904.25</v>
      </c>
      <c r="Q365" s="12">
        <f t="shared" si="29"/>
        <v>40905.25</v>
      </c>
      <c r="R365" t="b">
        <v>0</v>
      </c>
      <c r="S365" t="b">
        <v>0</v>
      </c>
      <c r="T365" t="s">
        <v>23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21</v>
      </c>
      <c r="G366" s="8" t="s">
        <v>20</v>
      </c>
      <c r="H366" s="9">
        <f t="shared" si="30"/>
        <v>16.163333333333334</v>
      </c>
      <c r="I366">
        <v>186</v>
      </c>
      <c r="J366" s="10">
        <f t="shared" si="31"/>
        <v>4.838709677419355</v>
      </c>
      <c r="K366" t="s">
        <v>22</v>
      </c>
      <c r="L366" t="str">
        <f t="shared" si="27"/>
        <v>music</v>
      </c>
      <c r="M366" t="str">
        <f t="shared" si="28"/>
        <v>indie rock</v>
      </c>
      <c r="N366">
        <v>1520229600</v>
      </c>
      <c r="O366">
        <v>1522818000</v>
      </c>
      <c r="P366" s="12">
        <f t="shared" si="29"/>
        <v>43164.25</v>
      </c>
      <c r="Q366" s="12">
        <f t="shared" si="29"/>
        <v>43194.208333333328</v>
      </c>
      <c r="R366" t="b">
        <v>0</v>
      </c>
      <c r="S366" t="b">
        <v>0</v>
      </c>
      <c r="T366" t="s">
        <v>60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26</v>
      </c>
      <c r="G367" s="8" t="s">
        <v>20</v>
      </c>
      <c r="H367" s="9">
        <f t="shared" si="30"/>
        <v>7.3343749999999996</v>
      </c>
      <c r="I367">
        <v>112</v>
      </c>
      <c r="J367" s="10">
        <f t="shared" si="31"/>
        <v>14.285714285714286</v>
      </c>
      <c r="K367" t="s">
        <v>27</v>
      </c>
      <c r="L367" t="str">
        <f t="shared" si="27"/>
        <v>theater</v>
      </c>
      <c r="M367" t="str">
        <f t="shared" si="28"/>
        <v>plays</v>
      </c>
      <c r="N367">
        <v>1482991200</v>
      </c>
      <c r="O367">
        <v>1485324000</v>
      </c>
      <c r="P367" s="12">
        <f t="shared" si="29"/>
        <v>42733.25</v>
      </c>
      <c r="Q367" s="12">
        <f t="shared" si="29"/>
        <v>42760.25</v>
      </c>
      <c r="R367" t="b">
        <v>0</v>
      </c>
      <c r="S367" t="b">
        <v>0</v>
      </c>
      <c r="T367" t="s">
        <v>33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21</v>
      </c>
      <c r="G368" s="8" t="s">
        <v>20</v>
      </c>
      <c r="H368" s="9">
        <f t="shared" si="30"/>
        <v>5.9211111111111112</v>
      </c>
      <c r="I368">
        <v>101</v>
      </c>
      <c r="J368" s="10">
        <f t="shared" si="31"/>
        <v>17.821782178217823</v>
      </c>
      <c r="K368" t="s">
        <v>22</v>
      </c>
      <c r="L368" t="str">
        <f t="shared" si="27"/>
        <v>theater</v>
      </c>
      <c r="M368" t="str">
        <f t="shared" si="28"/>
        <v>plays</v>
      </c>
      <c r="N368">
        <v>1294034400</v>
      </c>
      <c r="O368">
        <v>1294120800</v>
      </c>
      <c r="P368" s="12">
        <f t="shared" si="29"/>
        <v>40546.25</v>
      </c>
      <c r="Q368" s="12">
        <f t="shared" si="29"/>
        <v>40547.25</v>
      </c>
      <c r="R368" t="b">
        <v>0</v>
      </c>
      <c r="S368" t="b">
        <v>1</v>
      </c>
      <c r="T368" t="s">
        <v>33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21</v>
      </c>
      <c r="G369" s="8" t="s">
        <v>14</v>
      </c>
      <c r="H369" s="9">
        <f t="shared" si="30"/>
        <v>0.18888888888888888</v>
      </c>
      <c r="I369">
        <v>75</v>
      </c>
      <c r="J369" s="10">
        <f t="shared" si="31"/>
        <v>132</v>
      </c>
      <c r="K369" t="s">
        <v>22</v>
      </c>
      <c r="L369" t="str">
        <f t="shared" si="27"/>
        <v>theater</v>
      </c>
      <c r="M369" t="str">
        <f t="shared" si="28"/>
        <v>plays</v>
      </c>
      <c r="N369">
        <v>1413608400</v>
      </c>
      <c r="O369">
        <v>1415685600</v>
      </c>
      <c r="P369" s="12">
        <f t="shared" si="29"/>
        <v>41930.208333333336</v>
      </c>
      <c r="Q369" s="12">
        <f t="shared" si="29"/>
        <v>41954.25</v>
      </c>
      <c r="R369" t="b">
        <v>0</v>
      </c>
      <c r="S369" t="b">
        <v>1</v>
      </c>
      <c r="T369" t="s">
        <v>33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40</v>
      </c>
      <c r="G370" s="8" t="s">
        <v>20</v>
      </c>
      <c r="H370" s="9">
        <f t="shared" si="30"/>
        <v>2.7680769230769231</v>
      </c>
      <c r="I370">
        <v>206</v>
      </c>
      <c r="J370" s="10">
        <f t="shared" si="31"/>
        <v>25.242718446601941</v>
      </c>
      <c r="K370" t="s">
        <v>41</v>
      </c>
      <c r="L370" t="str">
        <f t="shared" si="27"/>
        <v>film &amp; video</v>
      </c>
      <c r="M370" t="str">
        <f t="shared" si="28"/>
        <v>documentary</v>
      </c>
      <c r="N370">
        <v>1286946000</v>
      </c>
      <c r="O370">
        <v>1288933200</v>
      </c>
      <c r="P370" s="12">
        <f t="shared" si="29"/>
        <v>40464.208333333336</v>
      </c>
      <c r="Q370" s="12">
        <f t="shared" si="29"/>
        <v>40487.208333333336</v>
      </c>
      <c r="R370" t="b">
        <v>0</v>
      </c>
      <c r="S370" t="b">
        <v>1</v>
      </c>
      <c r="T370" t="s">
        <v>42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21</v>
      </c>
      <c r="G371" s="8" t="s">
        <v>20</v>
      </c>
      <c r="H371" s="9">
        <f t="shared" si="30"/>
        <v>2.730185185185185</v>
      </c>
      <c r="I371">
        <v>154</v>
      </c>
      <c r="J371" s="10">
        <f t="shared" si="31"/>
        <v>35.064935064935064</v>
      </c>
      <c r="K371" t="s">
        <v>22</v>
      </c>
      <c r="L371" t="str">
        <f t="shared" si="27"/>
        <v>film &amp; video</v>
      </c>
      <c r="M371" t="str">
        <f t="shared" si="28"/>
        <v>television</v>
      </c>
      <c r="N371">
        <v>1359871200</v>
      </c>
      <c r="O371">
        <v>1363237200</v>
      </c>
      <c r="P371" s="12">
        <f t="shared" si="29"/>
        <v>41308.25</v>
      </c>
      <c r="Q371" s="12">
        <f t="shared" si="29"/>
        <v>41347.208333333336</v>
      </c>
      <c r="R371" t="b">
        <v>0</v>
      </c>
      <c r="S371" t="b">
        <v>1</v>
      </c>
      <c r="T371" t="s">
        <v>269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21</v>
      </c>
      <c r="G372" s="8" t="s">
        <v>20</v>
      </c>
      <c r="H372" s="9">
        <f t="shared" si="30"/>
        <v>1.593633125556545</v>
      </c>
      <c r="I372">
        <v>5966</v>
      </c>
      <c r="J372" s="10">
        <f t="shared" si="31"/>
        <v>18.823332215890044</v>
      </c>
      <c r="K372" t="s">
        <v>22</v>
      </c>
      <c r="L372" t="str">
        <f t="shared" si="27"/>
        <v>theater</v>
      </c>
      <c r="M372" t="str">
        <f t="shared" si="28"/>
        <v>plays</v>
      </c>
      <c r="N372">
        <v>1555304400</v>
      </c>
      <c r="O372">
        <v>1555822800</v>
      </c>
      <c r="P372" s="12">
        <f t="shared" si="29"/>
        <v>43570.208333333328</v>
      </c>
      <c r="Q372" s="12">
        <f t="shared" si="29"/>
        <v>43576.208333333328</v>
      </c>
      <c r="R372" t="b">
        <v>0</v>
      </c>
      <c r="S372" t="b">
        <v>0</v>
      </c>
      <c r="T372" t="s">
        <v>33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21</v>
      </c>
      <c r="G373" s="8" t="s">
        <v>14</v>
      </c>
      <c r="H373" s="9">
        <f t="shared" si="30"/>
        <v>0.67869978858350954</v>
      </c>
      <c r="I373">
        <v>2176</v>
      </c>
      <c r="J373" s="10">
        <f t="shared" si="31"/>
        <v>86.94852941176471</v>
      </c>
      <c r="K373" t="s">
        <v>22</v>
      </c>
      <c r="L373" t="str">
        <f t="shared" si="27"/>
        <v>theater</v>
      </c>
      <c r="M373" t="str">
        <f t="shared" si="28"/>
        <v>plays</v>
      </c>
      <c r="N373">
        <v>1423375200</v>
      </c>
      <c r="O373">
        <v>1427778000</v>
      </c>
      <c r="P373" s="12">
        <f t="shared" si="29"/>
        <v>42043.25</v>
      </c>
      <c r="Q373" s="12">
        <f t="shared" si="29"/>
        <v>42094.208333333328</v>
      </c>
      <c r="R373" t="b">
        <v>0</v>
      </c>
      <c r="S373" t="b">
        <v>0</v>
      </c>
      <c r="T373" t="s">
        <v>33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21</v>
      </c>
      <c r="G374" s="8" t="s">
        <v>20</v>
      </c>
      <c r="H374" s="9">
        <f t="shared" si="30"/>
        <v>15.915555555555555</v>
      </c>
      <c r="I374">
        <v>169</v>
      </c>
      <c r="J374" s="10">
        <f t="shared" si="31"/>
        <v>5.3254437869822482</v>
      </c>
      <c r="K374" t="s">
        <v>22</v>
      </c>
      <c r="L374" t="str">
        <f t="shared" si="27"/>
        <v>film &amp; video</v>
      </c>
      <c r="M374" t="str">
        <f t="shared" si="28"/>
        <v>documentary</v>
      </c>
      <c r="N374">
        <v>1420696800</v>
      </c>
      <c r="O374">
        <v>1422424800</v>
      </c>
      <c r="P374" s="12">
        <f t="shared" si="29"/>
        <v>42012.25</v>
      </c>
      <c r="Q374" s="12">
        <f t="shared" si="29"/>
        <v>42032.25</v>
      </c>
      <c r="R374" t="b">
        <v>0</v>
      </c>
      <c r="S374" t="b">
        <v>1</v>
      </c>
      <c r="T374" t="s">
        <v>42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21</v>
      </c>
      <c r="G375" s="8" t="s">
        <v>20</v>
      </c>
      <c r="H375" s="9">
        <f t="shared" si="30"/>
        <v>7.3018222222222224</v>
      </c>
      <c r="I375">
        <v>2106</v>
      </c>
      <c r="J375" s="10">
        <f t="shared" si="31"/>
        <v>10.683760683760683</v>
      </c>
      <c r="K375" t="s">
        <v>22</v>
      </c>
      <c r="L375" t="str">
        <f t="shared" si="27"/>
        <v>theater</v>
      </c>
      <c r="M375" t="str">
        <f t="shared" si="28"/>
        <v>plays</v>
      </c>
      <c r="N375">
        <v>1502946000</v>
      </c>
      <c r="O375">
        <v>1503637200</v>
      </c>
      <c r="P375" s="12">
        <f t="shared" si="29"/>
        <v>42964.208333333328</v>
      </c>
      <c r="Q375" s="12">
        <f t="shared" si="29"/>
        <v>42972.208333333328</v>
      </c>
      <c r="R375" t="b">
        <v>0</v>
      </c>
      <c r="S375" t="b">
        <v>0</v>
      </c>
      <c r="T375" t="s">
        <v>33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21</v>
      </c>
      <c r="G376" s="8" t="s">
        <v>14</v>
      </c>
      <c r="H376" s="9">
        <f t="shared" si="30"/>
        <v>0.13185782556750297</v>
      </c>
      <c r="I376">
        <v>441</v>
      </c>
      <c r="J376" s="10">
        <f t="shared" si="31"/>
        <v>379.59183673469386</v>
      </c>
      <c r="K376" t="s">
        <v>22</v>
      </c>
      <c r="L376" t="str">
        <f t="shared" si="27"/>
        <v>film &amp; video</v>
      </c>
      <c r="M376" t="str">
        <f t="shared" si="28"/>
        <v>documentary</v>
      </c>
      <c r="N376">
        <v>1547186400</v>
      </c>
      <c r="O376">
        <v>1547618400</v>
      </c>
      <c r="P376" s="12">
        <f t="shared" si="29"/>
        <v>43476.25</v>
      </c>
      <c r="Q376" s="12">
        <f t="shared" si="29"/>
        <v>43481.25</v>
      </c>
      <c r="R376" t="b">
        <v>0</v>
      </c>
      <c r="S376" t="b">
        <v>1</v>
      </c>
      <c r="T376" t="s">
        <v>42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21</v>
      </c>
      <c r="G377" s="8" t="s">
        <v>14</v>
      </c>
      <c r="H377" s="9">
        <f t="shared" si="30"/>
        <v>0.54777777777777781</v>
      </c>
      <c r="I377">
        <v>25</v>
      </c>
      <c r="J377" s="10">
        <f t="shared" si="31"/>
        <v>108</v>
      </c>
      <c r="K377" t="s">
        <v>22</v>
      </c>
      <c r="L377" t="str">
        <f t="shared" si="27"/>
        <v>music</v>
      </c>
      <c r="M377" t="str">
        <f t="shared" si="28"/>
        <v>indie rock</v>
      </c>
      <c r="N377">
        <v>1444971600</v>
      </c>
      <c r="O377">
        <v>1449900000</v>
      </c>
      <c r="P377" s="12">
        <f t="shared" si="29"/>
        <v>42293.208333333328</v>
      </c>
      <c r="Q377" s="12">
        <f t="shared" si="29"/>
        <v>42350.25</v>
      </c>
      <c r="R377" t="b">
        <v>0</v>
      </c>
      <c r="S377" t="b">
        <v>0</v>
      </c>
      <c r="T377" t="s">
        <v>60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21</v>
      </c>
      <c r="G378" s="8" t="s">
        <v>20</v>
      </c>
      <c r="H378" s="9">
        <f t="shared" si="30"/>
        <v>3.6102941176470589</v>
      </c>
      <c r="I378">
        <v>131</v>
      </c>
      <c r="J378" s="10">
        <f t="shared" si="31"/>
        <v>25.954198473282442</v>
      </c>
      <c r="K378" t="s">
        <v>22</v>
      </c>
      <c r="L378" t="str">
        <f t="shared" si="27"/>
        <v>music</v>
      </c>
      <c r="M378" t="str">
        <f t="shared" si="28"/>
        <v>rock</v>
      </c>
      <c r="N378">
        <v>1404622800</v>
      </c>
      <c r="O378">
        <v>1405141200</v>
      </c>
      <c r="P378" s="12">
        <f t="shared" si="29"/>
        <v>41826.208333333336</v>
      </c>
      <c r="Q378" s="12">
        <f t="shared" si="29"/>
        <v>41832.208333333336</v>
      </c>
      <c r="R378" t="b">
        <v>0</v>
      </c>
      <c r="S378" t="b">
        <v>0</v>
      </c>
      <c r="T378" t="s">
        <v>23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21</v>
      </c>
      <c r="G379" s="8" t="s">
        <v>14</v>
      </c>
      <c r="H379" s="9">
        <f t="shared" si="30"/>
        <v>0.10257545271629778</v>
      </c>
      <c r="I379">
        <v>127</v>
      </c>
      <c r="J379" s="10">
        <f t="shared" si="31"/>
        <v>391.33858267716533</v>
      </c>
      <c r="K379" t="s">
        <v>22</v>
      </c>
      <c r="L379" t="str">
        <f t="shared" si="27"/>
        <v>theater</v>
      </c>
      <c r="M379" t="str">
        <f t="shared" si="28"/>
        <v>plays</v>
      </c>
      <c r="N379">
        <v>1571720400</v>
      </c>
      <c r="O379">
        <v>1572933600</v>
      </c>
      <c r="P379" s="12">
        <f t="shared" si="29"/>
        <v>43760.208333333328</v>
      </c>
      <c r="Q379" s="12">
        <f t="shared" si="29"/>
        <v>43774.25</v>
      </c>
      <c r="R379" t="b">
        <v>0</v>
      </c>
      <c r="S379" t="b">
        <v>0</v>
      </c>
      <c r="T379" t="s">
        <v>33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21</v>
      </c>
      <c r="G380" s="8" t="s">
        <v>14</v>
      </c>
      <c r="H380" s="9">
        <f t="shared" si="30"/>
        <v>0.13962962962962963</v>
      </c>
      <c r="I380">
        <v>355</v>
      </c>
      <c r="J380" s="10">
        <f t="shared" si="31"/>
        <v>501.97183098591552</v>
      </c>
      <c r="K380" t="s">
        <v>22</v>
      </c>
      <c r="L380" t="str">
        <f t="shared" si="27"/>
        <v>film &amp; video</v>
      </c>
      <c r="M380" t="str">
        <f t="shared" si="28"/>
        <v>documentary</v>
      </c>
      <c r="N380">
        <v>1526878800</v>
      </c>
      <c r="O380">
        <v>1530162000</v>
      </c>
      <c r="P380" s="12">
        <f t="shared" si="29"/>
        <v>43241.208333333328</v>
      </c>
      <c r="Q380" s="12">
        <f t="shared" si="29"/>
        <v>43279.208333333328</v>
      </c>
      <c r="R380" t="b">
        <v>0</v>
      </c>
      <c r="S380" t="b">
        <v>0</v>
      </c>
      <c r="T380" t="s">
        <v>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40</v>
      </c>
      <c r="G381" s="8" t="s">
        <v>14</v>
      </c>
      <c r="H381" s="9">
        <f t="shared" si="30"/>
        <v>0.40444444444444444</v>
      </c>
      <c r="I381">
        <v>44</v>
      </c>
      <c r="J381" s="10">
        <f t="shared" si="31"/>
        <v>163.63636363636363</v>
      </c>
      <c r="K381" t="s">
        <v>41</v>
      </c>
      <c r="L381" t="str">
        <f t="shared" si="27"/>
        <v>theater</v>
      </c>
      <c r="M381" t="str">
        <f t="shared" si="28"/>
        <v>plays</v>
      </c>
      <c r="N381">
        <v>1319691600</v>
      </c>
      <c r="O381">
        <v>1320904800</v>
      </c>
      <c r="P381" s="12">
        <f t="shared" si="29"/>
        <v>40843.208333333336</v>
      </c>
      <c r="Q381" s="12">
        <f t="shared" si="29"/>
        <v>40857.25</v>
      </c>
      <c r="R381" t="b">
        <v>0</v>
      </c>
      <c r="S381" t="b">
        <v>0</v>
      </c>
      <c r="T381" t="s">
        <v>33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21</v>
      </c>
      <c r="G382" s="8" t="s">
        <v>20</v>
      </c>
      <c r="H382" s="9">
        <f t="shared" si="30"/>
        <v>1.6032</v>
      </c>
      <c r="I382">
        <v>84</v>
      </c>
      <c r="J382" s="10">
        <f t="shared" si="31"/>
        <v>29.761904761904763</v>
      </c>
      <c r="K382" t="s">
        <v>22</v>
      </c>
      <c r="L382" t="str">
        <f t="shared" si="27"/>
        <v>theater</v>
      </c>
      <c r="M382" t="str">
        <f t="shared" si="28"/>
        <v>plays</v>
      </c>
      <c r="N382">
        <v>1371963600</v>
      </c>
      <c r="O382">
        <v>1372395600</v>
      </c>
      <c r="P382" s="12">
        <f t="shared" si="29"/>
        <v>41448.208333333336</v>
      </c>
      <c r="Q382" s="12">
        <f t="shared" si="29"/>
        <v>41453.208333333336</v>
      </c>
      <c r="R382" t="b">
        <v>0</v>
      </c>
      <c r="S382" t="b">
        <v>0</v>
      </c>
      <c r="T382" t="s">
        <v>33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21</v>
      </c>
      <c r="G383" s="8" t="s">
        <v>20</v>
      </c>
      <c r="H383" s="9">
        <f t="shared" si="30"/>
        <v>1.8394339622641509</v>
      </c>
      <c r="I383">
        <v>155</v>
      </c>
      <c r="J383" s="10">
        <f t="shared" si="31"/>
        <v>34.193548387096776</v>
      </c>
      <c r="K383" t="s">
        <v>22</v>
      </c>
      <c r="L383" t="str">
        <f t="shared" si="27"/>
        <v>theater</v>
      </c>
      <c r="M383" t="str">
        <f t="shared" si="28"/>
        <v>plays</v>
      </c>
      <c r="N383">
        <v>1433739600</v>
      </c>
      <c r="O383">
        <v>1437714000</v>
      </c>
      <c r="P383" s="12">
        <f t="shared" si="29"/>
        <v>42163.208333333328</v>
      </c>
      <c r="Q383" s="12">
        <f t="shared" si="29"/>
        <v>42209.208333333328</v>
      </c>
      <c r="R383" t="b">
        <v>0</v>
      </c>
      <c r="S383" t="b">
        <v>0</v>
      </c>
      <c r="T383" t="s">
        <v>33</v>
      </c>
    </row>
    <row r="384" spans="1:20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21</v>
      </c>
      <c r="G384" s="8" t="s">
        <v>14</v>
      </c>
      <c r="H384" s="9">
        <f t="shared" si="30"/>
        <v>0.63769230769230767</v>
      </c>
      <c r="I384">
        <v>67</v>
      </c>
      <c r="J384" s="10">
        <f t="shared" si="31"/>
        <v>135.82089552238807</v>
      </c>
      <c r="K384" t="s">
        <v>22</v>
      </c>
      <c r="L384" t="str">
        <f t="shared" si="27"/>
        <v>photography</v>
      </c>
      <c r="M384" t="str">
        <f t="shared" si="28"/>
        <v>photography books</v>
      </c>
      <c r="N384">
        <v>1508130000</v>
      </c>
      <c r="O384">
        <v>1509771600</v>
      </c>
      <c r="P384" s="12">
        <f t="shared" si="29"/>
        <v>43024.208333333328</v>
      </c>
      <c r="Q384" s="12">
        <f t="shared" si="29"/>
        <v>43043.208333333328</v>
      </c>
      <c r="R384" t="b">
        <v>0</v>
      </c>
      <c r="S384" t="b">
        <v>0</v>
      </c>
      <c r="T384" t="s">
        <v>122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21</v>
      </c>
      <c r="G385" s="8" t="s">
        <v>20</v>
      </c>
      <c r="H385" s="9">
        <f t="shared" si="30"/>
        <v>2.2538095238095237</v>
      </c>
      <c r="I385">
        <v>189</v>
      </c>
      <c r="J385" s="10">
        <f t="shared" si="31"/>
        <v>33.333333333333336</v>
      </c>
      <c r="K385" t="s">
        <v>22</v>
      </c>
      <c r="L385" t="str">
        <f t="shared" si="27"/>
        <v>food</v>
      </c>
      <c r="M385" t="str">
        <f t="shared" si="28"/>
        <v>food trucks</v>
      </c>
      <c r="N385">
        <v>1550037600</v>
      </c>
      <c r="O385">
        <v>1550556000</v>
      </c>
      <c r="P385" s="12">
        <f t="shared" si="29"/>
        <v>43509.25</v>
      </c>
      <c r="Q385" s="12">
        <f t="shared" si="29"/>
        <v>43515.25</v>
      </c>
      <c r="R385" t="b">
        <v>0</v>
      </c>
      <c r="S385" t="b">
        <v>1</v>
      </c>
      <c r="T385" t="s">
        <v>17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21</v>
      </c>
      <c r="G386" s="8" t="s">
        <v>20</v>
      </c>
      <c r="H386" s="9">
        <f t="shared" si="30"/>
        <v>1.7200961538461539</v>
      </c>
      <c r="I386">
        <v>4799</v>
      </c>
      <c r="J386" s="10">
        <f t="shared" si="31"/>
        <v>23.838299645759534</v>
      </c>
      <c r="K386" t="s">
        <v>22</v>
      </c>
      <c r="L386" t="str">
        <f t="shared" si="27"/>
        <v>film &amp; video</v>
      </c>
      <c r="M386" t="str">
        <f t="shared" si="28"/>
        <v>documentary</v>
      </c>
      <c r="N386">
        <v>1486706400</v>
      </c>
      <c r="O386">
        <v>1489039200</v>
      </c>
      <c r="P386" s="12">
        <f t="shared" si="29"/>
        <v>42776.25</v>
      </c>
      <c r="Q386" s="12">
        <f t="shared" si="29"/>
        <v>42803.25</v>
      </c>
      <c r="R386" t="b">
        <v>1</v>
      </c>
      <c r="S386" t="b">
        <v>1</v>
      </c>
      <c r="T386" t="s">
        <v>42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21</v>
      </c>
      <c r="G387" s="8" t="s">
        <v>20</v>
      </c>
      <c r="H387" s="9">
        <f t="shared" si="30"/>
        <v>1.4616709511568124</v>
      </c>
      <c r="I387">
        <v>1137</v>
      </c>
      <c r="J387" s="10">
        <f t="shared" si="31"/>
        <v>34.212840809146876</v>
      </c>
      <c r="K387" t="s">
        <v>22</v>
      </c>
      <c r="L387" t="str">
        <f t="shared" ref="L387:L450" si="32">LEFT(T387,FIND("/",T387)-1)</f>
        <v>publishing</v>
      </c>
      <c r="M387" t="str">
        <f t="shared" ref="M387:M450" si="33">RIGHT(T387,LEN(T387)-FIND("/",T387))</f>
        <v>nonfiction</v>
      </c>
      <c r="N387">
        <v>1553835600</v>
      </c>
      <c r="O387">
        <v>1556600400</v>
      </c>
      <c r="P387" s="12">
        <f t="shared" ref="P387:Q450" si="34">(((N387/60)/60)/24)+DATE(1970,1,1)</f>
        <v>43553.208333333328</v>
      </c>
      <c r="Q387" s="12">
        <f t="shared" si="34"/>
        <v>43585.208333333328</v>
      </c>
      <c r="R387" t="b">
        <v>0</v>
      </c>
      <c r="S387" t="b">
        <v>0</v>
      </c>
      <c r="T387" t="s">
        <v>68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21</v>
      </c>
      <c r="G388" s="8" t="s">
        <v>14</v>
      </c>
      <c r="H388" s="9">
        <f t="shared" si="30"/>
        <v>0.76423616236162362</v>
      </c>
      <c r="I388">
        <v>1068</v>
      </c>
      <c r="J388" s="10">
        <f t="shared" si="31"/>
        <v>126.87265917602996</v>
      </c>
      <c r="K388" t="s">
        <v>22</v>
      </c>
      <c r="L388" t="str">
        <f t="shared" si="32"/>
        <v>theater</v>
      </c>
      <c r="M388" t="str">
        <f t="shared" si="33"/>
        <v>plays</v>
      </c>
      <c r="N388">
        <v>1277528400</v>
      </c>
      <c r="O388">
        <v>1278565200</v>
      </c>
      <c r="P388" s="12">
        <f t="shared" si="34"/>
        <v>40355.208333333336</v>
      </c>
      <c r="Q388" s="12">
        <f t="shared" si="34"/>
        <v>40367.208333333336</v>
      </c>
      <c r="R388" t="b">
        <v>0</v>
      </c>
      <c r="S388" t="b">
        <v>0</v>
      </c>
      <c r="T388" t="s">
        <v>33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21</v>
      </c>
      <c r="G389" s="8" t="s">
        <v>14</v>
      </c>
      <c r="H389" s="9">
        <f t="shared" ref="H389:H452" si="35">E389/D389</f>
        <v>0.39261467889908258</v>
      </c>
      <c r="I389">
        <v>424</v>
      </c>
      <c r="J389" s="10">
        <f t="shared" ref="J389:J452" si="36">IF(I389&gt;=1,D389/I389,"no donations")</f>
        <v>257.07547169811323</v>
      </c>
      <c r="K389" t="s">
        <v>22</v>
      </c>
      <c r="L389" t="str">
        <f t="shared" si="32"/>
        <v>technology</v>
      </c>
      <c r="M389" t="str">
        <f t="shared" si="33"/>
        <v>wearables</v>
      </c>
      <c r="N389">
        <v>1339477200</v>
      </c>
      <c r="O389">
        <v>1339909200</v>
      </c>
      <c r="P389" s="12">
        <f t="shared" si="34"/>
        <v>41072.208333333336</v>
      </c>
      <c r="Q389" s="12">
        <f t="shared" si="34"/>
        <v>41077.208333333336</v>
      </c>
      <c r="R389" t="b">
        <v>0</v>
      </c>
      <c r="S389" t="b">
        <v>0</v>
      </c>
      <c r="T389" t="s">
        <v>65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98</v>
      </c>
      <c r="G390" s="8" t="s">
        <v>74</v>
      </c>
      <c r="H390" s="9">
        <f t="shared" si="35"/>
        <v>0.11270034843205574</v>
      </c>
      <c r="I390">
        <v>145</v>
      </c>
      <c r="J390" s="10">
        <f t="shared" si="36"/>
        <v>791.72413793103453</v>
      </c>
      <c r="K390" t="s">
        <v>99</v>
      </c>
      <c r="L390" t="str">
        <f t="shared" si="32"/>
        <v>music</v>
      </c>
      <c r="M390" t="str">
        <f t="shared" si="33"/>
        <v>indie rock</v>
      </c>
      <c r="N390">
        <v>1325656800</v>
      </c>
      <c r="O390">
        <v>1325829600</v>
      </c>
      <c r="P390" s="12">
        <f t="shared" si="34"/>
        <v>40912.25</v>
      </c>
      <c r="Q390" s="12">
        <f t="shared" si="34"/>
        <v>40914.25</v>
      </c>
      <c r="R390" t="b">
        <v>0</v>
      </c>
      <c r="S390" t="b">
        <v>0</v>
      </c>
      <c r="T390" t="s">
        <v>60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21</v>
      </c>
      <c r="G391" s="8" t="s">
        <v>20</v>
      </c>
      <c r="H391" s="9">
        <f t="shared" si="35"/>
        <v>1.2211084337349398</v>
      </c>
      <c r="I391">
        <v>1152</v>
      </c>
      <c r="J391" s="10">
        <f t="shared" si="36"/>
        <v>72.048611111111114</v>
      </c>
      <c r="K391" t="s">
        <v>22</v>
      </c>
      <c r="L391" t="str">
        <f t="shared" si="32"/>
        <v>theater</v>
      </c>
      <c r="M391" t="str">
        <f t="shared" si="33"/>
        <v>plays</v>
      </c>
      <c r="N391">
        <v>1288242000</v>
      </c>
      <c r="O391">
        <v>1290578400</v>
      </c>
      <c r="P391" s="12">
        <f t="shared" si="34"/>
        <v>40479.208333333336</v>
      </c>
      <c r="Q391" s="12">
        <f t="shared" si="34"/>
        <v>40506.25</v>
      </c>
      <c r="R391" t="b">
        <v>0</v>
      </c>
      <c r="S391" t="b">
        <v>0</v>
      </c>
      <c r="T391" t="s">
        <v>33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21</v>
      </c>
      <c r="G392" s="8" t="s">
        <v>20</v>
      </c>
      <c r="H392" s="9">
        <f t="shared" si="35"/>
        <v>1.8654166666666667</v>
      </c>
      <c r="I392">
        <v>50</v>
      </c>
      <c r="J392" s="10">
        <f t="shared" si="36"/>
        <v>48</v>
      </c>
      <c r="K392" t="s">
        <v>22</v>
      </c>
      <c r="L392" t="str">
        <f t="shared" si="32"/>
        <v>photography</v>
      </c>
      <c r="M392" t="str">
        <f t="shared" si="33"/>
        <v>photography books</v>
      </c>
      <c r="N392">
        <v>1379048400</v>
      </c>
      <c r="O392">
        <v>1380344400</v>
      </c>
      <c r="P392" s="12">
        <f t="shared" si="34"/>
        <v>41530.208333333336</v>
      </c>
      <c r="Q392" s="12">
        <f t="shared" si="34"/>
        <v>41545.208333333336</v>
      </c>
      <c r="R392" t="b">
        <v>0</v>
      </c>
      <c r="S392" t="b">
        <v>0</v>
      </c>
      <c r="T392" t="s">
        <v>122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21</v>
      </c>
      <c r="G393" s="8" t="s">
        <v>14</v>
      </c>
      <c r="H393" s="9">
        <f t="shared" si="35"/>
        <v>7.27317880794702E-2</v>
      </c>
      <c r="I393">
        <v>151</v>
      </c>
      <c r="J393" s="10">
        <f t="shared" si="36"/>
        <v>400</v>
      </c>
      <c r="K393" t="s">
        <v>22</v>
      </c>
      <c r="L393" t="str">
        <f t="shared" si="32"/>
        <v>publishing</v>
      </c>
      <c r="M393" t="str">
        <f t="shared" si="33"/>
        <v>nonfiction</v>
      </c>
      <c r="N393">
        <v>1389679200</v>
      </c>
      <c r="O393">
        <v>1389852000</v>
      </c>
      <c r="P393" s="12">
        <f t="shared" si="34"/>
        <v>41653.25</v>
      </c>
      <c r="Q393" s="12">
        <f t="shared" si="34"/>
        <v>41655.25</v>
      </c>
      <c r="R393" t="b">
        <v>0</v>
      </c>
      <c r="S393" t="b">
        <v>0</v>
      </c>
      <c r="T393" t="s">
        <v>68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21</v>
      </c>
      <c r="G394" s="8" t="s">
        <v>14</v>
      </c>
      <c r="H394" s="9">
        <f t="shared" si="35"/>
        <v>0.65642371234207963</v>
      </c>
      <c r="I394">
        <v>1608</v>
      </c>
      <c r="J394" s="10">
        <f t="shared" si="36"/>
        <v>63.992537313432834</v>
      </c>
      <c r="K394" t="s">
        <v>22</v>
      </c>
      <c r="L394" t="str">
        <f t="shared" si="32"/>
        <v>technology</v>
      </c>
      <c r="M394" t="str">
        <f t="shared" si="33"/>
        <v>wearables</v>
      </c>
      <c r="N394">
        <v>1294293600</v>
      </c>
      <c r="O394">
        <v>1294466400</v>
      </c>
      <c r="P394" s="12">
        <f t="shared" si="34"/>
        <v>40549.25</v>
      </c>
      <c r="Q394" s="12">
        <f t="shared" si="34"/>
        <v>40551.25</v>
      </c>
      <c r="R394" t="b">
        <v>0</v>
      </c>
      <c r="S394" t="b">
        <v>0</v>
      </c>
      <c r="T394" t="s">
        <v>65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15</v>
      </c>
      <c r="G395" s="8" t="s">
        <v>20</v>
      </c>
      <c r="H395" s="9">
        <f t="shared" si="35"/>
        <v>2.2896178343949045</v>
      </c>
      <c r="I395">
        <v>3059</v>
      </c>
      <c r="J395" s="10">
        <f t="shared" si="36"/>
        <v>20.529584831644328</v>
      </c>
      <c r="K395" t="s">
        <v>16</v>
      </c>
      <c r="L395" t="str">
        <f t="shared" si="32"/>
        <v>music</v>
      </c>
      <c r="M395" t="str">
        <f t="shared" si="33"/>
        <v>jazz</v>
      </c>
      <c r="N395">
        <v>1500267600</v>
      </c>
      <c r="O395">
        <v>1500354000</v>
      </c>
      <c r="P395" s="12">
        <f t="shared" si="34"/>
        <v>42933.208333333328</v>
      </c>
      <c r="Q395" s="12">
        <f t="shared" si="34"/>
        <v>42934.208333333328</v>
      </c>
      <c r="R395" t="b">
        <v>0</v>
      </c>
      <c r="S395" t="b">
        <v>0</v>
      </c>
      <c r="T395" t="s">
        <v>159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21</v>
      </c>
      <c r="G396" s="8" t="s">
        <v>20</v>
      </c>
      <c r="H396" s="9">
        <f t="shared" si="35"/>
        <v>4.6937499999999996</v>
      </c>
      <c r="I396">
        <v>34</v>
      </c>
      <c r="J396" s="10">
        <f t="shared" si="36"/>
        <v>23.529411764705884</v>
      </c>
      <c r="K396" t="s">
        <v>22</v>
      </c>
      <c r="L396" t="str">
        <f t="shared" si="32"/>
        <v>film &amp; video</v>
      </c>
      <c r="M396" t="str">
        <f t="shared" si="33"/>
        <v>documentary</v>
      </c>
      <c r="N396">
        <v>1375074000</v>
      </c>
      <c r="O396">
        <v>1375938000</v>
      </c>
      <c r="P396" s="12">
        <f t="shared" si="34"/>
        <v>41484.208333333336</v>
      </c>
      <c r="Q396" s="12">
        <f t="shared" si="34"/>
        <v>41494.208333333336</v>
      </c>
      <c r="R396" t="b">
        <v>0</v>
      </c>
      <c r="S396" t="b">
        <v>1</v>
      </c>
      <c r="T396" t="s">
        <v>42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21</v>
      </c>
      <c r="G397" s="8" t="s">
        <v>20</v>
      </c>
      <c r="H397" s="9">
        <f t="shared" si="35"/>
        <v>1.3011267605633803</v>
      </c>
      <c r="I397">
        <v>220</v>
      </c>
      <c r="J397" s="10">
        <f t="shared" si="36"/>
        <v>32.272727272727273</v>
      </c>
      <c r="K397" t="s">
        <v>22</v>
      </c>
      <c r="L397" t="str">
        <f t="shared" si="32"/>
        <v>theater</v>
      </c>
      <c r="M397" t="str">
        <f t="shared" si="33"/>
        <v>plays</v>
      </c>
      <c r="N397">
        <v>1323324000</v>
      </c>
      <c r="O397">
        <v>1323410400</v>
      </c>
      <c r="P397" s="12">
        <f t="shared" si="34"/>
        <v>40885.25</v>
      </c>
      <c r="Q397" s="12">
        <f t="shared" si="34"/>
        <v>40886.25</v>
      </c>
      <c r="R397" t="b">
        <v>1</v>
      </c>
      <c r="S397" t="b">
        <v>0</v>
      </c>
      <c r="T397" t="s">
        <v>33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26</v>
      </c>
      <c r="G398" s="8" t="s">
        <v>20</v>
      </c>
      <c r="H398" s="9">
        <f t="shared" si="35"/>
        <v>1.6705422993492407</v>
      </c>
      <c r="I398">
        <v>1604</v>
      </c>
      <c r="J398" s="10">
        <f t="shared" si="36"/>
        <v>28.74064837905237</v>
      </c>
      <c r="K398" t="s">
        <v>27</v>
      </c>
      <c r="L398" t="str">
        <f t="shared" si="32"/>
        <v>film &amp; video</v>
      </c>
      <c r="M398" t="str">
        <f t="shared" si="33"/>
        <v>drama</v>
      </c>
      <c r="N398">
        <v>1538715600</v>
      </c>
      <c r="O398">
        <v>1539406800</v>
      </c>
      <c r="P398" s="12">
        <f t="shared" si="34"/>
        <v>43378.208333333328</v>
      </c>
      <c r="Q398" s="12">
        <f t="shared" si="34"/>
        <v>43386.208333333328</v>
      </c>
      <c r="R398" t="b">
        <v>0</v>
      </c>
      <c r="S398" t="b">
        <v>0</v>
      </c>
      <c r="T398" t="s">
        <v>53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21</v>
      </c>
      <c r="G399" s="8" t="s">
        <v>20</v>
      </c>
      <c r="H399" s="9">
        <f t="shared" si="35"/>
        <v>1.738641975308642</v>
      </c>
      <c r="I399">
        <v>454</v>
      </c>
      <c r="J399" s="10">
        <f t="shared" si="36"/>
        <v>17.841409691629956</v>
      </c>
      <c r="K399" t="s">
        <v>22</v>
      </c>
      <c r="L399" t="str">
        <f t="shared" si="32"/>
        <v>music</v>
      </c>
      <c r="M399" t="str">
        <f t="shared" si="33"/>
        <v>rock</v>
      </c>
      <c r="N399">
        <v>1369285200</v>
      </c>
      <c r="O399">
        <v>1369803600</v>
      </c>
      <c r="P399" s="12">
        <f t="shared" si="34"/>
        <v>41417.208333333336</v>
      </c>
      <c r="Q399" s="12">
        <f t="shared" si="34"/>
        <v>41423.208333333336</v>
      </c>
      <c r="R399" t="b">
        <v>0</v>
      </c>
      <c r="S399" t="b">
        <v>0</v>
      </c>
      <c r="T399" t="s">
        <v>23</v>
      </c>
    </row>
    <row r="400" spans="1:20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107</v>
      </c>
      <c r="G400" s="8" t="s">
        <v>20</v>
      </c>
      <c r="H400" s="9">
        <f t="shared" si="35"/>
        <v>7.1776470588235295</v>
      </c>
      <c r="I400">
        <v>123</v>
      </c>
      <c r="J400" s="10">
        <f t="shared" si="36"/>
        <v>13.821138211382113</v>
      </c>
      <c r="K400" t="s">
        <v>108</v>
      </c>
      <c r="L400" t="str">
        <f t="shared" si="32"/>
        <v>film &amp; video</v>
      </c>
      <c r="M400" t="str">
        <f t="shared" si="33"/>
        <v>animation</v>
      </c>
      <c r="N400">
        <v>1525755600</v>
      </c>
      <c r="O400">
        <v>1525928400</v>
      </c>
      <c r="P400" s="12">
        <f t="shared" si="34"/>
        <v>43228.208333333328</v>
      </c>
      <c r="Q400" s="12">
        <f t="shared" si="34"/>
        <v>43230.208333333328</v>
      </c>
      <c r="R400" t="b">
        <v>0</v>
      </c>
      <c r="S400" t="b">
        <v>1</v>
      </c>
      <c r="T400" t="s">
        <v>71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21</v>
      </c>
      <c r="G401" s="8" t="s">
        <v>14</v>
      </c>
      <c r="H401" s="9">
        <f t="shared" si="35"/>
        <v>0.63850976361767731</v>
      </c>
      <c r="I401">
        <v>941</v>
      </c>
      <c r="J401" s="10">
        <f t="shared" si="36"/>
        <v>103.40063761955366</v>
      </c>
      <c r="K401" t="s">
        <v>22</v>
      </c>
      <c r="L401" t="str">
        <f t="shared" si="32"/>
        <v>music</v>
      </c>
      <c r="M401" t="str">
        <f t="shared" si="33"/>
        <v>indie rock</v>
      </c>
      <c r="N401">
        <v>1296626400</v>
      </c>
      <c r="O401">
        <v>1297231200</v>
      </c>
      <c r="P401" s="12">
        <f t="shared" si="34"/>
        <v>40576.25</v>
      </c>
      <c r="Q401" s="12">
        <f t="shared" si="34"/>
        <v>40583.25</v>
      </c>
      <c r="R401" t="b">
        <v>0</v>
      </c>
      <c r="S401" t="b">
        <v>0</v>
      </c>
      <c r="T401" t="s">
        <v>60</v>
      </c>
    </row>
    <row r="402" spans="1:20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21</v>
      </c>
      <c r="G402" s="8" t="s">
        <v>14</v>
      </c>
      <c r="H402" s="9">
        <f t="shared" si="35"/>
        <v>0.02</v>
      </c>
      <c r="I402">
        <v>1</v>
      </c>
      <c r="J402" s="10">
        <f t="shared" si="36"/>
        <v>100</v>
      </c>
      <c r="K402" t="s">
        <v>22</v>
      </c>
      <c r="L402" t="str">
        <f t="shared" si="32"/>
        <v>photography</v>
      </c>
      <c r="M402" t="str">
        <f t="shared" si="33"/>
        <v>photography books</v>
      </c>
      <c r="N402">
        <v>1376629200</v>
      </c>
      <c r="O402">
        <v>1378530000</v>
      </c>
      <c r="P402" s="12">
        <f t="shared" si="34"/>
        <v>41502.208333333336</v>
      </c>
      <c r="Q402" s="12">
        <f t="shared" si="34"/>
        <v>41524.208333333336</v>
      </c>
      <c r="R402" t="b">
        <v>0</v>
      </c>
      <c r="S402" t="b">
        <v>1</v>
      </c>
      <c r="T402" t="s">
        <v>122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21</v>
      </c>
      <c r="G403" s="8" t="s">
        <v>20</v>
      </c>
      <c r="H403" s="9">
        <f t="shared" si="35"/>
        <v>15.302222222222222</v>
      </c>
      <c r="I403">
        <v>299</v>
      </c>
      <c r="J403" s="10">
        <f t="shared" si="36"/>
        <v>3.0100334448160537</v>
      </c>
      <c r="K403" t="s">
        <v>22</v>
      </c>
      <c r="L403" t="str">
        <f t="shared" si="32"/>
        <v>theater</v>
      </c>
      <c r="M403" t="str">
        <f t="shared" si="33"/>
        <v>plays</v>
      </c>
      <c r="N403">
        <v>1572152400</v>
      </c>
      <c r="O403">
        <v>1572152400</v>
      </c>
      <c r="P403" s="12">
        <f t="shared" si="34"/>
        <v>43765.208333333328</v>
      </c>
      <c r="Q403" s="12">
        <f t="shared" si="34"/>
        <v>43765.208333333328</v>
      </c>
      <c r="R403" t="b">
        <v>0</v>
      </c>
      <c r="S403" t="b">
        <v>0</v>
      </c>
      <c r="T403" t="s">
        <v>33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21</v>
      </c>
      <c r="G404" s="8" t="s">
        <v>14</v>
      </c>
      <c r="H404" s="9">
        <f t="shared" si="35"/>
        <v>0.40356164383561643</v>
      </c>
      <c r="I404">
        <v>40</v>
      </c>
      <c r="J404" s="10">
        <f t="shared" si="36"/>
        <v>182.5</v>
      </c>
      <c r="K404" t="s">
        <v>22</v>
      </c>
      <c r="L404" t="str">
        <f t="shared" si="32"/>
        <v>film &amp; video</v>
      </c>
      <c r="M404" t="str">
        <f t="shared" si="33"/>
        <v>shorts</v>
      </c>
      <c r="N404">
        <v>1325829600</v>
      </c>
      <c r="O404">
        <v>1329890400</v>
      </c>
      <c r="P404" s="12">
        <f t="shared" si="34"/>
        <v>40914.25</v>
      </c>
      <c r="Q404" s="12">
        <f t="shared" si="34"/>
        <v>40961.25</v>
      </c>
      <c r="R404" t="b">
        <v>0</v>
      </c>
      <c r="S404" t="b">
        <v>1</v>
      </c>
      <c r="T404" t="s">
        <v>100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15</v>
      </c>
      <c r="G405" s="8" t="s">
        <v>14</v>
      </c>
      <c r="H405" s="9">
        <f t="shared" si="35"/>
        <v>0.86220633299284988</v>
      </c>
      <c r="I405">
        <v>3015</v>
      </c>
      <c r="J405" s="10">
        <f t="shared" si="36"/>
        <v>64.941956882255383</v>
      </c>
      <c r="K405" t="s">
        <v>16</v>
      </c>
      <c r="L405" t="str">
        <f t="shared" si="32"/>
        <v>theater</v>
      </c>
      <c r="M405" t="str">
        <f t="shared" si="33"/>
        <v>plays</v>
      </c>
      <c r="N405">
        <v>1273640400</v>
      </c>
      <c r="O405">
        <v>1276750800</v>
      </c>
      <c r="P405" s="12">
        <f t="shared" si="34"/>
        <v>40310.208333333336</v>
      </c>
      <c r="Q405" s="12">
        <f t="shared" si="34"/>
        <v>40346.208333333336</v>
      </c>
      <c r="R405" t="b">
        <v>0</v>
      </c>
      <c r="S405" t="b">
        <v>1</v>
      </c>
      <c r="T405" t="s">
        <v>33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21</v>
      </c>
      <c r="G406" s="8" t="s">
        <v>20</v>
      </c>
      <c r="H406" s="9">
        <f t="shared" si="35"/>
        <v>3.1558486707566464</v>
      </c>
      <c r="I406">
        <v>2237</v>
      </c>
      <c r="J406" s="10">
        <f t="shared" si="36"/>
        <v>21.859633437639697</v>
      </c>
      <c r="K406" t="s">
        <v>22</v>
      </c>
      <c r="L406" t="str">
        <f t="shared" si="32"/>
        <v>theater</v>
      </c>
      <c r="M406" t="str">
        <f t="shared" si="33"/>
        <v>plays</v>
      </c>
      <c r="N406">
        <v>1510639200</v>
      </c>
      <c r="O406">
        <v>1510898400</v>
      </c>
      <c r="P406" s="12">
        <f t="shared" si="34"/>
        <v>43053.25</v>
      </c>
      <c r="Q406" s="12">
        <f t="shared" si="34"/>
        <v>43056.25</v>
      </c>
      <c r="R406" t="b">
        <v>0</v>
      </c>
      <c r="S406" t="b">
        <v>0</v>
      </c>
      <c r="T406" t="s">
        <v>33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21</v>
      </c>
      <c r="G407" s="8" t="s">
        <v>14</v>
      </c>
      <c r="H407" s="9">
        <f t="shared" si="35"/>
        <v>0.89618243243243245</v>
      </c>
      <c r="I407">
        <v>435</v>
      </c>
      <c r="J407" s="10">
        <f t="shared" si="36"/>
        <v>68.045977011494259</v>
      </c>
      <c r="K407" t="s">
        <v>22</v>
      </c>
      <c r="L407" t="str">
        <f t="shared" si="32"/>
        <v>theater</v>
      </c>
      <c r="M407" t="str">
        <f t="shared" si="33"/>
        <v>plays</v>
      </c>
      <c r="N407">
        <v>1528088400</v>
      </c>
      <c r="O407">
        <v>1532408400</v>
      </c>
      <c r="P407" s="12">
        <f t="shared" si="34"/>
        <v>43255.208333333328</v>
      </c>
      <c r="Q407" s="12">
        <f t="shared" si="34"/>
        <v>43305.208333333328</v>
      </c>
      <c r="R407" t="b">
        <v>0</v>
      </c>
      <c r="S407" t="b">
        <v>0</v>
      </c>
      <c r="T407" t="s">
        <v>33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21</v>
      </c>
      <c r="G408" s="8" t="s">
        <v>20</v>
      </c>
      <c r="H408" s="9">
        <f t="shared" si="35"/>
        <v>1.8214503816793892</v>
      </c>
      <c r="I408">
        <v>645</v>
      </c>
      <c r="J408" s="10">
        <f t="shared" si="36"/>
        <v>60.930232558139537</v>
      </c>
      <c r="K408" t="s">
        <v>22</v>
      </c>
      <c r="L408" t="str">
        <f t="shared" si="32"/>
        <v>film &amp; video</v>
      </c>
      <c r="M408" t="str">
        <f t="shared" si="33"/>
        <v>documentary</v>
      </c>
      <c r="N408">
        <v>1359525600</v>
      </c>
      <c r="O408">
        <v>1360562400</v>
      </c>
      <c r="P408" s="12">
        <f t="shared" si="34"/>
        <v>41304.25</v>
      </c>
      <c r="Q408" s="12">
        <f t="shared" si="34"/>
        <v>41316.25</v>
      </c>
      <c r="R408" t="b">
        <v>1</v>
      </c>
      <c r="S408" t="b">
        <v>0</v>
      </c>
      <c r="T408" t="s">
        <v>42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36</v>
      </c>
      <c r="G409" s="8" t="s">
        <v>20</v>
      </c>
      <c r="H409" s="9">
        <f t="shared" si="35"/>
        <v>3.5588235294117645</v>
      </c>
      <c r="I409">
        <v>484</v>
      </c>
      <c r="J409" s="10">
        <f t="shared" si="36"/>
        <v>7.0247933884297522</v>
      </c>
      <c r="K409" t="s">
        <v>37</v>
      </c>
      <c r="L409" t="str">
        <f t="shared" si="32"/>
        <v>theater</v>
      </c>
      <c r="M409" t="str">
        <f t="shared" si="33"/>
        <v>plays</v>
      </c>
      <c r="N409">
        <v>1570942800</v>
      </c>
      <c r="O409">
        <v>1571547600</v>
      </c>
      <c r="P409" s="12">
        <f t="shared" si="34"/>
        <v>43751.208333333328</v>
      </c>
      <c r="Q409" s="12">
        <f t="shared" si="34"/>
        <v>43758.208333333328</v>
      </c>
      <c r="R409" t="b">
        <v>0</v>
      </c>
      <c r="S409" t="b">
        <v>0</v>
      </c>
      <c r="T409" t="s">
        <v>33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15</v>
      </c>
      <c r="G410" s="8" t="s">
        <v>20</v>
      </c>
      <c r="H410" s="9">
        <f t="shared" si="35"/>
        <v>1.3183695652173912</v>
      </c>
      <c r="I410">
        <v>154</v>
      </c>
      <c r="J410" s="10">
        <f t="shared" si="36"/>
        <v>59.740259740259738</v>
      </c>
      <c r="K410" t="s">
        <v>16</v>
      </c>
      <c r="L410" t="str">
        <f t="shared" si="32"/>
        <v>film &amp; video</v>
      </c>
      <c r="M410" t="str">
        <f t="shared" si="33"/>
        <v>documentary</v>
      </c>
      <c r="N410">
        <v>1466398800</v>
      </c>
      <c r="O410">
        <v>1468126800</v>
      </c>
      <c r="P410" s="12">
        <f t="shared" si="34"/>
        <v>42541.208333333328</v>
      </c>
      <c r="Q410" s="12">
        <f t="shared" si="34"/>
        <v>42561.208333333328</v>
      </c>
      <c r="R410" t="b">
        <v>0</v>
      </c>
      <c r="S410" t="b">
        <v>0</v>
      </c>
      <c r="T410" t="s">
        <v>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21</v>
      </c>
      <c r="G411" s="8" t="s">
        <v>14</v>
      </c>
      <c r="H411" s="9">
        <f t="shared" si="35"/>
        <v>0.46315634218289087</v>
      </c>
      <c r="I411">
        <v>714</v>
      </c>
      <c r="J411" s="10">
        <f t="shared" si="36"/>
        <v>189.91596638655463</v>
      </c>
      <c r="K411" t="s">
        <v>22</v>
      </c>
      <c r="L411" t="str">
        <f t="shared" si="32"/>
        <v>music</v>
      </c>
      <c r="M411" t="str">
        <f t="shared" si="33"/>
        <v>rock</v>
      </c>
      <c r="N411">
        <v>1492491600</v>
      </c>
      <c r="O411">
        <v>1492837200</v>
      </c>
      <c r="P411" s="12">
        <f t="shared" si="34"/>
        <v>42843.208333333328</v>
      </c>
      <c r="Q411" s="12">
        <f t="shared" si="34"/>
        <v>42847.208333333328</v>
      </c>
      <c r="R411" t="b">
        <v>0</v>
      </c>
      <c r="S411" t="b">
        <v>0</v>
      </c>
      <c r="T411" t="s">
        <v>23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21</v>
      </c>
      <c r="G412" s="8" t="s">
        <v>47</v>
      </c>
      <c r="H412" s="9">
        <f t="shared" si="35"/>
        <v>0.36132726089785294</v>
      </c>
      <c r="I412">
        <v>1111</v>
      </c>
      <c r="J412" s="10">
        <f t="shared" si="36"/>
        <v>138.34383438343835</v>
      </c>
      <c r="K412" t="s">
        <v>22</v>
      </c>
      <c r="L412" t="str">
        <f t="shared" si="32"/>
        <v>games</v>
      </c>
      <c r="M412" t="str">
        <f t="shared" si="33"/>
        <v>mobile games</v>
      </c>
      <c r="N412">
        <v>1430197200</v>
      </c>
      <c r="O412">
        <v>1430197200</v>
      </c>
      <c r="P412" s="12">
        <f t="shared" si="34"/>
        <v>42122.208333333328</v>
      </c>
      <c r="Q412" s="12">
        <f t="shared" si="34"/>
        <v>42122.208333333328</v>
      </c>
      <c r="R412" t="b">
        <v>0</v>
      </c>
      <c r="S412" t="b">
        <v>0</v>
      </c>
      <c r="T412" t="s">
        <v>292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21</v>
      </c>
      <c r="G413" s="8" t="s">
        <v>20</v>
      </c>
      <c r="H413" s="9">
        <f t="shared" si="35"/>
        <v>1.0462820512820512</v>
      </c>
      <c r="I413">
        <v>82</v>
      </c>
      <c r="J413" s="10">
        <f t="shared" si="36"/>
        <v>95.121951219512198</v>
      </c>
      <c r="K413" t="s">
        <v>22</v>
      </c>
      <c r="L413" t="str">
        <f t="shared" si="32"/>
        <v>theater</v>
      </c>
      <c r="M413" t="str">
        <f t="shared" si="33"/>
        <v>plays</v>
      </c>
      <c r="N413">
        <v>1496034000</v>
      </c>
      <c r="O413">
        <v>1496206800</v>
      </c>
      <c r="P413" s="12">
        <f t="shared" si="34"/>
        <v>42884.208333333328</v>
      </c>
      <c r="Q413" s="12">
        <f t="shared" si="34"/>
        <v>42886.208333333328</v>
      </c>
      <c r="R413" t="b">
        <v>0</v>
      </c>
      <c r="S413" t="b">
        <v>0</v>
      </c>
      <c r="T413" t="s">
        <v>33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21</v>
      </c>
      <c r="G414" s="8" t="s">
        <v>20</v>
      </c>
      <c r="H414" s="9">
        <f t="shared" si="35"/>
        <v>6.6885714285714286</v>
      </c>
      <c r="I414">
        <v>134</v>
      </c>
      <c r="J414" s="10">
        <f t="shared" si="36"/>
        <v>15.671641791044776</v>
      </c>
      <c r="K414" t="s">
        <v>22</v>
      </c>
      <c r="L414" t="str">
        <f t="shared" si="32"/>
        <v>publishing</v>
      </c>
      <c r="M414" t="str">
        <f t="shared" si="33"/>
        <v>fiction</v>
      </c>
      <c r="N414">
        <v>1388728800</v>
      </c>
      <c r="O414">
        <v>1389592800</v>
      </c>
      <c r="P414" s="12">
        <f t="shared" si="34"/>
        <v>41642.25</v>
      </c>
      <c r="Q414" s="12">
        <f t="shared" si="34"/>
        <v>41652.25</v>
      </c>
      <c r="R414" t="b">
        <v>0</v>
      </c>
      <c r="S414" t="b">
        <v>0</v>
      </c>
      <c r="T414" t="s">
        <v>119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21</v>
      </c>
      <c r="G415" s="8" t="s">
        <v>47</v>
      </c>
      <c r="H415" s="9">
        <f t="shared" si="35"/>
        <v>0.62072823218997364</v>
      </c>
      <c r="I415">
        <v>1089</v>
      </c>
      <c r="J415" s="10">
        <f t="shared" si="36"/>
        <v>174.01285583103765</v>
      </c>
      <c r="K415" t="s">
        <v>22</v>
      </c>
      <c r="L415" t="str">
        <f t="shared" si="32"/>
        <v>film &amp; video</v>
      </c>
      <c r="M415" t="str">
        <f t="shared" si="33"/>
        <v>animation</v>
      </c>
      <c r="N415">
        <v>1543298400</v>
      </c>
      <c r="O415">
        <v>1545631200</v>
      </c>
      <c r="P415" s="12">
        <f t="shared" si="34"/>
        <v>43431.25</v>
      </c>
      <c r="Q415" s="12">
        <f t="shared" si="34"/>
        <v>43458.25</v>
      </c>
      <c r="R415" t="b">
        <v>0</v>
      </c>
      <c r="S415" t="b">
        <v>0</v>
      </c>
      <c r="T415" t="s">
        <v>71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21</v>
      </c>
      <c r="G416" s="8" t="s">
        <v>14</v>
      </c>
      <c r="H416" s="9">
        <f t="shared" si="35"/>
        <v>0.84699787460148779</v>
      </c>
      <c r="I416">
        <v>5497</v>
      </c>
      <c r="J416" s="10">
        <f t="shared" si="36"/>
        <v>34.236856467163911</v>
      </c>
      <c r="K416" t="s">
        <v>22</v>
      </c>
      <c r="L416" t="str">
        <f t="shared" si="32"/>
        <v>food</v>
      </c>
      <c r="M416" t="str">
        <f t="shared" si="33"/>
        <v>food trucks</v>
      </c>
      <c r="N416">
        <v>1271739600</v>
      </c>
      <c r="O416">
        <v>1272430800</v>
      </c>
      <c r="P416" s="12">
        <f t="shared" si="34"/>
        <v>40288.208333333336</v>
      </c>
      <c r="Q416" s="12">
        <f t="shared" si="34"/>
        <v>40296.208333333336</v>
      </c>
      <c r="R416" t="b">
        <v>0</v>
      </c>
      <c r="S416" t="b">
        <v>1</v>
      </c>
      <c r="T416" t="s">
        <v>17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21</v>
      </c>
      <c r="G417" s="8" t="s">
        <v>14</v>
      </c>
      <c r="H417" s="9">
        <f t="shared" si="35"/>
        <v>0.11059030837004405</v>
      </c>
      <c r="I417">
        <v>418</v>
      </c>
      <c r="J417" s="10">
        <f t="shared" si="36"/>
        <v>271.53110047846889</v>
      </c>
      <c r="K417" t="s">
        <v>22</v>
      </c>
      <c r="L417" t="str">
        <f t="shared" si="32"/>
        <v>theater</v>
      </c>
      <c r="M417" t="str">
        <f t="shared" si="33"/>
        <v>plays</v>
      </c>
      <c r="N417">
        <v>1326434400</v>
      </c>
      <c r="O417">
        <v>1327903200</v>
      </c>
      <c r="P417" s="12">
        <f t="shared" si="34"/>
        <v>40921.25</v>
      </c>
      <c r="Q417" s="12">
        <f t="shared" si="34"/>
        <v>40938.25</v>
      </c>
      <c r="R417" t="b">
        <v>0</v>
      </c>
      <c r="S417" t="b">
        <v>0</v>
      </c>
      <c r="T417" t="s">
        <v>33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21</v>
      </c>
      <c r="G418" s="8" t="s">
        <v>14</v>
      </c>
      <c r="H418" s="9">
        <f t="shared" si="35"/>
        <v>0.43838781575037145</v>
      </c>
      <c r="I418">
        <v>1439</v>
      </c>
      <c r="J418" s="10">
        <f t="shared" si="36"/>
        <v>93.537178596247401</v>
      </c>
      <c r="K418" t="s">
        <v>22</v>
      </c>
      <c r="L418" t="str">
        <f t="shared" si="32"/>
        <v>film &amp; video</v>
      </c>
      <c r="M418" t="str">
        <f t="shared" si="33"/>
        <v>documentary</v>
      </c>
      <c r="N418">
        <v>1295244000</v>
      </c>
      <c r="O418">
        <v>1296021600</v>
      </c>
      <c r="P418" s="12">
        <f t="shared" si="34"/>
        <v>40560.25</v>
      </c>
      <c r="Q418" s="12">
        <f t="shared" si="34"/>
        <v>40569.25</v>
      </c>
      <c r="R418" t="b">
        <v>0</v>
      </c>
      <c r="S418" t="b">
        <v>1</v>
      </c>
      <c r="T418" t="s">
        <v>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21</v>
      </c>
      <c r="G419" s="8" t="s">
        <v>14</v>
      </c>
      <c r="H419" s="9">
        <f t="shared" si="35"/>
        <v>0.55470588235294116</v>
      </c>
      <c r="I419">
        <v>15</v>
      </c>
      <c r="J419" s="10">
        <f t="shared" si="36"/>
        <v>113.33333333333333</v>
      </c>
      <c r="K419" t="s">
        <v>22</v>
      </c>
      <c r="L419" t="str">
        <f t="shared" si="32"/>
        <v>theater</v>
      </c>
      <c r="M419" t="str">
        <f t="shared" si="33"/>
        <v>plays</v>
      </c>
      <c r="N419">
        <v>1541221200</v>
      </c>
      <c r="O419">
        <v>1543298400</v>
      </c>
      <c r="P419" s="12">
        <f t="shared" si="34"/>
        <v>43407.208333333328</v>
      </c>
      <c r="Q419" s="12">
        <f t="shared" si="34"/>
        <v>43431.25</v>
      </c>
      <c r="R419" t="b">
        <v>0</v>
      </c>
      <c r="S419" t="b">
        <v>0</v>
      </c>
      <c r="T419" t="s">
        <v>33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15</v>
      </c>
      <c r="G420" s="8" t="s">
        <v>14</v>
      </c>
      <c r="H420" s="9">
        <f t="shared" si="35"/>
        <v>0.57399511301160655</v>
      </c>
      <c r="I420">
        <v>1999</v>
      </c>
      <c r="J420" s="10">
        <f t="shared" si="36"/>
        <v>81.890945472736362</v>
      </c>
      <c r="K420" t="s">
        <v>16</v>
      </c>
      <c r="L420" t="str">
        <f t="shared" si="32"/>
        <v>film &amp; video</v>
      </c>
      <c r="M420" t="str">
        <f t="shared" si="33"/>
        <v>documentary</v>
      </c>
      <c r="N420">
        <v>1336280400</v>
      </c>
      <c r="O420">
        <v>1336366800</v>
      </c>
      <c r="P420" s="12">
        <f t="shared" si="34"/>
        <v>41035.208333333336</v>
      </c>
      <c r="Q420" s="12">
        <f t="shared" si="34"/>
        <v>41036.208333333336</v>
      </c>
      <c r="R420" t="b">
        <v>0</v>
      </c>
      <c r="S420" t="b">
        <v>0</v>
      </c>
      <c r="T420" t="s">
        <v>42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21</v>
      </c>
      <c r="G421" s="8" t="s">
        <v>20</v>
      </c>
      <c r="H421" s="9">
        <f t="shared" si="35"/>
        <v>1.2343497363796134</v>
      </c>
      <c r="I421">
        <v>5203</v>
      </c>
      <c r="J421" s="10">
        <f t="shared" si="36"/>
        <v>21.871996924851047</v>
      </c>
      <c r="K421" t="s">
        <v>22</v>
      </c>
      <c r="L421" t="str">
        <f t="shared" si="32"/>
        <v>technology</v>
      </c>
      <c r="M421" t="str">
        <f t="shared" si="33"/>
        <v>web</v>
      </c>
      <c r="N421">
        <v>1324533600</v>
      </c>
      <c r="O421">
        <v>1325052000</v>
      </c>
      <c r="P421" s="12">
        <f t="shared" si="34"/>
        <v>40899.25</v>
      </c>
      <c r="Q421" s="12">
        <f t="shared" si="34"/>
        <v>40905.25</v>
      </c>
      <c r="R421" t="b">
        <v>0</v>
      </c>
      <c r="S421" t="b">
        <v>0</v>
      </c>
      <c r="T421" t="s">
        <v>28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21</v>
      </c>
      <c r="G422" s="8" t="s">
        <v>20</v>
      </c>
      <c r="H422" s="9">
        <f t="shared" si="35"/>
        <v>1.2846</v>
      </c>
      <c r="I422">
        <v>94</v>
      </c>
      <c r="J422" s="10">
        <f t="shared" si="36"/>
        <v>53.191489361702125</v>
      </c>
      <c r="K422" t="s">
        <v>22</v>
      </c>
      <c r="L422" t="str">
        <f t="shared" si="32"/>
        <v>theater</v>
      </c>
      <c r="M422" t="str">
        <f t="shared" si="33"/>
        <v>plays</v>
      </c>
      <c r="N422">
        <v>1498366800</v>
      </c>
      <c r="O422">
        <v>1499576400</v>
      </c>
      <c r="P422" s="12">
        <f t="shared" si="34"/>
        <v>42911.208333333328</v>
      </c>
      <c r="Q422" s="12">
        <f t="shared" si="34"/>
        <v>42925.208333333328</v>
      </c>
      <c r="R422" t="b">
        <v>0</v>
      </c>
      <c r="S422" t="b">
        <v>0</v>
      </c>
      <c r="T422" t="s">
        <v>33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21</v>
      </c>
      <c r="G423" s="8" t="s">
        <v>14</v>
      </c>
      <c r="H423" s="9">
        <f t="shared" si="35"/>
        <v>0.63989361702127656</v>
      </c>
      <c r="I423">
        <v>118</v>
      </c>
      <c r="J423" s="10">
        <f t="shared" si="36"/>
        <v>79.66101694915254</v>
      </c>
      <c r="K423" t="s">
        <v>22</v>
      </c>
      <c r="L423" t="str">
        <f t="shared" si="32"/>
        <v>technology</v>
      </c>
      <c r="M423" t="str">
        <f t="shared" si="33"/>
        <v>wearables</v>
      </c>
      <c r="N423">
        <v>1498712400</v>
      </c>
      <c r="O423">
        <v>1501304400</v>
      </c>
      <c r="P423" s="12">
        <f t="shared" si="34"/>
        <v>42915.208333333328</v>
      </c>
      <c r="Q423" s="12">
        <f t="shared" si="34"/>
        <v>42945.208333333328</v>
      </c>
      <c r="R423" t="b">
        <v>0</v>
      </c>
      <c r="S423" t="b">
        <v>1</v>
      </c>
      <c r="T423" t="s">
        <v>65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21</v>
      </c>
      <c r="G424" s="8" t="s">
        <v>20</v>
      </c>
      <c r="H424" s="9">
        <f t="shared" si="35"/>
        <v>1.2729885057471264</v>
      </c>
      <c r="I424">
        <v>205</v>
      </c>
      <c r="J424" s="10">
        <f t="shared" si="36"/>
        <v>42.439024390243901</v>
      </c>
      <c r="K424" t="s">
        <v>22</v>
      </c>
      <c r="L424" t="str">
        <f t="shared" si="32"/>
        <v>theater</v>
      </c>
      <c r="M424" t="str">
        <f t="shared" si="33"/>
        <v>plays</v>
      </c>
      <c r="N424">
        <v>1271480400</v>
      </c>
      <c r="O424">
        <v>1273208400</v>
      </c>
      <c r="P424" s="12">
        <f t="shared" si="34"/>
        <v>40285.208333333336</v>
      </c>
      <c r="Q424" s="12">
        <f t="shared" si="34"/>
        <v>40305.208333333336</v>
      </c>
      <c r="R424" t="b">
        <v>0</v>
      </c>
      <c r="S424" t="b">
        <v>1</v>
      </c>
      <c r="T424" t="s">
        <v>33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21</v>
      </c>
      <c r="G425" s="8" t="s">
        <v>14</v>
      </c>
      <c r="H425" s="9">
        <f t="shared" si="35"/>
        <v>0.10638024357239513</v>
      </c>
      <c r="I425">
        <v>162</v>
      </c>
      <c r="J425" s="10">
        <f t="shared" si="36"/>
        <v>912.34567901234573</v>
      </c>
      <c r="K425" t="s">
        <v>22</v>
      </c>
      <c r="L425" t="str">
        <f t="shared" si="32"/>
        <v>food</v>
      </c>
      <c r="M425" t="str">
        <f t="shared" si="33"/>
        <v>food trucks</v>
      </c>
      <c r="N425">
        <v>1316667600</v>
      </c>
      <c r="O425">
        <v>1316840400</v>
      </c>
      <c r="P425" s="12">
        <f t="shared" si="34"/>
        <v>40808.208333333336</v>
      </c>
      <c r="Q425" s="12">
        <f t="shared" si="34"/>
        <v>40810.208333333336</v>
      </c>
      <c r="R425" t="b">
        <v>0</v>
      </c>
      <c r="S425" t="b">
        <v>1</v>
      </c>
      <c r="T425" t="s">
        <v>17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21</v>
      </c>
      <c r="G426" s="8" t="s">
        <v>14</v>
      </c>
      <c r="H426" s="9">
        <f t="shared" si="35"/>
        <v>0.40470588235294119</v>
      </c>
      <c r="I426">
        <v>83</v>
      </c>
      <c r="J426" s="10">
        <f t="shared" si="36"/>
        <v>61.445783132530117</v>
      </c>
      <c r="K426" t="s">
        <v>22</v>
      </c>
      <c r="L426" t="str">
        <f t="shared" si="32"/>
        <v>music</v>
      </c>
      <c r="M426" t="str">
        <f t="shared" si="33"/>
        <v>indie rock</v>
      </c>
      <c r="N426">
        <v>1524027600</v>
      </c>
      <c r="O426">
        <v>1524546000</v>
      </c>
      <c r="P426" s="12">
        <f t="shared" si="34"/>
        <v>43208.208333333328</v>
      </c>
      <c r="Q426" s="12">
        <f t="shared" si="34"/>
        <v>43214.208333333328</v>
      </c>
      <c r="R426" t="b">
        <v>0</v>
      </c>
      <c r="S426" t="b">
        <v>0</v>
      </c>
      <c r="T426" t="s">
        <v>60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21</v>
      </c>
      <c r="G427" s="8" t="s">
        <v>20</v>
      </c>
      <c r="H427" s="9">
        <f t="shared" si="35"/>
        <v>2.8766666666666665</v>
      </c>
      <c r="I427">
        <v>92</v>
      </c>
      <c r="J427" s="10">
        <f t="shared" si="36"/>
        <v>29.347826086956523</v>
      </c>
      <c r="K427" t="s">
        <v>22</v>
      </c>
      <c r="L427" t="str">
        <f t="shared" si="32"/>
        <v>photography</v>
      </c>
      <c r="M427" t="str">
        <f t="shared" si="33"/>
        <v>photography books</v>
      </c>
      <c r="N427">
        <v>1438059600</v>
      </c>
      <c r="O427">
        <v>1438578000</v>
      </c>
      <c r="P427" s="12">
        <f t="shared" si="34"/>
        <v>42213.208333333328</v>
      </c>
      <c r="Q427" s="12">
        <f t="shared" si="34"/>
        <v>42219.208333333328</v>
      </c>
      <c r="R427" t="b">
        <v>0</v>
      </c>
      <c r="S427" t="b">
        <v>0</v>
      </c>
      <c r="T427" t="s">
        <v>122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21</v>
      </c>
      <c r="G428" s="8" t="s">
        <v>20</v>
      </c>
      <c r="H428" s="9">
        <f t="shared" si="35"/>
        <v>5.7294444444444448</v>
      </c>
      <c r="I428">
        <v>219</v>
      </c>
      <c r="J428" s="10">
        <f t="shared" si="36"/>
        <v>8.2191780821917817</v>
      </c>
      <c r="K428" t="s">
        <v>22</v>
      </c>
      <c r="L428" t="str">
        <f t="shared" si="32"/>
        <v>theater</v>
      </c>
      <c r="M428" t="str">
        <f t="shared" si="33"/>
        <v>plays</v>
      </c>
      <c r="N428">
        <v>1361944800</v>
      </c>
      <c r="O428">
        <v>1362549600</v>
      </c>
      <c r="P428" s="12">
        <f t="shared" si="34"/>
        <v>41332.25</v>
      </c>
      <c r="Q428" s="12">
        <f t="shared" si="34"/>
        <v>41339.25</v>
      </c>
      <c r="R428" t="b">
        <v>0</v>
      </c>
      <c r="S428" t="b">
        <v>0</v>
      </c>
      <c r="T428" t="s">
        <v>33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21</v>
      </c>
      <c r="G429" s="8" t="s">
        <v>20</v>
      </c>
      <c r="H429" s="9">
        <f t="shared" si="35"/>
        <v>1.1290429799426933</v>
      </c>
      <c r="I429">
        <v>2526</v>
      </c>
      <c r="J429" s="10">
        <f t="shared" si="36"/>
        <v>69.081551860649242</v>
      </c>
      <c r="K429" t="s">
        <v>22</v>
      </c>
      <c r="L429" t="str">
        <f t="shared" si="32"/>
        <v>theater</v>
      </c>
      <c r="M429" t="str">
        <f t="shared" si="33"/>
        <v>plays</v>
      </c>
      <c r="N429">
        <v>1410584400</v>
      </c>
      <c r="O429">
        <v>1413349200</v>
      </c>
      <c r="P429" s="12">
        <f t="shared" si="34"/>
        <v>41895.208333333336</v>
      </c>
      <c r="Q429" s="12">
        <f t="shared" si="34"/>
        <v>41927.208333333336</v>
      </c>
      <c r="R429" t="b">
        <v>0</v>
      </c>
      <c r="S429" t="b">
        <v>1</v>
      </c>
      <c r="T429" t="s">
        <v>33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21</v>
      </c>
      <c r="G430" s="8" t="s">
        <v>14</v>
      </c>
      <c r="H430" s="9">
        <f t="shared" si="35"/>
        <v>0.46387573964497042</v>
      </c>
      <c r="I430">
        <v>747</v>
      </c>
      <c r="J430" s="10">
        <f t="shared" si="36"/>
        <v>135.7429718875502</v>
      </c>
      <c r="K430" t="s">
        <v>22</v>
      </c>
      <c r="L430" t="str">
        <f t="shared" si="32"/>
        <v>film &amp; video</v>
      </c>
      <c r="M430" t="str">
        <f t="shared" si="33"/>
        <v>animation</v>
      </c>
      <c r="N430">
        <v>1297404000</v>
      </c>
      <c r="O430">
        <v>1298008800</v>
      </c>
      <c r="P430" s="12">
        <f t="shared" si="34"/>
        <v>40585.25</v>
      </c>
      <c r="Q430" s="12">
        <f t="shared" si="34"/>
        <v>40592.25</v>
      </c>
      <c r="R430" t="b">
        <v>0</v>
      </c>
      <c r="S430" t="b">
        <v>0</v>
      </c>
      <c r="T430" t="s">
        <v>71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21</v>
      </c>
      <c r="G431" s="8" t="s">
        <v>74</v>
      </c>
      <c r="H431" s="9">
        <f t="shared" si="35"/>
        <v>0.90675916230366493</v>
      </c>
      <c r="I431">
        <v>2138</v>
      </c>
      <c r="J431" s="10">
        <f t="shared" si="36"/>
        <v>89.335827876520113</v>
      </c>
      <c r="K431" t="s">
        <v>22</v>
      </c>
      <c r="L431" t="str">
        <f t="shared" si="32"/>
        <v>photography</v>
      </c>
      <c r="M431" t="str">
        <f t="shared" si="33"/>
        <v>photography books</v>
      </c>
      <c r="N431">
        <v>1392012000</v>
      </c>
      <c r="O431">
        <v>1394427600</v>
      </c>
      <c r="P431" s="12">
        <f t="shared" si="34"/>
        <v>41680.25</v>
      </c>
      <c r="Q431" s="12">
        <f t="shared" si="34"/>
        <v>41708.208333333336</v>
      </c>
      <c r="R431" t="b">
        <v>0</v>
      </c>
      <c r="S431" t="b">
        <v>1</v>
      </c>
      <c r="T431" t="s">
        <v>122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21</v>
      </c>
      <c r="G432" s="8" t="s">
        <v>14</v>
      </c>
      <c r="H432" s="9">
        <f t="shared" si="35"/>
        <v>0.67740740740740746</v>
      </c>
      <c r="I432">
        <v>84</v>
      </c>
      <c r="J432" s="10">
        <f t="shared" si="36"/>
        <v>96.428571428571431</v>
      </c>
      <c r="K432" t="s">
        <v>22</v>
      </c>
      <c r="L432" t="str">
        <f t="shared" si="32"/>
        <v>theater</v>
      </c>
      <c r="M432" t="str">
        <f t="shared" si="33"/>
        <v>plays</v>
      </c>
      <c r="N432">
        <v>1569733200</v>
      </c>
      <c r="O432">
        <v>1572670800</v>
      </c>
      <c r="P432" s="12">
        <f t="shared" si="34"/>
        <v>43737.208333333328</v>
      </c>
      <c r="Q432" s="12">
        <f t="shared" si="34"/>
        <v>43771.208333333328</v>
      </c>
      <c r="R432" t="b">
        <v>0</v>
      </c>
      <c r="S432" t="b">
        <v>0</v>
      </c>
      <c r="T432" t="s">
        <v>33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21</v>
      </c>
      <c r="G433" s="8" t="s">
        <v>20</v>
      </c>
      <c r="H433" s="9">
        <f t="shared" si="35"/>
        <v>1.9249019607843136</v>
      </c>
      <c r="I433">
        <v>94</v>
      </c>
      <c r="J433" s="10">
        <f t="shared" si="36"/>
        <v>54.255319148936174</v>
      </c>
      <c r="K433" t="s">
        <v>22</v>
      </c>
      <c r="L433" t="str">
        <f t="shared" si="32"/>
        <v>theater</v>
      </c>
      <c r="M433" t="str">
        <f t="shared" si="33"/>
        <v>plays</v>
      </c>
      <c r="N433">
        <v>1529643600</v>
      </c>
      <c r="O433">
        <v>1531112400</v>
      </c>
      <c r="P433" s="12">
        <f t="shared" si="34"/>
        <v>43273.208333333328</v>
      </c>
      <c r="Q433" s="12">
        <f t="shared" si="34"/>
        <v>43290.208333333328</v>
      </c>
      <c r="R433" t="b">
        <v>1</v>
      </c>
      <c r="S433" t="b">
        <v>0</v>
      </c>
      <c r="T433" t="s">
        <v>33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21</v>
      </c>
      <c r="G434" s="8" t="s">
        <v>14</v>
      </c>
      <c r="H434" s="9">
        <f t="shared" si="35"/>
        <v>0.82714285714285718</v>
      </c>
      <c r="I434">
        <v>91</v>
      </c>
      <c r="J434" s="10">
        <f t="shared" si="36"/>
        <v>84.615384615384613</v>
      </c>
      <c r="K434" t="s">
        <v>22</v>
      </c>
      <c r="L434" t="str">
        <f t="shared" si="32"/>
        <v>theater</v>
      </c>
      <c r="M434" t="str">
        <f t="shared" si="33"/>
        <v>plays</v>
      </c>
      <c r="N434">
        <v>1399006800</v>
      </c>
      <c r="O434">
        <v>1400734800</v>
      </c>
      <c r="P434" s="12">
        <f t="shared" si="34"/>
        <v>41761.208333333336</v>
      </c>
      <c r="Q434" s="12">
        <f t="shared" si="34"/>
        <v>41781.208333333336</v>
      </c>
      <c r="R434" t="b">
        <v>0</v>
      </c>
      <c r="S434" t="b">
        <v>0</v>
      </c>
      <c r="T434" t="s">
        <v>33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21</v>
      </c>
      <c r="G435" s="8" t="s">
        <v>14</v>
      </c>
      <c r="H435" s="9">
        <f t="shared" si="35"/>
        <v>0.54163920922570019</v>
      </c>
      <c r="I435">
        <v>792</v>
      </c>
      <c r="J435" s="10">
        <f t="shared" si="36"/>
        <v>153.28282828282829</v>
      </c>
      <c r="K435" t="s">
        <v>22</v>
      </c>
      <c r="L435" t="str">
        <f t="shared" si="32"/>
        <v>film &amp; video</v>
      </c>
      <c r="M435" t="str">
        <f t="shared" si="33"/>
        <v>documentary</v>
      </c>
      <c r="N435">
        <v>1385359200</v>
      </c>
      <c r="O435">
        <v>1386741600</v>
      </c>
      <c r="P435" s="12">
        <f t="shared" si="34"/>
        <v>41603.25</v>
      </c>
      <c r="Q435" s="12">
        <f t="shared" si="34"/>
        <v>41619.25</v>
      </c>
      <c r="R435" t="b">
        <v>0</v>
      </c>
      <c r="S435" t="b">
        <v>1</v>
      </c>
      <c r="T435" t="s">
        <v>42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15</v>
      </c>
      <c r="G436" s="8" t="s">
        <v>74</v>
      </c>
      <c r="H436" s="9">
        <f t="shared" si="35"/>
        <v>0.16722222222222222</v>
      </c>
      <c r="I436">
        <v>10</v>
      </c>
      <c r="J436" s="10">
        <f t="shared" si="36"/>
        <v>540</v>
      </c>
      <c r="K436" t="s">
        <v>16</v>
      </c>
      <c r="L436" t="str">
        <f t="shared" si="32"/>
        <v>theater</v>
      </c>
      <c r="M436" t="str">
        <f t="shared" si="33"/>
        <v>plays</v>
      </c>
      <c r="N436">
        <v>1480572000</v>
      </c>
      <c r="O436">
        <v>1481781600</v>
      </c>
      <c r="P436" s="12">
        <f t="shared" si="34"/>
        <v>42705.25</v>
      </c>
      <c r="Q436" s="12">
        <f t="shared" si="34"/>
        <v>42719.25</v>
      </c>
      <c r="R436" t="b">
        <v>1</v>
      </c>
      <c r="S436" t="b">
        <v>0</v>
      </c>
      <c r="T436" t="s">
        <v>33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107</v>
      </c>
      <c r="G437" s="8" t="s">
        <v>20</v>
      </c>
      <c r="H437" s="9">
        <f t="shared" si="35"/>
        <v>1.168766404199475</v>
      </c>
      <c r="I437">
        <v>1713</v>
      </c>
      <c r="J437" s="10">
        <f t="shared" si="36"/>
        <v>88.96672504378283</v>
      </c>
      <c r="K437" t="s">
        <v>108</v>
      </c>
      <c r="L437" t="str">
        <f t="shared" si="32"/>
        <v>theater</v>
      </c>
      <c r="M437" t="str">
        <f t="shared" si="33"/>
        <v>plays</v>
      </c>
      <c r="N437">
        <v>1418623200</v>
      </c>
      <c r="O437">
        <v>1419660000</v>
      </c>
      <c r="P437" s="12">
        <f t="shared" si="34"/>
        <v>41988.25</v>
      </c>
      <c r="Q437" s="12">
        <f t="shared" si="34"/>
        <v>42000.25</v>
      </c>
      <c r="R437" t="b">
        <v>0</v>
      </c>
      <c r="S437" t="b">
        <v>1</v>
      </c>
      <c r="T437" t="s">
        <v>33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21</v>
      </c>
      <c r="G438" s="8" t="s">
        <v>20</v>
      </c>
      <c r="H438" s="9">
        <f t="shared" si="35"/>
        <v>10.521538461538462</v>
      </c>
      <c r="I438">
        <v>249</v>
      </c>
      <c r="J438" s="10">
        <f t="shared" si="36"/>
        <v>5.2208835341365463</v>
      </c>
      <c r="K438" t="s">
        <v>22</v>
      </c>
      <c r="L438" t="str">
        <f t="shared" si="32"/>
        <v>music</v>
      </c>
      <c r="M438" t="str">
        <f t="shared" si="33"/>
        <v>jazz</v>
      </c>
      <c r="N438">
        <v>1555736400</v>
      </c>
      <c r="O438">
        <v>1555822800</v>
      </c>
      <c r="P438" s="12">
        <f t="shared" si="34"/>
        <v>43575.208333333328</v>
      </c>
      <c r="Q438" s="12">
        <f t="shared" si="34"/>
        <v>43576.208333333328</v>
      </c>
      <c r="R438" t="b">
        <v>0</v>
      </c>
      <c r="S438" t="b">
        <v>0</v>
      </c>
      <c r="T438" t="s">
        <v>159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21</v>
      </c>
      <c r="G439" s="8" t="s">
        <v>20</v>
      </c>
      <c r="H439" s="9">
        <f t="shared" si="35"/>
        <v>1.2307407407407407</v>
      </c>
      <c r="I439">
        <v>192</v>
      </c>
      <c r="J439" s="10">
        <f t="shared" si="36"/>
        <v>42.1875</v>
      </c>
      <c r="K439" t="s">
        <v>22</v>
      </c>
      <c r="L439" t="str">
        <f t="shared" si="32"/>
        <v>film &amp; video</v>
      </c>
      <c r="M439" t="str">
        <f t="shared" si="33"/>
        <v>animation</v>
      </c>
      <c r="N439">
        <v>1442120400</v>
      </c>
      <c r="O439">
        <v>1442379600</v>
      </c>
      <c r="P439" s="12">
        <f t="shared" si="34"/>
        <v>42260.208333333328</v>
      </c>
      <c r="Q439" s="12">
        <f t="shared" si="34"/>
        <v>42263.208333333328</v>
      </c>
      <c r="R439" t="b">
        <v>0</v>
      </c>
      <c r="S439" t="b">
        <v>1</v>
      </c>
      <c r="T439" t="s">
        <v>71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21</v>
      </c>
      <c r="G440" s="8" t="s">
        <v>20</v>
      </c>
      <c r="H440" s="9">
        <f t="shared" si="35"/>
        <v>1.7863855421686747</v>
      </c>
      <c r="I440">
        <v>247</v>
      </c>
      <c r="J440" s="10">
        <f t="shared" si="36"/>
        <v>33.603238866396758</v>
      </c>
      <c r="K440" t="s">
        <v>22</v>
      </c>
      <c r="L440" t="str">
        <f t="shared" si="32"/>
        <v>theater</v>
      </c>
      <c r="M440" t="str">
        <f t="shared" si="33"/>
        <v>plays</v>
      </c>
      <c r="N440">
        <v>1362376800</v>
      </c>
      <c r="O440">
        <v>1364965200</v>
      </c>
      <c r="P440" s="12">
        <f t="shared" si="34"/>
        <v>41337.25</v>
      </c>
      <c r="Q440" s="12">
        <f t="shared" si="34"/>
        <v>41367.208333333336</v>
      </c>
      <c r="R440" t="b">
        <v>0</v>
      </c>
      <c r="S440" t="b">
        <v>0</v>
      </c>
      <c r="T440" t="s">
        <v>33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21</v>
      </c>
      <c r="G441" s="8" t="s">
        <v>20</v>
      </c>
      <c r="H441" s="9">
        <f t="shared" si="35"/>
        <v>3.5528169014084505</v>
      </c>
      <c r="I441">
        <v>2293</v>
      </c>
      <c r="J441" s="10">
        <f t="shared" si="36"/>
        <v>12.385521151330135</v>
      </c>
      <c r="K441" t="s">
        <v>22</v>
      </c>
      <c r="L441" t="str">
        <f t="shared" si="32"/>
        <v>film &amp; video</v>
      </c>
      <c r="M441" t="str">
        <f t="shared" si="33"/>
        <v>science fiction</v>
      </c>
      <c r="N441">
        <v>1478408400</v>
      </c>
      <c r="O441">
        <v>1479016800</v>
      </c>
      <c r="P441" s="12">
        <f t="shared" si="34"/>
        <v>42680.208333333328</v>
      </c>
      <c r="Q441" s="12">
        <f t="shared" si="34"/>
        <v>42687.25</v>
      </c>
      <c r="R441" t="b">
        <v>0</v>
      </c>
      <c r="S441" t="b">
        <v>0</v>
      </c>
      <c r="T441" t="s">
        <v>474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21</v>
      </c>
      <c r="G442" s="8" t="s">
        <v>20</v>
      </c>
      <c r="H442" s="9">
        <f t="shared" si="35"/>
        <v>1.6190634146341463</v>
      </c>
      <c r="I442">
        <v>3131</v>
      </c>
      <c r="J442" s="10">
        <f t="shared" si="36"/>
        <v>32.737144682210157</v>
      </c>
      <c r="K442" t="s">
        <v>22</v>
      </c>
      <c r="L442" t="str">
        <f t="shared" si="32"/>
        <v>film &amp; video</v>
      </c>
      <c r="M442" t="str">
        <f t="shared" si="33"/>
        <v>television</v>
      </c>
      <c r="N442">
        <v>1498798800</v>
      </c>
      <c r="O442">
        <v>1499662800</v>
      </c>
      <c r="P442" s="12">
        <f t="shared" si="34"/>
        <v>42916.208333333328</v>
      </c>
      <c r="Q442" s="12">
        <f t="shared" si="34"/>
        <v>42926.208333333328</v>
      </c>
      <c r="R442" t="b">
        <v>0</v>
      </c>
      <c r="S442" t="b">
        <v>0</v>
      </c>
      <c r="T442" t="s">
        <v>269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21</v>
      </c>
      <c r="G443" s="8" t="s">
        <v>14</v>
      </c>
      <c r="H443" s="9">
        <f t="shared" si="35"/>
        <v>0.24914285714285714</v>
      </c>
      <c r="I443">
        <v>32</v>
      </c>
      <c r="J443" s="10">
        <f t="shared" si="36"/>
        <v>218.75</v>
      </c>
      <c r="K443" t="s">
        <v>22</v>
      </c>
      <c r="L443" t="str">
        <f t="shared" si="32"/>
        <v>technology</v>
      </c>
      <c r="M443" t="str">
        <f t="shared" si="33"/>
        <v>wearables</v>
      </c>
      <c r="N443">
        <v>1335416400</v>
      </c>
      <c r="O443">
        <v>1337835600</v>
      </c>
      <c r="P443" s="12">
        <f t="shared" si="34"/>
        <v>41025.208333333336</v>
      </c>
      <c r="Q443" s="12">
        <f t="shared" si="34"/>
        <v>41053.208333333336</v>
      </c>
      <c r="R443" t="b">
        <v>0</v>
      </c>
      <c r="S443" t="b">
        <v>0</v>
      </c>
      <c r="T443" t="s">
        <v>65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107</v>
      </c>
      <c r="G444" s="8" t="s">
        <v>20</v>
      </c>
      <c r="H444" s="9">
        <f t="shared" si="35"/>
        <v>1.9872222222222222</v>
      </c>
      <c r="I444">
        <v>143</v>
      </c>
      <c r="J444" s="10">
        <f t="shared" si="36"/>
        <v>37.76223776223776</v>
      </c>
      <c r="K444" t="s">
        <v>108</v>
      </c>
      <c r="L444" t="str">
        <f t="shared" si="32"/>
        <v>theater</v>
      </c>
      <c r="M444" t="str">
        <f t="shared" si="33"/>
        <v>plays</v>
      </c>
      <c r="N444">
        <v>1504328400</v>
      </c>
      <c r="O444">
        <v>1505710800</v>
      </c>
      <c r="P444" s="12">
        <f t="shared" si="34"/>
        <v>42980.208333333328</v>
      </c>
      <c r="Q444" s="12">
        <f t="shared" si="34"/>
        <v>42996.208333333328</v>
      </c>
      <c r="R444" t="b">
        <v>0</v>
      </c>
      <c r="S444" t="b">
        <v>0</v>
      </c>
      <c r="T444" t="s">
        <v>33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21</v>
      </c>
      <c r="G445" s="8" t="s">
        <v>74</v>
      </c>
      <c r="H445" s="9">
        <f t="shared" si="35"/>
        <v>0.34752688172043011</v>
      </c>
      <c r="I445">
        <v>90</v>
      </c>
      <c r="J445" s="10">
        <f t="shared" si="36"/>
        <v>103.33333333333333</v>
      </c>
      <c r="K445" t="s">
        <v>22</v>
      </c>
      <c r="L445" t="str">
        <f t="shared" si="32"/>
        <v>theater</v>
      </c>
      <c r="M445" t="str">
        <f t="shared" si="33"/>
        <v>plays</v>
      </c>
      <c r="N445">
        <v>1285822800</v>
      </c>
      <c r="O445">
        <v>1287464400</v>
      </c>
      <c r="P445" s="12">
        <f t="shared" si="34"/>
        <v>40451.208333333336</v>
      </c>
      <c r="Q445" s="12">
        <f t="shared" si="34"/>
        <v>40470.208333333336</v>
      </c>
      <c r="R445" t="b">
        <v>0</v>
      </c>
      <c r="S445" t="b">
        <v>0</v>
      </c>
      <c r="T445" t="s">
        <v>33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21</v>
      </c>
      <c r="G446" s="8" t="s">
        <v>20</v>
      </c>
      <c r="H446" s="9">
        <f t="shared" si="35"/>
        <v>1.7641935483870967</v>
      </c>
      <c r="I446">
        <v>296</v>
      </c>
      <c r="J446" s="10">
        <f t="shared" si="36"/>
        <v>20.945945945945947</v>
      </c>
      <c r="K446" t="s">
        <v>22</v>
      </c>
      <c r="L446" t="str">
        <f t="shared" si="32"/>
        <v>music</v>
      </c>
      <c r="M446" t="str">
        <f t="shared" si="33"/>
        <v>indie rock</v>
      </c>
      <c r="N446">
        <v>1311483600</v>
      </c>
      <c r="O446">
        <v>1311656400</v>
      </c>
      <c r="P446" s="12">
        <f t="shared" si="34"/>
        <v>40748.208333333336</v>
      </c>
      <c r="Q446" s="12">
        <f t="shared" si="34"/>
        <v>40750.208333333336</v>
      </c>
      <c r="R446" t="b">
        <v>0</v>
      </c>
      <c r="S446" t="b">
        <v>1</v>
      </c>
      <c r="T446" t="s">
        <v>60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21</v>
      </c>
      <c r="G447" s="8" t="s">
        <v>20</v>
      </c>
      <c r="H447" s="9">
        <f t="shared" si="35"/>
        <v>5.1138095238095236</v>
      </c>
      <c r="I447">
        <v>170</v>
      </c>
      <c r="J447" s="10">
        <f t="shared" si="36"/>
        <v>12.352941176470589</v>
      </c>
      <c r="K447" t="s">
        <v>22</v>
      </c>
      <c r="L447" t="str">
        <f t="shared" si="32"/>
        <v>theater</v>
      </c>
      <c r="M447" t="str">
        <f t="shared" si="33"/>
        <v>plays</v>
      </c>
      <c r="N447">
        <v>1291356000</v>
      </c>
      <c r="O447">
        <v>1293170400</v>
      </c>
      <c r="P447" s="12">
        <f t="shared" si="34"/>
        <v>40515.25</v>
      </c>
      <c r="Q447" s="12">
        <f t="shared" si="34"/>
        <v>40536.25</v>
      </c>
      <c r="R447" t="b">
        <v>0</v>
      </c>
      <c r="S447" t="b">
        <v>1</v>
      </c>
      <c r="T447" t="s">
        <v>33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21</v>
      </c>
      <c r="G448" s="8" t="s">
        <v>14</v>
      </c>
      <c r="H448" s="9">
        <f t="shared" si="35"/>
        <v>0.82044117647058823</v>
      </c>
      <c r="I448">
        <v>186</v>
      </c>
      <c r="J448" s="10">
        <f t="shared" si="36"/>
        <v>36.55913978494624</v>
      </c>
      <c r="K448" t="s">
        <v>22</v>
      </c>
      <c r="L448" t="str">
        <f t="shared" si="32"/>
        <v>technology</v>
      </c>
      <c r="M448" t="str">
        <f t="shared" si="33"/>
        <v>wearables</v>
      </c>
      <c r="N448">
        <v>1355810400</v>
      </c>
      <c r="O448">
        <v>1355983200</v>
      </c>
      <c r="P448" s="12">
        <f t="shared" si="34"/>
        <v>41261.25</v>
      </c>
      <c r="Q448" s="12">
        <f t="shared" si="34"/>
        <v>41263.25</v>
      </c>
      <c r="R448" t="b">
        <v>0</v>
      </c>
      <c r="S448" t="b">
        <v>0</v>
      </c>
      <c r="T448" t="s">
        <v>65</v>
      </c>
    </row>
    <row r="449" spans="1:20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40</v>
      </c>
      <c r="G449" s="8" t="s">
        <v>74</v>
      </c>
      <c r="H449" s="9">
        <f t="shared" si="35"/>
        <v>0.24326030927835052</v>
      </c>
      <c r="I449">
        <v>439</v>
      </c>
      <c r="J449" s="10">
        <f t="shared" si="36"/>
        <v>353.53075170842823</v>
      </c>
      <c r="K449" t="s">
        <v>41</v>
      </c>
      <c r="L449" t="str">
        <f t="shared" si="32"/>
        <v>film &amp; video</v>
      </c>
      <c r="M449" t="str">
        <f t="shared" si="33"/>
        <v>television</v>
      </c>
      <c r="N449">
        <v>1513663200</v>
      </c>
      <c r="O449">
        <v>1515045600</v>
      </c>
      <c r="P449" s="12">
        <f t="shared" si="34"/>
        <v>43088.25</v>
      </c>
      <c r="Q449" s="12">
        <f t="shared" si="34"/>
        <v>43104.25</v>
      </c>
      <c r="R449" t="b">
        <v>0</v>
      </c>
      <c r="S449" t="b">
        <v>0</v>
      </c>
      <c r="T449" t="s">
        <v>269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21</v>
      </c>
      <c r="G450" s="8" t="s">
        <v>14</v>
      </c>
      <c r="H450" s="9">
        <f t="shared" si="35"/>
        <v>0.50482758620689661</v>
      </c>
      <c r="I450">
        <v>605</v>
      </c>
      <c r="J450" s="10">
        <f t="shared" si="36"/>
        <v>148.59504132231405</v>
      </c>
      <c r="K450" t="s">
        <v>22</v>
      </c>
      <c r="L450" t="str">
        <f t="shared" si="32"/>
        <v>games</v>
      </c>
      <c r="M450" t="str">
        <f t="shared" si="33"/>
        <v>video games</v>
      </c>
      <c r="N450">
        <v>1365915600</v>
      </c>
      <c r="O450">
        <v>1366088400</v>
      </c>
      <c r="P450" s="12">
        <f t="shared" si="34"/>
        <v>41378.208333333336</v>
      </c>
      <c r="Q450" s="12">
        <f t="shared" si="34"/>
        <v>41380.208333333336</v>
      </c>
      <c r="R450" t="b">
        <v>0</v>
      </c>
      <c r="S450" t="b">
        <v>1</v>
      </c>
      <c r="T450" t="s">
        <v>89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36</v>
      </c>
      <c r="G451" s="8" t="s">
        <v>20</v>
      </c>
      <c r="H451" s="9">
        <f t="shared" si="35"/>
        <v>9.67</v>
      </c>
      <c r="I451">
        <v>86</v>
      </c>
      <c r="J451" s="10">
        <f t="shared" si="36"/>
        <v>10.465116279069768</v>
      </c>
      <c r="K451" t="s">
        <v>37</v>
      </c>
      <c r="L451" t="str">
        <f t="shared" ref="L451:L514" si="37">LEFT(T451,FIND("/",T451)-1)</f>
        <v>games</v>
      </c>
      <c r="M451" t="str">
        <f t="shared" ref="M451:M514" si="38">RIGHT(T451,LEN(T451)-FIND("/",T451))</f>
        <v>video games</v>
      </c>
      <c r="N451">
        <v>1551852000</v>
      </c>
      <c r="O451">
        <v>1553317200</v>
      </c>
      <c r="P451" s="12">
        <f t="shared" ref="P451:Q514" si="39">(((N451/60)/60)/24)+DATE(1970,1,1)</f>
        <v>43530.25</v>
      </c>
      <c r="Q451" s="12">
        <f t="shared" si="39"/>
        <v>43547.208333333328</v>
      </c>
      <c r="R451" t="b">
        <v>0</v>
      </c>
      <c r="S451" t="b">
        <v>0</v>
      </c>
      <c r="T451" t="s">
        <v>89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15</v>
      </c>
      <c r="G452" s="8" t="s">
        <v>14</v>
      </c>
      <c r="H452" s="9">
        <f t="shared" si="35"/>
        <v>0.04</v>
      </c>
      <c r="I452">
        <v>1</v>
      </c>
      <c r="J452" s="10">
        <f t="shared" si="36"/>
        <v>100</v>
      </c>
      <c r="K452" t="s">
        <v>16</v>
      </c>
      <c r="L452" t="str">
        <f t="shared" si="37"/>
        <v>film &amp; video</v>
      </c>
      <c r="M452" t="str">
        <f t="shared" si="38"/>
        <v>animation</v>
      </c>
      <c r="N452">
        <v>1540098000</v>
      </c>
      <c r="O452">
        <v>1542088800</v>
      </c>
      <c r="P452" s="12">
        <f t="shared" si="39"/>
        <v>43394.208333333328</v>
      </c>
      <c r="Q452" s="12">
        <f t="shared" si="39"/>
        <v>43417.25</v>
      </c>
      <c r="R452" t="b">
        <v>0</v>
      </c>
      <c r="S452" t="b">
        <v>0</v>
      </c>
      <c r="T452" t="s">
        <v>71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21</v>
      </c>
      <c r="G453" s="8" t="s">
        <v>20</v>
      </c>
      <c r="H453" s="9">
        <f t="shared" ref="H453:H516" si="40">E453/D453</f>
        <v>1.2284501347708894</v>
      </c>
      <c r="I453">
        <v>6286</v>
      </c>
      <c r="J453" s="10">
        <f t="shared" ref="J453:J516" si="41">IF(I453&gt;=1,D453/I453,"no donations")</f>
        <v>23.608017817371937</v>
      </c>
      <c r="K453" t="s">
        <v>22</v>
      </c>
      <c r="L453" t="str">
        <f t="shared" si="37"/>
        <v>music</v>
      </c>
      <c r="M453" t="str">
        <f t="shared" si="38"/>
        <v>rock</v>
      </c>
      <c r="N453">
        <v>1500440400</v>
      </c>
      <c r="O453">
        <v>1503118800</v>
      </c>
      <c r="P453" s="12">
        <f t="shared" si="39"/>
        <v>42935.208333333328</v>
      </c>
      <c r="Q453" s="12">
        <f t="shared" si="39"/>
        <v>42966.208333333328</v>
      </c>
      <c r="R453" t="b">
        <v>0</v>
      </c>
      <c r="S453" t="b">
        <v>0</v>
      </c>
      <c r="T453" t="s">
        <v>23</v>
      </c>
    </row>
    <row r="454" spans="1:20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21</v>
      </c>
      <c r="G454" s="8" t="s">
        <v>14</v>
      </c>
      <c r="H454" s="9">
        <f t="shared" si="40"/>
        <v>0.63437500000000002</v>
      </c>
      <c r="I454">
        <v>31</v>
      </c>
      <c r="J454" s="10">
        <f t="shared" si="41"/>
        <v>154.83870967741936</v>
      </c>
      <c r="K454" t="s">
        <v>22</v>
      </c>
      <c r="L454" t="str">
        <f t="shared" si="37"/>
        <v>film &amp; video</v>
      </c>
      <c r="M454" t="str">
        <f t="shared" si="38"/>
        <v>drama</v>
      </c>
      <c r="N454">
        <v>1278392400</v>
      </c>
      <c r="O454">
        <v>1278478800</v>
      </c>
      <c r="P454" s="12">
        <f t="shared" si="39"/>
        <v>40365.208333333336</v>
      </c>
      <c r="Q454" s="12">
        <f t="shared" si="39"/>
        <v>40366.208333333336</v>
      </c>
      <c r="R454" t="b">
        <v>0</v>
      </c>
      <c r="S454" t="b">
        <v>0</v>
      </c>
      <c r="T454" t="s">
        <v>53</v>
      </c>
    </row>
    <row r="455" spans="1:20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21</v>
      </c>
      <c r="G455" s="8" t="s">
        <v>14</v>
      </c>
      <c r="H455" s="9">
        <f t="shared" si="40"/>
        <v>0.56331688596491225</v>
      </c>
      <c r="I455">
        <v>1181</v>
      </c>
      <c r="J455" s="10">
        <f t="shared" si="41"/>
        <v>154.44538526672312</v>
      </c>
      <c r="K455" t="s">
        <v>22</v>
      </c>
      <c r="L455" t="str">
        <f t="shared" si="37"/>
        <v>film &amp; video</v>
      </c>
      <c r="M455" t="str">
        <f t="shared" si="38"/>
        <v>science fiction</v>
      </c>
      <c r="N455">
        <v>1480572000</v>
      </c>
      <c r="O455">
        <v>1484114400</v>
      </c>
      <c r="P455" s="12">
        <f t="shared" si="39"/>
        <v>42705.25</v>
      </c>
      <c r="Q455" s="12">
        <f t="shared" si="39"/>
        <v>42746.25</v>
      </c>
      <c r="R455" t="b">
        <v>0</v>
      </c>
      <c r="S455" t="b">
        <v>0</v>
      </c>
      <c r="T455" t="s">
        <v>474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21</v>
      </c>
      <c r="G456" s="8" t="s">
        <v>14</v>
      </c>
      <c r="H456" s="9">
        <f t="shared" si="40"/>
        <v>0.44074999999999998</v>
      </c>
      <c r="I456">
        <v>39</v>
      </c>
      <c r="J456" s="10">
        <f t="shared" si="41"/>
        <v>102.56410256410257</v>
      </c>
      <c r="K456" t="s">
        <v>22</v>
      </c>
      <c r="L456" t="str">
        <f t="shared" si="37"/>
        <v>film &amp; video</v>
      </c>
      <c r="M456" t="str">
        <f t="shared" si="38"/>
        <v>drama</v>
      </c>
      <c r="N456">
        <v>1382331600</v>
      </c>
      <c r="O456">
        <v>1385445600</v>
      </c>
      <c r="P456" s="12">
        <f t="shared" si="39"/>
        <v>41568.208333333336</v>
      </c>
      <c r="Q456" s="12">
        <f t="shared" si="39"/>
        <v>41604.25</v>
      </c>
      <c r="R456" t="b">
        <v>0</v>
      </c>
      <c r="S456" t="b">
        <v>1</v>
      </c>
      <c r="T456" t="s">
        <v>53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21</v>
      </c>
      <c r="G457" s="8" t="s">
        <v>20</v>
      </c>
      <c r="H457" s="9">
        <f t="shared" si="40"/>
        <v>1.1837253218884121</v>
      </c>
      <c r="I457">
        <v>3727</v>
      </c>
      <c r="J457" s="10">
        <f t="shared" si="41"/>
        <v>31.258384759860476</v>
      </c>
      <c r="K457" t="s">
        <v>22</v>
      </c>
      <c r="L457" t="str">
        <f t="shared" si="37"/>
        <v>theater</v>
      </c>
      <c r="M457" t="str">
        <f t="shared" si="38"/>
        <v>plays</v>
      </c>
      <c r="N457">
        <v>1316754000</v>
      </c>
      <c r="O457">
        <v>1318741200</v>
      </c>
      <c r="P457" s="12">
        <f t="shared" si="39"/>
        <v>40809.208333333336</v>
      </c>
      <c r="Q457" s="12">
        <f t="shared" si="39"/>
        <v>40832.208333333336</v>
      </c>
      <c r="R457" t="b">
        <v>0</v>
      </c>
      <c r="S457" t="b">
        <v>0</v>
      </c>
      <c r="T457" t="s">
        <v>33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21</v>
      </c>
      <c r="G458" s="8" t="s">
        <v>20</v>
      </c>
      <c r="H458" s="9">
        <f t="shared" si="40"/>
        <v>1.041243169398907</v>
      </c>
      <c r="I458">
        <v>1605</v>
      </c>
      <c r="J458" s="10">
        <f t="shared" si="41"/>
        <v>91.214953271028037</v>
      </c>
      <c r="K458" t="s">
        <v>22</v>
      </c>
      <c r="L458" t="str">
        <f t="shared" si="37"/>
        <v>music</v>
      </c>
      <c r="M458" t="str">
        <f t="shared" si="38"/>
        <v>indie rock</v>
      </c>
      <c r="N458">
        <v>1518242400</v>
      </c>
      <c r="O458">
        <v>1518242400</v>
      </c>
      <c r="P458" s="12">
        <f t="shared" si="39"/>
        <v>43141.25</v>
      </c>
      <c r="Q458" s="12">
        <f t="shared" si="39"/>
        <v>43141.25</v>
      </c>
      <c r="R458" t="b">
        <v>0</v>
      </c>
      <c r="S458" t="b">
        <v>1</v>
      </c>
      <c r="T458" t="s">
        <v>60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21</v>
      </c>
      <c r="G459" s="8" t="s">
        <v>14</v>
      </c>
      <c r="H459" s="9">
        <f t="shared" si="40"/>
        <v>0.26640000000000003</v>
      </c>
      <c r="I459">
        <v>46</v>
      </c>
      <c r="J459" s="10">
        <f t="shared" si="41"/>
        <v>108.69565217391305</v>
      </c>
      <c r="K459" t="s">
        <v>22</v>
      </c>
      <c r="L459" t="str">
        <f t="shared" si="37"/>
        <v>theater</v>
      </c>
      <c r="M459" t="str">
        <f t="shared" si="38"/>
        <v>plays</v>
      </c>
      <c r="N459">
        <v>1476421200</v>
      </c>
      <c r="O459">
        <v>1476594000</v>
      </c>
      <c r="P459" s="12">
        <f t="shared" si="39"/>
        <v>42657.208333333328</v>
      </c>
      <c r="Q459" s="12">
        <f t="shared" si="39"/>
        <v>42659.208333333328</v>
      </c>
      <c r="R459" t="b">
        <v>0</v>
      </c>
      <c r="S459" t="b">
        <v>0</v>
      </c>
      <c r="T459" t="s">
        <v>33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21</v>
      </c>
      <c r="G460" s="8" t="s">
        <v>20</v>
      </c>
      <c r="H460" s="9">
        <f t="shared" si="40"/>
        <v>3.5120118343195266</v>
      </c>
      <c r="I460">
        <v>2120</v>
      </c>
      <c r="J460" s="10">
        <f t="shared" si="41"/>
        <v>15.943396226415095</v>
      </c>
      <c r="K460" t="s">
        <v>22</v>
      </c>
      <c r="L460" t="str">
        <f t="shared" si="37"/>
        <v>theater</v>
      </c>
      <c r="M460" t="str">
        <f t="shared" si="38"/>
        <v>plays</v>
      </c>
      <c r="N460">
        <v>1269752400</v>
      </c>
      <c r="O460">
        <v>1273554000</v>
      </c>
      <c r="P460" s="12">
        <f t="shared" si="39"/>
        <v>40265.208333333336</v>
      </c>
      <c r="Q460" s="12">
        <f t="shared" si="39"/>
        <v>40309.208333333336</v>
      </c>
      <c r="R460" t="b">
        <v>0</v>
      </c>
      <c r="S460" t="b">
        <v>0</v>
      </c>
      <c r="T460" t="s">
        <v>33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21</v>
      </c>
      <c r="G461" s="8" t="s">
        <v>14</v>
      </c>
      <c r="H461" s="9">
        <f t="shared" si="40"/>
        <v>0.90063492063492068</v>
      </c>
      <c r="I461">
        <v>105</v>
      </c>
      <c r="J461" s="10">
        <f t="shared" si="41"/>
        <v>60</v>
      </c>
      <c r="K461" t="s">
        <v>22</v>
      </c>
      <c r="L461" t="str">
        <f t="shared" si="37"/>
        <v>film &amp; video</v>
      </c>
      <c r="M461" t="str">
        <f t="shared" si="38"/>
        <v>documentary</v>
      </c>
      <c r="N461">
        <v>1419746400</v>
      </c>
      <c r="O461">
        <v>1421906400</v>
      </c>
      <c r="P461" s="12">
        <f t="shared" si="39"/>
        <v>42001.25</v>
      </c>
      <c r="Q461" s="12">
        <f t="shared" si="39"/>
        <v>42026.25</v>
      </c>
      <c r="R461" t="b">
        <v>0</v>
      </c>
      <c r="S461" t="b">
        <v>0</v>
      </c>
      <c r="T461" t="s">
        <v>42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21</v>
      </c>
      <c r="G462" s="8" t="s">
        <v>20</v>
      </c>
      <c r="H462" s="9">
        <f t="shared" si="40"/>
        <v>1.7162500000000001</v>
      </c>
      <c r="I462">
        <v>50</v>
      </c>
      <c r="J462" s="10">
        <f t="shared" si="41"/>
        <v>48</v>
      </c>
      <c r="K462" t="s">
        <v>22</v>
      </c>
      <c r="L462" t="str">
        <f t="shared" si="37"/>
        <v>theater</v>
      </c>
      <c r="M462" t="str">
        <f t="shared" si="38"/>
        <v>plays</v>
      </c>
      <c r="N462">
        <v>1281330000</v>
      </c>
      <c r="O462">
        <v>1281589200</v>
      </c>
      <c r="P462" s="12">
        <f t="shared" si="39"/>
        <v>40399.208333333336</v>
      </c>
      <c r="Q462" s="12">
        <f t="shared" si="39"/>
        <v>40402.208333333336</v>
      </c>
      <c r="R462" t="b">
        <v>0</v>
      </c>
      <c r="S462" t="b">
        <v>0</v>
      </c>
      <c r="T462" t="s">
        <v>33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21</v>
      </c>
      <c r="G463" s="8" t="s">
        <v>20</v>
      </c>
      <c r="H463" s="9">
        <f t="shared" si="40"/>
        <v>1.4104655870445344</v>
      </c>
      <c r="I463">
        <v>2080</v>
      </c>
      <c r="J463" s="10">
        <f t="shared" si="41"/>
        <v>47.5</v>
      </c>
      <c r="K463" t="s">
        <v>22</v>
      </c>
      <c r="L463" t="str">
        <f t="shared" si="37"/>
        <v>film &amp; video</v>
      </c>
      <c r="M463" t="str">
        <f t="shared" si="38"/>
        <v>drama</v>
      </c>
      <c r="N463">
        <v>1398661200</v>
      </c>
      <c r="O463">
        <v>1400389200</v>
      </c>
      <c r="P463" s="12">
        <f t="shared" si="39"/>
        <v>41757.208333333336</v>
      </c>
      <c r="Q463" s="12">
        <f t="shared" si="39"/>
        <v>41777.208333333336</v>
      </c>
      <c r="R463" t="b">
        <v>0</v>
      </c>
      <c r="S463" t="b">
        <v>0</v>
      </c>
      <c r="T463" t="s">
        <v>53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21</v>
      </c>
      <c r="G464" s="8" t="s">
        <v>14</v>
      </c>
      <c r="H464" s="9">
        <f t="shared" si="40"/>
        <v>0.30579449152542371</v>
      </c>
      <c r="I464">
        <v>535</v>
      </c>
      <c r="J464" s="10">
        <f t="shared" si="41"/>
        <v>352.89719626168227</v>
      </c>
      <c r="K464" t="s">
        <v>22</v>
      </c>
      <c r="L464" t="str">
        <f t="shared" si="37"/>
        <v>games</v>
      </c>
      <c r="M464" t="str">
        <f t="shared" si="38"/>
        <v>mobile games</v>
      </c>
      <c r="N464">
        <v>1359525600</v>
      </c>
      <c r="O464">
        <v>1362808800</v>
      </c>
      <c r="P464" s="12">
        <f t="shared" si="39"/>
        <v>41304.25</v>
      </c>
      <c r="Q464" s="12">
        <f t="shared" si="39"/>
        <v>41342.25</v>
      </c>
      <c r="R464" t="b">
        <v>0</v>
      </c>
      <c r="S464" t="b">
        <v>0</v>
      </c>
      <c r="T464" t="s">
        <v>292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21</v>
      </c>
      <c r="G465" s="8" t="s">
        <v>20</v>
      </c>
      <c r="H465" s="9">
        <f t="shared" si="40"/>
        <v>1.0816455696202532</v>
      </c>
      <c r="I465">
        <v>2105</v>
      </c>
      <c r="J465" s="10">
        <f t="shared" si="41"/>
        <v>63.800475059382421</v>
      </c>
      <c r="K465" t="s">
        <v>22</v>
      </c>
      <c r="L465" t="str">
        <f t="shared" si="37"/>
        <v>film &amp; video</v>
      </c>
      <c r="M465" t="str">
        <f t="shared" si="38"/>
        <v>animation</v>
      </c>
      <c r="N465">
        <v>1388469600</v>
      </c>
      <c r="O465">
        <v>1388815200</v>
      </c>
      <c r="P465" s="12">
        <f t="shared" si="39"/>
        <v>41639.25</v>
      </c>
      <c r="Q465" s="12">
        <f t="shared" si="39"/>
        <v>41643.25</v>
      </c>
      <c r="R465" t="b">
        <v>0</v>
      </c>
      <c r="S465" t="b">
        <v>0</v>
      </c>
      <c r="T465" t="s">
        <v>71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21</v>
      </c>
      <c r="G466" s="8" t="s">
        <v>20</v>
      </c>
      <c r="H466" s="9">
        <f t="shared" si="40"/>
        <v>1.3345505617977529</v>
      </c>
      <c r="I466">
        <v>2436</v>
      </c>
      <c r="J466" s="10">
        <f t="shared" si="41"/>
        <v>29.228243021346469</v>
      </c>
      <c r="K466" t="s">
        <v>22</v>
      </c>
      <c r="L466" t="str">
        <f t="shared" si="37"/>
        <v>theater</v>
      </c>
      <c r="M466" t="str">
        <f t="shared" si="38"/>
        <v>plays</v>
      </c>
      <c r="N466">
        <v>1518328800</v>
      </c>
      <c r="O466">
        <v>1519538400</v>
      </c>
      <c r="P466" s="12">
        <f t="shared" si="39"/>
        <v>43142.25</v>
      </c>
      <c r="Q466" s="12">
        <f t="shared" si="39"/>
        <v>43156.25</v>
      </c>
      <c r="R466" t="b">
        <v>0</v>
      </c>
      <c r="S466" t="b">
        <v>0</v>
      </c>
      <c r="T466" t="s">
        <v>33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21</v>
      </c>
      <c r="G467" s="8" t="s">
        <v>20</v>
      </c>
      <c r="H467" s="9">
        <f t="shared" si="40"/>
        <v>1.8785106382978722</v>
      </c>
      <c r="I467">
        <v>80</v>
      </c>
      <c r="J467" s="10">
        <f t="shared" si="41"/>
        <v>58.75</v>
      </c>
      <c r="K467" t="s">
        <v>22</v>
      </c>
      <c r="L467" t="str">
        <f t="shared" si="37"/>
        <v>publishing</v>
      </c>
      <c r="M467" t="str">
        <f t="shared" si="38"/>
        <v>translations</v>
      </c>
      <c r="N467">
        <v>1517032800</v>
      </c>
      <c r="O467">
        <v>1517810400</v>
      </c>
      <c r="P467" s="12">
        <f t="shared" si="39"/>
        <v>43127.25</v>
      </c>
      <c r="Q467" s="12">
        <f t="shared" si="39"/>
        <v>43136.25</v>
      </c>
      <c r="R467" t="b">
        <v>0</v>
      </c>
      <c r="S467" t="b">
        <v>0</v>
      </c>
      <c r="T467" t="s">
        <v>206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21</v>
      </c>
      <c r="G468" s="8" t="s">
        <v>20</v>
      </c>
      <c r="H468" s="9">
        <f t="shared" si="40"/>
        <v>3.32</v>
      </c>
      <c r="I468">
        <v>42</v>
      </c>
      <c r="J468" s="10">
        <f t="shared" si="41"/>
        <v>28.571428571428573</v>
      </c>
      <c r="K468" t="s">
        <v>22</v>
      </c>
      <c r="L468" t="str">
        <f t="shared" si="37"/>
        <v>technology</v>
      </c>
      <c r="M468" t="str">
        <f t="shared" si="38"/>
        <v>wearables</v>
      </c>
      <c r="N468">
        <v>1368594000</v>
      </c>
      <c r="O468">
        <v>1370581200</v>
      </c>
      <c r="P468" s="12">
        <f t="shared" si="39"/>
        <v>41409.208333333336</v>
      </c>
      <c r="Q468" s="12">
        <f t="shared" si="39"/>
        <v>41432.208333333336</v>
      </c>
      <c r="R468" t="b">
        <v>0</v>
      </c>
      <c r="S468" t="b">
        <v>1</v>
      </c>
      <c r="T468" t="s">
        <v>65</v>
      </c>
    </row>
    <row r="469" spans="1:20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15</v>
      </c>
      <c r="G469" s="8" t="s">
        <v>20</v>
      </c>
      <c r="H469" s="9">
        <f t="shared" si="40"/>
        <v>5.7521428571428572</v>
      </c>
      <c r="I469">
        <v>139</v>
      </c>
      <c r="J469" s="10">
        <f t="shared" si="41"/>
        <v>10.071942446043165</v>
      </c>
      <c r="K469" t="s">
        <v>16</v>
      </c>
      <c r="L469" t="str">
        <f t="shared" si="37"/>
        <v>technology</v>
      </c>
      <c r="M469" t="str">
        <f t="shared" si="38"/>
        <v>web</v>
      </c>
      <c r="N469">
        <v>1448258400</v>
      </c>
      <c r="O469">
        <v>1448863200</v>
      </c>
      <c r="P469" s="12">
        <f t="shared" si="39"/>
        <v>42331.25</v>
      </c>
      <c r="Q469" s="12">
        <f t="shared" si="39"/>
        <v>42338.25</v>
      </c>
      <c r="R469" t="b">
        <v>0</v>
      </c>
      <c r="S469" t="b">
        <v>1</v>
      </c>
      <c r="T469" t="s">
        <v>28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21</v>
      </c>
      <c r="G470" s="8" t="s">
        <v>14</v>
      </c>
      <c r="H470" s="9">
        <f t="shared" si="40"/>
        <v>0.40500000000000003</v>
      </c>
      <c r="I470">
        <v>16</v>
      </c>
      <c r="J470" s="10">
        <f t="shared" si="41"/>
        <v>250</v>
      </c>
      <c r="K470" t="s">
        <v>22</v>
      </c>
      <c r="L470" t="str">
        <f t="shared" si="37"/>
        <v>theater</v>
      </c>
      <c r="M470" t="str">
        <f t="shared" si="38"/>
        <v>plays</v>
      </c>
      <c r="N470">
        <v>1555218000</v>
      </c>
      <c r="O470">
        <v>1556600400</v>
      </c>
      <c r="P470" s="12">
        <f t="shared" si="39"/>
        <v>43569.208333333328</v>
      </c>
      <c r="Q470" s="12">
        <f t="shared" si="39"/>
        <v>43585.208333333328</v>
      </c>
      <c r="R470" t="b">
        <v>0</v>
      </c>
      <c r="S470" t="b">
        <v>0</v>
      </c>
      <c r="T470" t="s">
        <v>33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21</v>
      </c>
      <c r="G471" s="8" t="s">
        <v>20</v>
      </c>
      <c r="H471" s="9">
        <f t="shared" si="40"/>
        <v>1.8442857142857143</v>
      </c>
      <c r="I471">
        <v>159</v>
      </c>
      <c r="J471" s="10">
        <f t="shared" si="41"/>
        <v>35.220125786163521</v>
      </c>
      <c r="K471" t="s">
        <v>22</v>
      </c>
      <c r="L471" t="str">
        <f t="shared" si="37"/>
        <v>film &amp; video</v>
      </c>
      <c r="M471" t="str">
        <f t="shared" si="38"/>
        <v>drama</v>
      </c>
      <c r="N471">
        <v>1431925200</v>
      </c>
      <c r="O471">
        <v>1432098000</v>
      </c>
      <c r="P471" s="12">
        <f t="shared" si="39"/>
        <v>42142.208333333328</v>
      </c>
      <c r="Q471" s="12">
        <f t="shared" si="39"/>
        <v>42144.208333333328</v>
      </c>
      <c r="R471" t="b">
        <v>0</v>
      </c>
      <c r="S471" t="b">
        <v>0</v>
      </c>
      <c r="T471" t="s">
        <v>53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21</v>
      </c>
      <c r="G472" s="8" t="s">
        <v>20</v>
      </c>
      <c r="H472" s="9">
        <f t="shared" si="40"/>
        <v>2.8580555555555556</v>
      </c>
      <c r="I472">
        <v>381</v>
      </c>
      <c r="J472" s="10">
        <f t="shared" si="41"/>
        <v>9.4488188976377945</v>
      </c>
      <c r="K472" t="s">
        <v>22</v>
      </c>
      <c r="L472" t="str">
        <f t="shared" si="37"/>
        <v>technology</v>
      </c>
      <c r="M472" t="str">
        <f t="shared" si="38"/>
        <v>wearables</v>
      </c>
      <c r="N472">
        <v>1481522400</v>
      </c>
      <c r="O472">
        <v>1482127200</v>
      </c>
      <c r="P472" s="12">
        <f t="shared" si="39"/>
        <v>42716.25</v>
      </c>
      <c r="Q472" s="12">
        <f t="shared" si="39"/>
        <v>42723.25</v>
      </c>
      <c r="R472" t="b">
        <v>0</v>
      </c>
      <c r="S472" t="b">
        <v>0</v>
      </c>
      <c r="T472" t="s">
        <v>65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40</v>
      </c>
      <c r="G473" s="8" t="s">
        <v>20</v>
      </c>
      <c r="H473" s="9">
        <f t="shared" si="40"/>
        <v>3.19</v>
      </c>
      <c r="I473">
        <v>194</v>
      </c>
      <c r="J473" s="10">
        <f t="shared" si="41"/>
        <v>15.979381443298969</v>
      </c>
      <c r="K473" t="s">
        <v>41</v>
      </c>
      <c r="L473" t="str">
        <f t="shared" si="37"/>
        <v>food</v>
      </c>
      <c r="M473" t="str">
        <f t="shared" si="38"/>
        <v>food trucks</v>
      </c>
      <c r="N473">
        <v>1335934800</v>
      </c>
      <c r="O473">
        <v>1335934800</v>
      </c>
      <c r="P473" s="12">
        <f t="shared" si="39"/>
        <v>41031.208333333336</v>
      </c>
      <c r="Q473" s="12">
        <f t="shared" si="39"/>
        <v>41031.208333333336</v>
      </c>
      <c r="R473" t="b">
        <v>0</v>
      </c>
      <c r="S473" t="b">
        <v>1</v>
      </c>
      <c r="T473" t="s">
        <v>17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21</v>
      </c>
      <c r="G474" s="8" t="s">
        <v>14</v>
      </c>
      <c r="H474" s="9">
        <f t="shared" si="40"/>
        <v>0.39234070221066319</v>
      </c>
      <c r="I474">
        <v>575</v>
      </c>
      <c r="J474" s="10">
        <f t="shared" si="41"/>
        <v>267.47826086956519</v>
      </c>
      <c r="K474" t="s">
        <v>22</v>
      </c>
      <c r="L474" t="str">
        <f t="shared" si="37"/>
        <v>music</v>
      </c>
      <c r="M474" t="str">
        <f t="shared" si="38"/>
        <v>rock</v>
      </c>
      <c r="N474">
        <v>1552280400</v>
      </c>
      <c r="O474">
        <v>1556946000</v>
      </c>
      <c r="P474" s="12">
        <f t="shared" si="39"/>
        <v>43535.208333333328</v>
      </c>
      <c r="Q474" s="12">
        <f t="shared" si="39"/>
        <v>43589.208333333328</v>
      </c>
      <c r="R474" t="b">
        <v>0</v>
      </c>
      <c r="S474" t="b">
        <v>0</v>
      </c>
      <c r="T474" t="s">
        <v>23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21</v>
      </c>
      <c r="G475" s="8" t="s">
        <v>20</v>
      </c>
      <c r="H475" s="9">
        <f t="shared" si="40"/>
        <v>1.7814000000000001</v>
      </c>
      <c r="I475">
        <v>106</v>
      </c>
      <c r="J475" s="10">
        <f t="shared" si="41"/>
        <v>47.169811320754718</v>
      </c>
      <c r="K475" t="s">
        <v>22</v>
      </c>
      <c r="L475" t="str">
        <f t="shared" si="37"/>
        <v>music</v>
      </c>
      <c r="M475" t="str">
        <f t="shared" si="38"/>
        <v>electric music</v>
      </c>
      <c r="N475">
        <v>1529989200</v>
      </c>
      <c r="O475">
        <v>1530075600</v>
      </c>
      <c r="P475" s="12">
        <f t="shared" si="39"/>
        <v>43277.208333333328</v>
      </c>
      <c r="Q475" s="12">
        <f t="shared" si="39"/>
        <v>43278.208333333328</v>
      </c>
      <c r="R475" t="b">
        <v>0</v>
      </c>
      <c r="S475" t="b">
        <v>0</v>
      </c>
      <c r="T475" t="s">
        <v>50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21</v>
      </c>
      <c r="G476" s="8" t="s">
        <v>20</v>
      </c>
      <c r="H476" s="9">
        <f t="shared" si="40"/>
        <v>3.6515</v>
      </c>
      <c r="I476">
        <v>142</v>
      </c>
      <c r="J476" s="10">
        <f t="shared" si="41"/>
        <v>28.169014084507044</v>
      </c>
      <c r="K476" t="s">
        <v>22</v>
      </c>
      <c r="L476" t="str">
        <f t="shared" si="37"/>
        <v>film &amp; video</v>
      </c>
      <c r="M476" t="str">
        <f t="shared" si="38"/>
        <v>television</v>
      </c>
      <c r="N476">
        <v>1418709600</v>
      </c>
      <c r="O476">
        <v>1418796000</v>
      </c>
      <c r="P476" s="12">
        <f t="shared" si="39"/>
        <v>41989.25</v>
      </c>
      <c r="Q476" s="12">
        <f t="shared" si="39"/>
        <v>41990.25</v>
      </c>
      <c r="R476" t="b">
        <v>0</v>
      </c>
      <c r="S476" t="b">
        <v>0</v>
      </c>
      <c r="T476" t="s">
        <v>269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21</v>
      </c>
      <c r="G477" s="8" t="s">
        <v>20</v>
      </c>
      <c r="H477" s="9">
        <f t="shared" si="40"/>
        <v>1.1394594594594594</v>
      </c>
      <c r="I477">
        <v>211</v>
      </c>
      <c r="J477" s="10">
        <f t="shared" si="41"/>
        <v>35.071090047393362</v>
      </c>
      <c r="K477" t="s">
        <v>22</v>
      </c>
      <c r="L477" t="str">
        <f t="shared" si="37"/>
        <v>publishing</v>
      </c>
      <c r="M477" t="str">
        <f t="shared" si="38"/>
        <v>translations</v>
      </c>
      <c r="N477">
        <v>1372136400</v>
      </c>
      <c r="O477">
        <v>1372482000</v>
      </c>
      <c r="P477" s="12">
        <f t="shared" si="39"/>
        <v>41450.208333333336</v>
      </c>
      <c r="Q477" s="12">
        <f t="shared" si="39"/>
        <v>41454.208333333336</v>
      </c>
      <c r="R477" t="b">
        <v>0</v>
      </c>
      <c r="S477" t="b">
        <v>1</v>
      </c>
      <c r="T477" t="s">
        <v>206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21</v>
      </c>
      <c r="G478" s="8" t="s">
        <v>14</v>
      </c>
      <c r="H478" s="9">
        <f t="shared" si="40"/>
        <v>0.29828720626631855</v>
      </c>
      <c r="I478">
        <v>1120</v>
      </c>
      <c r="J478" s="10">
        <f t="shared" si="41"/>
        <v>170.98214285714286</v>
      </c>
      <c r="K478" t="s">
        <v>22</v>
      </c>
      <c r="L478" t="str">
        <f t="shared" si="37"/>
        <v>publishing</v>
      </c>
      <c r="M478" t="str">
        <f t="shared" si="38"/>
        <v>fiction</v>
      </c>
      <c r="N478">
        <v>1533877200</v>
      </c>
      <c r="O478">
        <v>1534395600</v>
      </c>
      <c r="P478" s="12">
        <f t="shared" si="39"/>
        <v>43322.208333333328</v>
      </c>
      <c r="Q478" s="12">
        <f t="shared" si="39"/>
        <v>43328.208333333328</v>
      </c>
      <c r="R478" t="b">
        <v>0</v>
      </c>
      <c r="S478" t="b">
        <v>0</v>
      </c>
      <c r="T478" t="s">
        <v>119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21</v>
      </c>
      <c r="G479" s="8" t="s">
        <v>14</v>
      </c>
      <c r="H479" s="9">
        <f t="shared" si="40"/>
        <v>0.54270588235294115</v>
      </c>
      <c r="I479">
        <v>113</v>
      </c>
      <c r="J479" s="10">
        <f t="shared" si="41"/>
        <v>75.221238938053091</v>
      </c>
      <c r="K479" t="s">
        <v>22</v>
      </c>
      <c r="L479" t="str">
        <f t="shared" si="37"/>
        <v>film &amp; video</v>
      </c>
      <c r="M479" t="str">
        <f t="shared" si="38"/>
        <v>science fiction</v>
      </c>
      <c r="N479">
        <v>1309064400</v>
      </c>
      <c r="O479">
        <v>1311397200</v>
      </c>
      <c r="P479" s="12">
        <f t="shared" si="39"/>
        <v>40720.208333333336</v>
      </c>
      <c r="Q479" s="12">
        <f t="shared" si="39"/>
        <v>40747.208333333336</v>
      </c>
      <c r="R479" t="b">
        <v>0</v>
      </c>
      <c r="S479" t="b">
        <v>0</v>
      </c>
      <c r="T479" t="s">
        <v>474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21</v>
      </c>
      <c r="G480" s="8" t="s">
        <v>20</v>
      </c>
      <c r="H480" s="9">
        <f t="shared" si="40"/>
        <v>2.3634156976744185</v>
      </c>
      <c r="I480">
        <v>2756</v>
      </c>
      <c r="J480" s="10">
        <f t="shared" si="41"/>
        <v>24.963715529753266</v>
      </c>
      <c r="K480" t="s">
        <v>22</v>
      </c>
      <c r="L480" t="str">
        <f t="shared" si="37"/>
        <v>technology</v>
      </c>
      <c r="M480" t="str">
        <f t="shared" si="38"/>
        <v>wearables</v>
      </c>
      <c r="N480">
        <v>1425877200</v>
      </c>
      <c r="O480">
        <v>1426914000</v>
      </c>
      <c r="P480" s="12">
        <f t="shared" si="39"/>
        <v>42072.208333333328</v>
      </c>
      <c r="Q480" s="12">
        <f t="shared" si="39"/>
        <v>42084.208333333328</v>
      </c>
      <c r="R480" t="b">
        <v>0</v>
      </c>
      <c r="S480" t="b">
        <v>0</v>
      </c>
      <c r="T480" t="s">
        <v>65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40</v>
      </c>
      <c r="G481" s="8" t="s">
        <v>20</v>
      </c>
      <c r="H481" s="9">
        <f t="shared" si="40"/>
        <v>5.1291666666666664</v>
      </c>
      <c r="I481">
        <v>173</v>
      </c>
      <c r="J481" s="10">
        <f t="shared" si="41"/>
        <v>13.872832369942197</v>
      </c>
      <c r="K481" t="s">
        <v>41</v>
      </c>
      <c r="L481" t="str">
        <f t="shared" si="37"/>
        <v>food</v>
      </c>
      <c r="M481" t="str">
        <f t="shared" si="38"/>
        <v>food trucks</v>
      </c>
      <c r="N481">
        <v>1501304400</v>
      </c>
      <c r="O481">
        <v>1501477200</v>
      </c>
      <c r="P481" s="12">
        <f t="shared" si="39"/>
        <v>42945.208333333328</v>
      </c>
      <c r="Q481" s="12">
        <f t="shared" si="39"/>
        <v>42947.208333333328</v>
      </c>
      <c r="R481" t="b">
        <v>0</v>
      </c>
      <c r="S481" t="b">
        <v>0</v>
      </c>
      <c r="T481" t="s">
        <v>17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21</v>
      </c>
      <c r="G482" s="8" t="s">
        <v>20</v>
      </c>
      <c r="H482" s="9">
        <f t="shared" si="40"/>
        <v>1.0065116279069768</v>
      </c>
      <c r="I482">
        <v>87</v>
      </c>
      <c r="J482" s="10">
        <f t="shared" si="41"/>
        <v>98.850574712643677</v>
      </c>
      <c r="K482" t="s">
        <v>22</v>
      </c>
      <c r="L482" t="str">
        <f t="shared" si="37"/>
        <v>photography</v>
      </c>
      <c r="M482" t="str">
        <f t="shared" si="38"/>
        <v>photography books</v>
      </c>
      <c r="N482">
        <v>1268287200</v>
      </c>
      <c r="O482">
        <v>1269061200</v>
      </c>
      <c r="P482" s="12">
        <f t="shared" si="39"/>
        <v>40248.25</v>
      </c>
      <c r="Q482" s="12">
        <f t="shared" si="39"/>
        <v>40257.208333333336</v>
      </c>
      <c r="R482" t="b">
        <v>0</v>
      </c>
      <c r="S482" t="b">
        <v>1</v>
      </c>
      <c r="T482" t="s">
        <v>122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21</v>
      </c>
      <c r="G483" s="8" t="s">
        <v>14</v>
      </c>
      <c r="H483" s="9">
        <f t="shared" si="40"/>
        <v>0.81348423194303154</v>
      </c>
      <c r="I483">
        <v>1538</v>
      </c>
      <c r="J483" s="10">
        <f t="shared" si="41"/>
        <v>127.82834850455137</v>
      </c>
      <c r="K483" t="s">
        <v>22</v>
      </c>
      <c r="L483" t="str">
        <f t="shared" si="37"/>
        <v>theater</v>
      </c>
      <c r="M483" t="str">
        <f t="shared" si="38"/>
        <v>plays</v>
      </c>
      <c r="N483">
        <v>1412139600</v>
      </c>
      <c r="O483">
        <v>1415772000</v>
      </c>
      <c r="P483" s="12">
        <f t="shared" si="39"/>
        <v>41913.208333333336</v>
      </c>
      <c r="Q483" s="12">
        <f t="shared" si="39"/>
        <v>41955.25</v>
      </c>
      <c r="R483" t="b">
        <v>0</v>
      </c>
      <c r="S483" t="b">
        <v>1</v>
      </c>
      <c r="T483" t="s">
        <v>33</v>
      </c>
    </row>
    <row r="484" spans="1:20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21</v>
      </c>
      <c r="G484" s="8" t="s">
        <v>14</v>
      </c>
      <c r="H484" s="9">
        <f t="shared" si="40"/>
        <v>0.16404761904761905</v>
      </c>
      <c r="I484">
        <v>9</v>
      </c>
      <c r="J484" s="10">
        <f t="shared" si="41"/>
        <v>466.66666666666669</v>
      </c>
      <c r="K484" t="s">
        <v>22</v>
      </c>
      <c r="L484" t="str">
        <f t="shared" si="37"/>
        <v>publishing</v>
      </c>
      <c r="M484" t="str">
        <f t="shared" si="38"/>
        <v>fiction</v>
      </c>
      <c r="N484">
        <v>1330063200</v>
      </c>
      <c r="O484">
        <v>1331013600</v>
      </c>
      <c r="P484" s="12">
        <f t="shared" si="39"/>
        <v>40963.25</v>
      </c>
      <c r="Q484" s="12">
        <f t="shared" si="39"/>
        <v>40974.25</v>
      </c>
      <c r="R484" t="b">
        <v>0</v>
      </c>
      <c r="S484" t="b">
        <v>1</v>
      </c>
      <c r="T484" t="s">
        <v>119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21</v>
      </c>
      <c r="G485" s="8" t="s">
        <v>14</v>
      </c>
      <c r="H485" s="9">
        <f t="shared" si="40"/>
        <v>0.52774617067833696</v>
      </c>
      <c r="I485">
        <v>554</v>
      </c>
      <c r="J485" s="10">
        <f t="shared" si="41"/>
        <v>164.98194945848377</v>
      </c>
      <c r="K485" t="s">
        <v>22</v>
      </c>
      <c r="L485" t="str">
        <f t="shared" si="37"/>
        <v>theater</v>
      </c>
      <c r="M485" t="str">
        <f t="shared" si="38"/>
        <v>plays</v>
      </c>
      <c r="N485">
        <v>1576130400</v>
      </c>
      <c r="O485">
        <v>1576735200</v>
      </c>
      <c r="P485" s="12">
        <f t="shared" si="39"/>
        <v>43811.25</v>
      </c>
      <c r="Q485" s="12">
        <f t="shared" si="39"/>
        <v>43818.25</v>
      </c>
      <c r="R485" t="b">
        <v>0</v>
      </c>
      <c r="S485" t="b">
        <v>0</v>
      </c>
      <c r="T485" t="s">
        <v>33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40</v>
      </c>
      <c r="G486" s="8" t="s">
        <v>20</v>
      </c>
      <c r="H486" s="9">
        <f t="shared" si="40"/>
        <v>2.6020608108108108</v>
      </c>
      <c r="I486">
        <v>1572</v>
      </c>
      <c r="J486" s="10">
        <f t="shared" si="41"/>
        <v>18.829516539440203</v>
      </c>
      <c r="K486" t="s">
        <v>41</v>
      </c>
      <c r="L486" t="str">
        <f t="shared" si="37"/>
        <v>food</v>
      </c>
      <c r="M486" t="str">
        <f t="shared" si="38"/>
        <v>food trucks</v>
      </c>
      <c r="N486">
        <v>1407128400</v>
      </c>
      <c r="O486">
        <v>1411362000</v>
      </c>
      <c r="P486" s="12">
        <f t="shared" si="39"/>
        <v>41855.208333333336</v>
      </c>
      <c r="Q486" s="12">
        <f t="shared" si="39"/>
        <v>41904.208333333336</v>
      </c>
      <c r="R486" t="b">
        <v>0</v>
      </c>
      <c r="S486" t="b">
        <v>1</v>
      </c>
      <c r="T486" t="s">
        <v>17</v>
      </c>
    </row>
    <row r="487" spans="1:20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40</v>
      </c>
      <c r="G487" s="8" t="s">
        <v>14</v>
      </c>
      <c r="H487" s="9">
        <f t="shared" si="40"/>
        <v>0.30732891832229581</v>
      </c>
      <c r="I487">
        <v>648</v>
      </c>
      <c r="J487" s="10">
        <f t="shared" si="41"/>
        <v>139.81481481481481</v>
      </c>
      <c r="K487" t="s">
        <v>41</v>
      </c>
      <c r="L487" t="str">
        <f t="shared" si="37"/>
        <v>theater</v>
      </c>
      <c r="M487" t="str">
        <f t="shared" si="38"/>
        <v>plays</v>
      </c>
      <c r="N487">
        <v>1560142800</v>
      </c>
      <c r="O487">
        <v>1563685200</v>
      </c>
      <c r="P487" s="12">
        <f t="shared" si="39"/>
        <v>43626.208333333328</v>
      </c>
      <c r="Q487" s="12">
        <f t="shared" si="39"/>
        <v>43667.208333333328</v>
      </c>
      <c r="R487" t="b">
        <v>0</v>
      </c>
      <c r="S487" t="b">
        <v>0</v>
      </c>
      <c r="T487" t="s">
        <v>33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40</v>
      </c>
      <c r="G488" s="8" t="s">
        <v>14</v>
      </c>
      <c r="H488" s="9">
        <f t="shared" si="40"/>
        <v>0.13500000000000001</v>
      </c>
      <c r="I488">
        <v>21</v>
      </c>
      <c r="J488" s="10">
        <f t="shared" si="41"/>
        <v>247.61904761904762</v>
      </c>
      <c r="K488" t="s">
        <v>41</v>
      </c>
      <c r="L488" t="str">
        <f t="shared" si="37"/>
        <v>publishing</v>
      </c>
      <c r="M488" t="str">
        <f t="shared" si="38"/>
        <v>translations</v>
      </c>
      <c r="N488">
        <v>1520575200</v>
      </c>
      <c r="O488">
        <v>1521867600</v>
      </c>
      <c r="P488" s="12">
        <f t="shared" si="39"/>
        <v>43168.25</v>
      </c>
      <c r="Q488" s="12">
        <f t="shared" si="39"/>
        <v>43183.208333333328</v>
      </c>
      <c r="R488" t="b">
        <v>0</v>
      </c>
      <c r="S488" t="b">
        <v>1</v>
      </c>
      <c r="T488" t="s">
        <v>206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21</v>
      </c>
      <c r="G489" s="8" t="s">
        <v>20</v>
      </c>
      <c r="H489" s="9">
        <f t="shared" si="40"/>
        <v>1.7862556663644606</v>
      </c>
      <c r="I489">
        <v>2346</v>
      </c>
      <c r="J489" s="10">
        <f t="shared" si="41"/>
        <v>47.016197783461209</v>
      </c>
      <c r="K489" t="s">
        <v>22</v>
      </c>
      <c r="L489" t="str">
        <f t="shared" si="37"/>
        <v>theater</v>
      </c>
      <c r="M489" t="str">
        <f t="shared" si="38"/>
        <v>plays</v>
      </c>
      <c r="N489">
        <v>1492664400</v>
      </c>
      <c r="O489">
        <v>1495515600</v>
      </c>
      <c r="P489" s="12">
        <f t="shared" si="39"/>
        <v>42845.208333333328</v>
      </c>
      <c r="Q489" s="12">
        <f t="shared" si="39"/>
        <v>42878.208333333328</v>
      </c>
      <c r="R489" t="b">
        <v>0</v>
      </c>
      <c r="S489" t="b">
        <v>0</v>
      </c>
      <c r="T489" t="s">
        <v>33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21</v>
      </c>
      <c r="G490" s="8" t="s">
        <v>20</v>
      </c>
      <c r="H490" s="9">
        <f t="shared" si="40"/>
        <v>2.2005660377358489</v>
      </c>
      <c r="I490">
        <v>115</v>
      </c>
      <c r="J490" s="10">
        <f t="shared" si="41"/>
        <v>46.086956521739133</v>
      </c>
      <c r="K490" t="s">
        <v>22</v>
      </c>
      <c r="L490" t="str">
        <f t="shared" si="37"/>
        <v>theater</v>
      </c>
      <c r="M490" t="str">
        <f t="shared" si="38"/>
        <v>plays</v>
      </c>
      <c r="N490">
        <v>1454479200</v>
      </c>
      <c r="O490">
        <v>1455948000</v>
      </c>
      <c r="P490" s="12">
        <f t="shared" si="39"/>
        <v>42403.25</v>
      </c>
      <c r="Q490" s="12">
        <f t="shared" si="39"/>
        <v>42420.25</v>
      </c>
      <c r="R490" t="b">
        <v>0</v>
      </c>
      <c r="S490" t="b">
        <v>0</v>
      </c>
      <c r="T490" t="s">
        <v>33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107</v>
      </c>
      <c r="G491" s="8" t="s">
        <v>20</v>
      </c>
      <c r="H491" s="9">
        <f t="shared" si="40"/>
        <v>1.015108695652174</v>
      </c>
      <c r="I491">
        <v>85</v>
      </c>
      <c r="J491" s="10">
        <f t="shared" si="41"/>
        <v>108.23529411764706</v>
      </c>
      <c r="K491" t="s">
        <v>108</v>
      </c>
      <c r="L491" t="str">
        <f t="shared" si="37"/>
        <v>technology</v>
      </c>
      <c r="M491" t="str">
        <f t="shared" si="38"/>
        <v>wearables</v>
      </c>
      <c r="N491">
        <v>1281934800</v>
      </c>
      <c r="O491">
        <v>1282366800</v>
      </c>
      <c r="P491" s="12">
        <f t="shared" si="39"/>
        <v>40406.208333333336</v>
      </c>
      <c r="Q491" s="12">
        <f t="shared" si="39"/>
        <v>40411.208333333336</v>
      </c>
      <c r="R491" t="b">
        <v>0</v>
      </c>
      <c r="S491" t="b">
        <v>0</v>
      </c>
      <c r="T491" t="s">
        <v>65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21</v>
      </c>
      <c r="G492" s="8" t="s">
        <v>20</v>
      </c>
      <c r="H492" s="9">
        <f t="shared" si="40"/>
        <v>1.915</v>
      </c>
      <c r="I492">
        <v>144</v>
      </c>
      <c r="J492" s="10">
        <f t="shared" si="41"/>
        <v>16.666666666666668</v>
      </c>
      <c r="K492" t="s">
        <v>22</v>
      </c>
      <c r="L492" t="str">
        <f t="shared" si="37"/>
        <v>journalism</v>
      </c>
      <c r="M492" t="str">
        <f t="shared" si="38"/>
        <v>audio</v>
      </c>
      <c r="N492">
        <v>1573970400</v>
      </c>
      <c r="O492">
        <v>1574575200</v>
      </c>
      <c r="P492" s="12">
        <f t="shared" si="39"/>
        <v>43786.25</v>
      </c>
      <c r="Q492" s="12">
        <f t="shared" si="39"/>
        <v>43793.25</v>
      </c>
      <c r="R492" t="b">
        <v>0</v>
      </c>
      <c r="S492" t="b">
        <v>0</v>
      </c>
      <c r="T492" t="s">
        <v>1029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21</v>
      </c>
      <c r="G493" s="8" t="s">
        <v>20</v>
      </c>
      <c r="H493" s="9">
        <f t="shared" si="40"/>
        <v>3.0534683098591549</v>
      </c>
      <c r="I493">
        <v>2443</v>
      </c>
      <c r="J493" s="10">
        <f t="shared" si="41"/>
        <v>23.250102333196889</v>
      </c>
      <c r="K493" t="s">
        <v>22</v>
      </c>
      <c r="L493" t="str">
        <f t="shared" si="37"/>
        <v>food</v>
      </c>
      <c r="M493" t="str">
        <f t="shared" si="38"/>
        <v>food trucks</v>
      </c>
      <c r="N493">
        <v>1372654800</v>
      </c>
      <c r="O493">
        <v>1374901200</v>
      </c>
      <c r="P493" s="12">
        <f t="shared" si="39"/>
        <v>41456.208333333336</v>
      </c>
      <c r="Q493" s="12">
        <f t="shared" si="39"/>
        <v>41482.208333333336</v>
      </c>
      <c r="R493" t="b">
        <v>0</v>
      </c>
      <c r="S493" t="b">
        <v>1</v>
      </c>
      <c r="T493" t="s">
        <v>17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21</v>
      </c>
      <c r="G494" s="8" t="s">
        <v>74</v>
      </c>
      <c r="H494" s="9">
        <f t="shared" si="40"/>
        <v>0.23995287958115183</v>
      </c>
      <c r="I494">
        <v>595</v>
      </c>
      <c r="J494" s="10">
        <f t="shared" si="41"/>
        <v>321.00840336134456</v>
      </c>
      <c r="K494" t="s">
        <v>22</v>
      </c>
      <c r="L494" t="str">
        <f t="shared" si="37"/>
        <v>film &amp; video</v>
      </c>
      <c r="M494" t="str">
        <f t="shared" si="38"/>
        <v>shorts</v>
      </c>
      <c r="N494">
        <v>1275886800</v>
      </c>
      <c r="O494">
        <v>1278910800</v>
      </c>
      <c r="P494" s="12">
        <f t="shared" si="39"/>
        <v>40336.208333333336</v>
      </c>
      <c r="Q494" s="12">
        <f t="shared" si="39"/>
        <v>40371.208333333336</v>
      </c>
      <c r="R494" t="b">
        <v>1</v>
      </c>
      <c r="S494" t="b">
        <v>1</v>
      </c>
      <c r="T494" t="s">
        <v>100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21</v>
      </c>
      <c r="G495" s="8" t="s">
        <v>20</v>
      </c>
      <c r="H495" s="9">
        <f t="shared" si="40"/>
        <v>7.2377777777777776</v>
      </c>
      <c r="I495">
        <v>64</v>
      </c>
      <c r="J495" s="10">
        <f t="shared" si="41"/>
        <v>14.0625</v>
      </c>
      <c r="K495" t="s">
        <v>22</v>
      </c>
      <c r="L495" t="str">
        <f t="shared" si="37"/>
        <v>photography</v>
      </c>
      <c r="M495" t="str">
        <f t="shared" si="38"/>
        <v>photography books</v>
      </c>
      <c r="N495">
        <v>1561784400</v>
      </c>
      <c r="O495">
        <v>1562907600</v>
      </c>
      <c r="P495" s="12">
        <f t="shared" si="39"/>
        <v>43645.208333333328</v>
      </c>
      <c r="Q495" s="12">
        <f t="shared" si="39"/>
        <v>43658.208333333328</v>
      </c>
      <c r="R495" t="b">
        <v>0</v>
      </c>
      <c r="S495" t="b">
        <v>0</v>
      </c>
      <c r="T495" t="s">
        <v>122</v>
      </c>
    </row>
    <row r="496" spans="1:20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21</v>
      </c>
      <c r="G496" s="8" t="s">
        <v>20</v>
      </c>
      <c r="H496" s="9">
        <f t="shared" si="40"/>
        <v>5.4736000000000002</v>
      </c>
      <c r="I496">
        <v>268</v>
      </c>
      <c r="J496" s="10">
        <f t="shared" si="41"/>
        <v>9.3283582089552244</v>
      </c>
      <c r="K496" t="s">
        <v>22</v>
      </c>
      <c r="L496" t="str">
        <f t="shared" si="37"/>
        <v>technology</v>
      </c>
      <c r="M496" t="str">
        <f t="shared" si="38"/>
        <v>wearables</v>
      </c>
      <c r="N496">
        <v>1332392400</v>
      </c>
      <c r="O496">
        <v>1332478800</v>
      </c>
      <c r="P496" s="12">
        <f t="shared" si="39"/>
        <v>40990.208333333336</v>
      </c>
      <c r="Q496" s="12">
        <f t="shared" si="39"/>
        <v>40991.208333333336</v>
      </c>
      <c r="R496" t="b">
        <v>0</v>
      </c>
      <c r="S496" t="b">
        <v>0</v>
      </c>
      <c r="T496" t="s">
        <v>65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36</v>
      </c>
      <c r="G497" s="8" t="s">
        <v>20</v>
      </c>
      <c r="H497" s="9">
        <f t="shared" si="40"/>
        <v>4.1449999999999996</v>
      </c>
      <c r="I497">
        <v>195</v>
      </c>
      <c r="J497" s="10">
        <f t="shared" si="41"/>
        <v>16.410256410256409</v>
      </c>
      <c r="K497" t="s">
        <v>37</v>
      </c>
      <c r="L497" t="str">
        <f t="shared" si="37"/>
        <v>theater</v>
      </c>
      <c r="M497" t="str">
        <f t="shared" si="38"/>
        <v>plays</v>
      </c>
      <c r="N497">
        <v>1402376400</v>
      </c>
      <c r="O497">
        <v>1402722000</v>
      </c>
      <c r="P497" s="12">
        <f t="shared" si="39"/>
        <v>41800.208333333336</v>
      </c>
      <c r="Q497" s="12">
        <f t="shared" si="39"/>
        <v>41804.208333333336</v>
      </c>
      <c r="R497" t="b">
        <v>0</v>
      </c>
      <c r="S497" t="b">
        <v>0</v>
      </c>
      <c r="T497" t="s">
        <v>33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21</v>
      </c>
      <c r="G498" s="8" t="s">
        <v>14</v>
      </c>
      <c r="H498" s="9">
        <f t="shared" si="40"/>
        <v>9.0696409140369975E-3</v>
      </c>
      <c r="I498">
        <v>54</v>
      </c>
      <c r="J498" s="10">
        <f t="shared" si="41"/>
        <v>3403.7037037037039</v>
      </c>
      <c r="K498" t="s">
        <v>22</v>
      </c>
      <c r="L498" t="str">
        <f t="shared" si="37"/>
        <v>film &amp; video</v>
      </c>
      <c r="M498" t="str">
        <f t="shared" si="38"/>
        <v>animation</v>
      </c>
      <c r="N498">
        <v>1495342800</v>
      </c>
      <c r="O498">
        <v>1496811600</v>
      </c>
      <c r="P498" s="12">
        <f t="shared" si="39"/>
        <v>42876.208333333328</v>
      </c>
      <c r="Q498" s="12">
        <f t="shared" si="39"/>
        <v>42893.208333333328</v>
      </c>
      <c r="R498" t="b">
        <v>0</v>
      </c>
      <c r="S498" t="b">
        <v>0</v>
      </c>
      <c r="T498" t="s">
        <v>71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21</v>
      </c>
      <c r="G499" s="8" t="s">
        <v>14</v>
      </c>
      <c r="H499" s="9">
        <f t="shared" si="40"/>
        <v>0.34173469387755101</v>
      </c>
      <c r="I499">
        <v>120</v>
      </c>
      <c r="J499" s="10">
        <f t="shared" si="41"/>
        <v>81.666666666666671</v>
      </c>
      <c r="K499" t="s">
        <v>22</v>
      </c>
      <c r="L499" t="str">
        <f t="shared" si="37"/>
        <v>technology</v>
      </c>
      <c r="M499" t="str">
        <f t="shared" si="38"/>
        <v>wearables</v>
      </c>
      <c r="N499">
        <v>1482213600</v>
      </c>
      <c r="O499">
        <v>1482213600</v>
      </c>
      <c r="P499" s="12">
        <f t="shared" si="39"/>
        <v>42724.25</v>
      </c>
      <c r="Q499" s="12">
        <f t="shared" si="39"/>
        <v>42724.25</v>
      </c>
      <c r="R499" t="b">
        <v>0</v>
      </c>
      <c r="S499" t="b">
        <v>1</v>
      </c>
      <c r="T499" t="s">
        <v>65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36</v>
      </c>
      <c r="G500" s="8" t="s">
        <v>14</v>
      </c>
      <c r="H500" s="9">
        <f t="shared" si="40"/>
        <v>0.239488107549121</v>
      </c>
      <c r="I500">
        <v>579</v>
      </c>
      <c r="J500" s="10">
        <f t="shared" si="41"/>
        <v>334.02417962003454</v>
      </c>
      <c r="K500" t="s">
        <v>37</v>
      </c>
      <c r="L500" t="str">
        <f t="shared" si="37"/>
        <v>technology</v>
      </c>
      <c r="M500" t="str">
        <f t="shared" si="38"/>
        <v>web</v>
      </c>
      <c r="N500">
        <v>1420092000</v>
      </c>
      <c r="O500">
        <v>1420264800</v>
      </c>
      <c r="P500" s="12">
        <f t="shared" si="39"/>
        <v>42005.25</v>
      </c>
      <c r="Q500" s="12">
        <f t="shared" si="39"/>
        <v>42007.25</v>
      </c>
      <c r="R500" t="b">
        <v>0</v>
      </c>
      <c r="S500" t="b">
        <v>0</v>
      </c>
      <c r="T500" t="s">
        <v>28</v>
      </c>
    </row>
    <row r="501" spans="1:20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21</v>
      </c>
      <c r="G501" s="8" t="s">
        <v>14</v>
      </c>
      <c r="H501" s="9">
        <f t="shared" si="40"/>
        <v>0.48072649572649573</v>
      </c>
      <c r="I501">
        <v>2072</v>
      </c>
      <c r="J501" s="10">
        <f t="shared" si="41"/>
        <v>79.054054054054049</v>
      </c>
      <c r="K501" t="s">
        <v>22</v>
      </c>
      <c r="L501" t="str">
        <f t="shared" si="37"/>
        <v>film &amp; video</v>
      </c>
      <c r="M501" t="str">
        <f t="shared" si="38"/>
        <v>documentary</v>
      </c>
      <c r="N501">
        <v>1458018000</v>
      </c>
      <c r="O501">
        <v>1458450000</v>
      </c>
      <c r="P501" s="12">
        <f t="shared" si="39"/>
        <v>42444.208333333328</v>
      </c>
      <c r="Q501" s="12">
        <f t="shared" si="39"/>
        <v>42449.208333333328</v>
      </c>
      <c r="R501" t="b">
        <v>0</v>
      </c>
      <c r="S501" t="b">
        <v>1</v>
      </c>
      <c r="T501" t="s">
        <v>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21</v>
      </c>
      <c r="G502" s="8" t="s">
        <v>14</v>
      </c>
      <c r="H502" s="9">
        <f t="shared" si="40"/>
        <v>0</v>
      </c>
      <c r="I502">
        <v>0</v>
      </c>
      <c r="J502" s="10" t="str">
        <f t="shared" si="41"/>
        <v>no donations</v>
      </c>
      <c r="K502" t="s">
        <v>22</v>
      </c>
      <c r="L502" t="str">
        <f t="shared" si="37"/>
        <v>theater</v>
      </c>
      <c r="M502" t="str">
        <f t="shared" si="38"/>
        <v>plays</v>
      </c>
      <c r="N502">
        <v>1367384400</v>
      </c>
      <c r="O502">
        <v>1369803600</v>
      </c>
      <c r="P502" s="12">
        <f t="shared" si="39"/>
        <v>41395.208333333336</v>
      </c>
      <c r="Q502" s="12">
        <f t="shared" si="39"/>
        <v>41423.208333333336</v>
      </c>
      <c r="R502" t="b">
        <v>0</v>
      </c>
      <c r="S502" t="b">
        <v>1</v>
      </c>
      <c r="T502" t="s">
        <v>33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21</v>
      </c>
      <c r="G503" s="8" t="s">
        <v>14</v>
      </c>
      <c r="H503" s="9">
        <f t="shared" si="40"/>
        <v>0.70145182291666663</v>
      </c>
      <c r="I503">
        <v>1796</v>
      </c>
      <c r="J503" s="10">
        <f t="shared" si="41"/>
        <v>85.523385300668153</v>
      </c>
      <c r="K503" t="s">
        <v>22</v>
      </c>
      <c r="L503" t="str">
        <f t="shared" si="37"/>
        <v>film &amp; video</v>
      </c>
      <c r="M503" t="str">
        <f t="shared" si="38"/>
        <v>documentary</v>
      </c>
      <c r="N503">
        <v>1363064400</v>
      </c>
      <c r="O503">
        <v>1363237200</v>
      </c>
      <c r="P503" s="12">
        <f t="shared" si="39"/>
        <v>41345.208333333336</v>
      </c>
      <c r="Q503" s="12">
        <f t="shared" si="39"/>
        <v>41347.208333333336</v>
      </c>
      <c r="R503" t="b">
        <v>0</v>
      </c>
      <c r="S503" t="b">
        <v>0</v>
      </c>
      <c r="T503" t="s">
        <v>42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26</v>
      </c>
      <c r="G504" s="8" t="s">
        <v>20</v>
      </c>
      <c r="H504" s="9">
        <f t="shared" si="40"/>
        <v>5.2992307692307694</v>
      </c>
      <c r="I504">
        <v>186</v>
      </c>
      <c r="J504" s="10">
        <f t="shared" si="41"/>
        <v>6.989247311827957</v>
      </c>
      <c r="K504" t="s">
        <v>27</v>
      </c>
      <c r="L504" t="str">
        <f t="shared" si="37"/>
        <v>games</v>
      </c>
      <c r="M504" t="str">
        <f t="shared" si="38"/>
        <v>video games</v>
      </c>
      <c r="N504">
        <v>1343365200</v>
      </c>
      <c r="O504">
        <v>1345870800</v>
      </c>
      <c r="P504" s="12">
        <f t="shared" si="39"/>
        <v>41117.208333333336</v>
      </c>
      <c r="Q504" s="12">
        <f t="shared" si="39"/>
        <v>41146.208333333336</v>
      </c>
      <c r="R504" t="b">
        <v>0</v>
      </c>
      <c r="S504" t="b">
        <v>1</v>
      </c>
      <c r="T504" t="s">
        <v>89</v>
      </c>
    </row>
    <row r="505" spans="1:20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21</v>
      </c>
      <c r="G505" s="8" t="s">
        <v>20</v>
      </c>
      <c r="H505" s="9">
        <f t="shared" si="40"/>
        <v>1.8032549019607844</v>
      </c>
      <c r="I505">
        <v>460</v>
      </c>
      <c r="J505" s="10">
        <f t="shared" si="41"/>
        <v>55.434782608695649</v>
      </c>
      <c r="K505" t="s">
        <v>22</v>
      </c>
      <c r="L505" t="str">
        <f t="shared" si="37"/>
        <v>film &amp; video</v>
      </c>
      <c r="M505" t="str">
        <f t="shared" si="38"/>
        <v>drama</v>
      </c>
      <c r="N505">
        <v>1435726800</v>
      </c>
      <c r="O505">
        <v>1437454800</v>
      </c>
      <c r="P505" s="12">
        <f t="shared" si="39"/>
        <v>42186.208333333328</v>
      </c>
      <c r="Q505" s="12">
        <f t="shared" si="39"/>
        <v>42206.208333333328</v>
      </c>
      <c r="R505" t="b">
        <v>0</v>
      </c>
      <c r="S505" t="b">
        <v>0</v>
      </c>
      <c r="T505" t="s">
        <v>53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107</v>
      </c>
      <c r="G506" s="8" t="s">
        <v>14</v>
      </c>
      <c r="H506" s="9">
        <f t="shared" si="40"/>
        <v>0.92320000000000002</v>
      </c>
      <c r="I506">
        <v>62</v>
      </c>
      <c r="J506" s="10">
        <f t="shared" si="41"/>
        <v>120.96774193548387</v>
      </c>
      <c r="K506" t="s">
        <v>108</v>
      </c>
      <c r="L506" t="str">
        <f t="shared" si="37"/>
        <v>music</v>
      </c>
      <c r="M506" t="str">
        <f t="shared" si="38"/>
        <v>rock</v>
      </c>
      <c r="N506">
        <v>1431925200</v>
      </c>
      <c r="O506">
        <v>1432011600</v>
      </c>
      <c r="P506" s="12">
        <f t="shared" si="39"/>
        <v>42142.208333333328</v>
      </c>
      <c r="Q506" s="12">
        <f t="shared" si="39"/>
        <v>42143.208333333328</v>
      </c>
      <c r="R506" t="b">
        <v>0</v>
      </c>
      <c r="S506" t="b">
        <v>0</v>
      </c>
      <c r="T506" t="s">
        <v>23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21</v>
      </c>
      <c r="G507" s="8" t="s">
        <v>14</v>
      </c>
      <c r="H507" s="9">
        <f t="shared" si="40"/>
        <v>0.13901001112347053</v>
      </c>
      <c r="I507">
        <v>347</v>
      </c>
      <c r="J507" s="10">
        <f t="shared" si="41"/>
        <v>259.07780979827089</v>
      </c>
      <c r="K507" t="s">
        <v>22</v>
      </c>
      <c r="L507" t="str">
        <f t="shared" si="37"/>
        <v>publishing</v>
      </c>
      <c r="M507" t="str">
        <f t="shared" si="38"/>
        <v>radio &amp; podcasts</v>
      </c>
      <c r="N507">
        <v>1362722400</v>
      </c>
      <c r="O507">
        <v>1366347600</v>
      </c>
      <c r="P507" s="12">
        <f t="shared" si="39"/>
        <v>41341.25</v>
      </c>
      <c r="Q507" s="12">
        <f t="shared" si="39"/>
        <v>41383.208333333336</v>
      </c>
      <c r="R507" t="b">
        <v>0</v>
      </c>
      <c r="S507" t="b">
        <v>1</v>
      </c>
      <c r="T507" t="s">
        <v>133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21</v>
      </c>
      <c r="G508" s="8" t="s">
        <v>20</v>
      </c>
      <c r="H508" s="9">
        <f t="shared" si="40"/>
        <v>9.2707777777777771</v>
      </c>
      <c r="I508">
        <v>2528</v>
      </c>
      <c r="J508" s="10">
        <f t="shared" si="41"/>
        <v>7.1202531645569618</v>
      </c>
      <c r="K508" t="s">
        <v>22</v>
      </c>
      <c r="L508" t="str">
        <f t="shared" si="37"/>
        <v>theater</v>
      </c>
      <c r="M508" t="str">
        <f t="shared" si="38"/>
        <v>plays</v>
      </c>
      <c r="N508">
        <v>1511416800</v>
      </c>
      <c r="O508">
        <v>1512885600</v>
      </c>
      <c r="P508" s="12">
        <f t="shared" si="39"/>
        <v>43062.25</v>
      </c>
      <c r="Q508" s="12">
        <f t="shared" si="39"/>
        <v>43079.25</v>
      </c>
      <c r="R508" t="b">
        <v>0</v>
      </c>
      <c r="S508" t="b">
        <v>1</v>
      </c>
      <c r="T508" t="s">
        <v>33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21</v>
      </c>
      <c r="G509" s="8" t="s">
        <v>14</v>
      </c>
      <c r="H509" s="9">
        <f t="shared" si="40"/>
        <v>0.39857142857142858</v>
      </c>
      <c r="I509">
        <v>19</v>
      </c>
      <c r="J509" s="10">
        <f t="shared" si="41"/>
        <v>110.52631578947368</v>
      </c>
      <c r="K509" t="s">
        <v>22</v>
      </c>
      <c r="L509" t="str">
        <f t="shared" si="37"/>
        <v>technology</v>
      </c>
      <c r="M509" t="str">
        <f t="shared" si="38"/>
        <v>web</v>
      </c>
      <c r="N509">
        <v>1365483600</v>
      </c>
      <c r="O509">
        <v>1369717200</v>
      </c>
      <c r="P509" s="12">
        <f t="shared" si="39"/>
        <v>41373.208333333336</v>
      </c>
      <c r="Q509" s="12">
        <f t="shared" si="39"/>
        <v>41422.208333333336</v>
      </c>
      <c r="R509" t="b">
        <v>0</v>
      </c>
      <c r="S509" t="b">
        <v>1</v>
      </c>
      <c r="T509" t="s">
        <v>28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21</v>
      </c>
      <c r="G510" s="8" t="s">
        <v>20</v>
      </c>
      <c r="H510" s="9">
        <f t="shared" si="40"/>
        <v>1.1222929936305732</v>
      </c>
      <c r="I510">
        <v>3657</v>
      </c>
      <c r="J510" s="10">
        <f t="shared" si="41"/>
        <v>47.224500957068635</v>
      </c>
      <c r="K510" t="s">
        <v>22</v>
      </c>
      <c r="L510" t="str">
        <f t="shared" si="37"/>
        <v>theater</v>
      </c>
      <c r="M510" t="str">
        <f t="shared" si="38"/>
        <v>plays</v>
      </c>
      <c r="N510">
        <v>1532840400</v>
      </c>
      <c r="O510">
        <v>1534654800</v>
      </c>
      <c r="P510" s="12">
        <f t="shared" si="39"/>
        <v>43310.208333333328</v>
      </c>
      <c r="Q510" s="12">
        <f t="shared" si="39"/>
        <v>43331.208333333328</v>
      </c>
      <c r="R510" t="b">
        <v>0</v>
      </c>
      <c r="S510" t="b">
        <v>0</v>
      </c>
      <c r="T510" t="s">
        <v>33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21</v>
      </c>
      <c r="G511" s="8" t="s">
        <v>14</v>
      </c>
      <c r="H511" s="9">
        <f t="shared" si="40"/>
        <v>0.70925816023738875</v>
      </c>
      <c r="I511">
        <v>1258</v>
      </c>
      <c r="J511" s="10">
        <f t="shared" si="41"/>
        <v>133.94276629570749</v>
      </c>
      <c r="K511" t="s">
        <v>22</v>
      </c>
      <c r="L511" t="str">
        <f t="shared" si="37"/>
        <v>theater</v>
      </c>
      <c r="M511" t="str">
        <f t="shared" si="38"/>
        <v>plays</v>
      </c>
      <c r="N511">
        <v>1336194000</v>
      </c>
      <c r="O511">
        <v>1337058000</v>
      </c>
      <c r="P511" s="12">
        <f t="shared" si="39"/>
        <v>41034.208333333336</v>
      </c>
      <c r="Q511" s="12">
        <f t="shared" si="39"/>
        <v>41044.208333333336</v>
      </c>
      <c r="R511" t="b">
        <v>0</v>
      </c>
      <c r="S511" t="b">
        <v>0</v>
      </c>
      <c r="T511" t="s">
        <v>33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26</v>
      </c>
      <c r="G512" s="8" t="s">
        <v>20</v>
      </c>
      <c r="H512" s="9">
        <f t="shared" si="40"/>
        <v>1.1908974358974358</v>
      </c>
      <c r="I512">
        <v>131</v>
      </c>
      <c r="J512" s="10">
        <f t="shared" si="41"/>
        <v>59.541984732824424</v>
      </c>
      <c r="K512" t="s">
        <v>27</v>
      </c>
      <c r="L512" t="str">
        <f t="shared" si="37"/>
        <v>film &amp; video</v>
      </c>
      <c r="M512" t="str">
        <f t="shared" si="38"/>
        <v>drama</v>
      </c>
      <c r="N512">
        <v>1527742800</v>
      </c>
      <c r="O512">
        <v>1529816400</v>
      </c>
      <c r="P512" s="12">
        <f t="shared" si="39"/>
        <v>43251.208333333328</v>
      </c>
      <c r="Q512" s="12">
        <f t="shared" si="39"/>
        <v>43275.208333333328</v>
      </c>
      <c r="R512" t="b">
        <v>0</v>
      </c>
      <c r="S512" t="b">
        <v>0</v>
      </c>
      <c r="T512" t="s">
        <v>53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21</v>
      </c>
      <c r="G513" s="8" t="s">
        <v>14</v>
      </c>
      <c r="H513" s="9">
        <f t="shared" si="40"/>
        <v>0.24017591339648173</v>
      </c>
      <c r="I513">
        <v>362</v>
      </c>
      <c r="J513" s="10">
        <f t="shared" si="41"/>
        <v>408.28729281767954</v>
      </c>
      <c r="K513" t="s">
        <v>22</v>
      </c>
      <c r="L513" t="str">
        <f t="shared" si="37"/>
        <v>theater</v>
      </c>
      <c r="M513" t="str">
        <f t="shared" si="38"/>
        <v>plays</v>
      </c>
      <c r="N513">
        <v>1564030800</v>
      </c>
      <c r="O513">
        <v>1564894800</v>
      </c>
      <c r="P513" s="12">
        <f t="shared" si="39"/>
        <v>43671.208333333328</v>
      </c>
      <c r="Q513" s="12">
        <f t="shared" si="39"/>
        <v>43681.208333333328</v>
      </c>
      <c r="R513" t="b">
        <v>0</v>
      </c>
      <c r="S513" t="b">
        <v>0</v>
      </c>
      <c r="T513" t="s">
        <v>33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21</v>
      </c>
      <c r="G514" s="8" t="s">
        <v>20</v>
      </c>
      <c r="H514" s="9">
        <f t="shared" si="40"/>
        <v>1.3931868131868133</v>
      </c>
      <c r="I514">
        <v>239</v>
      </c>
      <c r="J514" s="10">
        <f t="shared" si="41"/>
        <v>38.07531380753138</v>
      </c>
      <c r="K514" t="s">
        <v>22</v>
      </c>
      <c r="L514" t="str">
        <f t="shared" si="37"/>
        <v>games</v>
      </c>
      <c r="M514" t="str">
        <f t="shared" si="38"/>
        <v>video games</v>
      </c>
      <c r="N514">
        <v>1404536400</v>
      </c>
      <c r="O514">
        <v>1404622800</v>
      </c>
      <c r="P514" s="12">
        <f t="shared" si="39"/>
        <v>41825.208333333336</v>
      </c>
      <c r="Q514" s="12">
        <f t="shared" si="39"/>
        <v>41826.208333333336</v>
      </c>
      <c r="R514" t="b">
        <v>0</v>
      </c>
      <c r="S514" t="b">
        <v>1</v>
      </c>
      <c r="T514" t="s">
        <v>89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21</v>
      </c>
      <c r="G515" s="8" t="s">
        <v>74</v>
      </c>
      <c r="H515" s="9">
        <f t="shared" si="40"/>
        <v>0.39277108433734942</v>
      </c>
      <c r="I515">
        <v>35</v>
      </c>
      <c r="J515" s="10">
        <f t="shared" si="41"/>
        <v>237.14285714285714</v>
      </c>
      <c r="K515" t="s">
        <v>22</v>
      </c>
      <c r="L515" t="str">
        <f t="shared" ref="L515:L578" si="42">LEFT(T515,FIND("/",T515)-1)</f>
        <v>film &amp; video</v>
      </c>
      <c r="M515" t="str">
        <f t="shared" ref="M515:M578" si="43">RIGHT(T515,LEN(T515)-FIND("/",T515))</f>
        <v>television</v>
      </c>
      <c r="N515">
        <v>1284008400</v>
      </c>
      <c r="O515">
        <v>1284181200</v>
      </c>
      <c r="P515" s="12">
        <f t="shared" ref="P515:Q578" si="44">(((N515/60)/60)/24)+DATE(1970,1,1)</f>
        <v>40430.208333333336</v>
      </c>
      <c r="Q515" s="12">
        <f t="shared" si="44"/>
        <v>40432.208333333336</v>
      </c>
      <c r="R515" t="b">
        <v>0</v>
      </c>
      <c r="S515" t="b">
        <v>0</v>
      </c>
      <c r="T515" t="s">
        <v>269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98</v>
      </c>
      <c r="G516" s="8" t="s">
        <v>74</v>
      </c>
      <c r="H516" s="9">
        <f t="shared" si="40"/>
        <v>0.22439077144917088</v>
      </c>
      <c r="I516">
        <v>528</v>
      </c>
      <c r="J516" s="10">
        <f t="shared" si="41"/>
        <v>262.68939393939394</v>
      </c>
      <c r="K516" t="s">
        <v>99</v>
      </c>
      <c r="L516" t="str">
        <f t="shared" si="42"/>
        <v>music</v>
      </c>
      <c r="M516" t="str">
        <f t="shared" si="43"/>
        <v>rock</v>
      </c>
      <c r="N516">
        <v>1386309600</v>
      </c>
      <c r="O516">
        <v>1386741600</v>
      </c>
      <c r="P516" s="12">
        <f t="shared" si="44"/>
        <v>41614.25</v>
      </c>
      <c r="Q516" s="12">
        <f t="shared" si="44"/>
        <v>41619.25</v>
      </c>
      <c r="R516" t="b">
        <v>0</v>
      </c>
      <c r="S516" t="b">
        <v>1</v>
      </c>
      <c r="T516" t="s">
        <v>23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15</v>
      </c>
      <c r="G517" s="8" t="s">
        <v>14</v>
      </c>
      <c r="H517" s="9">
        <f t="shared" ref="H517:H580" si="45">E517/D517</f>
        <v>0.55779069767441858</v>
      </c>
      <c r="I517">
        <v>133</v>
      </c>
      <c r="J517" s="10">
        <f t="shared" ref="J517:J580" si="46">IF(I517&gt;=1,D517/I517,"no donations")</f>
        <v>64.661654135338352</v>
      </c>
      <c r="K517" t="s">
        <v>16</v>
      </c>
      <c r="L517" t="str">
        <f t="shared" si="42"/>
        <v>theater</v>
      </c>
      <c r="M517" t="str">
        <f t="shared" si="43"/>
        <v>plays</v>
      </c>
      <c r="N517">
        <v>1324620000</v>
      </c>
      <c r="O517">
        <v>1324792800</v>
      </c>
      <c r="P517" s="12">
        <f t="shared" si="44"/>
        <v>40900.25</v>
      </c>
      <c r="Q517" s="12">
        <f t="shared" si="44"/>
        <v>40902.25</v>
      </c>
      <c r="R517" t="b">
        <v>0</v>
      </c>
      <c r="S517" t="b">
        <v>1</v>
      </c>
      <c r="T517" t="s">
        <v>33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21</v>
      </c>
      <c r="G518" s="8" t="s">
        <v>14</v>
      </c>
      <c r="H518" s="9">
        <f t="shared" si="45"/>
        <v>0.42523125996810207</v>
      </c>
      <c r="I518">
        <v>846</v>
      </c>
      <c r="J518" s="10">
        <f t="shared" si="46"/>
        <v>148.22695035460993</v>
      </c>
      <c r="K518" t="s">
        <v>22</v>
      </c>
      <c r="L518" t="str">
        <f t="shared" si="42"/>
        <v>publishing</v>
      </c>
      <c r="M518" t="str">
        <f t="shared" si="43"/>
        <v>nonfiction</v>
      </c>
      <c r="N518">
        <v>1281070800</v>
      </c>
      <c r="O518">
        <v>1284354000</v>
      </c>
      <c r="P518" s="12">
        <f t="shared" si="44"/>
        <v>40396.208333333336</v>
      </c>
      <c r="Q518" s="12">
        <f t="shared" si="44"/>
        <v>40434.208333333336</v>
      </c>
      <c r="R518" t="b">
        <v>0</v>
      </c>
      <c r="S518" t="b">
        <v>0</v>
      </c>
      <c r="T518" t="s">
        <v>68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21</v>
      </c>
      <c r="G519" s="8" t="s">
        <v>20</v>
      </c>
      <c r="H519" s="9">
        <f t="shared" si="45"/>
        <v>1.1200000000000001</v>
      </c>
      <c r="I519">
        <v>78</v>
      </c>
      <c r="J519" s="10">
        <f t="shared" si="46"/>
        <v>75.641025641025635</v>
      </c>
      <c r="K519" t="s">
        <v>22</v>
      </c>
      <c r="L519" t="str">
        <f t="shared" si="42"/>
        <v>food</v>
      </c>
      <c r="M519" t="str">
        <f t="shared" si="43"/>
        <v>food trucks</v>
      </c>
      <c r="N519">
        <v>1493960400</v>
      </c>
      <c r="O519">
        <v>1494392400</v>
      </c>
      <c r="P519" s="12">
        <f t="shared" si="44"/>
        <v>42860.208333333328</v>
      </c>
      <c r="Q519" s="12">
        <f t="shared" si="44"/>
        <v>42865.208333333328</v>
      </c>
      <c r="R519" t="b">
        <v>0</v>
      </c>
      <c r="S519" t="b">
        <v>0</v>
      </c>
      <c r="T519" t="s">
        <v>17</v>
      </c>
    </row>
    <row r="520" spans="1:20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21</v>
      </c>
      <c r="G520" s="8" t="s">
        <v>14</v>
      </c>
      <c r="H520" s="9">
        <f t="shared" si="45"/>
        <v>7.0681818181818179E-2</v>
      </c>
      <c r="I520">
        <v>10</v>
      </c>
      <c r="J520" s="10">
        <f t="shared" si="46"/>
        <v>880</v>
      </c>
      <c r="K520" t="s">
        <v>22</v>
      </c>
      <c r="L520" t="str">
        <f t="shared" si="42"/>
        <v>film &amp; video</v>
      </c>
      <c r="M520" t="str">
        <f t="shared" si="43"/>
        <v>animation</v>
      </c>
      <c r="N520">
        <v>1519365600</v>
      </c>
      <c r="O520">
        <v>1519538400</v>
      </c>
      <c r="P520" s="12">
        <f t="shared" si="44"/>
        <v>43154.25</v>
      </c>
      <c r="Q520" s="12">
        <f t="shared" si="44"/>
        <v>43156.25</v>
      </c>
      <c r="R520" t="b">
        <v>0</v>
      </c>
      <c r="S520" t="b">
        <v>1</v>
      </c>
      <c r="T520" t="s">
        <v>71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21</v>
      </c>
      <c r="G521" s="8" t="s">
        <v>20</v>
      </c>
      <c r="H521" s="9">
        <f t="shared" si="45"/>
        <v>1.0174563871693867</v>
      </c>
      <c r="I521">
        <v>1773</v>
      </c>
      <c r="J521" s="10">
        <f t="shared" si="46"/>
        <v>100.22560631697688</v>
      </c>
      <c r="K521" t="s">
        <v>22</v>
      </c>
      <c r="L521" t="str">
        <f t="shared" si="42"/>
        <v>music</v>
      </c>
      <c r="M521" t="str">
        <f t="shared" si="43"/>
        <v>rock</v>
      </c>
      <c r="N521">
        <v>1420696800</v>
      </c>
      <c r="O521">
        <v>1421906400</v>
      </c>
      <c r="P521" s="12">
        <f t="shared" si="44"/>
        <v>42012.25</v>
      </c>
      <c r="Q521" s="12">
        <f t="shared" si="44"/>
        <v>42026.25</v>
      </c>
      <c r="R521" t="b">
        <v>0</v>
      </c>
      <c r="S521" t="b">
        <v>1</v>
      </c>
      <c r="T521" t="s">
        <v>23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21</v>
      </c>
      <c r="G522" s="8" t="s">
        <v>20</v>
      </c>
      <c r="H522" s="9">
        <f t="shared" si="45"/>
        <v>4.2575000000000003</v>
      </c>
      <c r="I522">
        <v>32</v>
      </c>
      <c r="J522" s="10">
        <f t="shared" si="46"/>
        <v>25</v>
      </c>
      <c r="K522" t="s">
        <v>22</v>
      </c>
      <c r="L522" t="str">
        <f t="shared" si="42"/>
        <v>theater</v>
      </c>
      <c r="M522" t="str">
        <f t="shared" si="43"/>
        <v>plays</v>
      </c>
      <c r="N522">
        <v>1555650000</v>
      </c>
      <c r="O522">
        <v>1555909200</v>
      </c>
      <c r="P522" s="12">
        <f t="shared" si="44"/>
        <v>43574.208333333328</v>
      </c>
      <c r="Q522" s="12">
        <f t="shared" si="44"/>
        <v>43577.208333333328</v>
      </c>
      <c r="R522" t="b">
        <v>0</v>
      </c>
      <c r="S522" t="b">
        <v>0</v>
      </c>
      <c r="T522" t="s">
        <v>33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21</v>
      </c>
      <c r="G523" s="8" t="s">
        <v>20</v>
      </c>
      <c r="H523" s="9">
        <f t="shared" si="45"/>
        <v>1.4553947368421052</v>
      </c>
      <c r="I523">
        <v>369</v>
      </c>
      <c r="J523" s="10">
        <f t="shared" si="46"/>
        <v>20.596205962059621</v>
      </c>
      <c r="K523" t="s">
        <v>22</v>
      </c>
      <c r="L523" t="str">
        <f t="shared" si="42"/>
        <v>film &amp; video</v>
      </c>
      <c r="M523" t="str">
        <f t="shared" si="43"/>
        <v>drama</v>
      </c>
      <c r="N523">
        <v>1471928400</v>
      </c>
      <c r="O523">
        <v>1472446800</v>
      </c>
      <c r="P523" s="12">
        <f t="shared" si="44"/>
        <v>42605.208333333328</v>
      </c>
      <c r="Q523" s="12">
        <f t="shared" si="44"/>
        <v>42611.208333333328</v>
      </c>
      <c r="R523" t="b">
        <v>0</v>
      </c>
      <c r="S523" t="b">
        <v>1</v>
      </c>
      <c r="T523" t="s">
        <v>53</v>
      </c>
    </row>
    <row r="524" spans="1:20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21</v>
      </c>
      <c r="G524" s="8" t="s">
        <v>14</v>
      </c>
      <c r="H524" s="9">
        <f t="shared" si="45"/>
        <v>0.32453465346534655</v>
      </c>
      <c r="I524">
        <v>191</v>
      </c>
      <c r="J524" s="10">
        <f t="shared" si="46"/>
        <v>264.39790575916231</v>
      </c>
      <c r="K524" t="s">
        <v>22</v>
      </c>
      <c r="L524" t="str">
        <f t="shared" si="42"/>
        <v>film &amp; video</v>
      </c>
      <c r="M524" t="str">
        <f t="shared" si="43"/>
        <v>shorts</v>
      </c>
      <c r="N524">
        <v>1341291600</v>
      </c>
      <c r="O524">
        <v>1342328400</v>
      </c>
      <c r="P524" s="12">
        <f t="shared" si="44"/>
        <v>41093.208333333336</v>
      </c>
      <c r="Q524" s="12">
        <f t="shared" si="44"/>
        <v>41105.208333333336</v>
      </c>
      <c r="R524" t="b">
        <v>0</v>
      </c>
      <c r="S524" t="b">
        <v>0</v>
      </c>
      <c r="T524" t="s">
        <v>100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21</v>
      </c>
      <c r="G525" s="8" t="s">
        <v>20</v>
      </c>
      <c r="H525" s="9">
        <f t="shared" si="45"/>
        <v>7.003333333333333</v>
      </c>
      <c r="I525">
        <v>89</v>
      </c>
      <c r="J525" s="10">
        <f t="shared" si="46"/>
        <v>10.112359550561798</v>
      </c>
      <c r="K525" t="s">
        <v>22</v>
      </c>
      <c r="L525" t="str">
        <f t="shared" si="42"/>
        <v>film &amp; video</v>
      </c>
      <c r="M525" t="str">
        <f t="shared" si="43"/>
        <v>shorts</v>
      </c>
      <c r="N525">
        <v>1267682400</v>
      </c>
      <c r="O525">
        <v>1268114400</v>
      </c>
      <c r="P525" s="12">
        <f t="shared" si="44"/>
        <v>40241.25</v>
      </c>
      <c r="Q525" s="12">
        <f t="shared" si="44"/>
        <v>40246.25</v>
      </c>
      <c r="R525" t="b">
        <v>0</v>
      </c>
      <c r="S525" t="b">
        <v>0</v>
      </c>
      <c r="T525" t="s">
        <v>100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21</v>
      </c>
      <c r="G526" s="8" t="s">
        <v>14</v>
      </c>
      <c r="H526" s="9">
        <f t="shared" si="45"/>
        <v>0.83904860392967939</v>
      </c>
      <c r="I526">
        <v>1979</v>
      </c>
      <c r="J526" s="10">
        <f t="shared" si="46"/>
        <v>48.863062152602325</v>
      </c>
      <c r="K526" t="s">
        <v>22</v>
      </c>
      <c r="L526" t="str">
        <f t="shared" si="42"/>
        <v>theater</v>
      </c>
      <c r="M526" t="str">
        <f t="shared" si="43"/>
        <v>plays</v>
      </c>
      <c r="N526">
        <v>1272258000</v>
      </c>
      <c r="O526">
        <v>1273381200</v>
      </c>
      <c r="P526" s="12">
        <f t="shared" si="44"/>
        <v>40294.208333333336</v>
      </c>
      <c r="Q526" s="12">
        <f t="shared" si="44"/>
        <v>40307.208333333336</v>
      </c>
      <c r="R526" t="b">
        <v>0</v>
      </c>
      <c r="S526" t="b">
        <v>0</v>
      </c>
      <c r="T526" t="s">
        <v>33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21</v>
      </c>
      <c r="G527" s="8" t="s">
        <v>14</v>
      </c>
      <c r="H527" s="9">
        <f t="shared" si="45"/>
        <v>0.84190476190476193</v>
      </c>
      <c r="I527">
        <v>63</v>
      </c>
      <c r="J527" s="10">
        <f t="shared" si="46"/>
        <v>33.333333333333336</v>
      </c>
      <c r="K527" t="s">
        <v>22</v>
      </c>
      <c r="L527" t="str">
        <f t="shared" si="42"/>
        <v>technology</v>
      </c>
      <c r="M527" t="str">
        <f t="shared" si="43"/>
        <v>wearables</v>
      </c>
      <c r="N527">
        <v>1290492000</v>
      </c>
      <c r="O527">
        <v>1290837600</v>
      </c>
      <c r="P527" s="12">
        <f t="shared" si="44"/>
        <v>40505.25</v>
      </c>
      <c r="Q527" s="12">
        <f t="shared" si="44"/>
        <v>40509.25</v>
      </c>
      <c r="R527" t="b">
        <v>0</v>
      </c>
      <c r="S527" t="b">
        <v>0</v>
      </c>
      <c r="T527" t="s">
        <v>65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21</v>
      </c>
      <c r="G528" s="8" t="s">
        <v>20</v>
      </c>
      <c r="H528" s="9">
        <f t="shared" si="45"/>
        <v>1.5595180722891566</v>
      </c>
      <c r="I528">
        <v>147</v>
      </c>
      <c r="J528" s="10">
        <f t="shared" si="46"/>
        <v>56.462585034013607</v>
      </c>
      <c r="K528" t="s">
        <v>22</v>
      </c>
      <c r="L528" t="str">
        <f t="shared" si="42"/>
        <v>theater</v>
      </c>
      <c r="M528" t="str">
        <f t="shared" si="43"/>
        <v>plays</v>
      </c>
      <c r="N528">
        <v>1451109600</v>
      </c>
      <c r="O528">
        <v>1454306400</v>
      </c>
      <c r="P528" s="12">
        <f t="shared" si="44"/>
        <v>42364.25</v>
      </c>
      <c r="Q528" s="12">
        <f t="shared" si="44"/>
        <v>42401.25</v>
      </c>
      <c r="R528" t="b">
        <v>0</v>
      </c>
      <c r="S528" t="b">
        <v>1</v>
      </c>
      <c r="T528" t="s">
        <v>33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15</v>
      </c>
      <c r="G529" s="8" t="s">
        <v>14</v>
      </c>
      <c r="H529" s="9">
        <f t="shared" si="45"/>
        <v>0.99619450317124736</v>
      </c>
      <c r="I529">
        <v>6080</v>
      </c>
      <c r="J529" s="10">
        <f t="shared" si="46"/>
        <v>31.118421052631579</v>
      </c>
      <c r="K529" t="s">
        <v>16</v>
      </c>
      <c r="L529" t="str">
        <f t="shared" si="42"/>
        <v>film &amp; video</v>
      </c>
      <c r="M529" t="str">
        <f t="shared" si="43"/>
        <v>animation</v>
      </c>
      <c r="N529">
        <v>1454652000</v>
      </c>
      <c r="O529">
        <v>1457762400</v>
      </c>
      <c r="P529" s="12">
        <f t="shared" si="44"/>
        <v>42405.25</v>
      </c>
      <c r="Q529" s="12">
        <f t="shared" si="44"/>
        <v>42441.25</v>
      </c>
      <c r="R529" t="b">
        <v>0</v>
      </c>
      <c r="S529" t="b">
        <v>0</v>
      </c>
      <c r="T529" t="s">
        <v>71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40</v>
      </c>
      <c r="G530" s="8" t="s">
        <v>14</v>
      </c>
      <c r="H530" s="9">
        <f t="shared" si="45"/>
        <v>0.80300000000000005</v>
      </c>
      <c r="I530">
        <v>80</v>
      </c>
      <c r="J530" s="10">
        <f t="shared" si="46"/>
        <v>112.5</v>
      </c>
      <c r="K530" t="s">
        <v>41</v>
      </c>
      <c r="L530" t="str">
        <f t="shared" si="42"/>
        <v>music</v>
      </c>
      <c r="M530" t="str">
        <f t="shared" si="43"/>
        <v>indie rock</v>
      </c>
      <c r="N530">
        <v>1385186400</v>
      </c>
      <c r="O530">
        <v>1389074400</v>
      </c>
      <c r="P530" s="12">
        <f t="shared" si="44"/>
        <v>41601.25</v>
      </c>
      <c r="Q530" s="12">
        <f t="shared" si="44"/>
        <v>41646.25</v>
      </c>
      <c r="R530" t="b">
        <v>0</v>
      </c>
      <c r="S530" t="b">
        <v>0</v>
      </c>
      <c r="T530" t="s">
        <v>60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21</v>
      </c>
      <c r="G531" s="8" t="s">
        <v>14</v>
      </c>
      <c r="H531" s="9">
        <f t="shared" si="45"/>
        <v>0.11254901960784314</v>
      </c>
      <c r="I531">
        <v>9</v>
      </c>
      <c r="J531" s="10">
        <f t="shared" si="46"/>
        <v>566.66666666666663</v>
      </c>
      <c r="K531" t="s">
        <v>22</v>
      </c>
      <c r="L531" t="str">
        <f t="shared" si="42"/>
        <v>games</v>
      </c>
      <c r="M531" t="str">
        <f t="shared" si="43"/>
        <v>video games</v>
      </c>
      <c r="N531">
        <v>1399698000</v>
      </c>
      <c r="O531">
        <v>1402117200</v>
      </c>
      <c r="P531" s="12">
        <f t="shared" si="44"/>
        <v>41769.208333333336</v>
      </c>
      <c r="Q531" s="12">
        <f t="shared" si="44"/>
        <v>41797.208333333336</v>
      </c>
      <c r="R531" t="b">
        <v>0</v>
      </c>
      <c r="S531" t="b">
        <v>0</v>
      </c>
      <c r="T531" t="s">
        <v>89</v>
      </c>
    </row>
    <row r="532" spans="1:20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21</v>
      </c>
      <c r="G532" s="8" t="s">
        <v>14</v>
      </c>
      <c r="H532" s="9">
        <f t="shared" si="45"/>
        <v>0.91740952380952379</v>
      </c>
      <c r="I532">
        <v>1784</v>
      </c>
      <c r="J532" s="10">
        <f t="shared" si="46"/>
        <v>58.856502242152466</v>
      </c>
      <c r="K532" t="s">
        <v>22</v>
      </c>
      <c r="L532" t="str">
        <f t="shared" si="42"/>
        <v>publishing</v>
      </c>
      <c r="M532" t="str">
        <f t="shared" si="43"/>
        <v>fiction</v>
      </c>
      <c r="N532">
        <v>1283230800</v>
      </c>
      <c r="O532">
        <v>1284440400</v>
      </c>
      <c r="P532" s="12">
        <f t="shared" si="44"/>
        <v>40421.208333333336</v>
      </c>
      <c r="Q532" s="12">
        <f t="shared" si="44"/>
        <v>40435.208333333336</v>
      </c>
      <c r="R532" t="b">
        <v>0</v>
      </c>
      <c r="S532" t="b">
        <v>1</v>
      </c>
      <c r="T532" t="s">
        <v>119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98</v>
      </c>
      <c r="G533" s="8" t="s">
        <v>47</v>
      </c>
      <c r="H533" s="9">
        <f t="shared" si="45"/>
        <v>0.95521156936261387</v>
      </c>
      <c r="I533">
        <v>3640</v>
      </c>
      <c r="J533" s="10">
        <f t="shared" si="46"/>
        <v>51.291208791208788</v>
      </c>
      <c r="K533" t="s">
        <v>99</v>
      </c>
      <c r="L533" t="str">
        <f t="shared" si="42"/>
        <v>games</v>
      </c>
      <c r="M533" t="str">
        <f t="shared" si="43"/>
        <v>video games</v>
      </c>
      <c r="N533">
        <v>1384149600</v>
      </c>
      <c r="O533">
        <v>1388988000</v>
      </c>
      <c r="P533" s="12">
        <f t="shared" si="44"/>
        <v>41589.25</v>
      </c>
      <c r="Q533" s="12">
        <f t="shared" si="44"/>
        <v>41645.25</v>
      </c>
      <c r="R533" t="b">
        <v>0</v>
      </c>
      <c r="S533" t="b">
        <v>0</v>
      </c>
      <c r="T533" t="s">
        <v>89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15</v>
      </c>
      <c r="G534" s="8" t="s">
        <v>20</v>
      </c>
      <c r="H534" s="9">
        <f t="shared" si="45"/>
        <v>5.0287499999999996</v>
      </c>
      <c r="I534">
        <v>126</v>
      </c>
      <c r="J534" s="10">
        <f t="shared" si="46"/>
        <v>12.698412698412698</v>
      </c>
      <c r="K534" t="s">
        <v>16</v>
      </c>
      <c r="L534" t="str">
        <f t="shared" si="42"/>
        <v>theater</v>
      </c>
      <c r="M534" t="str">
        <f t="shared" si="43"/>
        <v>plays</v>
      </c>
      <c r="N534">
        <v>1516860000</v>
      </c>
      <c r="O534">
        <v>1516946400</v>
      </c>
      <c r="P534" s="12">
        <f t="shared" si="44"/>
        <v>43125.25</v>
      </c>
      <c r="Q534" s="12">
        <f t="shared" si="44"/>
        <v>43126.25</v>
      </c>
      <c r="R534" t="b">
        <v>0</v>
      </c>
      <c r="S534" t="b">
        <v>0</v>
      </c>
      <c r="T534" t="s">
        <v>33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40</v>
      </c>
      <c r="G535" s="8" t="s">
        <v>20</v>
      </c>
      <c r="H535" s="9">
        <f t="shared" si="45"/>
        <v>1.5924394463667819</v>
      </c>
      <c r="I535">
        <v>2218</v>
      </c>
      <c r="J535" s="10">
        <f t="shared" si="46"/>
        <v>52.119026149684402</v>
      </c>
      <c r="K535" t="s">
        <v>41</v>
      </c>
      <c r="L535" t="str">
        <f t="shared" si="42"/>
        <v>music</v>
      </c>
      <c r="M535" t="str">
        <f t="shared" si="43"/>
        <v>indie rock</v>
      </c>
      <c r="N535">
        <v>1374642000</v>
      </c>
      <c r="O535">
        <v>1377752400</v>
      </c>
      <c r="P535" s="12">
        <f t="shared" si="44"/>
        <v>41479.208333333336</v>
      </c>
      <c r="Q535" s="12">
        <f t="shared" si="44"/>
        <v>41515.208333333336</v>
      </c>
      <c r="R535" t="b">
        <v>0</v>
      </c>
      <c r="S535" t="b">
        <v>0</v>
      </c>
      <c r="T535" t="s">
        <v>60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21</v>
      </c>
      <c r="G536" s="8" t="s">
        <v>14</v>
      </c>
      <c r="H536" s="9">
        <f t="shared" si="45"/>
        <v>0.15022446689113356</v>
      </c>
      <c r="I536">
        <v>243</v>
      </c>
      <c r="J536" s="10">
        <f t="shared" si="46"/>
        <v>366.66666666666669</v>
      </c>
      <c r="K536" t="s">
        <v>22</v>
      </c>
      <c r="L536" t="str">
        <f t="shared" si="42"/>
        <v>film &amp; video</v>
      </c>
      <c r="M536" t="str">
        <f t="shared" si="43"/>
        <v>drama</v>
      </c>
      <c r="N536">
        <v>1534482000</v>
      </c>
      <c r="O536">
        <v>1534568400</v>
      </c>
      <c r="P536" s="12">
        <f t="shared" si="44"/>
        <v>43329.208333333328</v>
      </c>
      <c r="Q536" s="12">
        <f t="shared" si="44"/>
        <v>43330.208333333328</v>
      </c>
      <c r="R536" t="b">
        <v>0</v>
      </c>
      <c r="S536" t="b">
        <v>1</v>
      </c>
      <c r="T536" t="s">
        <v>53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107</v>
      </c>
      <c r="G537" s="8" t="s">
        <v>20</v>
      </c>
      <c r="H537" s="9">
        <f t="shared" si="45"/>
        <v>4.820384615384615</v>
      </c>
      <c r="I537">
        <v>202</v>
      </c>
      <c r="J537" s="10">
        <f t="shared" si="46"/>
        <v>12.871287128712872</v>
      </c>
      <c r="K537" t="s">
        <v>108</v>
      </c>
      <c r="L537" t="str">
        <f t="shared" si="42"/>
        <v>theater</v>
      </c>
      <c r="M537" t="str">
        <f t="shared" si="43"/>
        <v>plays</v>
      </c>
      <c r="N537">
        <v>1528434000</v>
      </c>
      <c r="O537">
        <v>1528606800</v>
      </c>
      <c r="P537" s="12">
        <f t="shared" si="44"/>
        <v>43259.208333333328</v>
      </c>
      <c r="Q537" s="12">
        <f t="shared" si="44"/>
        <v>43261.208333333328</v>
      </c>
      <c r="R537" t="b">
        <v>0</v>
      </c>
      <c r="S537" t="b">
        <v>1</v>
      </c>
      <c r="T537" t="s">
        <v>33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107</v>
      </c>
      <c r="G538" s="8" t="s">
        <v>20</v>
      </c>
      <c r="H538" s="9">
        <f t="shared" si="45"/>
        <v>1.4996938775510205</v>
      </c>
      <c r="I538">
        <v>140</v>
      </c>
      <c r="J538" s="10">
        <f t="shared" si="46"/>
        <v>70</v>
      </c>
      <c r="K538" t="s">
        <v>108</v>
      </c>
      <c r="L538" t="str">
        <f t="shared" si="42"/>
        <v>publishing</v>
      </c>
      <c r="M538" t="str">
        <f t="shared" si="43"/>
        <v>fiction</v>
      </c>
      <c r="N538">
        <v>1282626000</v>
      </c>
      <c r="O538">
        <v>1284872400</v>
      </c>
      <c r="P538" s="12">
        <f t="shared" si="44"/>
        <v>40414.208333333336</v>
      </c>
      <c r="Q538" s="12">
        <f t="shared" si="44"/>
        <v>40440.208333333336</v>
      </c>
      <c r="R538" t="b">
        <v>0</v>
      </c>
      <c r="S538" t="b">
        <v>0</v>
      </c>
      <c r="T538" t="s">
        <v>119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36</v>
      </c>
      <c r="G539" s="8" t="s">
        <v>20</v>
      </c>
      <c r="H539" s="9">
        <f t="shared" si="45"/>
        <v>1.1722156398104266</v>
      </c>
      <c r="I539">
        <v>1052</v>
      </c>
      <c r="J539" s="10">
        <f t="shared" si="46"/>
        <v>80.228136882129277</v>
      </c>
      <c r="K539" t="s">
        <v>37</v>
      </c>
      <c r="L539" t="str">
        <f t="shared" si="42"/>
        <v>film &amp; video</v>
      </c>
      <c r="M539" t="str">
        <f t="shared" si="43"/>
        <v>documentary</v>
      </c>
      <c r="N539">
        <v>1535605200</v>
      </c>
      <c r="O539">
        <v>1537592400</v>
      </c>
      <c r="P539" s="12">
        <f t="shared" si="44"/>
        <v>43342.208333333328</v>
      </c>
      <c r="Q539" s="12">
        <f t="shared" si="44"/>
        <v>43365.208333333328</v>
      </c>
      <c r="R539" t="b">
        <v>1</v>
      </c>
      <c r="S539" t="b">
        <v>1</v>
      </c>
      <c r="T539" t="s">
        <v>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21</v>
      </c>
      <c r="G540" s="8" t="s">
        <v>14</v>
      </c>
      <c r="H540" s="9">
        <f t="shared" si="45"/>
        <v>0.37695968274950431</v>
      </c>
      <c r="I540">
        <v>1296</v>
      </c>
      <c r="J540" s="10">
        <f t="shared" si="46"/>
        <v>116.74382716049382</v>
      </c>
      <c r="K540" t="s">
        <v>22</v>
      </c>
      <c r="L540" t="str">
        <f t="shared" si="42"/>
        <v>games</v>
      </c>
      <c r="M540" t="str">
        <f t="shared" si="43"/>
        <v>mobile games</v>
      </c>
      <c r="N540">
        <v>1379826000</v>
      </c>
      <c r="O540">
        <v>1381208400</v>
      </c>
      <c r="P540" s="12">
        <f t="shared" si="44"/>
        <v>41539.208333333336</v>
      </c>
      <c r="Q540" s="12">
        <f t="shared" si="44"/>
        <v>41555.208333333336</v>
      </c>
      <c r="R540" t="b">
        <v>0</v>
      </c>
      <c r="S540" t="b">
        <v>0</v>
      </c>
      <c r="T540" t="s">
        <v>292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21</v>
      </c>
      <c r="G541" s="8" t="s">
        <v>14</v>
      </c>
      <c r="H541" s="9">
        <f t="shared" si="45"/>
        <v>0.72653061224489801</v>
      </c>
      <c r="I541">
        <v>77</v>
      </c>
      <c r="J541" s="10">
        <f t="shared" si="46"/>
        <v>127.27272727272727</v>
      </c>
      <c r="K541" t="s">
        <v>22</v>
      </c>
      <c r="L541" t="str">
        <f t="shared" si="42"/>
        <v>food</v>
      </c>
      <c r="M541" t="str">
        <f t="shared" si="43"/>
        <v>food trucks</v>
      </c>
      <c r="N541">
        <v>1561957200</v>
      </c>
      <c r="O541">
        <v>1562475600</v>
      </c>
      <c r="P541" s="12">
        <f t="shared" si="44"/>
        <v>43647.208333333328</v>
      </c>
      <c r="Q541" s="12">
        <f t="shared" si="44"/>
        <v>43653.208333333328</v>
      </c>
      <c r="R541" t="b">
        <v>0</v>
      </c>
      <c r="S541" t="b">
        <v>1</v>
      </c>
      <c r="T541" t="s">
        <v>17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21</v>
      </c>
      <c r="G542" s="8" t="s">
        <v>20</v>
      </c>
      <c r="H542" s="9">
        <f t="shared" si="45"/>
        <v>2.6598113207547169</v>
      </c>
      <c r="I542">
        <v>247</v>
      </c>
      <c r="J542" s="10">
        <f t="shared" si="46"/>
        <v>21.457489878542511</v>
      </c>
      <c r="K542" t="s">
        <v>22</v>
      </c>
      <c r="L542" t="str">
        <f t="shared" si="42"/>
        <v>photography</v>
      </c>
      <c r="M542" t="str">
        <f t="shared" si="43"/>
        <v>photography books</v>
      </c>
      <c r="N542">
        <v>1525496400</v>
      </c>
      <c r="O542">
        <v>1527397200</v>
      </c>
      <c r="P542" s="12">
        <f t="shared" si="44"/>
        <v>43225.208333333328</v>
      </c>
      <c r="Q542" s="12">
        <f t="shared" si="44"/>
        <v>43247.208333333328</v>
      </c>
      <c r="R542" t="b">
        <v>0</v>
      </c>
      <c r="S542" t="b">
        <v>0</v>
      </c>
      <c r="T542" t="s">
        <v>122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107</v>
      </c>
      <c r="G543" s="8" t="s">
        <v>14</v>
      </c>
      <c r="H543" s="9">
        <f t="shared" si="45"/>
        <v>0.24205617977528091</v>
      </c>
      <c r="I543">
        <v>395</v>
      </c>
      <c r="J543" s="10">
        <f t="shared" si="46"/>
        <v>450.63291139240505</v>
      </c>
      <c r="K543" t="s">
        <v>108</v>
      </c>
      <c r="L543" t="str">
        <f t="shared" si="42"/>
        <v>games</v>
      </c>
      <c r="M543" t="str">
        <f t="shared" si="43"/>
        <v>mobile games</v>
      </c>
      <c r="N543">
        <v>1433912400</v>
      </c>
      <c r="O543">
        <v>1436158800</v>
      </c>
      <c r="P543" s="12">
        <f t="shared" si="44"/>
        <v>42165.208333333328</v>
      </c>
      <c r="Q543" s="12">
        <f t="shared" si="44"/>
        <v>42191.208333333328</v>
      </c>
      <c r="R543" t="b">
        <v>0</v>
      </c>
      <c r="S543" t="b">
        <v>0</v>
      </c>
      <c r="T543" t="s">
        <v>292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40</v>
      </c>
      <c r="G544" s="8" t="s">
        <v>14</v>
      </c>
      <c r="H544" s="9">
        <f t="shared" si="45"/>
        <v>2.5064935064935064E-2</v>
      </c>
      <c r="I544">
        <v>49</v>
      </c>
      <c r="J544" s="10">
        <f t="shared" si="46"/>
        <v>1571.4285714285713</v>
      </c>
      <c r="K544" t="s">
        <v>41</v>
      </c>
      <c r="L544" t="str">
        <f t="shared" si="42"/>
        <v>music</v>
      </c>
      <c r="M544" t="str">
        <f t="shared" si="43"/>
        <v>indie rock</v>
      </c>
      <c r="N544">
        <v>1453442400</v>
      </c>
      <c r="O544">
        <v>1456034400</v>
      </c>
      <c r="P544" s="12">
        <f t="shared" si="44"/>
        <v>42391.25</v>
      </c>
      <c r="Q544" s="12">
        <f t="shared" si="44"/>
        <v>42421.25</v>
      </c>
      <c r="R544" t="b">
        <v>0</v>
      </c>
      <c r="S544" t="b">
        <v>0</v>
      </c>
      <c r="T544" t="s">
        <v>60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21</v>
      </c>
      <c r="G545" s="8" t="s">
        <v>14</v>
      </c>
      <c r="H545" s="9">
        <f t="shared" si="45"/>
        <v>0.1632979976442874</v>
      </c>
      <c r="I545">
        <v>180</v>
      </c>
      <c r="J545" s="10">
        <f t="shared" si="46"/>
        <v>471.66666666666669</v>
      </c>
      <c r="K545" t="s">
        <v>22</v>
      </c>
      <c r="L545" t="str">
        <f t="shared" si="42"/>
        <v>games</v>
      </c>
      <c r="M545" t="str">
        <f t="shared" si="43"/>
        <v>video games</v>
      </c>
      <c r="N545">
        <v>1378875600</v>
      </c>
      <c r="O545">
        <v>1380171600</v>
      </c>
      <c r="P545" s="12">
        <f t="shared" si="44"/>
        <v>41528.208333333336</v>
      </c>
      <c r="Q545" s="12">
        <f t="shared" si="44"/>
        <v>41543.208333333336</v>
      </c>
      <c r="R545" t="b">
        <v>0</v>
      </c>
      <c r="S545" t="b">
        <v>0</v>
      </c>
      <c r="T545" t="s">
        <v>89</v>
      </c>
    </row>
    <row r="546" spans="1:20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21</v>
      </c>
      <c r="G546" s="8" t="s">
        <v>20</v>
      </c>
      <c r="H546" s="9">
        <f t="shared" si="45"/>
        <v>2.7650000000000001</v>
      </c>
      <c r="I546">
        <v>84</v>
      </c>
      <c r="J546" s="10">
        <f t="shared" si="46"/>
        <v>33.333333333333336</v>
      </c>
      <c r="K546" t="s">
        <v>22</v>
      </c>
      <c r="L546" t="str">
        <f t="shared" si="42"/>
        <v>music</v>
      </c>
      <c r="M546" t="str">
        <f t="shared" si="43"/>
        <v>rock</v>
      </c>
      <c r="N546">
        <v>1452232800</v>
      </c>
      <c r="O546">
        <v>1453356000</v>
      </c>
      <c r="P546" s="12">
        <f t="shared" si="44"/>
        <v>42377.25</v>
      </c>
      <c r="Q546" s="12">
        <f t="shared" si="44"/>
        <v>42390.25</v>
      </c>
      <c r="R546" t="b">
        <v>0</v>
      </c>
      <c r="S546" t="b">
        <v>0</v>
      </c>
      <c r="T546" t="s">
        <v>23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21</v>
      </c>
      <c r="G547" s="8" t="s">
        <v>14</v>
      </c>
      <c r="H547" s="9">
        <f t="shared" si="45"/>
        <v>0.88803571428571426</v>
      </c>
      <c r="I547">
        <v>2690</v>
      </c>
      <c r="J547" s="10">
        <f t="shared" si="46"/>
        <v>68.698884758364315</v>
      </c>
      <c r="K547" t="s">
        <v>22</v>
      </c>
      <c r="L547" t="str">
        <f t="shared" si="42"/>
        <v>theater</v>
      </c>
      <c r="M547" t="str">
        <f t="shared" si="43"/>
        <v>plays</v>
      </c>
      <c r="N547">
        <v>1577253600</v>
      </c>
      <c r="O547">
        <v>1578981600</v>
      </c>
      <c r="P547" s="12">
        <f t="shared" si="44"/>
        <v>43824.25</v>
      </c>
      <c r="Q547" s="12">
        <f t="shared" si="44"/>
        <v>43844.25</v>
      </c>
      <c r="R547" t="b">
        <v>0</v>
      </c>
      <c r="S547" t="b">
        <v>0</v>
      </c>
      <c r="T547" t="s">
        <v>33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21</v>
      </c>
      <c r="G548" s="8" t="s">
        <v>20</v>
      </c>
      <c r="H548" s="9">
        <f t="shared" si="45"/>
        <v>1.6357142857142857</v>
      </c>
      <c r="I548">
        <v>88</v>
      </c>
      <c r="J548" s="10">
        <f t="shared" si="46"/>
        <v>47.727272727272727</v>
      </c>
      <c r="K548" t="s">
        <v>22</v>
      </c>
      <c r="L548" t="str">
        <f t="shared" si="42"/>
        <v>theater</v>
      </c>
      <c r="M548" t="str">
        <f t="shared" si="43"/>
        <v>plays</v>
      </c>
      <c r="N548">
        <v>1537160400</v>
      </c>
      <c r="O548">
        <v>1537419600</v>
      </c>
      <c r="P548" s="12">
        <f t="shared" si="44"/>
        <v>43360.208333333328</v>
      </c>
      <c r="Q548" s="12">
        <f t="shared" si="44"/>
        <v>43363.208333333328</v>
      </c>
      <c r="R548" t="b">
        <v>0</v>
      </c>
      <c r="S548" t="b">
        <v>1</v>
      </c>
      <c r="T548" t="s">
        <v>33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21</v>
      </c>
      <c r="G549" s="8" t="s">
        <v>20</v>
      </c>
      <c r="H549" s="9">
        <f t="shared" si="45"/>
        <v>9.69</v>
      </c>
      <c r="I549">
        <v>156</v>
      </c>
      <c r="J549" s="10">
        <f t="shared" si="46"/>
        <v>8.3333333333333339</v>
      </c>
      <c r="K549" t="s">
        <v>22</v>
      </c>
      <c r="L549" t="str">
        <f t="shared" si="42"/>
        <v>film &amp; video</v>
      </c>
      <c r="M549" t="str">
        <f t="shared" si="43"/>
        <v>drama</v>
      </c>
      <c r="N549">
        <v>1422165600</v>
      </c>
      <c r="O549">
        <v>1423202400</v>
      </c>
      <c r="P549" s="12">
        <f t="shared" si="44"/>
        <v>42029.25</v>
      </c>
      <c r="Q549" s="12">
        <f t="shared" si="44"/>
        <v>42041.25</v>
      </c>
      <c r="R549" t="b">
        <v>0</v>
      </c>
      <c r="S549" t="b">
        <v>0</v>
      </c>
      <c r="T549" t="s">
        <v>53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21</v>
      </c>
      <c r="G550" s="8" t="s">
        <v>20</v>
      </c>
      <c r="H550" s="9">
        <f t="shared" si="45"/>
        <v>2.7091376701966716</v>
      </c>
      <c r="I550">
        <v>2985</v>
      </c>
      <c r="J550" s="10">
        <f t="shared" si="46"/>
        <v>22.144053601340033</v>
      </c>
      <c r="K550" t="s">
        <v>22</v>
      </c>
      <c r="L550" t="str">
        <f t="shared" si="42"/>
        <v>theater</v>
      </c>
      <c r="M550" t="str">
        <f t="shared" si="43"/>
        <v>plays</v>
      </c>
      <c r="N550">
        <v>1459486800</v>
      </c>
      <c r="O550">
        <v>1460610000</v>
      </c>
      <c r="P550" s="12">
        <f t="shared" si="44"/>
        <v>42461.208333333328</v>
      </c>
      <c r="Q550" s="12">
        <f t="shared" si="44"/>
        <v>42474.208333333328</v>
      </c>
      <c r="R550" t="b">
        <v>0</v>
      </c>
      <c r="S550" t="b">
        <v>0</v>
      </c>
      <c r="T550" t="s">
        <v>33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21</v>
      </c>
      <c r="G551" s="8" t="s">
        <v>20</v>
      </c>
      <c r="H551" s="9">
        <f t="shared" si="45"/>
        <v>2.8421355932203389</v>
      </c>
      <c r="I551">
        <v>762</v>
      </c>
      <c r="J551" s="10">
        <f t="shared" si="46"/>
        <v>38.713910761154857</v>
      </c>
      <c r="K551" t="s">
        <v>22</v>
      </c>
      <c r="L551" t="str">
        <f t="shared" si="42"/>
        <v>technology</v>
      </c>
      <c r="M551" t="str">
        <f t="shared" si="43"/>
        <v>wearables</v>
      </c>
      <c r="N551">
        <v>1369717200</v>
      </c>
      <c r="O551">
        <v>1370494800</v>
      </c>
      <c r="P551" s="12">
        <f t="shared" si="44"/>
        <v>41422.208333333336</v>
      </c>
      <c r="Q551" s="12">
        <f t="shared" si="44"/>
        <v>41431.208333333336</v>
      </c>
      <c r="R551" t="b">
        <v>0</v>
      </c>
      <c r="S551" t="b">
        <v>0</v>
      </c>
      <c r="T551" t="s">
        <v>65</v>
      </c>
    </row>
    <row r="552" spans="1:20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98</v>
      </c>
      <c r="G552" s="8" t="s">
        <v>74</v>
      </c>
      <c r="H552" s="9">
        <f t="shared" si="45"/>
        <v>0.04</v>
      </c>
      <c r="I552">
        <v>1</v>
      </c>
      <c r="J552" s="10">
        <f t="shared" si="46"/>
        <v>100</v>
      </c>
      <c r="K552" t="s">
        <v>99</v>
      </c>
      <c r="L552" t="str">
        <f t="shared" si="42"/>
        <v>music</v>
      </c>
      <c r="M552" t="str">
        <f t="shared" si="43"/>
        <v>indie rock</v>
      </c>
      <c r="N552">
        <v>1330495200</v>
      </c>
      <c r="O552">
        <v>1332306000</v>
      </c>
      <c r="P552" s="12">
        <f t="shared" si="44"/>
        <v>40968.25</v>
      </c>
      <c r="Q552" s="12">
        <f t="shared" si="44"/>
        <v>40989.208333333336</v>
      </c>
      <c r="R552" t="b">
        <v>0</v>
      </c>
      <c r="S552" t="b">
        <v>0</v>
      </c>
      <c r="T552" t="s">
        <v>60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26</v>
      </c>
      <c r="G553" s="8" t="s">
        <v>14</v>
      </c>
      <c r="H553" s="9">
        <f t="shared" si="45"/>
        <v>0.58632981676846196</v>
      </c>
      <c r="I553">
        <v>2779</v>
      </c>
      <c r="J553" s="10">
        <f t="shared" si="46"/>
        <v>64.807484706729042</v>
      </c>
      <c r="K553" t="s">
        <v>27</v>
      </c>
      <c r="L553" t="str">
        <f t="shared" si="42"/>
        <v>technology</v>
      </c>
      <c r="M553" t="str">
        <f t="shared" si="43"/>
        <v>web</v>
      </c>
      <c r="N553">
        <v>1419055200</v>
      </c>
      <c r="O553">
        <v>1422511200</v>
      </c>
      <c r="P553" s="12">
        <f t="shared" si="44"/>
        <v>41993.25</v>
      </c>
      <c r="Q553" s="12">
        <f t="shared" si="44"/>
        <v>42033.25</v>
      </c>
      <c r="R553" t="b">
        <v>0</v>
      </c>
      <c r="S553" t="b">
        <v>1</v>
      </c>
      <c r="T553" t="s">
        <v>28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21</v>
      </c>
      <c r="G554" s="8" t="s">
        <v>14</v>
      </c>
      <c r="H554" s="9">
        <f t="shared" si="45"/>
        <v>0.98511111111111116</v>
      </c>
      <c r="I554">
        <v>92</v>
      </c>
      <c r="J554" s="10">
        <f t="shared" si="46"/>
        <v>97.826086956521735</v>
      </c>
      <c r="K554" t="s">
        <v>22</v>
      </c>
      <c r="L554" t="str">
        <f t="shared" si="42"/>
        <v>theater</v>
      </c>
      <c r="M554" t="str">
        <f t="shared" si="43"/>
        <v>plays</v>
      </c>
      <c r="N554">
        <v>1480140000</v>
      </c>
      <c r="O554">
        <v>1480312800</v>
      </c>
      <c r="P554" s="12">
        <f t="shared" si="44"/>
        <v>42700.25</v>
      </c>
      <c r="Q554" s="12">
        <f t="shared" si="44"/>
        <v>42702.25</v>
      </c>
      <c r="R554" t="b">
        <v>0</v>
      </c>
      <c r="S554" t="b">
        <v>0</v>
      </c>
      <c r="T554" t="s">
        <v>33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21</v>
      </c>
      <c r="G555" s="8" t="s">
        <v>14</v>
      </c>
      <c r="H555" s="9">
        <f t="shared" si="45"/>
        <v>0.43975381008206332</v>
      </c>
      <c r="I555">
        <v>1028</v>
      </c>
      <c r="J555" s="10">
        <f t="shared" si="46"/>
        <v>165.95330739299609</v>
      </c>
      <c r="K555" t="s">
        <v>22</v>
      </c>
      <c r="L555" t="str">
        <f t="shared" si="42"/>
        <v>music</v>
      </c>
      <c r="M555" t="str">
        <f t="shared" si="43"/>
        <v>rock</v>
      </c>
      <c r="N555">
        <v>1293948000</v>
      </c>
      <c r="O555">
        <v>1294034400</v>
      </c>
      <c r="P555" s="12">
        <f t="shared" si="44"/>
        <v>40545.25</v>
      </c>
      <c r="Q555" s="12">
        <f t="shared" si="44"/>
        <v>40546.25</v>
      </c>
      <c r="R555" t="b">
        <v>0</v>
      </c>
      <c r="S555" t="b">
        <v>0</v>
      </c>
      <c r="T555" t="s">
        <v>23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15</v>
      </c>
      <c r="G556" s="8" t="s">
        <v>20</v>
      </c>
      <c r="H556" s="9">
        <f t="shared" si="45"/>
        <v>1.5166315789473683</v>
      </c>
      <c r="I556">
        <v>554</v>
      </c>
      <c r="J556" s="10">
        <f t="shared" si="46"/>
        <v>17.148014440433212</v>
      </c>
      <c r="K556" t="s">
        <v>16</v>
      </c>
      <c r="L556" t="str">
        <f t="shared" si="42"/>
        <v>music</v>
      </c>
      <c r="M556" t="str">
        <f t="shared" si="43"/>
        <v>indie rock</v>
      </c>
      <c r="N556">
        <v>1482127200</v>
      </c>
      <c r="O556">
        <v>1482645600</v>
      </c>
      <c r="P556" s="12">
        <f t="shared" si="44"/>
        <v>42723.25</v>
      </c>
      <c r="Q556" s="12">
        <f t="shared" si="44"/>
        <v>42729.25</v>
      </c>
      <c r="R556" t="b">
        <v>0</v>
      </c>
      <c r="S556" t="b">
        <v>0</v>
      </c>
      <c r="T556" t="s">
        <v>60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36</v>
      </c>
      <c r="G557" s="8" t="s">
        <v>20</v>
      </c>
      <c r="H557" s="9">
        <f t="shared" si="45"/>
        <v>2.2363492063492063</v>
      </c>
      <c r="I557">
        <v>135</v>
      </c>
      <c r="J557" s="10">
        <f t="shared" si="46"/>
        <v>46.666666666666664</v>
      </c>
      <c r="K557" t="s">
        <v>37</v>
      </c>
      <c r="L557" t="str">
        <f t="shared" si="42"/>
        <v>music</v>
      </c>
      <c r="M557" t="str">
        <f t="shared" si="43"/>
        <v>rock</v>
      </c>
      <c r="N557">
        <v>1396414800</v>
      </c>
      <c r="O557">
        <v>1399093200</v>
      </c>
      <c r="P557" s="12">
        <f t="shared" si="44"/>
        <v>41731.208333333336</v>
      </c>
      <c r="Q557" s="12">
        <f t="shared" si="44"/>
        <v>41762.208333333336</v>
      </c>
      <c r="R557" t="b">
        <v>0</v>
      </c>
      <c r="S557" t="b">
        <v>0</v>
      </c>
      <c r="T557" t="s">
        <v>23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21</v>
      </c>
      <c r="G558" s="8" t="s">
        <v>20</v>
      </c>
      <c r="H558" s="9">
        <f t="shared" si="45"/>
        <v>2.3975</v>
      </c>
      <c r="I558">
        <v>122</v>
      </c>
      <c r="J558" s="10">
        <f t="shared" si="46"/>
        <v>42.622950819672134</v>
      </c>
      <c r="K558" t="s">
        <v>22</v>
      </c>
      <c r="L558" t="str">
        <f t="shared" si="42"/>
        <v>publishing</v>
      </c>
      <c r="M558" t="str">
        <f t="shared" si="43"/>
        <v>translations</v>
      </c>
      <c r="N558">
        <v>1315285200</v>
      </c>
      <c r="O558">
        <v>1315890000</v>
      </c>
      <c r="P558" s="12">
        <f t="shared" si="44"/>
        <v>40792.208333333336</v>
      </c>
      <c r="Q558" s="12">
        <f t="shared" si="44"/>
        <v>40799.208333333336</v>
      </c>
      <c r="R558" t="b">
        <v>0</v>
      </c>
      <c r="S558" t="b">
        <v>1</v>
      </c>
      <c r="T558" t="s">
        <v>206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21</v>
      </c>
      <c r="G559" s="8" t="s">
        <v>20</v>
      </c>
      <c r="H559" s="9">
        <f t="shared" si="45"/>
        <v>1.9933333333333334</v>
      </c>
      <c r="I559">
        <v>221</v>
      </c>
      <c r="J559" s="10">
        <f t="shared" si="46"/>
        <v>27.149321266968325</v>
      </c>
      <c r="K559" t="s">
        <v>22</v>
      </c>
      <c r="L559" t="str">
        <f t="shared" si="42"/>
        <v>film &amp; video</v>
      </c>
      <c r="M559" t="str">
        <f t="shared" si="43"/>
        <v>science fiction</v>
      </c>
      <c r="N559">
        <v>1443762000</v>
      </c>
      <c r="O559">
        <v>1444021200</v>
      </c>
      <c r="P559" s="12">
        <f t="shared" si="44"/>
        <v>42279.208333333328</v>
      </c>
      <c r="Q559" s="12">
        <f t="shared" si="44"/>
        <v>42282.208333333328</v>
      </c>
      <c r="R559" t="b">
        <v>0</v>
      </c>
      <c r="S559" t="b">
        <v>1</v>
      </c>
      <c r="T559" t="s">
        <v>474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21</v>
      </c>
      <c r="G560" s="8" t="s">
        <v>20</v>
      </c>
      <c r="H560" s="9">
        <f t="shared" si="45"/>
        <v>1.373448275862069</v>
      </c>
      <c r="I560">
        <v>126</v>
      </c>
      <c r="J560" s="10">
        <f t="shared" si="46"/>
        <v>46.031746031746032</v>
      </c>
      <c r="K560" t="s">
        <v>22</v>
      </c>
      <c r="L560" t="str">
        <f t="shared" si="42"/>
        <v>theater</v>
      </c>
      <c r="M560" t="str">
        <f t="shared" si="43"/>
        <v>plays</v>
      </c>
      <c r="N560">
        <v>1456293600</v>
      </c>
      <c r="O560">
        <v>1460005200</v>
      </c>
      <c r="P560" s="12">
        <f t="shared" si="44"/>
        <v>42424.25</v>
      </c>
      <c r="Q560" s="12">
        <f t="shared" si="44"/>
        <v>42467.208333333328</v>
      </c>
      <c r="R560" t="b">
        <v>0</v>
      </c>
      <c r="S560" t="b">
        <v>0</v>
      </c>
      <c r="T560" t="s">
        <v>33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21</v>
      </c>
      <c r="G561" s="8" t="s">
        <v>20</v>
      </c>
      <c r="H561" s="9">
        <f t="shared" si="45"/>
        <v>1.009696106362773</v>
      </c>
      <c r="I561">
        <v>1022</v>
      </c>
      <c r="J561" s="10">
        <f t="shared" si="46"/>
        <v>103.03326810176125</v>
      </c>
      <c r="K561" t="s">
        <v>22</v>
      </c>
      <c r="L561" t="str">
        <f t="shared" si="42"/>
        <v>theater</v>
      </c>
      <c r="M561" t="str">
        <f t="shared" si="43"/>
        <v>plays</v>
      </c>
      <c r="N561">
        <v>1470114000</v>
      </c>
      <c r="O561">
        <v>1470718800</v>
      </c>
      <c r="P561" s="12">
        <f t="shared" si="44"/>
        <v>42584.208333333328</v>
      </c>
      <c r="Q561" s="12">
        <f t="shared" si="44"/>
        <v>42591.208333333328</v>
      </c>
      <c r="R561" t="b">
        <v>0</v>
      </c>
      <c r="S561" t="b">
        <v>0</v>
      </c>
      <c r="T561" t="s">
        <v>33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21</v>
      </c>
      <c r="G562" s="8" t="s">
        <v>20</v>
      </c>
      <c r="H562" s="9">
        <f t="shared" si="45"/>
        <v>7.9416000000000002</v>
      </c>
      <c r="I562">
        <v>3177</v>
      </c>
      <c r="J562" s="10">
        <f t="shared" si="46"/>
        <v>6.2952470884482219</v>
      </c>
      <c r="K562" t="s">
        <v>22</v>
      </c>
      <c r="L562" t="str">
        <f t="shared" si="42"/>
        <v>film &amp; video</v>
      </c>
      <c r="M562" t="str">
        <f t="shared" si="43"/>
        <v>animation</v>
      </c>
      <c r="N562">
        <v>1321596000</v>
      </c>
      <c r="O562">
        <v>1325052000</v>
      </c>
      <c r="P562" s="12">
        <f t="shared" si="44"/>
        <v>40865.25</v>
      </c>
      <c r="Q562" s="12">
        <f t="shared" si="44"/>
        <v>40905.25</v>
      </c>
      <c r="R562" t="b">
        <v>0</v>
      </c>
      <c r="S562" t="b">
        <v>0</v>
      </c>
      <c r="T562" t="s">
        <v>71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98</v>
      </c>
      <c r="G563" s="8" t="s">
        <v>20</v>
      </c>
      <c r="H563" s="9">
        <f t="shared" si="45"/>
        <v>3.6970000000000001</v>
      </c>
      <c r="I563">
        <v>198</v>
      </c>
      <c r="J563" s="10">
        <f t="shared" si="46"/>
        <v>15.151515151515152</v>
      </c>
      <c r="K563" t="s">
        <v>99</v>
      </c>
      <c r="L563" t="str">
        <f t="shared" si="42"/>
        <v>theater</v>
      </c>
      <c r="M563" t="str">
        <f t="shared" si="43"/>
        <v>plays</v>
      </c>
      <c r="N563">
        <v>1318827600</v>
      </c>
      <c r="O563">
        <v>1319000400</v>
      </c>
      <c r="P563" s="12">
        <f t="shared" si="44"/>
        <v>40833.208333333336</v>
      </c>
      <c r="Q563" s="12">
        <f t="shared" si="44"/>
        <v>40835.208333333336</v>
      </c>
      <c r="R563" t="b">
        <v>0</v>
      </c>
      <c r="S563" t="b">
        <v>0</v>
      </c>
      <c r="T563" t="s">
        <v>33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98</v>
      </c>
      <c r="G564" s="8" t="s">
        <v>14</v>
      </c>
      <c r="H564" s="9">
        <f t="shared" si="45"/>
        <v>0.12818181818181817</v>
      </c>
      <c r="I564">
        <v>26</v>
      </c>
      <c r="J564" s="10">
        <f t="shared" si="46"/>
        <v>380.76923076923077</v>
      </c>
      <c r="K564" t="s">
        <v>99</v>
      </c>
      <c r="L564" t="str">
        <f t="shared" si="42"/>
        <v>music</v>
      </c>
      <c r="M564" t="str">
        <f t="shared" si="43"/>
        <v>rock</v>
      </c>
      <c r="N564">
        <v>1552366800</v>
      </c>
      <c r="O564">
        <v>1552539600</v>
      </c>
      <c r="P564" s="12">
        <f t="shared" si="44"/>
        <v>43536.208333333328</v>
      </c>
      <c r="Q564" s="12">
        <f t="shared" si="44"/>
        <v>43538.208333333328</v>
      </c>
      <c r="R564" t="b">
        <v>0</v>
      </c>
      <c r="S564" t="b">
        <v>0</v>
      </c>
      <c r="T564" t="s">
        <v>23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26</v>
      </c>
      <c r="G565" s="8" t="s">
        <v>20</v>
      </c>
      <c r="H565" s="9">
        <f t="shared" si="45"/>
        <v>1.3802702702702703</v>
      </c>
      <c r="I565">
        <v>85</v>
      </c>
      <c r="J565" s="10">
        <f t="shared" si="46"/>
        <v>43.529411764705884</v>
      </c>
      <c r="K565" t="s">
        <v>27</v>
      </c>
      <c r="L565" t="str">
        <f t="shared" si="42"/>
        <v>film &amp; video</v>
      </c>
      <c r="M565" t="str">
        <f t="shared" si="43"/>
        <v>documentary</v>
      </c>
      <c r="N565">
        <v>1542088800</v>
      </c>
      <c r="O565">
        <v>1543816800</v>
      </c>
      <c r="P565" s="12">
        <f t="shared" si="44"/>
        <v>43417.25</v>
      </c>
      <c r="Q565" s="12">
        <f t="shared" si="44"/>
        <v>43437.25</v>
      </c>
      <c r="R565" t="b">
        <v>0</v>
      </c>
      <c r="S565" t="b">
        <v>0</v>
      </c>
      <c r="T565" t="s">
        <v>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21</v>
      </c>
      <c r="G566" s="8" t="s">
        <v>14</v>
      </c>
      <c r="H566" s="9">
        <f t="shared" si="45"/>
        <v>0.83813278008298753</v>
      </c>
      <c r="I566">
        <v>1790</v>
      </c>
      <c r="J566" s="10">
        <f t="shared" si="46"/>
        <v>94.245810055865917</v>
      </c>
      <c r="K566" t="s">
        <v>22</v>
      </c>
      <c r="L566" t="str">
        <f t="shared" si="42"/>
        <v>theater</v>
      </c>
      <c r="M566" t="str">
        <f t="shared" si="43"/>
        <v>plays</v>
      </c>
      <c r="N566">
        <v>1426395600</v>
      </c>
      <c r="O566">
        <v>1427086800</v>
      </c>
      <c r="P566" s="12">
        <f t="shared" si="44"/>
        <v>42078.208333333328</v>
      </c>
      <c r="Q566" s="12">
        <f t="shared" si="44"/>
        <v>42086.208333333328</v>
      </c>
      <c r="R566" t="b">
        <v>0</v>
      </c>
      <c r="S566" t="b">
        <v>0</v>
      </c>
      <c r="T566" t="s">
        <v>33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21</v>
      </c>
      <c r="G567" s="8" t="s">
        <v>20</v>
      </c>
      <c r="H567" s="9">
        <f t="shared" si="45"/>
        <v>2.0460063224446787</v>
      </c>
      <c r="I567">
        <v>3596</v>
      </c>
      <c r="J567" s="10">
        <f t="shared" si="46"/>
        <v>26.390433815350388</v>
      </c>
      <c r="K567" t="s">
        <v>22</v>
      </c>
      <c r="L567" t="str">
        <f t="shared" si="42"/>
        <v>theater</v>
      </c>
      <c r="M567" t="str">
        <f t="shared" si="43"/>
        <v>plays</v>
      </c>
      <c r="N567">
        <v>1321336800</v>
      </c>
      <c r="O567">
        <v>1323064800</v>
      </c>
      <c r="P567" s="12">
        <f t="shared" si="44"/>
        <v>40862.25</v>
      </c>
      <c r="Q567" s="12">
        <f t="shared" si="44"/>
        <v>40882.25</v>
      </c>
      <c r="R567" t="b">
        <v>0</v>
      </c>
      <c r="S567" t="b">
        <v>0</v>
      </c>
      <c r="T567" t="s">
        <v>33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21</v>
      </c>
      <c r="G568" s="8" t="s">
        <v>14</v>
      </c>
      <c r="H568" s="9">
        <f t="shared" si="45"/>
        <v>0.44344086021505374</v>
      </c>
      <c r="I568">
        <v>37</v>
      </c>
      <c r="J568" s="10">
        <f t="shared" si="46"/>
        <v>251.35135135135135</v>
      </c>
      <c r="K568" t="s">
        <v>22</v>
      </c>
      <c r="L568" t="str">
        <f t="shared" si="42"/>
        <v>music</v>
      </c>
      <c r="M568" t="str">
        <f t="shared" si="43"/>
        <v>electric music</v>
      </c>
      <c r="N568">
        <v>1456293600</v>
      </c>
      <c r="O568">
        <v>1458277200</v>
      </c>
      <c r="P568" s="12">
        <f t="shared" si="44"/>
        <v>42424.25</v>
      </c>
      <c r="Q568" s="12">
        <f t="shared" si="44"/>
        <v>42447.208333333328</v>
      </c>
      <c r="R568" t="b">
        <v>0</v>
      </c>
      <c r="S568" t="b">
        <v>1</v>
      </c>
      <c r="T568" t="s">
        <v>50</v>
      </c>
    </row>
    <row r="569" spans="1:20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21</v>
      </c>
      <c r="G569" s="8" t="s">
        <v>20</v>
      </c>
      <c r="H569" s="9">
        <f t="shared" si="45"/>
        <v>2.1860294117647059</v>
      </c>
      <c r="I569">
        <v>244</v>
      </c>
      <c r="J569" s="10">
        <f t="shared" si="46"/>
        <v>27.868852459016395</v>
      </c>
      <c r="K569" t="s">
        <v>22</v>
      </c>
      <c r="L569" t="str">
        <f t="shared" si="42"/>
        <v>music</v>
      </c>
      <c r="M569" t="str">
        <f t="shared" si="43"/>
        <v>rock</v>
      </c>
      <c r="N569">
        <v>1404968400</v>
      </c>
      <c r="O569">
        <v>1405141200</v>
      </c>
      <c r="P569" s="12">
        <f t="shared" si="44"/>
        <v>41830.208333333336</v>
      </c>
      <c r="Q569" s="12">
        <f t="shared" si="44"/>
        <v>41832.208333333336</v>
      </c>
      <c r="R569" t="b">
        <v>0</v>
      </c>
      <c r="S569" t="b">
        <v>0</v>
      </c>
      <c r="T569" t="s">
        <v>23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21</v>
      </c>
      <c r="G570" s="8" t="s">
        <v>20</v>
      </c>
      <c r="H570" s="9">
        <f t="shared" si="45"/>
        <v>1.8603314917127072</v>
      </c>
      <c r="I570">
        <v>5180</v>
      </c>
      <c r="J570" s="10">
        <f t="shared" si="46"/>
        <v>13.976833976833976</v>
      </c>
      <c r="K570" t="s">
        <v>22</v>
      </c>
      <c r="L570" t="str">
        <f t="shared" si="42"/>
        <v>theater</v>
      </c>
      <c r="M570" t="str">
        <f t="shared" si="43"/>
        <v>plays</v>
      </c>
      <c r="N570">
        <v>1279170000</v>
      </c>
      <c r="O570">
        <v>1283058000</v>
      </c>
      <c r="P570" s="12">
        <f t="shared" si="44"/>
        <v>40374.208333333336</v>
      </c>
      <c r="Q570" s="12">
        <f t="shared" si="44"/>
        <v>40419.208333333336</v>
      </c>
      <c r="R570" t="b">
        <v>0</v>
      </c>
      <c r="S570" t="b">
        <v>0</v>
      </c>
      <c r="T570" t="s">
        <v>33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107</v>
      </c>
      <c r="G571" s="8" t="s">
        <v>20</v>
      </c>
      <c r="H571" s="9">
        <f t="shared" si="45"/>
        <v>2.3733830845771142</v>
      </c>
      <c r="I571">
        <v>589</v>
      </c>
      <c r="J571" s="10">
        <f t="shared" si="46"/>
        <v>34.125636672325975</v>
      </c>
      <c r="K571" t="s">
        <v>108</v>
      </c>
      <c r="L571" t="str">
        <f t="shared" si="42"/>
        <v>film &amp; video</v>
      </c>
      <c r="M571" t="str">
        <f t="shared" si="43"/>
        <v>animation</v>
      </c>
      <c r="N571">
        <v>1294725600</v>
      </c>
      <c r="O571">
        <v>1295762400</v>
      </c>
      <c r="P571" s="12">
        <f t="shared" si="44"/>
        <v>40554.25</v>
      </c>
      <c r="Q571" s="12">
        <f t="shared" si="44"/>
        <v>40566.25</v>
      </c>
      <c r="R571" t="b">
        <v>0</v>
      </c>
      <c r="S571" t="b">
        <v>0</v>
      </c>
      <c r="T571" t="s">
        <v>71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21</v>
      </c>
      <c r="G572" s="8" t="s">
        <v>20</v>
      </c>
      <c r="H572" s="9">
        <f t="shared" si="45"/>
        <v>3.0565384615384614</v>
      </c>
      <c r="I572">
        <v>2725</v>
      </c>
      <c r="J572" s="10">
        <f t="shared" si="46"/>
        <v>11.44954128440367</v>
      </c>
      <c r="K572" t="s">
        <v>22</v>
      </c>
      <c r="L572" t="str">
        <f t="shared" si="42"/>
        <v>music</v>
      </c>
      <c r="M572" t="str">
        <f t="shared" si="43"/>
        <v>rock</v>
      </c>
      <c r="N572">
        <v>1419055200</v>
      </c>
      <c r="O572">
        <v>1419573600</v>
      </c>
      <c r="P572" s="12">
        <f t="shared" si="44"/>
        <v>41993.25</v>
      </c>
      <c r="Q572" s="12">
        <f t="shared" si="44"/>
        <v>41999.25</v>
      </c>
      <c r="R572" t="b">
        <v>0</v>
      </c>
      <c r="S572" t="b">
        <v>1</v>
      </c>
      <c r="T572" t="s">
        <v>23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107</v>
      </c>
      <c r="G573" s="8" t="s">
        <v>14</v>
      </c>
      <c r="H573" s="9">
        <f t="shared" si="45"/>
        <v>0.94142857142857139</v>
      </c>
      <c r="I573">
        <v>35</v>
      </c>
      <c r="J573" s="10">
        <f t="shared" si="46"/>
        <v>100</v>
      </c>
      <c r="K573" t="s">
        <v>108</v>
      </c>
      <c r="L573" t="str">
        <f t="shared" si="42"/>
        <v>film &amp; video</v>
      </c>
      <c r="M573" t="str">
        <f t="shared" si="43"/>
        <v>shorts</v>
      </c>
      <c r="N573">
        <v>1434690000</v>
      </c>
      <c r="O573">
        <v>1438750800</v>
      </c>
      <c r="P573" s="12">
        <f t="shared" si="44"/>
        <v>42174.208333333328</v>
      </c>
      <c r="Q573" s="12">
        <f t="shared" si="44"/>
        <v>42221.208333333328</v>
      </c>
      <c r="R573" t="b">
        <v>0</v>
      </c>
      <c r="S573" t="b">
        <v>0</v>
      </c>
      <c r="T573" t="s">
        <v>100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21</v>
      </c>
      <c r="G574" s="8" t="s">
        <v>74</v>
      </c>
      <c r="H574" s="9">
        <f t="shared" si="45"/>
        <v>0.54400000000000004</v>
      </c>
      <c r="I574">
        <v>94</v>
      </c>
      <c r="J574" s="10">
        <f t="shared" si="46"/>
        <v>95.744680851063833</v>
      </c>
      <c r="K574" t="s">
        <v>22</v>
      </c>
      <c r="L574" t="str">
        <f t="shared" si="42"/>
        <v>music</v>
      </c>
      <c r="M574" t="str">
        <f t="shared" si="43"/>
        <v>rock</v>
      </c>
      <c r="N574">
        <v>1443416400</v>
      </c>
      <c r="O574">
        <v>1444798800</v>
      </c>
      <c r="P574" s="12">
        <f t="shared" si="44"/>
        <v>42275.208333333328</v>
      </c>
      <c r="Q574" s="12">
        <f t="shared" si="44"/>
        <v>42291.208333333328</v>
      </c>
      <c r="R574" t="b">
        <v>0</v>
      </c>
      <c r="S574" t="b">
        <v>1</v>
      </c>
      <c r="T574" t="s">
        <v>23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21</v>
      </c>
      <c r="G575" s="8" t="s">
        <v>20</v>
      </c>
      <c r="H575" s="9">
        <f t="shared" si="45"/>
        <v>1.1188059701492536</v>
      </c>
      <c r="I575">
        <v>300</v>
      </c>
      <c r="J575" s="10">
        <f t="shared" si="46"/>
        <v>22.333333333333332</v>
      </c>
      <c r="K575" t="s">
        <v>22</v>
      </c>
      <c r="L575" t="str">
        <f t="shared" si="42"/>
        <v>journalism</v>
      </c>
      <c r="M575" t="str">
        <f t="shared" si="43"/>
        <v>audio</v>
      </c>
      <c r="N575">
        <v>1399006800</v>
      </c>
      <c r="O575">
        <v>1399179600</v>
      </c>
      <c r="P575" s="12">
        <f t="shared" si="44"/>
        <v>41761.208333333336</v>
      </c>
      <c r="Q575" s="12">
        <f t="shared" si="44"/>
        <v>41763.208333333336</v>
      </c>
      <c r="R575" t="b">
        <v>0</v>
      </c>
      <c r="S575" t="b">
        <v>0</v>
      </c>
      <c r="T575" t="s">
        <v>1029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21</v>
      </c>
      <c r="G576" s="8" t="s">
        <v>20</v>
      </c>
      <c r="H576" s="9">
        <f t="shared" si="45"/>
        <v>3.6914814814814814</v>
      </c>
      <c r="I576">
        <v>144</v>
      </c>
      <c r="J576" s="10">
        <f t="shared" si="46"/>
        <v>18.75</v>
      </c>
      <c r="K576" t="s">
        <v>22</v>
      </c>
      <c r="L576" t="str">
        <f t="shared" si="42"/>
        <v>food</v>
      </c>
      <c r="M576" t="str">
        <f t="shared" si="43"/>
        <v>food trucks</v>
      </c>
      <c r="N576">
        <v>1575698400</v>
      </c>
      <c r="O576">
        <v>1576562400</v>
      </c>
      <c r="P576" s="12">
        <f t="shared" si="44"/>
        <v>43806.25</v>
      </c>
      <c r="Q576" s="12">
        <f t="shared" si="44"/>
        <v>43816.25</v>
      </c>
      <c r="R576" t="b">
        <v>0</v>
      </c>
      <c r="S576" t="b">
        <v>1</v>
      </c>
      <c r="T576" t="s">
        <v>17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21</v>
      </c>
      <c r="G577" s="8" t="s">
        <v>14</v>
      </c>
      <c r="H577" s="9">
        <f t="shared" si="45"/>
        <v>0.62930372148859548</v>
      </c>
      <c r="I577">
        <v>558</v>
      </c>
      <c r="J577" s="10">
        <f t="shared" si="46"/>
        <v>149.28315412186379</v>
      </c>
      <c r="K577" t="s">
        <v>22</v>
      </c>
      <c r="L577" t="str">
        <f t="shared" si="42"/>
        <v>theater</v>
      </c>
      <c r="M577" t="str">
        <f t="shared" si="43"/>
        <v>plays</v>
      </c>
      <c r="N577">
        <v>1400562000</v>
      </c>
      <c r="O577">
        <v>1400821200</v>
      </c>
      <c r="P577" s="12">
        <f t="shared" si="44"/>
        <v>41779.208333333336</v>
      </c>
      <c r="Q577" s="12">
        <f t="shared" si="44"/>
        <v>41782.208333333336</v>
      </c>
      <c r="R577" t="b">
        <v>0</v>
      </c>
      <c r="S577" t="b">
        <v>1</v>
      </c>
      <c r="T577" t="s">
        <v>33</v>
      </c>
    </row>
    <row r="578" spans="1:20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21</v>
      </c>
      <c r="G578" s="8" t="s">
        <v>14</v>
      </c>
      <c r="H578" s="9">
        <f t="shared" si="45"/>
        <v>0.6492783505154639</v>
      </c>
      <c r="I578">
        <v>64</v>
      </c>
      <c r="J578" s="10">
        <f t="shared" si="46"/>
        <v>151.5625</v>
      </c>
      <c r="K578" t="s">
        <v>22</v>
      </c>
      <c r="L578" t="str">
        <f t="shared" si="42"/>
        <v>theater</v>
      </c>
      <c r="M578" t="str">
        <f t="shared" si="43"/>
        <v>plays</v>
      </c>
      <c r="N578">
        <v>1509512400</v>
      </c>
      <c r="O578">
        <v>1510984800</v>
      </c>
      <c r="P578" s="12">
        <f t="shared" si="44"/>
        <v>43040.208333333328</v>
      </c>
      <c r="Q578" s="12">
        <f t="shared" si="44"/>
        <v>43057.25</v>
      </c>
      <c r="R578" t="b">
        <v>0</v>
      </c>
      <c r="S578" t="b">
        <v>0</v>
      </c>
      <c r="T578" t="s">
        <v>33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21</v>
      </c>
      <c r="G579" s="8" t="s">
        <v>74</v>
      </c>
      <c r="H579" s="9">
        <f t="shared" si="45"/>
        <v>0.18853658536585366</v>
      </c>
      <c r="I579">
        <v>37</v>
      </c>
      <c r="J579" s="10">
        <f t="shared" si="46"/>
        <v>221.62162162162161</v>
      </c>
      <c r="K579" t="s">
        <v>22</v>
      </c>
      <c r="L579" t="str">
        <f t="shared" ref="L579:L642" si="47">LEFT(T579,FIND("/",T579)-1)</f>
        <v>music</v>
      </c>
      <c r="M579" t="str">
        <f t="shared" ref="M579:M642" si="48">RIGHT(T579,LEN(T579)-FIND("/",T579))</f>
        <v>jazz</v>
      </c>
      <c r="N579">
        <v>1299823200</v>
      </c>
      <c r="O579">
        <v>1302066000</v>
      </c>
      <c r="P579" s="12">
        <f t="shared" ref="P579:Q642" si="49">(((N579/60)/60)/24)+DATE(1970,1,1)</f>
        <v>40613.25</v>
      </c>
      <c r="Q579" s="12">
        <f t="shared" si="49"/>
        <v>40639.208333333336</v>
      </c>
      <c r="R579" t="b">
        <v>0</v>
      </c>
      <c r="S579" t="b">
        <v>0</v>
      </c>
      <c r="T579" t="s">
        <v>159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21</v>
      </c>
      <c r="G580" s="8" t="s">
        <v>14</v>
      </c>
      <c r="H580" s="9">
        <f t="shared" si="45"/>
        <v>0.1675440414507772</v>
      </c>
      <c r="I580">
        <v>245</v>
      </c>
      <c r="J580" s="10">
        <f t="shared" si="46"/>
        <v>393.87755102040819</v>
      </c>
      <c r="K580" t="s">
        <v>22</v>
      </c>
      <c r="L580" t="str">
        <f t="shared" si="47"/>
        <v>film &amp; video</v>
      </c>
      <c r="M580" t="str">
        <f t="shared" si="48"/>
        <v>science fiction</v>
      </c>
      <c r="N580">
        <v>1322719200</v>
      </c>
      <c r="O580">
        <v>1322978400</v>
      </c>
      <c r="P580" s="12">
        <f t="shared" si="49"/>
        <v>40878.25</v>
      </c>
      <c r="Q580" s="12">
        <f t="shared" si="49"/>
        <v>40881.25</v>
      </c>
      <c r="R580" t="b">
        <v>0</v>
      </c>
      <c r="S580" t="b">
        <v>0</v>
      </c>
      <c r="T580" t="s">
        <v>474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21</v>
      </c>
      <c r="G581" s="8" t="s">
        <v>20</v>
      </c>
      <c r="H581" s="9">
        <f t="shared" ref="H581:H644" si="50">E581/D581</f>
        <v>1.0111290322580646</v>
      </c>
      <c r="I581">
        <v>87</v>
      </c>
      <c r="J581" s="10">
        <f t="shared" ref="J581:J644" si="51">IF(I581&gt;=1,D581/I581,"no donations")</f>
        <v>71.264367816091948</v>
      </c>
      <c r="K581" t="s">
        <v>22</v>
      </c>
      <c r="L581" t="str">
        <f t="shared" si="47"/>
        <v>music</v>
      </c>
      <c r="M581" t="str">
        <f t="shared" si="48"/>
        <v>jazz</v>
      </c>
      <c r="N581">
        <v>1312693200</v>
      </c>
      <c r="O581">
        <v>1313730000</v>
      </c>
      <c r="P581" s="12">
        <f t="shared" si="49"/>
        <v>40762.208333333336</v>
      </c>
      <c r="Q581" s="12">
        <f t="shared" si="49"/>
        <v>40774.208333333336</v>
      </c>
      <c r="R581" t="b">
        <v>0</v>
      </c>
      <c r="S581" t="b">
        <v>0</v>
      </c>
      <c r="T581" t="s">
        <v>159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21</v>
      </c>
      <c r="G582" s="8" t="s">
        <v>20</v>
      </c>
      <c r="H582" s="9">
        <f t="shared" si="50"/>
        <v>3.4150228310502282</v>
      </c>
      <c r="I582">
        <v>3116</v>
      </c>
      <c r="J582" s="10">
        <f t="shared" si="51"/>
        <v>14.056482670089858</v>
      </c>
      <c r="K582" t="s">
        <v>22</v>
      </c>
      <c r="L582" t="str">
        <f t="shared" si="47"/>
        <v>theater</v>
      </c>
      <c r="M582" t="str">
        <f t="shared" si="48"/>
        <v>plays</v>
      </c>
      <c r="N582">
        <v>1393394400</v>
      </c>
      <c r="O582">
        <v>1394085600</v>
      </c>
      <c r="P582" s="12">
        <f t="shared" si="49"/>
        <v>41696.25</v>
      </c>
      <c r="Q582" s="12">
        <f t="shared" si="49"/>
        <v>41704.25</v>
      </c>
      <c r="R582" t="b">
        <v>0</v>
      </c>
      <c r="S582" t="b">
        <v>0</v>
      </c>
      <c r="T582" t="s">
        <v>33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21</v>
      </c>
      <c r="G583" s="8" t="s">
        <v>14</v>
      </c>
      <c r="H583" s="9">
        <f t="shared" si="50"/>
        <v>0.64016666666666666</v>
      </c>
      <c r="I583">
        <v>71</v>
      </c>
      <c r="J583" s="10">
        <f t="shared" si="51"/>
        <v>84.507042253521121</v>
      </c>
      <c r="K583" t="s">
        <v>22</v>
      </c>
      <c r="L583" t="str">
        <f t="shared" si="47"/>
        <v>technology</v>
      </c>
      <c r="M583" t="str">
        <f t="shared" si="48"/>
        <v>web</v>
      </c>
      <c r="N583">
        <v>1304053200</v>
      </c>
      <c r="O583">
        <v>1305349200</v>
      </c>
      <c r="P583" s="12">
        <f t="shared" si="49"/>
        <v>40662.208333333336</v>
      </c>
      <c r="Q583" s="12">
        <f t="shared" si="49"/>
        <v>40677.208333333336</v>
      </c>
      <c r="R583" t="b">
        <v>0</v>
      </c>
      <c r="S583" t="b">
        <v>0</v>
      </c>
      <c r="T583" t="s">
        <v>28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21</v>
      </c>
      <c r="G584" s="8" t="s">
        <v>14</v>
      </c>
      <c r="H584" s="9">
        <f t="shared" si="50"/>
        <v>0.5208045977011494</v>
      </c>
      <c r="I584">
        <v>42</v>
      </c>
      <c r="J584" s="10">
        <f t="shared" si="51"/>
        <v>207.14285714285714</v>
      </c>
      <c r="K584" t="s">
        <v>22</v>
      </c>
      <c r="L584" t="str">
        <f t="shared" si="47"/>
        <v>games</v>
      </c>
      <c r="M584" t="str">
        <f t="shared" si="48"/>
        <v>video games</v>
      </c>
      <c r="N584">
        <v>1433912400</v>
      </c>
      <c r="O584">
        <v>1434344400</v>
      </c>
      <c r="P584" s="12">
        <f t="shared" si="49"/>
        <v>42165.208333333328</v>
      </c>
      <c r="Q584" s="12">
        <f t="shared" si="49"/>
        <v>42170.208333333328</v>
      </c>
      <c r="R584" t="b">
        <v>0</v>
      </c>
      <c r="S584" t="b">
        <v>1</v>
      </c>
      <c r="T584" t="s">
        <v>89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21</v>
      </c>
      <c r="G585" s="8" t="s">
        <v>20</v>
      </c>
      <c r="H585" s="9">
        <f t="shared" si="50"/>
        <v>3.2240211640211642</v>
      </c>
      <c r="I585">
        <v>909</v>
      </c>
      <c r="J585" s="10">
        <f t="shared" si="51"/>
        <v>20.792079207920793</v>
      </c>
      <c r="K585" t="s">
        <v>22</v>
      </c>
      <c r="L585" t="str">
        <f t="shared" si="47"/>
        <v>film &amp; video</v>
      </c>
      <c r="M585" t="str">
        <f t="shared" si="48"/>
        <v>documentary</v>
      </c>
      <c r="N585">
        <v>1329717600</v>
      </c>
      <c r="O585">
        <v>1331186400</v>
      </c>
      <c r="P585" s="12">
        <f t="shared" si="49"/>
        <v>40959.25</v>
      </c>
      <c r="Q585" s="12">
        <f t="shared" si="49"/>
        <v>40976.25</v>
      </c>
      <c r="R585" t="b">
        <v>0</v>
      </c>
      <c r="S585" t="b">
        <v>0</v>
      </c>
      <c r="T585" t="s">
        <v>42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21</v>
      </c>
      <c r="G586" s="8" t="s">
        <v>20</v>
      </c>
      <c r="H586" s="9">
        <f t="shared" si="50"/>
        <v>1.1950810185185186</v>
      </c>
      <c r="I586">
        <v>1613</v>
      </c>
      <c r="J586" s="10">
        <f t="shared" si="51"/>
        <v>53.564786112833232</v>
      </c>
      <c r="K586" t="s">
        <v>22</v>
      </c>
      <c r="L586" t="str">
        <f t="shared" si="47"/>
        <v>technology</v>
      </c>
      <c r="M586" t="str">
        <f t="shared" si="48"/>
        <v>web</v>
      </c>
      <c r="N586">
        <v>1335330000</v>
      </c>
      <c r="O586">
        <v>1336539600</v>
      </c>
      <c r="P586" s="12">
        <f t="shared" si="49"/>
        <v>41024.208333333336</v>
      </c>
      <c r="Q586" s="12">
        <f t="shared" si="49"/>
        <v>41038.208333333336</v>
      </c>
      <c r="R586" t="b">
        <v>0</v>
      </c>
      <c r="S586" t="b">
        <v>0</v>
      </c>
      <c r="T586" t="s">
        <v>28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21</v>
      </c>
      <c r="G587" s="8" t="s">
        <v>20</v>
      </c>
      <c r="H587" s="9">
        <f t="shared" si="50"/>
        <v>1.4679775280898877</v>
      </c>
      <c r="I587">
        <v>136</v>
      </c>
      <c r="J587" s="10">
        <f t="shared" si="51"/>
        <v>65.441176470588232</v>
      </c>
      <c r="K587" t="s">
        <v>22</v>
      </c>
      <c r="L587" t="str">
        <f t="shared" si="47"/>
        <v>publishing</v>
      </c>
      <c r="M587" t="str">
        <f t="shared" si="48"/>
        <v>translations</v>
      </c>
      <c r="N587">
        <v>1268888400</v>
      </c>
      <c r="O587">
        <v>1269752400</v>
      </c>
      <c r="P587" s="12">
        <f t="shared" si="49"/>
        <v>40255.208333333336</v>
      </c>
      <c r="Q587" s="12">
        <f t="shared" si="49"/>
        <v>40265.208333333336</v>
      </c>
      <c r="R587" t="b">
        <v>0</v>
      </c>
      <c r="S587" t="b">
        <v>0</v>
      </c>
      <c r="T587" t="s">
        <v>206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21</v>
      </c>
      <c r="G588" s="8" t="s">
        <v>20</v>
      </c>
      <c r="H588" s="9">
        <f t="shared" si="50"/>
        <v>9.5057142857142853</v>
      </c>
      <c r="I588">
        <v>130</v>
      </c>
      <c r="J588" s="10">
        <f t="shared" si="51"/>
        <v>5.384615384615385</v>
      </c>
      <c r="K588" t="s">
        <v>22</v>
      </c>
      <c r="L588" t="str">
        <f t="shared" si="47"/>
        <v>music</v>
      </c>
      <c r="M588" t="str">
        <f t="shared" si="48"/>
        <v>rock</v>
      </c>
      <c r="N588">
        <v>1289973600</v>
      </c>
      <c r="O588">
        <v>1291615200</v>
      </c>
      <c r="P588" s="12">
        <f t="shared" si="49"/>
        <v>40499.25</v>
      </c>
      <c r="Q588" s="12">
        <f t="shared" si="49"/>
        <v>40518.25</v>
      </c>
      <c r="R588" t="b">
        <v>0</v>
      </c>
      <c r="S588" t="b">
        <v>0</v>
      </c>
      <c r="T588" t="s">
        <v>23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15</v>
      </c>
      <c r="G589" s="8" t="s">
        <v>14</v>
      </c>
      <c r="H589" s="9">
        <f t="shared" si="50"/>
        <v>0.72893617021276591</v>
      </c>
      <c r="I589">
        <v>156</v>
      </c>
      <c r="J589" s="10">
        <f t="shared" si="51"/>
        <v>60.256410256410255</v>
      </c>
      <c r="K589" t="s">
        <v>16</v>
      </c>
      <c r="L589" t="str">
        <f t="shared" si="47"/>
        <v>food</v>
      </c>
      <c r="M589" t="str">
        <f t="shared" si="48"/>
        <v>food trucks</v>
      </c>
      <c r="N589">
        <v>1547877600</v>
      </c>
      <c r="O589">
        <v>1552366800</v>
      </c>
      <c r="P589" s="12">
        <f t="shared" si="49"/>
        <v>43484.25</v>
      </c>
      <c r="Q589" s="12">
        <f t="shared" si="49"/>
        <v>43536.208333333328</v>
      </c>
      <c r="R589" t="b">
        <v>0</v>
      </c>
      <c r="S589" t="b">
        <v>1</v>
      </c>
      <c r="T589" t="s">
        <v>17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40</v>
      </c>
      <c r="G590" s="8" t="s">
        <v>14</v>
      </c>
      <c r="H590" s="9">
        <f t="shared" si="50"/>
        <v>0.7900824873096447</v>
      </c>
      <c r="I590">
        <v>1368</v>
      </c>
      <c r="J590" s="10">
        <f t="shared" si="51"/>
        <v>115.20467836257311</v>
      </c>
      <c r="K590" t="s">
        <v>41</v>
      </c>
      <c r="L590" t="str">
        <f t="shared" si="47"/>
        <v>theater</v>
      </c>
      <c r="M590" t="str">
        <f t="shared" si="48"/>
        <v>plays</v>
      </c>
      <c r="N590">
        <v>1269493200</v>
      </c>
      <c r="O590">
        <v>1272171600</v>
      </c>
      <c r="P590" s="12">
        <f t="shared" si="49"/>
        <v>40262.208333333336</v>
      </c>
      <c r="Q590" s="12">
        <f t="shared" si="49"/>
        <v>40293.208333333336</v>
      </c>
      <c r="R590" t="b">
        <v>0</v>
      </c>
      <c r="S590" t="b">
        <v>0</v>
      </c>
      <c r="T590" t="s">
        <v>33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21</v>
      </c>
      <c r="G591" s="8" t="s">
        <v>14</v>
      </c>
      <c r="H591" s="9">
        <f t="shared" si="50"/>
        <v>0.64721518987341775</v>
      </c>
      <c r="I591">
        <v>102</v>
      </c>
      <c r="J591" s="10">
        <f t="shared" si="51"/>
        <v>77.450980392156865</v>
      </c>
      <c r="K591" t="s">
        <v>22</v>
      </c>
      <c r="L591" t="str">
        <f t="shared" si="47"/>
        <v>film &amp; video</v>
      </c>
      <c r="M591" t="str">
        <f t="shared" si="48"/>
        <v>documentary</v>
      </c>
      <c r="N591">
        <v>1436072400</v>
      </c>
      <c r="O591">
        <v>1436677200</v>
      </c>
      <c r="P591" s="12">
        <f t="shared" si="49"/>
        <v>42190.208333333328</v>
      </c>
      <c r="Q591" s="12">
        <f t="shared" si="49"/>
        <v>42197.208333333328</v>
      </c>
      <c r="R591" t="b">
        <v>0</v>
      </c>
      <c r="S591" t="b">
        <v>0</v>
      </c>
      <c r="T591" t="s">
        <v>42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26</v>
      </c>
      <c r="G592" s="8" t="s">
        <v>14</v>
      </c>
      <c r="H592" s="9">
        <f t="shared" si="50"/>
        <v>0.82028169014084507</v>
      </c>
      <c r="I592">
        <v>86</v>
      </c>
      <c r="J592" s="10">
        <f t="shared" si="51"/>
        <v>82.558139534883722</v>
      </c>
      <c r="K592" t="s">
        <v>27</v>
      </c>
      <c r="L592" t="str">
        <f t="shared" si="47"/>
        <v>publishing</v>
      </c>
      <c r="M592" t="str">
        <f t="shared" si="48"/>
        <v>radio &amp; podcasts</v>
      </c>
      <c r="N592">
        <v>1419141600</v>
      </c>
      <c r="O592">
        <v>1420092000</v>
      </c>
      <c r="P592" s="12">
        <f t="shared" si="49"/>
        <v>41994.25</v>
      </c>
      <c r="Q592" s="12">
        <f t="shared" si="49"/>
        <v>42005.25</v>
      </c>
      <c r="R592" t="b">
        <v>0</v>
      </c>
      <c r="S592" t="b">
        <v>0</v>
      </c>
      <c r="T592" t="s">
        <v>133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21</v>
      </c>
      <c r="G593" s="8" t="s">
        <v>20</v>
      </c>
      <c r="H593" s="9">
        <f t="shared" si="50"/>
        <v>10.376666666666667</v>
      </c>
      <c r="I593">
        <v>102</v>
      </c>
      <c r="J593" s="10">
        <f t="shared" si="51"/>
        <v>5.882352941176471</v>
      </c>
      <c r="K593" t="s">
        <v>22</v>
      </c>
      <c r="L593" t="str">
        <f t="shared" si="47"/>
        <v>games</v>
      </c>
      <c r="M593" t="str">
        <f t="shared" si="48"/>
        <v>video games</v>
      </c>
      <c r="N593">
        <v>1279083600</v>
      </c>
      <c r="O593">
        <v>1279947600</v>
      </c>
      <c r="P593" s="12">
        <f t="shared" si="49"/>
        <v>40373.208333333336</v>
      </c>
      <c r="Q593" s="12">
        <f t="shared" si="49"/>
        <v>40383.208333333336</v>
      </c>
      <c r="R593" t="b">
        <v>0</v>
      </c>
      <c r="S593" t="b">
        <v>0</v>
      </c>
      <c r="T593" t="s">
        <v>89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21</v>
      </c>
      <c r="G594" s="8" t="s">
        <v>14</v>
      </c>
      <c r="H594" s="9">
        <f t="shared" si="50"/>
        <v>0.12910076530612244</v>
      </c>
      <c r="I594">
        <v>253</v>
      </c>
      <c r="J594" s="10">
        <f t="shared" si="51"/>
        <v>619.76284584980237</v>
      </c>
      <c r="K594" t="s">
        <v>22</v>
      </c>
      <c r="L594" t="str">
        <f t="shared" si="47"/>
        <v>theater</v>
      </c>
      <c r="M594" t="str">
        <f t="shared" si="48"/>
        <v>plays</v>
      </c>
      <c r="N594">
        <v>1401426000</v>
      </c>
      <c r="O594">
        <v>1402203600</v>
      </c>
      <c r="P594" s="12">
        <f t="shared" si="49"/>
        <v>41789.208333333336</v>
      </c>
      <c r="Q594" s="12">
        <f t="shared" si="49"/>
        <v>41798.208333333336</v>
      </c>
      <c r="R594" t="b">
        <v>0</v>
      </c>
      <c r="S594" t="b">
        <v>0</v>
      </c>
      <c r="T594" t="s">
        <v>33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21</v>
      </c>
      <c r="G595" s="8" t="s">
        <v>20</v>
      </c>
      <c r="H595" s="9">
        <f t="shared" si="50"/>
        <v>1.5484210526315789</v>
      </c>
      <c r="I595">
        <v>4006</v>
      </c>
      <c r="J595" s="10">
        <f t="shared" si="51"/>
        <v>30.354468297553669</v>
      </c>
      <c r="K595" t="s">
        <v>22</v>
      </c>
      <c r="L595" t="str">
        <f t="shared" si="47"/>
        <v>film &amp; video</v>
      </c>
      <c r="M595" t="str">
        <f t="shared" si="48"/>
        <v>animation</v>
      </c>
      <c r="N595">
        <v>1395810000</v>
      </c>
      <c r="O595">
        <v>1396933200</v>
      </c>
      <c r="P595" s="12">
        <f t="shared" si="49"/>
        <v>41724.208333333336</v>
      </c>
      <c r="Q595" s="12">
        <f t="shared" si="49"/>
        <v>41737.208333333336</v>
      </c>
      <c r="R595" t="b">
        <v>0</v>
      </c>
      <c r="S595" t="b">
        <v>0</v>
      </c>
      <c r="T595" t="s">
        <v>71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21</v>
      </c>
      <c r="G596" s="8" t="s">
        <v>14</v>
      </c>
      <c r="H596" s="9">
        <f t="shared" si="50"/>
        <v>7.0991735537190084E-2</v>
      </c>
      <c r="I596">
        <v>157</v>
      </c>
      <c r="J596" s="10">
        <f t="shared" si="51"/>
        <v>1001.9108280254777</v>
      </c>
      <c r="K596" t="s">
        <v>22</v>
      </c>
      <c r="L596" t="str">
        <f t="shared" si="47"/>
        <v>theater</v>
      </c>
      <c r="M596" t="str">
        <f t="shared" si="48"/>
        <v>plays</v>
      </c>
      <c r="N596">
        <v>1467003600</v>
      </c>
      <c r="O596">
        <v>1467262800</v>
      </c>
      <c r="P596" s="12">
        <f t="shared" si="49"/>
        <v>42548.208333333328</v>
      </c>
      <c r="Q596" s="12">
        <f t="shared" si="49"/>
        <v>42551.208333333328</v>
      </c>
      <c r="R596" t="b">
        <v>0</v>
      </c>
      <c r="S596" t="b">
        <v>1</v>
      </c>
      <c r="T596" t="s">
        <v>33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21</v>
      </c>
      <c r="G597" s="8" t="s">
        <v>20</v>
      </c>
      <c r="H597" s="9">
        <f t="shared" si="50"/>
        <v>2.0852773826458035</v>
      </c>
      <c r="I597">
        <v>1629</v>
      </c>
      <c r="J597" s="10">
        <f t="shared" si="51"/>
        <v>43.155310006138734</v>
      </c>
      <c r="K597" t="s">
        <v>22</v>
      </c>
      <c r="L597" t="str">
        <f t="shared" si="47"/>
        <v>theater</v>
      </c>
      <c r="M597" t="str">
        <f t="shared" si="48"/>
        <v>plays</v>
      </c>
      <c r="N597">
        <v>1268715600</v>
      </c>
      <c r="O597">
        <v>1270530000</v>
      </c>
      <c r="P597" s="12">
        <f t="shared" si="49"/>
        <v>40253.208333333336</v>
      </c>
      <c r="Q597" s="12">
        <f t="shared" si="49"/>
        <v>40274.208333333336</v>
      </c>
      <c r="R597" t="b">
        <v>0</v>
      </c>
      <c r="S597" t="b">
        <v>1</v>
      </c>
      <c r="T597" t="s">
        <v>33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21</v>
      </c>
      <c r="G598" s="8" t="s">
        <v>14</v>
      </c>
      <c r="H598" s="9">
        <f t="shared" si="50"/>
        <v>0.99683544303797467</v>
      </c>
      <c r="I598">
        <v>183</v>
      </c>
      <c r="J598" s="10">
        <f t="shared" si="51"/>
        <v>43.169398907103826</v>
      </c>
      <c r="K598" t="s">
        <v>22</v>
      </c>
      <c r="L598" t="str">
        <f t="shared" si="47"/>
        <v>film &amp; video</v>
      </c>
      <c r="M598" t="str">
        <f t="shared" si="48"/>
        <v>drama</v>
      </c>
      <c r="N598">
        <v>1457157600</v>
      </c>
      <c r="O598">
        <v>1457762400</v>
      </c>
      <c r="P598" s="12">
        <f t="shared" si="49"/>
        <v>42434.25</v>
      </c>
      <c r="Q598" s="12">
        <f t="shared" si="49"/>
        <v>42441.25</v>
      </c>
      <c r="R598" t="b">
        <v>0</v>
      </c>
      <c r="S598" t="b">
        <v>1</v>
      </c>
      <c r="T598" t="s">
        <v>53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21</v>
      </c>
      <c r="G599" s="8" t="s">
        <v>20</v>
      </c>
      <c r="H599" s="9">
        <f t="shared" si="50"/>
        <v>2.0159756097560977</v>
      </c>
      <c r="I599">
        <v>2188</v>
      </c>
      <c r="J599" s="10">
        <f t="shared" si="51"/>
        <v>33.729433272394878</v>
      </c>
      <c r="K599" t="s">
        <v>22</v>
      </c>
      <c r="L599" t="str">
        <f t="shared" si="47"/>
        <v>theater</v>
      </c>
      <c r="M599" t="str">
        <f t="shared" si="48"/>
        <v>plays</v>
      </c>
      <c r="N599">
        <v>1573970400</v>
      </c>
      <c r="O599">
        <v>1575525600</v>
      </c>
      <c r="P599" s="12">
        <f t="shared" si="49"/>
        <v>43786.25</v>
      </c>
      <c r="Q599" s="12">
        <f t="shared" si="49"/>
        <v>43804.25</v>
      </c>
      <c r="R599" t="b">
        <v>0</v>
      </c>
      <c r="S599" t="b">
        <v>0</v>
      </c>
      <c r="T599" t="s">
        <v>33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107</v>
      </c>
      <c r="G600" s="8" t="s">
        <v>20</v>
      </c>
      <c r="H600" s="9">
        <f t="shared" si="50"/>
        <v>1.6209032258064515</v>
      </c>
      <c r="I600">
        <v>2409</v>
      </c>
      <c r="J600" s="10">
        <f t="shared" si="51"/>
        <v>45.039435450394357</v>
      </c>
      <c r="K600" t="s">
        <v>108</v>
      </c>
      <c r="L600" t="str">
        <f t="shared" si="47"/>
        <v>music</v>
      </c>
      <c r="M600" t="str">
        <f t="shared" si="48"/>
        <v>rock</v>
      </c>
      <c r="N600">
        <v>1276578000</v>
      </c>
      <c r="O600">
        <v>1279083600</v>
      </c>
      <c r="P600" s="12">
        <f t="shared" si="49"/>
        <v>40344.208333333336</v>
      </c>
      <c r="Q600" s="12">
        <f t="shared" si="49"/>
        <v>40373.208333333336</v>
      </c>
      <c r="R600" t="b">
        <v>0</v>
      </c>
      <c r="S600" t="b">
        <v>0</v>
      </c>
      <c r="T600" t="s">
        <v>23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36</v>
      </c>
      <c r="G601" s="8" t="s">
        <v>14</v>
      </c>
      <c r="H601" s="9">
        <f t="shared" si="50"/>
        <v>3.6436208125445471E-2</v>
      </c>
      <c r="I601">
        <v>82</v>
      </c>
      <c r="J601" s="10">
        <f t="shared" si="51"/>
        <v>1710.9756097560976</v>
      </c>
      <c r="K601" t="s">
        <v>37</v>
      </c>
      <c r="L601" t="str">
        <f t="shared" si="47"/>
        <v>film &amp; video</v>
      </c>
      <c r="M601" t="str">
        <f t="shared" si="48"/>
        <v>documentary</v>
      </c>
      <c r="N601">
        <v>1423720800</v>
      </c>
      <c r="O601">
        <v>1424412000</v>
      </c>
      <c r="P601" s="12">
        <f t="shared" si="49"/>
        <v>42047.25</v>
      </c>
      <c r="Q601" s="12">
        <f t="shared" si="49"/>
        <v>42055.25</v>
      </c>
      <c r="R601" t="b">
        <v>0</v>
      </c>
      <c r="S601" t="b">
        <v>0</v>
      </c>
      <c r="T601" t="s">
        <v>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40</v>
      </c>
      <c r="G602" s="8" t="s">
        <v>14</v>
      </c>
      <c r="H602" s="9">
        <f t="shared" si="50"/>
        <v>0.05</v>
      </c>
      <c r="I602">
        <v>1</v>
      </c>
      <c r="J602" s="10">
        <f t="shared" si="51"/>
        <v>100</v>
      </c>
      <c r="K602" t="s">
        <v>41</v>
      </c>
      <c r="L602" t="str">
        <f t="shared" si="47"/>
        <v>food</v>
      </c>
      <c r="M602" t="str">
        <f t="shared" si="48"/>
        <v>food trucks</v>
      </c>
      <c r="N602">
        <v>1375160400</v>
      </c>
      <c r="O602">
        <v>1376197200</v>
      </c>
      <c r="P602" s="12">
        <f t="shared" si="49"/>
        <v>41485.208333333336</v>
      </c>
      <c r="Q602" s="12">
        <f t="shared" si="49"/>
        <v>41497.208333333336</v>
      </c>
      <c r="R602" t="b">
        <v>0</v>
      </c>
      <c r="S602" t="b">
        <v>0</v>
      </c>
      <c r="T602" t="s">
        <v>17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21</v>
      </c>
      <c r="G603" s="8" t="s">
        <v>20</v>
      </c>
      <c r="H603" s="9">
        <f t="shared" si="50"/>
        <v>2.0663492063492064</v>
      </c>
      <c r="I603">
        <v>194</v>
      </c>
      <c r="J603" s="10">
        <f t="shared" si="51"/>
        <v>32.47422680412371</v>
      </c>
      <c r="K603" t="s">
        <v>22</v>
      </c>
      <c r="L603" t="str">
        <f t="shared" si="47"/>
        <v>technology</v>
      </c>
      <c r="M603" t="str">
        <f t="shared" si="48"/>
        <v>wearables</v>
      </c>
      <c r="N603">
        <v>1401426000</v>
      </c>
      <c r="O603">
        <v>1402894800</v>
      </c>
      <c r="P603" s="12">
        <f t="shared" si="49"/>
        <v>41789.208333333336</v>
      </c>
      <c r="Q603" s="12">
        <f t="shared" si="49"/>
        <v>41806.208333333336</v>
      </c>
      <c r="R603" t="b">
        <v>1</v>
      </c>
      <c r="S603" t="b">
        <v>0</v>
      </c>
      <c r="T603" t="s">
        <v>65</v>
      </c>
    </row>
    <row r="604" spans="1:20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21</v>
      </c>
      <c r="G604" s="8" t="s">
        <v>20</v>
      </c>
      <c r="H604" s="9">
        <f t="shared" si="50"/>
        <v>1.2823628691983122</v>
      </c>
      <c r="I604">
        <v>1140</v>
      </c>
      <c r="J604" s="10">
        <f t="shared" si="51"/>
        <v>62.368421052631582</v>
      </c>
      <c r="K604" t="s">
        <v>22</v>
      </c>
      <c r="L604" t="str">
        <f t="shared" si="47"/>
        <v>theater</v>
      </c>
      <c r="M604" t="str">
        <f t="shared" si="48"/>
        <v>plays</v>
      </c>
      <c r="N604">
        <v>1433480400</v>
      </c>
      <c r="O604">
        <v>1434430800</v>
      </c>
      <c r="P604" s="12">
        <f t="shared" si="49"/>
        <v>42160.208333333328</v>
      </c>
      <c r="Q604" s="12">
        <f t="shared" si="49"/>
        <v>42171.208333333328</v>
      </c>
      <c r="R604" t="b">
        <v>0</v>
      </c>
      <c r="S604" t="b">
        <v>0</v>
      </c>
      <c r="T604" t="s">
        <v>33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21</v>
      </c>
      <c r="G605" s="8" t="s">
        <v>20</v>
      </c>
      <c r="H605" s="9">
        <f t="shared" si="50"/>
        <v>1.1966037735849056</v>
      </c>
      <c r="I605">
        <v>102</v>
      </c>
      <c r="J605" s="10">
        <f t="shared" si="51"/>
        <v>51.96078431372549</v>
      </c>
      <c r="K605" t="s">
        <v>22</v>
      </c>
      <c r="L605" t="str">
        <f t="shared" si="47"/>
        <v>theater</v>
      </c>
      <c r="M605" t="str">
        <f t="shared" si="48"/>
        <v>plays</v>
      </c>
      <c r="N605">
        <v>1555563600</v>
      </c>
      <c r="O605">
        <v>1557896400</v>
      </c>
      <c r="P605" s="12">
        <f t="shared" si="49"/>
        <v>43573.208333333328</v>
      </c>
      <c r="Q605" s="12">
        <f t="shared" si="49"/>
        <v>43600.208333333328</v>
      </c>
      <c r="R605" t="b">
        <v>0</v>
      </c>
      <c r="S605" t="b">
        <v>0</v>
      </c>
      <c r="T605" t="s">
        <v>33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21</v>
      </c>
      <c r="G606" s="8" t="s">
        <v>20</v>
      </c>
      <c r="H606" s="9">
        <f t="shared" si="50"/>
        <v>1.7073055242390078</v>
      </c>
      <c r="I606">
        <v>2857</v>
      </c>
      <c r="J606" s="10">
        <f t="shared" si="51"/>
        <v>31.046552327616382</v>
      </c>
      <c r="K606" t="s">
        <v>22</v>
      </c>
      <c r="L606" t="str">
        <f t="shared" si="47"/>
        <v>theater</v>
      </c>
      <c r="M606" t="str">
        <f t="shared" si="48"/>
        <v>plays</v>
      </c>
      <c r="N606">
        <v>1295676000</v>
      </c>
      <c r="O606">
        <v>1297490400</v>
      </c>
      <c r="P606" s="12">
        <f t="shared" si="49"/>
        <v>40565.25</v>
      </c>
      <c r="Q606" s="12">
        <f t="shared" si="49"/>
        <v>40586.25</v>
      </c>
      <c r="R606" t="b">
        <v>0</v>
      </c>
      <c r="S606" t="b">
        <v>0</v>
      </c>
      <c r="T606" t="s">
        <v>33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21</v>
      </c>
      <c r="G607" s="8" t="s">
        <v>20</v>
      </c>
      <c r="H607" s="9">
        <f t="shared" si="50"/>
        <v>1.8721212121212121</v>
      </c>
      <c r="I607">
        <v>107</v>
      </c>
      <c r="J607" s="10">
        <f t="shared" si="51"/>
        <v>30.841121495327101</v>
      </c>
      <c r="K607" t="s">
        <v>22</v>
      </c>
      <c r="L607" t="str">
        <f t="shared" si="47"/>
        <v>publishing</v>
      </c>
      <c r="M607" t="str">
        <f t="shared" si="48"/>
        <v>nonfiction</v>
      </c>
      <c r="N607">
        <v>1443848400</v>
      </c>
      <c r="O607">
        <v>1447394400</v>
      </c>
      <c r="P607" s="12">
        <f t="shared" si="49"/>
        <v>42280.208333333328</v>
      </c>
      <c r="Q607" s="12">
        <f t="shared" si="49"/>
        <v>42321.25</v>
      </c>
      <c r="R607" t="b">
        <v>0</v>
      </c>
      <c r="S607" t="b">
        <v>0</v>
      </c>
      <c r="T607" t="s">
        <v>68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40</v>
      </c>
      <c r="G608" s="8" t="s">
        <v>20</v>
      </c>
      <c r="H608" s="9">
        <f t="shared" si="50"/>
        <v>1.8838235294117647</v>
      </c>
      <c r="I608">
        <v>160</v>
      </c>
      <c r="J608" s="10">
        <f t="shared" si="51"/>
        <v>21.25</v>
      </c>
      <c r="K608" t="s">
        <v>41</v>
      </c>
      <c r="L608" t="str">
        <f t="shared" si="47"/>
        <v>music</v>
      </c>
      <c r="M608" t="str">
        <f t="shared" si="48"/>
        <v>rock</v>
      </c>
      <c r="N608">
        <v>1457330400</v>
      </c>
      <c r="O608">
        <v>1458277200</v>
      </c>
      <c r="P608" s="12">
        <f t="shared" si="49"/>
        <v>42436.25</v>
      </c>
      <c r="Q608" s="12">
        <f t="shared" si="49"/>
        <v>42447.208333333328</v>
      </c>
      <c r="R608" t="b">
        <v>0</v>
      </c>
      <c r="S608" t="b">
        <v>0</v>
      </c>
      <c r="T608" t="s">
        <v>23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21</v>
      </c>
      <c r="G609" s="8" t="s">
        <v>20</v>
      </c>
      <c r="H609" s="9">
        <f t="shared" si="50"/>
        <v>1.3129869186046512</v>
      </c>
      <c r="I609">
        <v>2230</v>
      </c>
      <c r="J609" s="10">
        <f t="shared" si="51"/>
        <v>61.704035874439462</v>
      </c>
      <c r="K609" t="s">
        <v>22</v>
      </c>
      <c r="L609" t="str">
        <f t="shared" si="47"/>
        <v>food</v>
      </c>
      <c r="M609" t="str">
        <f t="shared" si="48"/>
        <v>food trucks</v>
      </c>
      <c r="N609">
        <v>1395550800</v>
      </c>
      <c r="O609">
        <v>1395723600</v>
      </c>
      <c r="P609" s="12">
        <f t="shared" si="49"/>
        <v>41721.208333333336</v>
      </c>
      <c r="Q609" s="12">
        <f t="shared" si="49"/>
        <v>41723.208333333336</v>
      </c>
      <c r="R609" t="b">
        <v>0</v>
      </c>
      <c r="S609" t="b">
        <v>0</v>
      </c>
      <c r="T609" t="s">
        <v>17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21</v>
      </c>
      <c r="G610" s="8" t="s">
        <v>20</v>
      </c>
      <c r="H610" s="9">
        <f t="shared" si="50"/>
        <v>2.8397435897435899</v>
      </c>
      <c r="I610">
        <v>316</v>
      </c>
      <c r="J610" s="10">
        <f t="shared" si="51"/>
        <v>12.341772151898734</v>
      </c>
      <c r="K610" t="s">
        <v>22</v>
      </c>
      <c r="L610" t="str">
        <f t="shared" si="47"/>
        <v>music</v>
      </c>
      <c r="M610" t="str">
        <f t="shared" si="48"/>
        <v>jazz</v>
      </c>
      <c r="N610">
        <v>1551852000</v>
      </c>
      <c r="O610">
        <v>1552197600</v>
      </c>
      <c r="P610" s="12">
        <f t="shared" si="49"/>
        <v>43530.25</v>
      </c>
      <c r="Q610" s="12">
        <f t="shared" si="49"/>
        <v>43534.25</v>
      </c>
      <c r="R610" t="b">
        <v>0</v>
      </c>
      <c r="S610" t="b">
        <v>1</v>
      </c>
      <c r="T610" t="s">
        <v>159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21</v>
      </c>
      <c r="G611" s="8" t="s">
        <v>20</v>
      </c>
      <c r="H611" s="9">
        <f t="shared" si="50"/>
        <v>1.2041999999999999</v>
      </c>
      <c r="I611">
        <v>117</v>
      </c>
      <c r="J611" s="10">
        <f t="shared" si="51"/>
        <v>85.470085470085465</v>
      </c>
      <c r="K611" t="s">
        <v>22</v>
      </c>
      <c r="L611" t="str">
        <f t="shared" si="47"/>
        <v>film &amp; video</v>
      </c>
      <c r="M611" t="str">
        <f t="shared" si="48"/>
        <v>science fiction</v>
      </c>
      <c r="N611">
        <v>1547618400</v>
      </c>
      <c r="O611">
        <v>1549087200</v>
      </c>
      <c r="P611" s="12">
        <f t="shared" si="49"/>
        <v>43481.25</v>
      </c>
      <c r="Q611" s="12">
        <f t="shared" si="49"/>
        <v>43498.25</v>
      </c>
      <c r="R611" t="b">
        <v>0</v>
      </c>
      <c r="S611" t="b">
        <v>0</v>
      </c>
      <c r="T611" t="s">
        <v>474</v>
      </c>
    </row>
    <row r="612" spans="1:20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21</v>
      </c>
      <c r="G612" s="8" t="s">
        <v>20</v>
      </c>
      <c r="H612" s="9">
        <f t="shared" si="50"/>
        <v>4.1905607476635511</v>
      </c>
      <c r="I612">
        <v>6406</v>
      </c>
      <c r="J612" s="10">
        <f t="shared" si="51"/>
        <v>6.6812363409303774</v>
      </c>
      <c r="K612" t="s">
        <v>22</v>
      </c>
      <c r="L612" t="str">
        <f t="shared" si="47"/>
        <v>theater</v>
      </c>
      <c r="M612" t="str">
        <f t="shared" si="48"/>
        <v>plays</v>
      </c>
      <c r="N612">
        <v>1355637600</v>
      </c>
      <c r="O612">
        <v>1356847200</v>
      </c>
      <c r="P612" s="12">
        <f t="shared" si="49"/>
        <v>41259.25</v>
      </c>
      <c r="Q612" s="12">
        <f t="shared" si="49"/>
        <v>41273.25</v>
      </c>
      <c r="R612" t="b">
        <v>0</v>
      </c>
      <c r="S612" t="b">
        <v>0</v>
      </c>
      <c r="T612" t="s">
        <v>33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21</v>
      </c>
      <c r="G613" s="8" t="s">
        <v>74</v>
      </c>
      <c r="H613" s="9">
        <f t="shared" si="50"/>
        <v>0.13853658536585367</v>
      </c>
      <c r="I613">
        <v>15</v>
      </c>
      <c r="J613" s="10">
        <f t="shared" si="51"/>
        <v>546.66666666666663</v>
      </c>
      <c r="K613" t="s">
        <v>22</v>
      </c>
      <c r="L613" t="str">
        <f t="shared" si="47"/>
        <v>theater</v>
      </c>
      <c r="M613" t="str">
        <f t="shared" si="48"/>
        <v>plays</v>
      </c>
      <c r="N613">
        <v>1374728400</v>
      </c>
      <c r="O613">
        <v>1375765200</v>
      </c>
      <c r="P613" s="12">
        <f t="shared" si="49"/>
        <v>41480.208333333336</v>
      </c>
      <c r="Q613" s="12">
        <f t="shared" si="49"/>
        <v>41492.208333333336</v>
      </c>
      <c r="R613" t="b">
        <v>0</v>
      </c>
      <c r="S613" t="b">
        <v>0</v>
      </c>
      <c r="T613" t="s">
        <v>33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21</v>
      </c>
      <c r="G614" s="8" t="s">
        <v>20</v>
      </c>
      <c r="H614" s="9">
        <f t="shared" si="50"/>
        <v>1.3943548387096774</v>
      </c>
      <c r="I614">
        <v>192</v>
      </c>
      <c r="J614" s="10">
        <f t="shared" si="51"/>
        <v>32.291666666666664</v>
      </c>
      <c r="K614" t="s">
        <v>22</v>
      </c>
      <c r="L614" t="str">
        <f t="shared" si="47"/>
        <v>music</v>
      </c>
      <c r="M614" t="str">
        <f t="shared" si="48"/>
        <v>electric music</v>
      </c>
      <c r="N614">
        <v>1287810000</v>
      </c>
      <c r="O614">
        <v>1289800800</v>
      </c>
      <c r="P614" s="12">
        <f t="shared" si="49"/>
        <v>40474.208333333336</v>
      </c>
      <c r="Q614" s="12">
        <f t="shared" si="49"/>
        <v>40497.25</v>
      </c>
      <c r="R614" t="b">
        <v>0</v>
      </c>
      <c r="S614" t="b">
        <v>0</v>
      </c>
      <c r="T614" t="s">
        <v>50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15</v>
      </c>
      <c r="G615" s="8" t="s">
        <v>20</v>
      </c>
      <c r="H615" s="9">
        <f t="shared" si="50"/>
        <v>1.74</v>
      </c>
      <c r="I615">
        <v>26</v>
      </c>
      <c r="J615" s="10">
        <f t="shared" si="51"/>
        <v>42.307692307692307</v>
      </c>
      <c r="K615" t="s">
        <v>16</v>
      </c>
      <c r="L615" t="str">
        <f t="shared" si="47"/>
        <v>theater</v>
      </c>
      <c r="M615" t="str">
        <f t="shared" si="48"/>
        <v>plays</v>
      </c>
      <c r="N615">
        <v>1503723600</v>
      </c>
      <c r="O615">
        <v>1504501200</v>
      </c>
      <c r="P615" s="12">
        <f t="shared" si="49"/>
        <v>42973.208333333328</v>
      </c>
      <c r="Q615" s="12">
        <f t="shared" si="49"/>
        <v>42982.208333333328</v>
      </c>
      <c r="R615" t="b">
        <v>0</v>
      </c>
      <c r="S615" t="b">
        <v>0</v>
      </c>
      <c r="T615" t="s">
        <v>33</v>
      </c>
    </row>
    <row r="616" spans="1:20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21</v>
      </c>
      <c r="G616" s="8" t="s">
        <v>20</v>
      </c>
      <c r="H616" s="9">
        <f t="shared" si="50"/>
        <v>1.5549056603773586</v>
      </c>
      <c r="I616">
        <v>723</v>
      </c>
      <c r="J616" s="10">
        <f t="shared" si="51"/>
        <v>36.652835408022128</v>
      </c>
      <c r="K616" t="s">
        <v>22</v>
      </c>
      <c r="L616" t="str">
        <f t="shared" si="47"/>
        <v>theater</v>
      </c>
      <c r="M616" t="str">
        <f t="shared" si="48"/>
        <v>plays</v>
      </c>
      <c r="N616">
        <v>1484114400</v>
      </c>
      <c r="O616">
        <v>1485669600</v>
      </c>
      <c r="P616" s="12">
        <f t="shared" si="49"/>
        <v>42746.25</v>
      </c>
      <c r="Q616" s="12">
        <f t="shared" si="49"/>
        <v>42764.25</v>
      </c>
      <c r="R616" t="b">
        <v>0</v>
      </c>
      <c r="S616" t="b">
        <v>0</v>
      </c>
      <c r="T616" t="s">
        <v>33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107</v>
      </c>
      <c r="G617" s="8" t="s">
        <v>20</v>
      </c>
      <c r="H617" s="9">
        <f t="shared" si="50"/>
        <v>1.7044705882352942</v>
      </c>
      <c r="I617">
        <v>170</v>
      </c>
      <c r="J617" s="10">
        <f t="shared" si="51"/>
        <v>50</v>
      </c>
      <c r="K617" t="s">
        <v>108</v>
      </c>
      <c r="L617" t="str">
        <f t="shared" si="47"/>
        <v>theater</v>
      </c>
      <c r="M617" t="str">
        <f t="shared" si="48"/>
        <v>plays</v>
      </c>
      <c r="N617">
        <v>1461906000</v>
      </c>
      <c r="O617">
        <v>1462770000</v>
      </c>
      <c r="P617" s="12">
        <f t="shared" si="49"/>
        <v>42489.208333333328</v>
      </c>
      <c r="Q617" s="12">
        <f t="shared" si="49"/>
        <v>42499.208333333328</v>
      </c>
      <c r="R617" t="b">
        <v>0</v>
      </c>
      <c r="S617" t="b">
        <v>0</v>
      </c>
      <c r="T617" t="s">
        <v>33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40</v>
      </c>
      <c r="G618" s="8" t="s">
        <v>20</v>
      </c>
      <c r="H618" s="9">
        <f t="shared" si="50"/>
        <v>1.8951562500000001</v>
      </c>
      <c r="I618">
        <v>238</v>
      </c>
      <c r="J618" s="10">
        <f t="shared" si="51"/>
        <v>26.890756302521009</v>
      </c>
      <c r="K618" t="s">
        <v>41</v>
      </c>
      <c r="L618" t="str">
        <f t="shared" si="47"/>
        <v>music</v>
      </c>
      <c r="M618" t="str">
        <f t="shared" si="48"/>
        <v>indie rock</v>
      </c>
      <c r="N618">
        <v>1379653200</v>
      </c>
      <c r="O618">
        <v>1379739600</v>
      </c>
      <c r="P618" s="12">
        <f t="shared" si="49"/>
        <v>41537.208333333336</v>
      </c>
      <c r="Q618" s="12">
        <f t="shared" si="49"/>
        <v>41538.208333333336</v>
      </c>
      <c r="R618" t="b">
        <v>0</v>
      </c>
      <c r="S618" t="b">
        <v>1</v>
      </c>
      <c r="T618" t="s">
        <v>60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21</v>
      </c>
      <c r="G619" s="8" t="s">
        <v>20</v>
      </c>
      <c r="H619" s="9">
        <f t="shared" si="50"/>
        <v>2.4971428571428573</v>
      </c>
      <c r="I619">
        <v>55</v>
      </c>
      <c r="J619" s="10">
        <f t="shared" si="51"/>
        <v>25.454545454545453</v>
      </c>
      <c r="K619" t="s">
        <v>22</v>
      </c>
      <c r="L619" t="str">
        <f t="shared" si="47"/>
        <v>theater</v>
      </c>
      <c r="M619" t="str">
        <f t="shared" si="48"/>
        <v>plays</v>
      </c>
      <c r="N619">
        <v>1401858000</v>
      </c>
      <c r="O619">
        <v>1402722000</v>
      </c>
      <c r="P619" s="12">
        <f t="shared" si="49"/>
        <v>41794.208333333336</v>
      </c>
      <c r="Q619" s="12">
        <f t="shared" si="49"/>
        <v>41804.208333333336</v>
      </c>
      <c r="R619" t="b">
        <v>0</v>
      </c>
      <c r="S619" t="b">
        <v>0</v>
      </c>
      <c r="T619" t="s">
        <v>33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21</v>
      </c>
      <c r="G620" s="8" t="s">
        <v>14</v>
      </c>
      <c r="H620" s="9">
        <f t="shared" si="50"/>
        <v>0.48860523665659616</v>
      </c>
      <c r="I620">
        <v>1198</v>
      </c>
      <c r="J620" s="10">
        <f t="shared" si="51"/>
        <v>165.7762938230384</v>
      </c>
      <c r="K620" t="s">
        <v>22</v>
      </c>
      <c r="L620" t="str">
        <f t="shared" si="47"/>
        <v>publishing</v>
      </c>
      <c r="M620" t="str">
        <f t="shared" si="48"/>
        <v>nonfiction</v>
      </c>
      <c r="N620">
        <v>1367470800</v>
      </c>
      <c r="O620">
        <v>1369285200</v>
      </c>
      <c r="P620" s="12">
        <f t="shared" si="49"/>
        <v>41396.208333333336</v>
      </c>
      <c r="Q620" s="12">
        <f t="shared" si="49"/>
        <v>41417.208333333336</v>
      </c>
      <c r="R620" t="b">
        <v>0</v>
      </c>
      <c r="S620" t="b">
        <v>0</v>
      </c>
      <c r="T620" t="s">
        <v>68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21</v>
      </c>
      <c r="G621" s="8" t="s">
        <v>14</v>
      </c>
      <c r="H621" s="9">
        <f t="shared" si="50"/>
        <v>0.28461970393057684</v>
      </c>
      <c r="I621">
        <v>648</v>
      </c>
      <c r="J621" s="10">
        <f t="shared" si="51"/>
        <v>302.31481481481484</v>
      </c>
      <c r="K621" t="s">
        <v>22</v>
      </c>
      <c r="L621" t="str">
        <f t="shared" si="47"/>
        <v>theater</v>
      </c>
      <c r="M621" t="str">
        <f t="shared" si="48"/>
        <v>plays</v>
      </c>
      <c r="N621">
        <v>1304658000</v>
      </c>
      <c r="O621">
        <v>1304744400</v>
      </c>
      <c r="P621" s="12">
        <f t="shared" si="49"/>
        <v>40669.208333333336</v>
      </c>
      <c r="Q621" s="12">
        <f t="shared" si="49"/>
        <v>40670.208333333336</v>
      </c>
      <c r="R621" t="b">
        <v>1</v>
      </c>
      <c r="S621" t="b">
        <v>1</v>
      </c>
      <c r="T621" t="s">
        <v>33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26</v>
      </c>
      <c r="G622" s="8" t="s">
        <v>20</v>
      </c>
      <c r="H622" s="9">
        <f t="shared" si="50"/>
        <v>2.6802325581395348</v>
      </c>
      <c r="I622">
        <v>128</v>
      </c>
      <c r="J622" s="10">
        <f t="shared" si="51"/>
        <v>33.59375</v>
      </c>
      <c r="K622" t="s">
        <v>27</v>
      </c>
      <c r="L622" t="str">
        <f t="shared" si="47"/>
        <v>photography</v>
      </c>
      <c r="M622" t="str">
        <f t="shared" si="48"/>
        <v>photography books</v>
      </c>
      <c r="N622">
        <v>1467954000</v>
      </c>
      <c r="O622">
        <v>1468299600</v>
      </c>
      <c r="P622" s="12">
        <f t="shared" si="49"/>
        <v>42559.208333333328</v>
      </c>
      <c r="Q622" s="12">
        <f t="shared" si="49"/>
        <v>42563.208333333328</v>
      </c>
      <c r="R622" t="b">
        <v>0</v>
      </c>
      <c r="S622" t="b">
        <v>0</v>
      </c>
      <c r="T622" t="s">
        <v>122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21</v>
      </c>
      <c r="G623" s="8" t="s">
        <v>20</v>
      </c>
      <c r="H623" s="9">
        <f t="shared" si="50"/>
        <v>6.1980078125000002</v>
      </c>
      <c r="I623">
        <v>2144</v>
      </c>
      <c r="J623" s="10">
        <f t="shared" si="51"/>
        <v>11.940298507462687</v>
      </c>
      <c r="K623" t="s">
        <v>22</v>
      </c>
      <c r="L623" t="str">
        <f t="shared" si="47"/>
        <v>theater</v>
      </c>
      <c r="M623" t="str">
        <f t="shared" si="48"/>
        <v>plays</v>
      </c>
      <c r="N623">
        <v>1473742800</v>
      </c>
      <c r="O623">
        <v>1474174800</v>
      </c>
      <c r="P623" s="12">
        <f t="shared" si="49"/>
        <v>42626.208333333328</v>
      </c>
      <c r="Q623" s="12">
        <f t="shared" si="49"/>
        <v>42631.208333333328</v>
      </c>
      <c r="R623" t="b">
        <v>0</v>
      </c>
      <c r="S623" t="b">
        <v>0</v>
      </c>
      <c r="T623" t="s">
        <v>33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21</v>
      </c>
      <c r="G624" s="8" t="s">
        <v>14</v>
      </c>
      <c r="H624" s="9">
        <f t="shared" si="50"/>
        <v>3.1301587301587303E-2</v>
      </c>
      <c r="I624">
        <v>64</v>
      </c>
      <c r="J624" s="10">
        <f t="shared" si="51"/>
        <v>2953.125</v>
      </c>
      <c r="K624" t="s">
        <v>22</v>
      </c>
      <c r="L624" t="str">
        <f t="shared" si="47"/>
        <v>music</v>
      </c>
      <c r="M624" t="str">
        <f t="shared" si="48"/>
        <v>indie rock</v>
      </c>
      <c r="N624">
        <v>1523768400</v>
      </c>
      <c r="O624">
        <v>1526014800</v>
      </c>
      <c r="P624" s="12">
        <f t="shared" si="49"/>
        <v>43205.208333333328</v>
      </c>
      <c r="Q624" s="12">
        <f t="shared" si="49"/>
        <v>43231.208333333328</v>
      </c>
      <c r="R624" t="b">
        <v>0</v>
      </c>
      <c r="S624" t="b">
        <v>0</v>
      </c>
      <c r="T624" t="s">
        <v>60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40</v>
      </c>
      <c r="G625" s="8" t="s">
        <v>20</v>
      </c>
      <c r="H625" s="9">
        <f t="shared" si="50"/>
        <v>1.5992152704135738</v>
      </c>
      <c r="I625">
        <v>2693</v>
      </c>
      <c r="J625" s="10">
        <f t="shared" si="51"/>
        <v>35.016709988860008</v>
      </c>
      <c r="K625" t="s">
        <v>41</v>
      </c>
      <c r="L625" t="str">
        <f t="shared" si="47"/>
        <v>theater</v>
      </c>
      <c r="M625" t="str">
        <f t="shared" si="48"/>
        <v>plays</v>
      </c>
      <c r="N625">
        <v>1437022800</v>
      </c>
      <c r="O625">
        <v>1437454800</v>
      </c>
      <c r="P625" s="12">
        <f t="shared" si="49"/>
        <v>42201.208333333328</v>
      </c>
      <c r="Q625" s="12">
        <f t="shared" si="49"/>
        <v>42206.208333333328</v>
      </c>
      <c r="R625" t="b">
        <v>0</v>
      </c>
      <c r="S625" t="b">
        <v>0</v>
      </c>
      <c r="T625" t="s">
        <v>33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21</v>
      </c>
      <c r="G626" s="8" t="s">
        <v>20</v>
      </c>
      <c r="H626" s="9">
        <f t="shared" si="50"/>
        <v>2.793921568627451</v>
      </c>
      <c r="I626">
        <v>432</v>
      </c>
      <c r="J626" s="10">
        <f t="shared" si="51"/>
        <v>11.805555555555555</v>
      </c>
      <c r="K626" t="s">
        <v>22</v>
      </c>
      <c r="L626" t="str">
        <f t="shared" si="47"/>
        <v>photography</v>
      </c>
      <c r="M626" t="str">
        <f t="shared" si="48"/>
        <v>photography books</v>
      </c>
      <c r="N626">
        <v>1422165600</v>
      </c>
      <c r="O626">
        <v>1422684000</v>
      </c>
      <c r="P626" s="12">
        <f t="shared" si="49"/>
        <v>42029.25</v>
      </c>
      <c r="Q626" s="12">
        <f t="shared" si="49"/>
        <v>42035.25</v>
      </c>
      <c r="R626" t="b">
        <v>0</v>
      </c>
      <c r="S626" t="b">
        <v>0</v>
      </c>
      <c r="T626" t="s">
        <v>122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21</v>
      </c>
      <c r="G627" s="8" t="s">
        <v>14</v>
      </c>
      <c r="H627" s="9">
        <f t="shared" si="50"/>
        <v>0.77373333333333338</v>
      </c>
      <c r="I627">
        <v>62</v>
      </c>
      <c r="J627" s="10">
        <f t="shared" si="51"/>
        <v>120.96774193548387</v>
      </c>
      <c r="K627" t="s">
        <v>22</v>
      </c>
      <c r="L627" t="str">
        <f t="shared" si="47"/>
        <v>theater</v>
      </c>
      <c r="M627" t="str">
        <f t="shared" si="48"/>
        <v>plays</v>
      </c>
      <c r="N627">
        <v>1580104800</v>
      </c>
      <c r="O627">
        <v>1581314400</v>
      </c>
      <c r="P627" s="12">
        <f t="shared" si="49"/>
        <v>43857.25</v>
      </c>
      <c r="Q627" s="12">
        <f t="shared" si="49"/>
        <v>43871.25</v>
      </c>
      <c r="R627" t="b">
        <v>0</v>
      </c>
      <c r="S627" t="b">
        <v>0</v>
      </c>
      <c r="T627" t="s">
        <v>33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21</v>
      </c>
      <c r="G628" s="8" t="s">
        <v>20</v>
      </c>
      <c r="H628" s="9">
        <f t="shared" si="50"/>
        <v>2.0632812500000002</v>
      </c>
      <c r="I628">
        <v>189</v>
      </c>
      <c r="J628" s="10">
        <f t="shared" si="51"/>
        <v>33.862433862433861</v>
      </c>
      <c r="K628" t="s">
        <v>22</v>
      </c>
      <c r="L628" t="str">
        <f t="shared" si="47"/>
        <v>theater</v>
      </c>
      <c r="M628" t="str">
        <f t="shared" si="48"/>
        <v>plays</v>
      </c>
      <c r="N628">
        <v>1285650000</v>
      </c>
      <c r="O628">
        <v>1286427600</v>
      </c>
      <c r="P628" s="12">
        <f t="shared" si="49"/>
        <v>40449.208333333336</v>
      </c>
      <c r="Q628" s="12">
        <f t="shared" si="49"/>
        <v>40458.208333333336</v>
      </c>
      <c r="R628" t="b">
        <v>0</v>
      </c>
      <c r="S628" t="b">
        <v>1</v>
      </c>
      <c r="T628" t="s">
        <v>33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40</v>
      </c>
      <c r="G629" s="8" t="s">
        <v>20</v>
      </c>
      <c r="H629" s="9">
        <f t="shared" si="50"/>
        <v>6.9424999999999999</v>
      </c>
      <c r="I629">
        <v>154</v>
      </c>
      <c r="J629" s="10">
        <f t="shared" si="51"/>
        <v>10.38961038961039</v>
      </c>
      <c r="K629" t="s">
        <v>41</v>
      </c>
      <c r="L629" t="str">
        <f t="shared" si="47"/>
        <v>food</v>
      </c>
      <c r="M629" t="str">
        <f t="shared" si="48"/>
        <v>food trucks</v>
      </c>
      <c r="N629">
        <v>1276664400</v>
      </c>
      <c r="O629">
        <v>1278738000</v>
      </c>
      <c r="P629" s="12">
        <f t="shared" si="49"/>
        <v>40345.208333333336</v>
      </c>
      <c r="Q629" s="12">
        <f t="shared" si="49"/>
        <v>40369.208333333336</v>
      </c>
      <c r="R629" t="b">
        <v>1</v>
      </c>
      <c r="S629" t="b">
        <v>0</v>
      </c>
      <c r="T629" t="s">
        <v>17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21</v>
      </c>
      <c r="G630" s="8" t="s">
        <v>20</v>
      </c>
      <c r="H630" s="9">
        <f t="shared" si="50"/>
        <v>1.5178947368421052</v>
      </c>
      <c r="I630">
        <v>96</v>
      </c>
      <c r="J630" s="10">
        <f t="shared" si="51"/>
        <v>19.791666666666668</v>
      </c>
      <c r="K630" t="s">
        <v>22</v>
      </c>
      <c r="L630" t="str">
        <f t="shared" si="47"/>
        <v>music</v>
      </c>
      <c r="M630" t="str">
        <f t="shared" si="48"/>
        <v>indie rock</v>
      </c>
      <c r="N630">
        <v>1286168400</v>
      </c>
      <c r="O630">
        <v>1286427600</v>
      </c>
      <c r="P630" s="12">
        <f t="shared" si="49"/>
        <v>40455.208333333336</v>
      </c>
      <c r="Q630" s="12">
        <f t="shared" si="49"/>
        <v>40458.208333333336</v>
      </c>
      <c r="R630" t="b">
        <v>0</v>
      </c>
      <c r="S630" t="b">
        <v>0</v>
      </c>
      <c r="T630" t="s">
        <v>60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21</v>
      </c>
      <c r="G631" s="8" t="s">
        <v>14</v>
      </c>
      <c r="H631" s="9">
        <f t="shared" si="50"/>
        <v>0.64582072176949945</v>
      </c>
      <c r="I631">
        <v>750</v>
      </c>
      <c r="J631" s="10">
        <f t="shared" si="51"/>
        <v>114.53333333333333</v>
      </c>
      <c r="K631" t="s">
        <v>22</v>
      </c>
      <c r="L631" t="str">
        <f t="shared" si="47"/>
        <v>theater</v>
      </c>
      <c r="M631" t="str">
        <f t="shared" si="48"/>
        <v>plays</v>
      </c>
      <c r="N631">
        <v>1467781200</v>
      </c>
      <c r="O631">
        <v>1467954000</v>
      </c>
      <c r="P631" s="12">
        <f t="shared" si="49"/>
        <v>42557.208333333328</v>
      </c>
      <c r="Q631" s="12">
        <f t="shared" si="49"/>
        <v>42559.208333333328</v>
      </c>
      <c r="R631" t="b">
        <v>0</v>
      </c>
      <c r="S631" t="b">
        <v>1</v>
      </c>
      <c r="T631" t="s">
        <v>33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21</v>
      </c>
      <c r="G632" s="8" t="s">
        <v>74</v>
      </c>
      <c r="H632" s="9">
        <f t="shared" si="50"/>
        <v>0.62873684210526315</v>
      </c>
      <c r="I632">
        <v>87</v>
      </c>
      <c r="J632" s="10">
        <f t="shared" si="51"/>
        <v>109.19540229885058</v>
      </c>
      <c r="K632" t="s">
        <v>22</v>
      </c>
      <c r="L632" t="str">
        <f t="shared" si="47"/>
        <v>theater</v>
      </c>
      <c r="M632" t="str">
        <f t="shared" si="48"/>
        <v>plays</v>
      </c>
      <c r="N632">
        <v>1556686800</v>
      </c>
      <c r="O632">
        <v>1557637200</v>
      </c>
      <c r="P632" s="12">
        <f t="shared" si="49"/>
        <v>43586.208333333328</v>
      </c>
      <c r="Q632" s="12">
        <f t="shared" si="49"/>
        <v>43597.208333333328</v>
      </c>
      <c r="R632" t="b">
        <v>0</v>
      </c>
      <c r="S632" t="b">
        <v>1</v>
      </c>
      <c r="T632" t="s">
        <v>33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21</v>
      </c>
      <c r="G633" s="8" t="s">
        <v>20</v>
      </c>
      <c r="H633" s="9">
        <f t="shared" si="50"/>
        <v>3.1039864864864866</v>
      </c>
      <c r="I633">
        <v>3063</v>
      </c>
      <c r="J633" s="10">
        <f t="shared" si="51"/>
        <v>19.327456741756446</v>
      </c>
      <c r="K633" t="s">
        <v>22</v>
      </c>
      <c r="L633" t="str">
        <f t="shared" si="47"/>
        <v>theater</v>
      </c>
      <c r="M633" t="str">
        <f t="shared" si="48"/>
        <v>plays</v>
      </c>
      <c r="N633">
        <v>1553576400</v>
      </c>
      <c r="O633">
        <v>1553922000</v>
      </c>
      <c r="P633" s="12">
        <f t="shared" si="49"/>
        <v>43550.208333333328</v>
      </c>
      <c r="Q633" s="12">
        <f t="shared" si="49"/>
        <v>43554.208333333328</v>
      </c>
      <c r="R633" t="b">
        <v>0</v>
      </c>
      <c r="S633" t="b">
        <v>0</v>
      </c>
      <c r="T633" t="s">
        <v>33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21</v>
      </c>
      <c r="G634" s="8" t="s">
        <v>47</v>
      </c>
      <c r="H634" s="9">
        <f t="shared" si="50"/>
        <v>0.42859916782246882</v>
      </c>
      <c r="I634">
        <v>278</v>
      </c>
      <c r="J634" s="10">
        <f t="shared" si="51"/>
        <v>259.35251798561148</v>
      </c>
      <c r="K634" t="s">
        <v>22</v>
      </c>
      <c r="L634" t="str">
        <f t="shared" si="47"/>
        <v>theater</v>
      </c>
      <c r="M634" t="str">
        <f t="shared" si="48"/>
        <v>plays</v>
      </c>
      <c r="N634">
        <v>1414904400</v>
      </c>
      <c r="O634">
        <v>1416463200</v>
      </c>
      <c r="P634" s="12">
        <f t="shared" si="49"/>
        <v>41945.208333333336</v>
      </c>
      <c r="Q634" s="12">
        <f t="shared" si="49"/>
        <v>41963.25</v>
      </c>
      <c r="R634" t="b">
        <v>0</v>
      </c>
      <c r="S634" t="b">
        <v>0</v>
      </c>
      <c r="T634" t="s">
        <v>33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21</v>
      </c>
      <c r="G635" s="8" t="s">
        <v>14</v>
      </c>
      <c r="H635" s="9">
        <f t="shared" si="50"/>
        <v>0.83119402985074631</v>
      </c>
      <c r="I635">
        <v>105</v>
      </c>
      <c r="J635" s="10">
        <f t="shared" si="51"/>
        <v>63.80952380952381</v>
      </c>
      <c r="K635" t="s">
        <v>22</v>
      </c>
      <c r="L635" t="str">
        <f t="shared" si="47"/>
        <v>film &amp; video</v>
      </c>
      <c r="M635" t="str">
        <f t="shared" si="48"/>
        <v>animation</v>
      </c>
      <c r="N635">
        <v>1446876000</v>
      </c>
      <c r="O635">
        <v>1447221600</v>
      </c>
      <c r="P635" s="12">
        <f t="shared" si="49"/>
        <v>42315.25</v>
      </c>
      <c r="Q635" s="12">
        <f t="shared" si="49"/>
        <v>42319.25</v>
      </c>
      <c r="R635" t="b">
        <v>0</v>
      </c>
      <c r="S635" t="b">
        <v>0</v>
      </c>
      <c r="T635" t="s">
        <v>71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21</v>
      </c>
      <c r="G636" s="8" t="s">
        <v>74</v>
      </c>
      <c r="H636" s="9">
        <f t="shared" si="50"/>
        <v>0.78531302876480547</v>
      </c>
      <c r="I636">
        <v>1658</v>
      </c>
      <c r="J636" s="10">
        <f t="shared" si="51"/>
        <v>71.290711700844398</v>
      </c>
      <c r="K636" t="s">
        <v>22</v>
      </c>
      <c r="L636" t="str">
        <f t="shared" si="47"/>
        <v>film &amp; video</v>
      </c>
      <c r="M636" t="str">
        <f t="shared" si="48"/>
        <v>television</v>
      </c>
      <c r="N636">
        <v>1490418000</v>
      </c>
      <c r="O636">
        <v>1491627600</v>
      </c>
      <c r="P636" s="12">
        <f t="shared" si="49"/>
        <v>42819.208333333328</v>
      </c>
      <c r="Q636" s="12">
        <f t="shared" si="49"/>
        <v>42833.208333333328</v>
      </c>
      <c r="R636" t="b">
        <v>0</v>
      </c>
      <c r="S636" t="b">
        <v>0</v>
      </c>
      <c r="T636" t="s">
        <v>269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21</v>
      </c>
      <c r="G637" s="8" t="s">
        <v>20</v>
      </c>
      <c r="H637" s="9">
        <f t="shared" si="50"/>
        <v>1.1409352517985611</v>
      </c>
      <c r="I637">
        <v>2266</v>
      </c>
      <c r="J637" s="10">
        <f t="shared" si="51"/>
        <v>61.341571050308914</v>
      </c>
      <c r="K637" t="s">
        <v>22</v>
      </c>
      <c r="L637" t="str">
        <f t="shared" si="47"/>
        <v>film &amp; video</v>
      </c>
      <c r="M637" t="str">
        <f t="shared" si="48"/>
        <v>television</v>
      </c>
      <c r="N637">
        <v>1360389600</v>
      </c>
      <c r="O637">
        <v>1363150800</v>
      </c>
      <c r="P637" s="12">
        <f t="shared" si="49"/>
        <v>41314.25</v>
      </c>
      <c r="Q637" s="12">
        <f t="shared" si="49"/>
        <v>41346.208333333336</v>
      </c>
      <c r="R637" t="b">
        <v>0</v>
      </c>
      <c r="S637" t="b">
        <v>0</v>
      </c>
      <c r="T637" t="s">
        <v>269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36</v>
      </c>
      <c r="G638" s="8" t="s">
        <v>14</v>
      </c>
      <c r="H638" s="9">
        <f t="shared" si="50"/>
        <v>0.64537683358624176</v>
      </c>
      <c r="I638">
        <v>2604</v>
      </c>
      <c r="J638" s="10">
        <f t="shared" si="51"/>
        <v>75.921658986175117</v>
      </c>
      <c r="K638" t="s">
        <v>37</v>
      </c>
      <c r="L638" t="str">
        <f t="shared" si="47"/>
        <v>film &amp; video</v>
      </c>
      <c r="M638" t="str">
        <f t="shared" si="48"/>
        <v>animation</v>
      </c>
      <c r="N638">
        <v>1326866400</v>
      </c>
      <c r="O638">
        <v>1330754400</v>
      </c>
      <c r="P638" s="12">
        <f t="shared" si="49"/>
        <v>40926.25</v>
      </c>
      <c r="Q638" s="12">
        <f t="shared" si="49"/>
        <v>40971.25</v>
      </c>
      <c r="R638" t="b">
        <v>0</v>
      </c>
      <c r="S638" t="b">
        <v>1</v>
      </c>
      <c r="T638" t="s">
        <v>71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21</v>
      </c>
      <c r="G639" s="8" t="s">
        <v>14</v>
      </c>
      <c r="H639" s="9">
        <f t="shared" si="50"/>
        <v>0.79411764705882348</v>
      </c>
      <c r="I639">
        <v>65</v>
      </c>
      <c r="J639" s="10">
        <f t="shared" si="51"/>
        <v>130.76923076923077</v>
      </c>
      <c r="K639" t="s">
        <v>22</v>
      </c>
      <c r="L639" t="str">
        <f t="shared" si="47"/>
        <v>theater</v>
      </c>
      <c r="M639" t="str">
        <f t="shared" si="48"/>
        <v>plays</v>
      </c>
      <c r="N639">
        <v>1479103200</v>
      </c>
      <c r="O639">
        <v>1479794400</v>
      </c>
      <c r="P639" s="12">
        <f t="shared" si="49"/>
        <v>42688.25</v>
      </c>
      <c r="Q639" s="12">
        <f t="shared" si="49"/>
        <v>42696.25</v>
      </c>
      <c r="R639" t="b">
        <v>0</v>
      </c>
      <c r="S639" t="b">
        <v>0</v>
      </c>
      <c r="T639" t="s">
        <v>33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21</v>
      </c>
      <c r="G640" s="8" t="s">
        <v>14</v>
      </c>
      <c r="H640" s="9">
        <f t="shared" si="50"/>
        <v>0.11419117647058824</v>
      </c>
      <c r="I640">
        <v>94</v>
      </c>
      <c r="J640" s="10">
        <f t="shared" si="51"/>
        <v>868.08510638297878</v>
      </c>
      <c r="K640" t="s">
        <v>22</v>
      </c>
      <c r="L640" t="str">
        <f t="shared" si="47"/>
        <v>theater</v>
      </c>
      <c r="M640" t="str">
        <f t="shared" si="48"/>
        <v>plays</v>
      </c>
      <c r="N640">
        <v>1280206800</v>
      </c>
      <c r="O640">
        <v>1281243600</v>
      </c>
      <c r="P640" s="12">
        <f t="shared" si="49"/>
        <v>40386.208333333336</v>
      </c>
      <c r="Q640" s="12">
        <f t="shared" si="49"/>
        <v>40398.208333333336</v>
      </c>
      <c r="R640" t="b">
        <v>0</v>
      </c>
      <c r="S640" t="b">
        <v>1</v>
      </c>
      <c r="T640" t="s">
        <v>33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21</v>
      </c>
      <c r="G641" s="8" t="s">
        <v>47</v>
      </c>
      <c r="H641" s="9">
        <f t="shared" si="50"/>
        <v>0.56186046511627907</v>
      </c>
      <c r="I641">
        <v>45</v>
      </c>
      <c r="J641" s="10">
        <f t="shared" si="51"/>
        <v>191.11111111111111</v>
      </c>
      <c r="K641" t="s">
        <v>22</v>
      </c>
      <c r="L641" t="str">
        <f t="shared" si="47"/>
        <v>film &amp; video</v>
      </c>
      <c r="M641" t="str">
        <f t="shared" si="48"/>
        <v>drama</v>
      </c>
      <c r="N641">
        <v>1532754000</v>
      </c>
      <c r="O641">
        <v>1532754000</v>
      </c>
      <c r="P641" s="12">
        <f t="shared" si="49"/>
        <v>43309.208333333328</v>
      </c>
      <c r="Q641" s="12">
        <f t="shared" si="49"/>
        <v>43309.208333333328</v>
      </c>
      <c r="R641" t="b">
        <v>0</v>
      </c>
      <c r="S641" t="b">
        <v>1</v>
      </c>
      <c r="T641" t="s">
        <v>53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21</v>
      </c>
      <c r="G642" s="8" t="s">
        <v>14</v>
      </c>
      <c r="H642" s="9">
        <f t="shared" si="50"/>
        <v>0.16501669449081802</v>
      </c>
      <c r="I642">
        <v>257</v>
      </c>
      <c r="J642" s="10">
        <f t="shared" si="51"/>
        <v>466.14785992217901</v>
      </c>
      <c r="K642" t="s">
        <v>22</v>
      </c>
      <c r="L642" t="str">
        <f t="shared" si="47"/>
        <v>theater</v>
      </c>
      <c r="M642" t="str">
        <f t="shared" si="48"/>
        <v>plays</v>
      </c>
      <c r="N642">
        <v>1453096800</v>
      </c>
      <c r="O642">
        <v>1453356000</v>
      </c>
      <c r="P642" s="12">
        <f t="shared" si="49"/>
        <v>42387.25</v>
      </c>
      <c r="Q642" s="12">
        <f t="shared" si="49"/>
        <v>42390.25</v>
      </c>
      <c r="R642" t="b">
        <v>0</v>
      </c>
      <c r="S642" t="b">
        <v>0</v>
      </c>
      <c r="T642" t="s">
        <v>33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98</v>
      </c>
      <c r="G643" s="8" t="s">
        <v>20</v>
      </c>
      <c r="H643" s="9">
        <f t="shared" si="50"/>
        <v>1.1996808510638297</v>
      </c>
      <c r="I643">
        <v>194</v>
      </c>
      <c r="J643" s="10">
        <f t="shared" si="51"/>
        <v>48.453608247422679</v>
      </c>
      <c r="K643" t="s">
        <v>99</v>
      </c>
      <c r="L643" t="str">
        <f t="shared" ref="L643:L706" si="52">LEFT(T643,FIND("/",T643)-1)</f>
        <v>theater</v>
      </c>
      <c r="M643" t="str">
        <f t="shared" ref="M643:M706" si="53">RIGHT(T643,LEN(T643)-FIND("/",T643))</f>
        <v>plays</v>
      </c>
      <c r="N643">
        <v>1487570400</v>
      </c>
      <c r="O643">
        <v>1489986000</v>
      </c>
      <c r="P643" s="12">
        <f t="shared" ref="P643:Q706" si="54">(((N643/60)/60)/24)+DATE(1970,1,1)</f>
        <v>42786.25</v>
      </c>
      <c r="Q643" s="12">
        <f t="shared" si="54"/>
        <v>42814.208333333328</v>
      </c>
      <c r="R643" t="b">
        <v>0</v>
      </c>
      <c r="S643" t="b">
        <v>0</v>
      </c>
      <c r="T643" t="s">
        <v>33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15</v>
      </c>
      <c r="G644" s="8" t="s">
        <v>20</v>
      </c>
      <c r="H644" s="9">
        <f t="shared" si="50"/>
        <v>1.4545652173913044</v>
      </c>
      <c r="I644">
        <v>129</v>
      </c>
      <c r="J644" s="10">
        <f t="shared" si="51"/>
        <v>71.31782945736434</v>
      </c>
      <c r="K644" t="s">
        <v>16</v>
      </c>
      <c r="L644" t="str">
        <f t="shared" si="52"/>
        <v>technology</v>
      </c>
      <c r="M644" t="str">
        <f t="shared" si="53"/>
        <v>wearables</v>
      </c>
      <c r="N644">
        <v>1545026400</v>
      </c>
      <c r="O644">
        <v>1545804000</v>
      </c>
      <c r="P644" s="12">
        <f t="shared" si="54"/>
        <v>43451.25</v>
      </c>
      <c r="Q644" s="12">
        <f t="shared" si="54"/>
        <v>43460.25</v>
      </c>
      <c r="R644" t="b">
        <v>0</v>
      </c>
      <c r="S644" t="b">
        <v>0</v>
      </c>
      <c r="T644" t="s">
        <v>65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21</v>
      </c>
      <c r="G645" s="8" t="s">
        <v>20</v>
      </c>
      <c r="H645" s="9">
        <f t="shared" ref="H645:H708" si="55">E645/D645</f>
        <v>2.2138255033557046</v>
      </c>
      <c r="I645">
        <v>375</v>
      </c>
      <c r="J645" s="10">
        <f t="shared" ref="J645:J708" si="56">IF(I645&gt;=1,D645/I645,"no donations")</f>
        <v>39.733333333333334</v>
      </c>
      <c r="K645" t="s">
        <v>22</v>
      </c>
      <c r="L645" t="str">
        <f t="shared" si="52"/>
        <v>theater</v>
      </c>
      <c r="M645" t="str">
        <f t="shared" si="53"/>
        <v>plays</v>
      </c>
      <c r="N645">
        <v>1488348000</v>
      </c>
      <c r="O645">
        <v>1489899600</v>
      </c>
      <c r="P645" s="12">
        <f t="shared" si="54"/>
        <v>42795.25</v>
      </c>
      <c r="Q645" s="12">
        <f t="shared" si="54"/>
        <v>42813.208333333328</v>
      </c>
      <c r="R645" t="b">
        <v>0</v>
      </c>
      <c r="S645" t="b">
        <v>0</v>
      </c>
      <c r="T645" t="s">
        <v>33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15</v>
      </c>
      <c r="G646" s="8" t="s">
        <v>14</v>
      </c>
      <c r="H646" s="9">
        <f t="shared" si="55"/>
        <v>0.48396694214876035</v>
      </c>
      <c r="I646">
        <v>2928</v>
      </c>
      <c r="J646" s="10">
        <f t="shared" si="56"/>
        <v>57.855191256830601</v>
      </c>
      <c r="K646" t="s">
        <v>16</v>
      </c>
      <c r="L646" t="str">
        <f t="shared" si="52"/>
        <v>theater</v>
      </c>
      <c r="M646" t="str">
        <f t="shared" si="53"/>
        <v>plays</v>
      </c>
      <c r="N646">
        <v>1545112800</v>
      </c>
      <c r="O646">
        <v>1546495200</v>
      </c>
      <c r="P646" s="12">
        <f t="shared" si="54"/>
        <v>43452.25</v>
      </c>
      <c r="Q646" s="12">
        <f t="shared" si="54"/>
        <v>43468.25</v>
      </c>
      <c r="R646" t="b">
        <v>0</v>
      </c>
      <c r="S646" t="b">
        <v>0</v>
      </c>
      <c r="T646" t="s">
        <v>33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21</v>
      </c>
      <c r="G647" s="8" t="s">
        <v>14</v>
      </c>
      <c r="H647" s="9">
        <f t="shared" si="55"/>
        <v>0.92911504424778757</v>
      </c>
      <c r="I647">
        <v>4697</v>
      </c>
      <c r="J647" s="10">
        <f t="shared" si="56"/>
        <v>40.898445816478606</v>
      </c>
      <c r="K647" t="s">
        <v>22</v>
      </c>
      <c r="L647" t="str">
        <f t="shared" si="52"/>
        <v>music</v>
      </c>
      <c r="M647" t="str">
        <f t="shared" si="53"/>
        <v>rock</v>
      </c>
      <c r="N647">
        <v>1537938000</v>
      </c>
      <c r="O647">
        <v>1539752400</v>
      </c>
      <c r="P647" s="12">
        <f t="shared" si="54"/>
        <v>43369.208333333328</v>
      </c>
      <c r="Q647" s="12">
        <f t="shared" si="54"/>
        <v>43390.208333333328</v>
      </c>
      <c r="R647" t="b">
        <v>0</v>
      </c>
      <c r="S647" t="b">
        <v>1</v>
      </c>
      <c r="T647" t="s">
        <v>23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21</v>
      </c>
      <c r="G648" s="8" t="s">
        <v>14</v>
      </c>
      <c r="H648" s="9">
        <f t="shared" si="55"/>
        <v>0.88599797365754818</v>
      </c>
      <c r="I648">
        <v>2915</v>
      </c>
      <c r="J648" s="10">
        <f t="shared" si="56"/>
        <v>33.859348198970842</v>
      </c>
      <c r="K648" t="s">
        <v>22</v>
      </c>
      <c r="L648" t="str">
        <f t="shared" si="52"/>
        <v>games</v>
      </c>
      <c r="M648" t="str">
        <f t="shared" si="53"/>
        <v>video games</v>
      </c>
      <c r="N648">
        <v>1363150800</v>
      </c>
      <c r="O648">
        <v>1364101200</v>
      </c>
      <c r="P648" s="12">
        <f t="shared" si="54"/>
        <v>41346.208333333336</v>
      </c>
      <c r="Q648" s="12">
        <f t="shared" si="54"/>
        <v>41357.208333333336</v>
      </c>
      <c r="R648" t="b">
        <v>0</v>
      </c>
      <c r="S648" t="b">
        <v>0</v>
      </c>
      <c r="T648" t="s">
        <v>89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21</v>
      </c>
      <c r="G649" s="8" t="s">
        <v>14</v>
      </c>
      <c r="H649" s="9">
        <f t="shared" si="55"/>
        <v>0.41399999999999998</v>
      </c>
      <c r="I649">
        <v>18</v>
      </c>
      <c r="J649" s="10">
        <f t="shared" si="56"/>
        <v>250</v>
      </c>
      <c r="K649" t="s">
        <v>22</v>
      </c>
      <c r="L649" t="str">
        <f t="shared" si="52"/>
        <v>publishing</v>
      </c>
      <c r="M649" t="str">
        <f t="shared" si="53"/>
        <v>translations</v>
      </c>
      <c r="N649">
        <v>1523250000</v>
      </c>
      <c r="O649">
        <v>1525323600</v>
      </c>
      <c r="P649" s="12">
        <f t="shared" si="54"/>
        <v>43199.208333333328</v>
      </c>
      <c r="Q649" s="12">
        <f t="shared" si="54"/>
        <v>43223.208333333328</v>
      </c>
      <c r="R649" t="b">
        <v>0</v>
      </c>
      <c r="S649" t="b">
        <v>0</v>
      </c>
      <c r="T649" t="s">
        <v>206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21</v>
      </c>
      <c r="G650" s="8" t="s">
        <v>74</v>
      </c>
      <c r="H650" s="9">
        <f t="shared" si="55"/>
        <v>0.63056795131845844</v>
      </c>
      <c r="I650">
        <v>723</v>
      </c>
      <c r="J650" s="10">
        <f t="shared" si="56"/>
        <v>136.3762102351314</v>
      </c>
      <c r="K650" t="s">
        <v>22</v>
      </c>
      <c r="L650" t="str">
        <f t="shared" si="52"/>
        <v>food</v>
      </c>
      <c r="M650" t="str">
        <f t="shared" si="53"/>
        <v>food trucks</v>
      </c>
      <c r="N650">
        <v>1499317200</v>
      </c>
      <c r="O650">
        <v>1500872400</v>
      </c>
      <c r="P650" s="12">
        <f t="shared" si="54"/>
        <v>42922.208333333328</v>
      </c>
      <c r="Q650" s="12">
        <f t="shared" si="54"/>
        <v>42940.208333333328</v>
      </c>
      <c r="R650" t="b">
        <v>1</v>
      </c>
      <c r="S650" t="b">
        <v>0</v>
      </c>
      <c r="T650" t="s">
        <v>17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98</v>
      </c>
      <c r="G651" s="8" t="s">
        <v>14</v>
      </c>
      <c r="H651" s="9">
        <f t="shared" si="55"/>
        <v>0.48482333607230893</v>
      </c>
      <c r="I651">
        <v>602</v>
      </c>
      <c r="J651" s="10">
        <f t="shared" si="56"/>
        <v>202.1594684385382</v>
      </c>
      <c r="K651" t="s">
        <v>99</v>
      </c>
      <c r="L651" t="str">
        <f t="shared" si="52"/>
        <v>theater</v>
      </c>
      <c r="M651" t="str">
        <f t="shared" si="53"/>
        <v>plays</v>
      </c>
      <c r="N651">
        <v>1287550800</v>
      </c>
      <c r="O651">
        <v>1288501200</v>
      </c>
      <c r="P651" s="12">
        <f t="shared" si="54"/>
        <v>40471.208333333336</v>
      </c>
      <c r="Q651" s="12">
        <f t="shared" si="54"/>
        <v>40482.208333333336</v>
      </c>
      <c r="R651" t="b">
        <v>1</v>
      </c>
      <c r="S651" t="b">
        <v>1</v>
      </c>
      <c r="T651" t="s">
        <v>33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21</v>
      </c>
      <c r="G652" s="8" t="s">
        <v>14</v>
      </c>
      <c r="H652" s="9">
        <f t="shared" si="55"/>
        <v>0.02</v>
      </c>
      <c r="I652">
        <v>1</v>
      </c>
      <c r="J652" s="10">
        <f t="shared" si="56"/>
        <v>100</v>
      </c>
      <c r="K652" t="s">
        <v>22</v>
      </c>
      <c r="L652" t="str">
        <f t="shared" si="52"/>
        <v>music</v>
      </c>
      <c r="M652" t="str">
        <f t="shared" si="53"/>
        <v>jazz</v>
      </c>
      <c r="N652">
        <v>1404795600</v>
      </c>
      <c r="O652">
        <v>1407128400</v>
      </c>
      <c r="P652" s="12">
        <f t="shared" si="54"/>
        <v>41828.208333333336</v>
      </c>
      <c r="Q652" s="12">
        <f t="shared" si="54"/>
        <v>41855.208333333336</v>
      </c>
      <c r="R652" t="b">
        <v>0</v>
      </c>
      <c r="S652" t="b">
        <v>0</v>
      </c>
      <c r="T652" t="s">
        <v>159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107</v>
      </c>
      <c r="G653" s="8" t="s">
        <v>14</v>
      </c>
      <c r="H653" s="9">
        <f t="shared" si="55"/>
        <v>0.88479410269445857</v>
      </c>
      <c r="I653">
        <v>3868</v>
      </c>
      <c r="J653" s="10">
        <f t="shared" si="56"/>
        <v>50.853154084798348</v>
      </c>
      <c r="K653" t="s">
        <v>108</v>
      </c>
      <c r="L653" t="str">
        <f t="shared" si="52"/>
        <v>film &amp; video</v>
      </c>
      <c r="M653" t="str">
        <f t="shared" si="53"/>
        <v>shorts</v>
      </c>
      <c r="N653">
        <v>1393048800</v>
      </c>
      <c r="O653">
        <v>1394344800</v>
      </c>
      <c r="P653" s="12">
        <f t="shared" si="54"/>
        <v>41692.25</v>
      </c>
      <c r="Q653" s="12">
        <f t="shared" si="54"/>
        <v>41707.25</v>
      </c>
      <c r="R653" t="b">
        <v>0</v>
      </c>
      <c r="S653" t="b">
        <v>0</v>
      </c>
      <c r="T653" t="s">
        <v>100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21</v>
      </c>
      <c r="G654" s="8" t="s">
        <v>20</v>
      </c>
      <c r="H654" s="9">
        <f t="shared" si="55"/>
        <v>1.2684</v>
      </c>
      <c r="I654">
        <v>409</v>
      </c>
      <c r="J654" s="10">
        <f t="shared" si="56"/>
        <v>24.449877750611247</v>
      </c>
      <c r="K654" t="s">
        <v>22</v>
      </c>
      <c r="L654" t="str">
        <f t="shared" si="52"/>
        <v>technology</v>
      </c>
      <c r="M654" t="str">
        <f t="shared" si="53"/>
        <v>web</v>
      </c>
      <c r="N654">
        <v>1470373200</v>
      </c>
      <c r="O654">
        <v>1474088400</v>
      </c>
      <c r="P654" s="12">
        <f t="shared" si="54"/>
        <v>42587.208333333328</v>
      </c>
      <c r="Q654" s="12">
        <f t="shared" si="54"/>
        <v>42630.208333333328</v>
      </c>
      <c r="R654" t="b">
        <v>0</v>
      </c>
      <c r="S654" t="b">
        <v>0</v>
      </c>
      <c r="T654" t="s">
        <v>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21</v>
      </c>
      <c r="G655" s="8" t="s">
        <v>20</v>
      </c>
      <c r="H655" s="9">
        <f t="shared" si="55"/>
        <v>23.388333333333332</v>
      </c>
      <c r="I655">
        <v>234</v>
      </c>
      <c r="J655" s="10">
        <f t="shared" si="56"/>
        <v>2.5641025641025643</v>
      </c>
      <c r="K655" t="s">
        <v>22</v>
      </c>
      <c r="L655" t="str">
        <f t="shared" si="52"/>
        <v>technology</v>
      </c>
      <c r="M655" t="str">
        <f t="shared" si="53"/>
        <v>web</v>
      </c>
      <c r="N655">
        <v>1460091600</v>
      </c>
      <c r="O655">
        <v>1460264400</v>
      </c>
      <c r="P655" s="12">
        <f t="shared" si="54"/>
        <v>42468.208333333328</v>
      </c>
      <c r="Q655" s="12">
        <f t="shared" si="54"/>
        <v>42470.208333333328</v>
      </c>
      <c r="R655" t="b">
        <v>0</v>
      </c>
      <c r="S655" t="b">
        <v>0</v>
      </c>
      <c r="T655" t="s">
        <v>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21</v>
      </c>
      <c r="G656" s="8" t="s">
        <v>20</v>
      </c>
      <c r="H656" s="9">
        <f t="shared" si="55"/>
        <v>5.0838857142857146</v>
      </c>
      <c r="I656">
        <v>3016</v>
      </c>
      <c r="J656" s="10">
        <f t="shared" si="56"/>
        <v>11.604774535809019</v>
      </c>
      <c r="K656" t="s">
        <v>22</v>
      </c>
      <c r="L656" t="str">
        <f t="shared" si="52"/>
        <v>music</v>
      </c>
      <c r="M656" t="str">
        <f t="shared" si="53"/>
        <v>metal</v>
      </c>
      <c r="N656">
        <v>1440392400</v>
      </c>
      <c r="O656">
        <v>1440824400</v>
      </c>
      <c r="P656" s="12">
        <f t="shared" si="54"/>
        <v>42240.208333333328</v>
      </c>
      <c r="Q656" s="12">
        <f t="shared" si="54"/>
        <v>42245.208333333328</v>
      </c>
      <c r="R656" t="b">
        <v>0</v>
      </c>
      <c r="S656" t="b">
        <v>0</v>
      </c>
      <c r="T656" t="s">
        <v>148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21</v>
      </c>
      <c r="G657" s="8" t="s">
        <v>20</v>
      </c>
      <c r="H657" s="9">
        <f t="shared" si="55"/>
        <v>1.9147826086956521</v>
      </c>
      <c r="I657">
        <v>264</v>
      </c>
      <c r="J657" s="10">
        <f t="shared" si="56"/>
        <v>26.136363636363637</v>
      </c>
      <c r="K657" t="s">
        <v>22</v>
      </c>
      <c r="L657" t="str">
        <f t="shared" si="52"/>
        <v>photography</v>
      </c>
      <c r="M657" t="str">
        <f t="shared" si="53"/>
        <v>photography books</v>
      </c>
      <c r="N657">
        <v>1488434400</v>
      </c>
      <c r="O657">
        <v>1489554000</v>
      </c>
      <c r="P657" s="12">
        <f t="shared" si="54"/>
        <v>42796.25</v>
      </c>
      <c r="Q657" s="12">
        <f t="shared" si="54"/>
        <v>42809.208333333328</v>
      </c>
      <c r="R657" t="b">
        <v>1</v>
      </c>
      <c r="S657" t="b">
        <v>0</v>
      </c>
      <c r="T657" t="s">
        <v>122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26</v>
      </c>
      <c r="G658" s="8" t="s">
        <v>14</v>
      </c>
      <c r="H658" s="9">
        <f t="shared" si="55"/>
        <v>0.42127533783783783</v>
      </c>
      <c r="I658">
        <v>504</v>
      </c>
      <c r="J658" s="10">
        <f t="shared" si="56"/>
        <v>234.92063492063491</v>
      </c>
      <c r="K658" t="s">
        <v>27</v>
      </c>
      <c r="L658" t="str">
        <f t="shared" si="52"/>
        <v>food</v>
      </c>
      <c r="M658" t="str">
        <f t="shared" si="53"/>
        <v>food trucks</v>
      </c>
      <c r="N658">
        <v>1514440800</v>
      </c>
      <c r="O658">
        <v>1514872800</v>
      </c>
      <c r="P658" s="12">
        <f t="shared" si="54"/>
        <v>43097.25</v>
      </c>
      <c r="Q658" s="12">
        <f t="shared" si="54"/>
        <v>43102.25</v>
      </c>
      <c r="R658" t="b">
        <v>0</v>
      </c>
      <c r="S658" t="b">
        <v>0</v>
      </c>
      <c r="T658" t="s">
        <v>17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21</v>
      </c>
      <c r="G659" s="8" t="s">
        <v>14</v>
      </c>
      <c r="H659" s="9">
        <f t="shared" si="55"/>
        <v>8.2400000000000001E-2</v>
      </c>
      <c r="I659">
        <v>14</v>
      </c>
      <c r="J659" s="10">
        <f t="shared" si="56"/>
        <v>714.28571428571433</v>
      </c>
      <c r="K659" t="s">
        <v>22</v>
      </c>
      <c r="L659" t="str">
        <f t="shared" si="52"/>
        <v>film &amp; video</v>
      </c>
      <c r="M659" t="str">
        <f t="shared" si="53"/>
        <v>science fiction</v>
      </c>
      <c r="N659">
        <v>1514354400</v>
      </c>
      <c r="O659">
        <v>1515736800</v>
      </c>
      <c r="P659" s="12">
        <f t="shared" si="54"/>
        <v>43096.25</v>
      </c>
      <c r="Q659" s="12">
        <f t="shared" si="54"/>
        <v>43112.25</v>
      </c>
      <c r="R659" t="b">
        <v>0</v>
      </c>
      <c r="S659" t="b">
        <v>0</v>
      </c>
      <c r="T659" t="s">
        <v>474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21</v>
      </c>
      <c r="G660" s="8" t="s">
        <v>74</v>
      </c>
      <c r="H660" s="9">
        <f t="shared" si="55"/>
        <v>0.60064638783269964</v>
      </c>
      <c r="I660">
        <v>390</v>
      </c>
      <c r="J660" s="10">
        <f t="shared" si="56"/>
        <v>134.87179487179486</v>
      </c>
      <c r="K660" t="s">
        <v>22</v>
      </c>
      <c r="L660" t="str">
        <f t="shared" si="52"/>
        <v>music</v>
      </c>
      <c r="M660" t="str">
        <f t="shared" si="53"/>
        <v>rock</v>
      </c>
      <c r="N660">
        <v>1440910800</v>
      </c>
      <c r="O660">
        <v>1442898000</v>
      </c>
      <c r="P660" s="12">
        <f t="shared" si="54"/>
        <v>42246.208333333328</v>
      </c>
      <c r="Q660" s="12">
        <f t="shared" si="54"/>
        <v>42269.208333333328</v>
      </c>
      <c r="R660" t="b">
        <v>0</v>
      </c>
      <c r="S660" t="b">
        <v>0</v>
      </c>
      <c r="T660" t="s">
        <v>23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40</v>
      </c>
      <c r="G661" s="8" t="s">
        <v>14</v>
      </c>
      <c r="H661" s="9">
        <f t="shared" si="55"/>
        <v>0.47232808616404309</v>
      </c>
      <c r="I661">
        <v>750</v>
      </c>
      <c r="J661" s="10">
        <f t="shared" si="56"/>
        <v>160.93333333333334</v>
      </c>
      <c r="K661" t="s">
        <v>41</v>
      </c>
      <c r="L661" t="str">
        <f t="shared" si="52"/>
        <v>film &amp; video</v>
      </c>
      <c r="M661" t="str">
        <f t="shared" si="53"/>
        <v>documentary</v>
      </c>
      <c r="N661">
        <v>1296108000</v>
      </c>
      <c r="O661">
        <v>1296194400</v>
      </c>
      <c r="P661" s="12">
        <f t="shared" si="54"/>
        <v>40570.25</v>
      </c>
      <c r="Q661" s="12">
        <f t="shared" si="54"/>
        <v>40571.25</v>
      </c>
      <c r="R661" t="b">
        <v>0</v>
      </c>
      <c r="S661" t="b">
        <v>0</v>
      </c>
      <c r="T661" t="s">
        <v>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21</v>
      </c>
      <c r="G662" s="8" t="s">
        <v>14</v>
      </c>
      <c r="H662" s="9">
        <f t="shared" si="55"/>
        <v>0.81736263736263737</v>
      </c>
      <c r="I662">
        <v>77</v>
      </c>
      <c r="J662" s="10">
        <f t="shared" si="56"/>
        <v>118.18181818181819</v>
      </c>
      <c r="K662" t="s">
        <v>22</v>
      </c>
      <c r="L662" t="str">
        <f t="shared" si="52"/>
        <v>theater</v>
      </c>
      <c r="M662" t="str">
        <f t="shared" si="53"/>
        <v>plays</v>
      </c>
      <c r="N662">
        <v>1440133200</v>
      </c>
      <c r="O662">
        <v>1440910800</v>
      </c>
      <c r="P662" s="12">
        <f t="shared" si="54"/>
        <v>42237.208333333328</v>
      </c>
      <c r="Q662" s="12">
        <f t="shared" si="54"/>
        <v>42246.208333333328</v>
      </c>
      <c r="R662" t="b">
        <v>1</v>
      </c>
      <c r="S662" t="b">
        <v>0</v>
      </c>
      <c r="T662" t="s">
        <v>33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36</v>
      </c>
      <c r="G663" s="8" t="s">
        <v>14</v>
      </c>
      <c r="H663" s="9">
        <f t="shared" si="55"/>
        <v>0.54187265917603</v>
      </c>
      <c r="I663">
        <v>752</v>
      </c>
      <c r="J663" s="10">
        <f t="shared" si="56"/>
        <v>142.02127659574469</v>
      </c>
      <c r="K663" t="s">
        <v>37</v>
      </c>
      <c r="L663" t="str">
        <f t="shared" si="52"/>
        <v>music</v>
      </c>
      <c r="M663" t="str">
        <f t="shared" si="53"/>
        <v>jazz</v>
      </c>
      <c r="N663">
        <v>1332910800</v>
      </c>
      <c r="O663">
        <v>1335502800</v>
      </c>
      <c r="P663" s="12">
        <f t="shared" si="54"/>
        <v>40996.208333333336</v>
      </c>
      <c r="Q663" s="12">
        <f t="shared" si="54"/>
        <v>41026.208333333336</v>
      </c>
      <c r="R663" t="b">
        <v>0</v>
      </c>
      <c r="S663" t="b">
        <v>0</v>
      </c>
      <c r="T663" t="s">
        <v>159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21</v>
      </c>
      <c r="G664" s="8" t="s">
        <v>14</v>
      </c>
      <c r="H664" s="9">
        <f t="shared" si="55"/>
        <v>0.97868131868131869</v>
      </c>
      <c r="I664">
        <v>131</v>
      </c>
      <c r="J664" s="10">
        <f t="shared" si="56"/>
        <v>69.465648854961827</v>
      </c>
      <c r="K664" t="s">
        <v>22</v>
      </c>
      <c r="L664" t="str">
        <f t="shared" si="52"/>
        <v>theater</v>
      </c>
      <c r="M664" t="str">
        <f t="shared" si="53"/>
        <v>plays</v>
      </c>
      <c r="N664">
        <v>1544335200</v>
      </c>
      <c r="O664">
        <v>1544680800</v>
      </c>
      <c r="P664" s="12">
        <f t="shared" si="54"/>
        <v>43443.25</v>
      </c>
      <c r="Q664" s="12">
        <f t="shared" si="54"/>
        <v>43447.25</v>
      </c>
      <c r="R664" t="b">
        <v>0</v>
      </c>
      <c r="S664" t="b">
        <v>0</v>
      </c>
      <c r="T664" t="s">
        <v>33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21</v>
      </c>
      <c r="G665" s="8" t="s">
        <v>14</v>
      </c>
      <c r="H665" s="9">
        <f t="shared" si="55"/>
        <v>0.77239999999999998</v>
      </c>
      <c r="I665">
        <v>87</v>
      </c>
      <c r="J665" s="10">
        <f t="shared" si="56"/>
        <v>114.94252873563218</v>
      </c>
      <c r="K665" t="s">
        <v>22</v>
      </c>
      <c r="L665" t="str">
        <f t="shared" si="52"/>
        <v>theater</v>
      </c>
      <c r="M665" t="str">
        <f t="shared" si="53"/>
        <v>plays</v>
      </c>
      <c r="N665">
        <v>1286427600</v>
      </c>
      <c r="O665">
        <v>1288414800</v>
      </c>
      <c r="P665" s="12">
        <f t="shared" si="54"/>
        <v>40458.208333333336</v>
      </c>
      <c r="Q665" s="12">
        <f t="shared" si="54"/>
        <v>40481.208333333336</v>
      </c>
      <c r="R665" t="b">
        <v>0</v>
      </c>
      <c r="S665" t="b">
        <v>0</v>
      </c>
      <c r="T665" t="s">
        <v>33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21</v>
      </c>
      <c r="G666" s="8" t="s">
        <v>14</v>
      </c>
      <c r="H666" s="9">
        <f t="shared" si="55"/>
        <v>0.33464735516372796</v>
      </c>
      <c r="I666">
        <v>1063</v>
      </c>
      <c r="J666" s="10">
        <f t="shared" si="56"/>
        <v>74.694261523988715</v>
      </c>
      <c r="K666" t="s">
        <v>22</v>
      </c>
      <c r="L666" t="str">
        <f t="shared" si="52"/>
        <v>music</v>
      </c>
      <c r="M666" t="str">
        <f t="shared" si="53"/>
        <v>jazz</v>
      </c>
      <c r="N666">
        <v>1329717600</v>
      </c>
      <c r="O666">
        <v>1330581600</v>
      </c>
      <c r="P666" s="12">
        <f t="shared" si="54"/>
        <v>40959.25</v>
      </c>
      <c r="Q666" s="12">
        <f t="shared" si="54"/>
        <v>40969.25</v>
      </c>
      <c r="R666" t="b">
        <v>0</v>
      </c>
      <c r="S666" t="b">
        <v>0</v>
      </c>
      <c r="T666" t="s">
        <v>159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21</v>
      </c>
      <c r="G667" s="8" t="s">
        <v>20</v>
      </c>
      <c r="H667" s="9">
        <f t="shared" si="55"/>
        <v>2.3958823529411766</v>
      </c>
      <c r="I667">
        <v>272</v>
      </c>
      <c r="J667" s="10">
        <f t="shared" si="56"/>
        <v>18.75</v>
      </c>
      <c r="K667" t="s">
        <v>22</v>
      </c>
      <c r="L667" t="str">
        <f t="shared" si="52"/>
        <v>film &amp; video</v>
      </c>
      <c r="M667" t="str">
        <f t="shared" si="53"/>
        <v>documentary</v>
      </c>
      <c r="N667">
        <v>1310187600</v>
      </c>
      <c r="O667">
        <v>1311397200</v>
      </c>
      <c r="P667" s="12">
        <f t="shared" si="54"/>
        <v>40733.208333333336</v>
      </c>
      <c r="Q667" s="12">
        <f t="shared" si="54"/>
        <v>40747.208333333336</v>
      </c>
      <c r="R667" t="b">
        <v>0</v>
      </c>
      <c r="S667" t="b">
        <v>1</v>
      </c>
      <c r="T667" t="s">
        <v>42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21</v>
      </c>
      <c r="G668" s="8" t="s">
        <v>74</v>
      </c>
      <c r="H668" s="9">
        <f t="shared" si="55"/>
        <v>0.64032258064516134</v>
      </c>
      <c r="I668">
        <v>25</v>
      </c>
      <c r="J668" s="10">
        <f t="shared" si="56"/>
        <v>124</v>
      </c>
      <c r="K668" t="s">
        <v>22</v>
      </c>
      <c r="L668" t="str">
        <f t="shared" si="52"/>
        <v>theater</v>
      </c>
      <c r="M668" t="str">
        <f t="shared" si="53"/>
        <v>plays</v>
      </c>
      <c r="N668">
        <v>1377838800</v>
      </c>
      <c r="O668">
        <v>1378357200</v>
      </c>
      <c r="P668" s="12">
        <f t="shared" si="54"/>
        <v>41516.208333333336</v>
      </c>
      <c r="Q668" s="12">
        <f t="shared" si="54"/>
        <v>41522.208333333336</v>
      </c>
      <c r="R668" t="b">
        <v>0</v>
      </c>
      <c r="S668" t="b">
        <v>1</v>
      </c>
      <c r="T668" t="s">
        <v>33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21</v>
      </c>
      <c r="G669" s="8" t="s">
        <v>20</v>
      </c>
      <c r="H669" s="9">
        <f t="shared" si="55"/>
        <v>1.7615942028985507</v>
      </c>
      <c r="I669">
        <v>419</v>
      </c>
      <c r="J669" s="10">
        <f t="shared" si="56"/>
        <v>16.467780429594271</v>
      </c>
      <c r="K669" t="s">
        <v>22</v>
      </c>
      <c r="L669" t="str">
        <f t="shared" si="52"/>
        <v>journalism</v>
      </c>
      <c r="M669" t="str">
        <f t="shared" si="53"/>
        <v>audio</v>
      </c>
      <c r="N669">
        <v>1410325200</v>
      </c>
      <c r="O669">
        <v>1411102800</v>
      </c>
      <c r="P669" s="12">
        <f t="shared" si="54"/>
        <v>41892.208333333336</v>
      </c>
      <c r="Q669" s="12">
        <f t="shared" si="54"/>
        <v>41901.208333333336</v>
      </c>
      <c r="R669" t="b">
        <v>0</v>
      </c>
      <c r="S669" t="b">
        <v>0</v>
      </c>
      <c r="T669" t="s">
        <v>1029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21</v>
      </c>
      <c r="G670" s="8" t="s">
        <v>14</v>
      </c>
      <c r="H670" s="9">
        <f t="shared" si="55"/>
        <v>0.20338181818181819</v>
      </c>
      <c r="I670">
        <v>76</v>
      </c>
      <c r="J670" s="10">
        <f t="shared" si="56"/>
        <v>361.84210526315792</v>
      </c>
      <c r="K670" t="s">
        <v>22</v>
      </c>
      <c r="L670" t="str">
        <f t="shared" si="52"/>
        <v>theater</v>
      </c>
      <c r="M670" t="str">
        <f t="shared" si="53"/>
        <v>plays</v>
      </c>
      <c r="N670">
        <v>1343797200</v>
      </c>
      <c r="O670">
        <v>1344834000</v>
      </c>
      <c r="P670" s="12">
        <f t="shared" si="54"/>
        <v>41122.208333333336</v>
      </c>
      <c r="Q670" s="12">
        <f t="shared" si="54"/>
        <v>41134.208333333336</v>
      </c>
      <c r="R670" t="b">
        <v>0</v>
      </c>
      <c r="S670" t="b">
        <v>0</v>
      </c>
      <c r="T670" t="s">
        <v>33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107</v>
      </c>
      <c r="G671" s="8" t="s">
        <v>20</v>
      </c>
      <c r="H671" s="9">
        <f t="shared" si="55"/>
        <v>3.5864754098360656</v>
      </c>
      <c r="I671">
        <v>1621</v>
      </c>
      <c r="J671" s="10">
        <f t="shared" si="56"/>
        <v>30.104873534855027</v>
      </c>
      <c r="K671" t="s">
        <v>108</v>
      </c>
      <c r="L671" t="str">
        <f t="shared" si="52"/>
        <v>theater</v>
      </c>
      <c r="M671" t="str">
        <f t="shared" si="53"/>
        <v>plays</v>
      </c>
      <c r="N671">
        <v>1498453200</v>
      </c>
      <c r="O671">
        <v>1499230800</v>
      </c>
      <c r="P671" s="12">
        <f t="shared" si="54"/>
        <v>42912.208333333328</v>
      </c>
      <c r="Q671" s="12">
        <f t="shared" si="54"/>
        <v>42921.208333333328</v>
      </c>
      <c r="R671" t="b">
        <v>0</v>
      </c>
      <c r="S671" t="b">
        <v>0</v>
      </c>
      <c r="T671" t="s">
        <v>33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21</v>
      </c>
      <c r="G672" s="8" t="s">
        <v>20</v>
      </c>
      <c r="H672" s="9">
        <f t="shared" si="55"/>
        <v>4.6885802469135802</v>
      </c>
      <c r="I672">
        <v>1101</v>
      </c>
      <c r="J672" s="10">
        <f t="shared" si="56"/>
        <v>14.713896457765667</v>
      </c>
      <c r="K672" t="s">
        <v>22</v>
      </c>
      <c r="L672" t="str">
        <f t="shared" si="52"/>
        <v>music</v>
      </c>
      <c r="M672" t="str">
        <f t="shared" si="53"/>
        <v>indie rock</v>
      </c>
      <c r="N672">
        <v>1456380000</v>
      </c>
      <c r="O672">
        <v>1457416800</v>
      </c>
      <c r="P672" s="12">
        <f t="shared" si="54"/>
        <v>42425.25</v>
      </c>
      <c r="Q672" s="12">
        <f t="shared" si="54"/>
        <v>42437.25</v>
      </c>
      <c r="R672" t="b">
        <v>0</v>
      </c>
      <c r="S672" t="b">
        <v>0</v>
      </c>
      <c r="T672" t="s">
        <v>60</v>
      </c>
    </row>
    <row r="673" spans="1:20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21</v>
      </c>
      <c r="G673" s="8" t="s">
        <v>20</v>
      </c>
      <c r="H673" s="9">
        <f t="shared" si="55"/>
        <v>1.220563524590164</v>
      </c>
      <c r="I673">
        <v>1073</v>
      </c>
      <c r="J673" s="10">
        <f t="shared" si="56"/>
        <v>90.959925442684067</v>
      </c>
      <c r="K673" t="s">
        <v>22</v>
      </c>
      <c r="L673" t="str">
        <f t="shared" si="52"/>
        <v>theater</v>
      </c>
      <c r="M673" t="str">
        <f t="shared" si="53"/>
        <v>plays</v>
      </c>
      <c r="N673">
        <v>1280552400</v>
      </c>
      <c r="O673">
        <v>1280898000</v>
      </c>
      <c r="P673" s="12">
        <f t="shared" si="54"/>
        <v>40390.208333333336</v>
      </c>
      <c r="Q673" s="12">
        <f t="shared" si="54"/>
        <v>40394.208333333336</v>
      </c>
      <c r="R673" t="b">
        <v>0</v>
      </c>
      <c r="S673" t="b">
        <v>1</v>
      </c>
      <c r="T673" t="s">
        <v>33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26</v>
      </c>
      <c r="G674" s="8" t="s">
        <v>14</v>
      </c>
      <c r="H674" s="9">
        <f t="shared" si="55"/>
        <v>0.55931783729156137</v>
      </c>
      <c r="I674">
        <v>4428</v>
      </c>
      <c r="J674" s="10">
        <f t="shared" si="56"/>
        <v>44.692863595302619</v>
      </c>
      <c r="K674" t="s">
        <v>27</v>
      </c>
      <c r="L674" t="str">
        <f t="shared" si="52"/>
        <v>theater</v>
      </c>
      <c r="M674" t="str">
        <f t="shared" si="53"/>
        <v>plays</v>
      </c>
      <c r="N674">
        <v>1521608400</v>
      </c>
      <c r="O674">
        <v>1522472400</v>
      </c>
      <c r="P674" s="12">
        <f t="shared" si="54"/>
        <v>43180.208333333328</v>
      </c>
      <c r="Q674" s="12">
        <f t="shared" si="54"/>
        <v>43190.208333333328</v>
      </c>
      <c r="R674" t="b">
        <v>0</v>
      </c>
      <c r="S674" t="b">
        <v>0</v>
      </c>
      <c r="T674" t="s">
        <v>33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107</v>
      </c>
      <c r="G675" s="8" t="s">
        <v>14</v>
      </c>
      <c r="H675" s="9">
        <f t="shared" si="55"/>
        <v>0.43660714285714286</v>
      </c>
      <c r="I675">
        <v>58</v>
      </c>
      <c r="J675" s="10">
        <f t="shared" si="56"/>
        <v>96.551724137931032</v>
      </c>
      <c r="K675" t="s">
        <v>108</v>
      </c>
      <c r="L675" t="str">
        <f t="shared" si="52"/>
        <v>music</v>
      </c>
      <c r="M675" t="str">
        <f t="shared" si="53"/>
        <v>indie rock</v>
      </c>
      <c r="N675">
        <v>1460696400</v>
      </c>
      <c r="O675">
        <v>1462510800</v>
      </c>
      <c r="P675" s="12">
        <f t="shared" si="54"/>
        <v>42475.208333333328</v>
      </c>
      <c r="Q675" s="12">
        <f t="shared" si="54"/>
        <v>42496.208333333328</v>
      </c>
      <c r="R675" t="b">
        <v>0</v>
      </c>
      <c r="S675" t="b">
        <v>0</v>
      </c>
      <c r="T675" t="s">
        <v>60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21</v>
      </c>
      <c r="G676" s="8" t="s">
        <v>74</v>
      </c>
      <c r="H676" s="9">
        <f t="shared" si="55"/>
        <v>0.33538371411833628</v>
      </c>
      <c r="I676">
        <v>1218</v>
      </c>
      <c r="J676" s="10">
        <f t="shared" si="56"/>
        <v>140.14778325123152</v>
      </c>
      <c r="K676" t="s">
        <v>22</v>
      </c>
      <c r="L676" t="str">
        <f t="shared" si="52"/>
        <v>photography</v>
      </c>
      <c r="M676" t="str">
        <f t="shared" si="53"/>
        <v>photography books</v>
      </c>
      <c r="N676">
        <v>1313730000</v>
      </c>
      <c r="O676">
        <v>1317790800</v>
      </c>
      <c r="P676" s="12">
        <f t="shared" si="54"/>
        <v>40774.208333333336</v>
      </c>
      <c r="Q676" s="12">
        <f t="shared" si="54"/>
        <v>40821.208333333336</v>
      </c>
      <c r="R676" t="b">
        <v>0</v>
      </c>
      <c r="S676" t="b">
        <v>0</v>
      </c>
      <c r="T676" t="s">
        <v>122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21</v>
      </c>
      <c r="G677" s="8" t="s">
        <v>20</v>
      </c>
      <c r="H677" s="9">
        <f t="shared" si="55"/>
        <v>1.2297938144329896</v>
      </c>
      <c r="I677">
        <v>331</v>
      </c>
      <c r="J677" s="10">
        <f t="shared" si="56"/>
        <v>29.305135951661633</v>
      </c>
      <c r="K677" t="s">
        <v>22</v>
      </c>
      <c r="L677" t="str">
        <f t="shared" si="52"/>
        <v>journalism</v>
      </c>
      <c r="M677" t="str">
        <f t="shared" si="53"/>
        <v>audio</v>
      </c>
      <c r="N677">
        <v>1568178000</v>
      </c>
      <c r="O677">
        <v>1568782800</v>
      </c>
      <c r="P677" s="12">
        <f t="shared" si="54"/>
        <v>43719.208333333328</v>
      </c>
      <c r="Q677" s="12">
        <f t="shared" si="54"/>
        <v>43726.208333333328</v>
      </c>
      <c r="R677" t="b">
        <v>0</v>
      </c>
      <c r="S677" t="b">
        <v>0</v>
      </c>
      <c r="T677" t="s">
        <v>1029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21</v>
      </c>
      <c r="G678" s="8" t="s">
        <v>20</v>
      </c>
      <c r="H678" s="9">
        <f t="shared" si="55"/>
        <v>1.8974959871589085</v>
      </c>
      <c r="I678">
        <v>1170</v>
      </c>
      <c r="J678" s="10">
        <f t="shared" si="56"/>
        <v>53.247863247863251</v>
      </c>
      <c r="K678" t="s">
        <v>22</v>
      </c>
      <c r="L678" t="str">
        <f t="shared" si="52"/>
        <v>photography</v>
      </c>
      <c r="M678" t="str">
        <f t="shared" si="53"/>
        <v>photography books</v>
      </c>
      <c r="N678">
        <v>1348635600</v>
      </c>
      <c r="O678">
        <v>1349413200</v>
      </c>
      <c r="P678" s="12">
        <f t="shared" si="54"/>
        <v>41178.208333333336</v>
      </c>
      <c r="Q678" s="12">
        <f t="shared" si="54"/>
        <v>41187.208333333336</v>
      </c>
      <c r="R678" t="b">
        <v>0</v>
      </c>
      <c r="S678" t="b">
        <v>0</v>
      </c>
      <c r="T678" t="s">
        <v>122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21</v>
      </c>
      <c r="G679" s="8" t="s">
        <v>14</v>
      </c>
      <c r="H679" s="9">
        <f t="shared" si="55"/>
        <v>0.83622641509433959</v>
      </c>
      <c r="I679">
        <v>111</v>
      </c>
      <c r="J679" s="10">
        <f t="shared" si="56"/>
        <v>47.747747747747745</v>
      </c>
      <c r="K679" t="s">
        <v>22</v>
      </c>
      <c r="L679" t="str">
        <f t="shared" si="52"/>
        <v>publishing</v>
      </c>
      <c r="M679" t="str">
        <f t="shared" si="53"/>
        <v>fiction</v>
      </c>
      <c r="N679">
        <v>1468126800</v>
      </c>
      <c r="O679">
        <v>1472446800</v>
      </c>
      <c r="P679" s="12">
        <f t="shared" si="54"/>
        <v>42561.208333333328</v>
      </c>
      <c r="Q679" s="12">
        <f t="shared" si="54"/>
        <v>42611.208333333328</v>
      </c>
      <c r="R679" t="b">
        <v>0</v>
      </c>
      <c r="S679" t="b">
        <v>0</v>
      </c>
      <c r="T679" t="s">
        <v>119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21</v>
      </c>
      <c r="G680" s="8" t="s">
        <v>74</v>
      </c>
      <c r="H680" s="9">
        <f t="shared" si="55"/>
        <v>0.17968844221105529</v>
      </c>
      <c r="I680">
        <v>215</v>
      </c>
      <c r="J680" s="10">
        <f t="shared" si="56"/>
        <v>462.7906976744186</v>
      </c>
      <c r="K680" t="s">
        <v>22</v>
      </c>
      <c r="L680" t="str">
        <f t="shared" si="52"/>
        <v>film &amp; video</v>
      </c>
      <c r="M680" t="str">
        <f t="shared" si="53"/>
        <v>drama</v>
      </c>
      <c r="N680">
        <v>1547877600</v>
      </c>
      <c r="O680">
        <v>1548050400</v>
      </c>
      <c r="P680" s="12">
        <f t="shared" si="54"/>
        <v>43484.25</v>
      </c>
      <c r="Q680" s="12">
        <f t="shared" si="54"/>
        <v>43486.25</v>
      </c>
      <c r="R680" t="b">
        <v>0</v>
      </c>
      <c r="S680" t="b">
        <v>0</v>
      </c>
      <c r="T680" t="s">
        <v>53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21</v>
      </c>
      <c r="G681" s="8" t="s">
        <v>20</v>
      </c>
      <c r="H681" s="9">
        <f t="shared" si="55"/>
        <v>10.365</v>
      </c>
      <c r="I681">
        <v>363</v>
      </c>
      <c r="J681" s="10">
        <f t="shared" si="56"/>
        <v>3.8567493112947657</v>
      </c>
      <c r="K681" t="s">
        <v>22</v>
      </c>
      <c r="L681" t="str">
        <f t="shared" si="52"/>
        <v>food</v>
      </c>
      <c r="M681" t="str">
        <f t="shared" si="53"/>
        <v>food trucks</v>
      </c>
      <c r="N681">
        <v>1571374800</v>
      </c>
      <c r="O681">
        <v>1571806800</v>
      </c>
      <c r="P681" s="12">
        <f t="shared" si="54"/>
        <v>43756.208333333328</v>
      </c>
      <c r="Q681" s="12">
        <f t="shared" si="54"/>
        <v>43761.208333333328</v>
      </c>
      <c r="R681" t="b">
        <v>0</v>
      </c>
      <c r="S681" t="b">
        <v>1</v>
      </c>
      <c r="T681" t="s">
        <v>17</v>
      </c>
    </row>
    <row r="682" spans="1:20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21</v>
      </c>
      <c r="G682" s="8" t="s">
        <v>14</v>
      </c>
      <c r="H682" s="9">
        <f t="shared" si="55"/>
        <v>0.97405219780219776</v>
      </c>
      <c r="I682">
        <v>2955</v>
      </c>
      <c r="J682" s="10">
        <f t="shared" si="56"/>
        <v>49.272419627749578</v>
      </c>
      <c r="K682" t="s">
        <v>22</v>
      </c>
      <c r="L682" t="str">
        <f t="shared" si="52"/>
        <v>games</v>
      </c>
      <c r="M682" t="str">
        <f t="shared" si="53"/>
        <v>mobile games</v>
      </c>
      <c r="N682">
        <v>1576303200</v>
      </c>
      <c r="O682">
        <v>1576476000</v>
      </c>
      <c r="P682" s="12">
        <f t="shared" si="54"/>
        <v>43813.25</v>
      </c>
      <c r="Q682" s="12">
        <f t="shared" si="54"/>
        <v>43815.25</v>
      </c>
      <c r="R682" t="b">
        <v>0</v>
      </c>
      <c r="S682" t="b">
        <v>1</v>
      </c>
      <c r="T682" t="s">
        <v>292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21</v>
      </c>
      <c r="G683" s="8" t="s">
        <v>14</v>
      </c>
      <c r="H683" s="9">
        <f t="shared" si="55"/>
        <v>0.86386203150461705</v>
      </c>
      <c r="I683">
        <v>1657</v>
      </c>
      <c r="J683" s="10">
        <f t="shared" si="56"/>
        <v>111.10440555220278</v>
      </c>
      <c r="K683" t="s">
        <v>22</v>
      </c>
      <c r="L683" t="str">
        <f t="shared" si="52"/>
        <v>theater</v>
      </c>
      <c r="M683" t="str">
        <f t="shared" si="53"/>
        <v>plays</v>
      </c>
      <c r="N683">
        <v>1324447200</v>
      </c>
      <c r="O683">
        <v>1324965600</v>
      </c>
      <c r="P683" s="12">
        <f t="shared" si="54"/>
        <v>40898.25</v>
      </c>
      <c r="Q683" s="12">
        <f t="shared" si="54"/>
        <v>40904.25</v>
      </c>
      <c r="R683" t="b">
        <v>0</v>
      </c>
      <c r="S683" t="b">
        <v>0</v>
      </c>
      <c r="T683" t="s">
        <v>33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21</v>
      </c>
      <c r="G684" s="8" t="s">
        <v>20</v>
      </c>
      <c r="H684" s="9">
        <f t="shared" si="55"/>
        <v>1.5016666666666667</v>
      </c>
      <c r="I684">
        <v>103</v>
      </c>
      <c r="J684" s="10">
        <f t="shared" si="56"/>
        <v>52.427184466019419</v>
      </c>
      <c r="K684" t="s">
        <v>22</v>
      </c>
      <c r="L684" t="str">
        <f t="shared" si="52"/>
        <v>theater</v>
      </c>
      <c r="M684" t="str">
        <f t="shared" si="53"/>
        <v>plays</v>
      </c>
      <c r="N684">
        <v>1386741600</v>
      </c>
      <c r="O684">
        <v>1387519200</v>
      </c>
      <c r="P684" s="12">
        <f t="shared" si="54"/>
        <v>41619.25</v>
      </c>
      <c r="Q684" s="12">
        <f t="shared" si="54"/>
        <v>41628.25</v>
      </c>
      <c r="R684" t="b">
        <v>0</v>
      </c>
      <c r="S684" t="b">
        <v>0</v>
      </c>
      <c r="T684" t="s">
        <v>33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21</v>
      </c>
      <c r="G685" s="8" t="s">
        <v>20</v>
      </c>
      <c r="H685" s="9">
        <f t="shared" si="55"/>
        <v>3.5843478260869563</v>
      </c>
      <c r="I685">
        <v>147</v>
      </c>
      <c r="J685" s="10">
        <f t="shared" si="56"/>
        <v>15.646258503401361</v>
      </c>
      <c r="K685" t="s">
        <v>22</v>
      </c>
      <c r="L685" t="str">
        <f t="shared" si="52"/>
        <v>theater</v>
      </c>
      <c r="M685" t="str">
        <f t="shared" si="53"/>
        <v>plays</v>
      </c>
      <c r="N685">
        <v>1537074000</v>
      </c>
      <c r="O685">
        <v>1537246800</v>
      </c>
      <c r="P685" s="12">
        <f t="shared" si="54"/>
        <v>43359.208333333328</v>
      </c>
      <c r="Q685" s="12">
        <f t="shared" si="54"/>
        <v>43361.208333333328</v>
      </c>
      <c r="R685" t="b">
        <v>0</v>
      </c>
      <c r="S685" t="b">
        <v>0</v>
      </c>
      <c r="T685" t="s">
        <v>33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15</v>
      </c>
      <c r="G686" s="8" t="s">
        <v>20</v>
      </c>
      <c r="H686" s="9">
        <f t="shared" si="55"/>
        <v>5.4285714285714288</v>
      </c>
      <c r="I686">
        <v>110</v>
      </c>
      <c r="J686" s="10">
        <f t="shared" si="56"/>
        <v>12.727272727272727</v>
      </c>
      <c r="K686" t="s">
        <v>16</v>
      </c>
      <c r="L686" t="str">
        <f t="shared" si="52"/>
        <v>publishing</v>
      </c>
      <c r="M686" t="str">
        <f t="shared" si="53"/>
        <v>nonfiction</v>
      </c>
      <c r="N686">
        <v>1277787600</v>
      </c>
      <c r="O686">
        <v>1279515600</v>
      </c>
      <c r="P686" s="12">
        <f t="shared" si="54"/>
        <v>40358.208333333336</v>
      </c>
      <c r="Q686" s="12">
        <f t="shared" si="54"/>
        <v>40378.208333333336</v>
      </c>
      <c r="R686" t="b">
        <v>0</v>
      </c>
      <c r="S686" t="b">
        <v>0</v>
      </c>
      <c r="T686" t="s">
        <v>68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15</v>
      </c>
      <c r="G687" s="8" t="s">
        <v>14</v>
      </c>
      <c r="H687" s="9">
        <f t="shared" si="55"/>
        <v>0.67500714285714281</v>
      </c>
      <c r="I687">
        <v>926</v>
      </c>
      <c r="J687" s="10">
        <f t="shared" si="56"/>
        <v>151.18790496760261</v>
      </c>
      <c r="K687" t="s">
        <v>16</v>
      </c>
      <c r="L687" t="str">
        <f t="shared" si="52"/>
        <v>theater</v>
      </c>
      <c r="M687" t="str">
        <f t="shared" si="53"/>
        <v>plays</v>
      </c>
      <c r="N687">
        <v>1440306000</v>
      </c>
      <c r="O687">
        <v>1442379600</v>
      </c>
      <c r="P687" s="12">
        <f t="shared" si="54"/>
        <v>42239.208333333328</v>
      </c>
      <c r="Q687" s="12">
        <f t="shared" si="54"/>
        <v>42263.208333333328</v>
      </c>
      <c r="R687" t="b">
        <v>0</v>
      </c>
      <c r="S687" t="b">
        <v>0</v>
      </c>
      <c r="T687" t="s">
        <v>33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21</v>
      </c>
      <c r="G688" s="8" t="s">
        <v>20</v>
      </c>
      <c r="H688" s="9">
        <f t="shared" si="55"/>
        <v>1.9174666666666667</v>
      </c>
      <c r="I688">
        <v>134</v>
      </c>
      <c r="J688" s="10">
        <f t="shared" si="56"/>
        <v>55.970149253731343</v>
      </c>
      <c r="K688" t="s">
        <v>22</v>
      </c>
      <c r="L688" t="str">
        <f t="shared" si="52"/>
        <v>technology</v>
      </c>
      <c r="M688" t="str">
        <f t="shared" si="53"/>
        <v>wearables</v>
      </c>
      <c r="N688">
        <v>1522126800</v>
      </c>
      <c r="O688">
        <v>1523077200</v>
      </c>
      <c r="P688" s="12">
        <f t="shared" si="54"/>
        <v>43186.208333333328</v>
      </c>
      <c r="Q688" s="12">
        <f t="shared" si="54"/>
        <v>43197.208333333328</v>
      </c>
      <c r="R688" t="b">
        <v>0</v>
      </c>
      <c r="S688" t="b">
        <v>0</v>
      </c>
      <c r="T688" t="s">
        <v>65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21</v>
      </c>
      <c r="G689" s="8" t="s">
        <v>20</v>
      </c>
      <c r="H689" s="9">
        <f t="shared" si="55"/>
        <v>9.32</v>
      </c>
      <c r="I689">
        <v>269</v>
      </c>
      <c r="J689" s="10">
        <f t="shared" si="56"/>
        <v>5.5762081784386615</v>
      </c>
      <c r="K689" t="s">
        <v>22</v>
      </c>
      <c r="L689" t="str">
        <f t="shared" si="52"/>
        <v>theater</v>
      </c>
      <c r="M689" t="str">
        <f t="shared" si="53"/>
        <v>plays</v>
      </c>
      <c r="N689">
        <v>1489298400</v>
      </c>
      <c r="O689">
        <v>1489554000</v>
      </c>
      <c r="P689" s="12">
        <f t="shared" si="54"/>
        <v>42806.25</v>
      </c>
      <c r="Q689" s="12">
        <f t="shared" si="54"/>
        <v>42809.208333333328</v>
      </c>
      <c r="R689" t="b">
        <v>0</v>
      </c>
      <c r="S689" t="b">
        <v>0</v>
      </c>
      <c r="T689" t="s">
        <v>33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21</v>
      </c>
      <c r="G690" s="8" t="s">
        <v>20</v>
      </c>
      <c r="H690" s="9">
        <f t="shared" si="55"/>
        <v>4.2927586206896553</v>
      </c>
      <c r="I690">
        <v>175</v>
      </c>
      <c r="J690" s="10">
        <f t="shared" si="56"/>
        <v>16.571428571428573</v>
      </c>
      <c r="K690" t="s">
        <v>22</v>
      </c>
      <c r="L690" t="str">
        <f t="shared" si="52"/>
        <v>film &amp; video</v>
      </c>
      <c r="M690" t="str">
        <f t="shared" si="53"/>
        <v>television</v>
      </c>
      <c r="N690">
        <v>1547100000</v>
      </c>
      <c r="O690">
        <v>1548482400</v>
      </c>
      <c r="P690" s="12">
        <f t="shared" si="54"/>
        <v>43475.25</v>
      </c>
      <c r="Q690" s="12">
        <f t="shared" si="54"/>
        <v>43491.25</v>
      </c>
      <c r="R690" t="b">
        <v>0</v>
      </c>
      <c r="S690" t="b">
        <v>1</v>
      </c>
      <c r="T690" t="s">
        <v>269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21</v>
      </c>
      <c r="G691" s="8" t="s">
        <v>20</v>
      </c>
      <c r="H691" s="9">
        <f t="shared" si="55"/>
        <v>1.0065753424657535</v>
      </c>
      <c r="I691">
        <v>69</v>
      </c>
      <c r="J691" s="10">
        <f t="shared" si="56"/>
        <v>105.79710144927536</v>
      </c>
      <c r="K691" t="s">
        <v>22</v>
      </c>
      <c r="L691" t="str">
        <f t="shared" si="52"/>
        <v>technology</v>
      </c>
      <c r="M691" t="str">
        <f t="shared" si="53"/>
        <v>web</v>
      </c>
      <c r="N691">
        <v>1383022800</v>
      </c>
      <c r="O691">
        <v>1384063200</v>
      </c>
      <c r="P691" s="12">
        <f t="shared" si="54"/>
        <v>41576.208333333336</v>
      </c>
      <c r="Q691" s="12">
        <f t="shared" si="54"/>
        <v>41588.25</v>
      </c>
      <c r="R691" t="b">
        <v>0</v>
      </c>
      <c r="S691" t="b">
        <v>0</v>
      </c>
      <c r="T691" t="s">
        <v>28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21</v>
      </c>
      <c r="G692" s="8" t="s">
        <v>20</v>
      </c>
      <c r="H692" s="9">
        <f t="shared" si="55"/>
        <v>2.266111111111111</v>
      </c>
      <c r="I692">
        <v>190</v>
      </c>
      <c r="J692" s="10">
        <f t="shared" si="56"/>
        <v>18.94736842105263</v>
      </c>
      <c r="K692" t="s">
        <v>22</v>
      </c>
      <c r="L692" t="str">
        <f t="shared" si="52"/>
        <v>film &amp; video</v>
      </c>
      <c r="M692" t="str">
        <f t="shared" si="53"/>
        <v>documentary</v>
      </c>
      <c r="N692">
        <v>1322373600</v>
      </c>
      <c r="O692">
        <v>1322892000</v>
      </c>
      <c r="P692" s="12">
        <f t="shared" si="54"/>
        <v>40874.25</v>
      </c>
      <c r="Q692" s="12">
        <f t="shared" si="54"/>
        <v>40880.25</v>
      </c>
      <c r="R692" t="b">
        <v>0</v>
      </c>
      <c r="S692" t="b">
        <v>1</v>
      </c>
      <c r="T692" t="s">
        <v>42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21</v>
      </c>
      <c r="G693" s="8" t="s">
        <v>20</v>
      </c>
      <c r="H693" s="9">
        <f t="shared" si="55"/>
        <v>1.4238</v>
      </c>
      <c r="I693">
        <v>237</v>
      </c>
      <c r="J693" s="10">
        <f t="shared" si="56"/>
        <v>21.09704641350211</v>
      </c>
      <c r="K693" t="s">
        <v>22</v>
      </c>
      <c r="L693" t="str">
        <f t="shared" si="52"/>
        <v>film &amp; video</v>
      </c>
      <c r="M693" t="str">
        <f t="shared" si="53"/>
        <v>documentary</v>
      </c>
      <c r="N693">
        <v>1349240400</v>
      </c>
      <c r="O693">
        <v>1350709200</v>
      </c>
      <c r="P693" s="12">
        <f t="shared" si="54"/>
        <v>41185.208333333336</v>
      </c>
      <c r="Q693" s="12">
        <f t="shared" si="54"/>
        <v>41202.208333333336</v>
      </c>
      <c r="R693" t="b">
        <v>1</v>
      </c>
      <c r="S693" t="b">
        <v>1</v>
      </c>
      <c r="T693" t="s">
        <v>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40</v>
      </c>
      <c r="G694" s="8" t="s">
        <v>14</v>
      </c>
      <c r="H694" s="9">
        <f t="shared" si="55"/>
        <v>0.90633333333333332</v>
      </c>
      <c r="I694">
        <v>77</v>
      </c>
      <c r="J694" s="10">
        <f t="shared" si="56"/>
        <v>77.922077922077918</v>
      </c>
      <c r="K694" t="s">
        <v>41</v>
      </c>
      <c r="L694" t="str">
        <f t="shared" si="52"/>
        <v>music</v>
      </c>
      <c r="M694" t="str">
        <f t="shared" si="53"/>
        <v>rock</v>
      </c>
      <c r="N694">
        <v>1562648400</v>
      </c>
      <c r="O694">
        <v>1564203600</v>
      </c>
      <c r="P694" s="12">
        <f t="shared" si="54"/>
        <v>43655.208333333328</v>
      </c>
      <c r="Q694" s="12">
        <f t="shared" si="54"/>
        <v>43673.208333333328</v>
      </c>
      <c r="R694" t="b">
        <v>0</v>
      </c>
      <c r="S694" t="b">
        <v>0</v>
      </c>
      <c r="T694" t="s">
        <v>23</v>
      </c>
    </row>
    <row r="695" spans="1:20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21</v>
      </c>
      <c r="G695" s="8" t="s">
        <v>14</v>
      </c>
      <c r="H695" s="9">
        <f t="shared" si="55"/>
        <v>0.63966740576496672</v>
      </c>
      <c r="I695">
        <v>1748</v>
      </c>
      <c r="J695" s="10">
        <f t="shared" si="56"/>
        <v>103.20366132723112</v>
      </c>
      <c r="K695" t="s">
        <v>22</v>
      </c>
      <c r="L695" t="str">
        <f t="shared" si="52"/>
        <v>theater</v>
      </c>
      <c r="M695" t="str">
        <f t="shared" si="53"/>
        <v>plays</v>
      </c>
      <c r="N695">
        <v>1508216400</v>
      </c>
      <c r="O695">
        <v>1509685200</v>
      </c>
      <c r="P695" s="12">
        <f t="shared" si="54"/>
        <v>43025.208333333328</v>
      </c>
      <c r="Q695" s="12">
        <f t="shared" si="54"/>
        <v>43042.208333333328</v>
      </c>
      <c r="R695" t="b">
        <v>0</v>
      </c>
      <c r="S695" t="b">
        <v>0</v>
      </c>
      <c r="T695" t="s">
        <v>33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21</v>
      </c>
      <c r="G696" s="8" t="s">
        <v>14</v>
      </c>
      <c r="H696" s="9">
        <f t="shared" si="55"/>
        <v>0.84131868131868137</v>
      </c>
      <c r="I696">
        <v>79</v>
      </c>
      <c r="J696" s="10">
        <f t="shared" si="56"/>
        <v>115.18987341772151</v>
      </c>
      <c r="K696" t="s">
        <v>22</v>
      </c>
      <c r="L696" t="str">
        <f t="shared" si="52"/>
        <v>theater</v>
      </c>
      <c r="M696" t="str">
        <f t="shared" si="53"/>
        <v>plays</v>
      </c>
      <c r="N696">
        <v>1511762400</v>
      </c>
      <c r="O696">
        <v>1514959200</v>
      </c>
      <c r="P696" s="12">
        <f t="shared" si="54"/>
        <v>43066.25</v>
      </c>
      <c r="Q696" s="12">
        <f t="shared" si="54"/>
        <v>43103.25</v>
      </c>
      <c r="R696" t="b">
        <v>0</v>
      </c>
      <c r="S696" t="b">
        <v>0</v>
      </c>
      <c r="T696" t="s">
        <v>33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107</v>
      </c>
      <c r="G697" s="8" t="s">
        <v>20</v>
      </c>
      <c r="H697" s="9">
        <f t="shared" si="55"/>
        <v>1.3393478260869565</v>
      </c>
      <c r="I697">
        <v>196</v>
      </c>
      <c r="J697" s="10">
        <f t="shared" si="56"/>
        <v>46.938775510204081</v>
      </c>
      <c r="K697" t="s">
        <v>108</v>
      </c>
      <c r="L697" t="str">
        <f t="shared" si="52"/>
        <v>music</v>
      </c>
      <c r="M697" t="str">
        <f t="shared" si="53"/>
        <v>rock</v>
      </c>
      <c r="N697">
        <v>1447480800</v>
      </c>
      <c r="O697">
        <v>1448863200</v>
      </c>
      <c r="P697" s="12">
        <f t="shared" si="54"/>
        <v>42322.25</v>
      </c>
      <c r="Q697" s="12">
        <f t="shared" si="54"/>
        <v>42338.25</v>
      </c>
      <c r="R697" t="b">
        <v>1</v>
      </c>
      <c r="S697" t="b">
        <v>0</v>
      </c>
      <c r="T697" t="s">
        <v>23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21</v>
      </c>
      <c r="G698" s="8" t="s">
        <v>14</v>
      </c>
      <c r="H698" s="9">
        <f t="shared" si="55"/>
        <v>0.59042047531992692</v>
      </c>
      <c r="I698">
        <v>889</v>
      </c>
      <c r="J698" s="10">
        <f t="shared" si="56"/>
        <v>184.58942632170979</v>
      </c>
      <c r="K698" t="s">
        <v>22</v>
      </c>
      <c r="L698" t="str">
        <f t="shared" si="52"/>
        <v>theater</v>
      </c>
      <c r="M698" t="str">
        <f t="shared" si="53"/>
        <v>plays</v>
      </c>
      <c r="N698">
        <v>1429506000</v>
      </c>
      <c r="O698">
        <v>1429592400</v>
      </c>
      <c r="P698" s="12">
        <f t="shared" si="54"/>
        <v>42114.208333333328</v>
      </c>
      <c r="Q698" s="12">
        <f t="shared" si="54"/>
        <v>42115.208333333328</v>
      </c>
      <c r="R698" t="b">
        <v>0</v>
      </c>
      <c r="S698" t="b">
        <v>1</v>
      </c>
      <c r="T698" t="s">
        <v>33</v>
      </c>
    </row>
    <row r="699" spans="1:20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21</v>
      </c>
      <c r="G699" s="8" t="s">
        <v>20</v>
      </c>
      <c r="H699" s="9">
        <f t="shared" si="55"/>
        <v>1.5280062063615205</v>
      </c>
      <c r="I699">
        <v>7295</v>
      </c>
      <c r="J699" s="10">
        <f t="shared" si="56"/>
        <v>17.669636737491434</v>
      </c>
      <c r="K699" t="s">
        <v>22</v>
      </c>
      <c r="L699" t="str">
        <f t="shared" si="52"/>
        <v>music</v>
      </c>
      <c r="M699" t="str">
        <f t="shared" si="53"/>
        <v>electric music</v>
      </c>
      <c r="N699">
        <v>1522472400</v>
      </c>
      <c r="O699">
        <v>1522645200</v>
      </c>
      <c r="P699" s="12">
        <f t="shared" si="54"/>
        <v>43190.208333333328</v>
      </c>
      <c r="Q699" s="12">
        <f t="shared" si="54"/>
        <v>43192.208333333328</v>
      </c>
      <c r="R699" t="b">
        <v>0</v>
      </c>
      <c r="S699" t="b">
        <v>0</v>
      </c>
      <c r="T699" t="s">
        <v>50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15</v>
      </c>
      <c r="G700" s="8" t="s">
        <v>20</v>
      </c>
      <c r="H700" s="9">
        <f t="shared" si="55"/>
        <v>4.466912114014252</v>
      </c>
      <c r="I700">
        <v>2893</v>
      </c>
      <c r="J700" s="10">
        <f t="shared" si="56"/>
        <v>14.552367784306949</v>
      </c>
      <c r="K700" t="s">
        <v>16</v>
      </c>
      <c r="L700" t="str">
        <f t="shared" si="52"/>
        <v>technology</v>
      </c>
      <c r="M700" t="str">
        <f t="shared" si="53"/>
        <v>wearables</v>
      </c>
      <c r="N700">
        <v>1322114400</v>
      </c>
      <c r="O700">
        <v>1323324000</v>
      </c>
      <c r="P700" s="12">
        <f t="shared" si="54"/>
        <v>40871.25</v>
      </c>
      <c r="Q700" s="12">
        <f t="shared" si="54"/>
        <v>40885.25</v>
      </c>
      <c r="R700" t="b">
        <v>0</v>
      </c>
      <c r="S700" t="b">
        <v>0</v>
      </c>
      <c r="T700" t="s">
        <v>65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21</v>
      </c>
      <c r="G701" s="8" t="s">
        <v>14</v>
      </c>
      <c r="H701" s="9">
        <f t="shared" si="55"/>
        <v>0.8439189189189189</v>
      </c>
      <c r="I701">
        <v>56</v>
      </c>
      <c r="J701" s="10">
        <f t="shared" si="56"/>
        <v>132.14285714285714</v>
      </c>
      <c r="K701" t="s">
        <v>22</v>
      </c>
      <c r="L701" t="str">
        <f t="shared" si="52"/>
        <v>film &amp; video</v>
      </c>
      <c r="M701" t="str">
        <f t="shared" si="53"/>
        <v>drama</v>
      </c>
      <c r="N701">
        <v>1561438800</v>
      </c>
      <c r="O701">
        <v>1561525200</v>
      </c>
      <c r="P701" s="12">
        <f t="shared" si="54"/>
        <v>43641.208333333328</v>
      </c>
      <c r="Q701" s="12">
        <f t="shared" si="54"/>
        <v>43642.208333333328</v>
      </c>
      <c r="R701" t="b">
        <v>0</v>
      </c>
      <c r="S701" t="b">
        <v>0</v>
      </c>
      <c r="T701" t="s">
        <v>53</v>
      </c>
    </row>
    <row r="702" spans="1:20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21</v>
      </c>
      <c r="G702" s="8" t="s">
        <v>14</v>
      </c>
      <c r="H702" s="9">
        <f t="shared" si="55"/>
        <v>0.03</v>
      </c>
      <c r="I702">
        <v>1</v>
      </c>
      <c r="J702" s="10">
        <f t="shared" si="56"/>
        <v>100</v>
      </c>
      <c r="K702" t="s">
        <v>22</v>
      </c>
      <c r="L702" t="str">
        <f t="shared" si="52"/>
        <v>technology</v>
      </c>
      <c r="M702" t="str">
        <f t="shared" si="53"/>
        <v>wearables</v>
      </c>
      <c r="N702">
        <v>1264399200</v>
      </c>
      <c r="O702">
        <v>1265695200</v>
      </c>
      <c r="P702" s="12">
        <f t="shared" si="54"/>
        <v>40203.25</v>
      </c>
      <c r="Q702" s="12">
        <f t="shared" si="54"/>
        <v>40218.25</v>
      </c>
      <c r="R702" t="b">
        <v>0</v>
      </c>
      <c r="S702" t="b">
        <v>0</v>
      </c>
      <c r="T702" t="s">
        <v>65</v>
      </c>
    </row>
    <row r="703" spans="1:20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21</v>
      </c>
      <c r="G703" s="8" t="s">
        <v>20</v>
      </c>
      <c r="H703" s="9">
        <f t="shared" si="55"/>
        <v>1.7502692307692307</v>
      </c>
      <c r="I703">
        <v>820</v>
      </c>
      <c r="J703" s="10">
        <f t="shared" si="56"/>
        <v>63.414634146341463</v>
      </c>
      <c r="K703" t="s">
        <v>22</v>
      </c>
      <c r="L703" t="str">
        <f t="shared" si="52"/>
        <v>theater</v>
      </c>
      <c r="M703" t="str">
        <f t="shared" si="53"/>
        <v>plays</v>
      </c>
      <c r="N703">
        <v>1301202000</v>
      </c>
      <c r="O703">
        <v>1301806800</v>
      </c>
      <c r="P703" s="12">
        <f t="shared" si="54"/>
        <v>40629.208333333336</v>
      </c>
      <c r="Q703" s="12">
        <f t="shared" si="54"/>
        <v>40636.208333333336</v>
      </c>
      <c r="R703" t="b">
        <v>1</v>
      </c>
      <c r="S703" t="b">
        <v>0</v>
      </c>
      <c r="T703" t="s">
        <v>33</v>
      </c>
    </row>
    <row r="704" spans="1:20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21</v>
      </c>
      <c r="G704" s="8" t="s">
        <v>14</v>
      </c>
      <c r="H704" s="9">
        <f t="shared" si="55"/>
        <v>0.54137931034482756</v>
      </c>
      <c r="I704">
        <v>83</v>
      </c>
      <c r="J704" s="10">
        <f t="shared" si="56"/>
        <v>104.81927710843374</v>
      </c>
      <c r="K704" t="s">
        <v>22</v>
      </c>
      <c r="L704" t="str">
        <f t="shared" si="52"/>
        <v>technology</v>
      </c>
      <c r="M704" t="str">
        <f t="shared" si="53"/>
        <v>wearables</v>
      </c>
      <c r="N704">
        <v>1374469200</v>
      </c>
      <c r="O704">
        <v>1374901200</v>
      </c>
      <c r="P704" s="12">
        <f t="shared" si="54"/>
        <v>41477.208333333336</v>
      </c>
      <c r="Q704" s="12">
        <f t="shared" si="54"/>
        <v>41482.208333333336</v>
      </c>
      <c r="R704" t="b">
        <v>0</v>
      </c>
      <c r="S704" t="b">
        <v>0</v>
      </c>
      <c r="T704" t="s">
        <v>65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21</v>
      </c>
      <c r="G705" s="8" t="s">
        <v>20</v>
      </c>
      <c r="H705" s="9">
        <f t="shared" si="55"/>
        <v>3.1187381703470032</v>
      </c>
      <c r="I705">
        <v>2038</v>
      </c>
      <c r="J705" s="10">
        <f t="shared" si="56"/>
        <v>31.108930323846909</v>
      </c>
      <c r="K705" t="s">
        <v>22</v>
      </c>
      <c r="L705" t="str">
        <f t="shared" si="52"/>
        <v>publishing</v>
      </c>
      <c r="M705" t="str">
        <f t="shared" si="53"/>
        <v>translations</v>
      </c>
      <c r="N705">
        <v>1334984400</v>
      </c>
      <c r="O705">
        <v>1336453200</v>
      </c>
      <c r="P705" s="12">
        <f t="shared" si="54"/>
        <v>41020.208333333336</v>
      </c>
      <c r="Q705" s="12">
        <f t="shared" si="54"/>
        <v>41037.208333333336</v>
      </c>
      <c r="R705" t="b">
        <v>1</v>
      </c>
      <c r="S705" t="b">
        <v>1</v>
      </c>
      <c r="T705" t="s">
        <v>206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21</v>
      </c>
      <c r="G706" s="8" t="s">
        <v>20</v>
      </c>
      <c r="H706" s="9">
        <f t="shared" si="55"/>
        <v>1.2278160919540231</v>
      </c>
      <c r="I706">
        <v>116</v>
      </c>
      <c r="J706" s="10">
        <f t="shared" si="56"/>
        <v>75</v>
      </c>
      <c r="K706" t="s">
        <v>22</v>
      </c>
      <c r="L706" t="str">
        <f t="shared" si="52"/>
        <v>film &amp; video</v>
      </c>
      <c r="M706" t="str">
        <f t="shared" si="53"/>
        <v>animation</v>
      </c>
      <c r="N706">
        <v>1467608400</v>
      </c>
      <c r="O706">
        <v>1468904400</v>
      </c>
      <c r="P706" s="12">
        <f t="shared" si="54"/>
        <v>42555.208333333328</v>
      </c>
      <c r="Q706" s="12">
        <f t="shared" si="54"/>
        <v>42570.208333333328</v>
      </c>
      <c r="R706" t="b">
        <v>0</v>
      </c>
      <c r="S706" t="b">
        <v>0</v>
      </c>
      <c r="T706" t="s">
        <v>71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40</v>
      </c>
      <c r="G707" s="8" t="s">
        <v>14</v>
      </c>
      <c r="H707" s="9">
        <f t="shared" si="55"/>
        <v>0.99026517383618151</v>
      </c>
      <c r="I707">
        <v>2025</v>
      </c>
      <c r="J707" s="10">
        <f t="shared" si="56"/>
        <v>83.802469135802468</v>
      </c>
      <c r="K707" t="s">
        <v>41</v>
      </c>
      <c r="L707" t="str">
        <f t="shared" ref="L707:L770" si="57">LEFT(T707,FIND("/",T707)-1)</f>
        <v>publishing</v>
      </c>
      <c r="M707" t="str">
        <f t="shared" ref="M707:M770" si="58">RIGHT(T707,LEN(T707)-FIND("/",T707))</f>
        <v>nonfiction</v>
      </c>
      <c r="N707">
        <v>1386741600</v>
      </c>
      <c r="O707">
        <v>1387087200</v>
      </c>
      <c r="P707" s="12">
        <f t="shared" ref="P707:Q770" si="59">(((N707/60)/60)/24)+DATE(1970,1,1)</f>
        <v>41619.25</v>
      </c>
      <c r="Q707" s="12">
        <f t="shared" si="59"/>
        <v>41623.25</v>
      </c>
      <c r="R707" t="b">
        <v>0</v>
      </c>
      <c r="S707" t="b">
        <v>0</v>
      </c>
      <c r="T707" t="s">
        <v>68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26</v>
      </c>
      <c r="G708" s="8" t="s">
        <v>20</v>
      </c>
      <c r="H708" s="9">
        <f t="shared" si="55"/>
        <v>1.278468634686347</v>
      </c>
      <c r="I708">
        <v>1345</v>
      </c>
      <c r="J708" s="10">
        <f t="shared" si="56"/>
        <v>80.594795539033456</v>
      </c>
      <c r="K708" t="s">
        <v>27</v>
      </c>
      <c r="L708" t="str">
        <f t="shared" si="57"/>
        <v>technology</v>
      </c>
      <c r="M708" t="str">
        <f t="shared" si="58"/>
        <v>web</v>
      </c>
      <c r="N708">
        <v>1546754400</v>
      </c>
      <c r="O708">
        <v>1547445600</v>
      </c>
      <c r="P708" s="12">
        <f t="shared" si="59"/>
        <v>43471.25</v>
      </c>
      <c r="Q708" s="12">
        <f t="shared" si="59"/>
        <v>43479.25</v>
      </c>
      <c r="R708" t="b">
        <v>0</v>
      </c>
      <c r="S708" t="b">
        <v>1</v>
      </c>
      <c r="T708" t="s">
        <v>28</v>
      </c>
    </row>
    <row r="709" spans="1:20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21</v>
      </c>
      <c r="G709" s="8" t="s">
        <v>20</v>
      </c>
      <c r="H709" s="9">
        <f t="shared" ref="H709:H772" si="60">E709/D709</f>
        <v>1.5861643835616439</v>
      </c>
      <c r="I709">
        <v>168</v>
      </c>
      <c r="J709" s="10">
        <f t="shared" ref="J709:J772" si="61">IF(I709&gt;=1,D709/I709,"no donations")</f>
        <v>43.452380952380949</v>
      </c>
      <c r="K709" t="s">
        <v>22</v>
      </c>
      <c r="L709" t="str">
        <f t="shared" si="57"/>
        <v>film &amp; video</v>
      </c>
      <c r="M709" t="str">
        <f t="shared" si="58"/>
        <v>drama</v>
      </c>
      <c r="N709">
        <v>1544248800</v>
      </c>
      <c r="O709">
        <v>1547359200</v>
      </c>
      <c r="P709" s="12">
        <f t="shared" si="59"/>
        <v>43442.25</v>
      </c>
      <c r="Q709" s="12">
        <f t="shared" si="59"/>
        <v>43478.25</v>
      </c>
      <c r="R709" t="b">
        <v>0</v>
      </c>
      <c r="S709" t="b">
        <v>0</v>
      </c>
      <c r="T709" t="s">
        <v>53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98</v>
      </c>
      <c r="G710" s="8" t="s">
        <v>20</v>
      </c>
      <c r="H710" s="9">
        <f t="shared" si="60"/>
        <v>7.0705882352941174</v>
      </c>
      <c r="I710">
        <v>137</v>
      </c>
      <c r="J710" s="10">
        <f t="shared" si="61"/>
        <v>12.408759124087592</v>
      </c>
      <c r="K710" t="s">
        <v>99</v>
      </c>
      <c r="L710" t="str">
        <f t="shared" si="57"/>
        <v>theater</v>
      </c>
      <c r="M710" t="str">
        <f t="shared" si="58"/>
        <v>plays</v>
      </c>
      <c r="N710">
        <v>1495429200</v>
      </c>
      <c r="O710">
        <v>1496293200</v>
      </c>
      <c r="P710" s="12">
        <f t="shared" si="59"/>
        <v>42877.208333333328</v>
      </c>
      <c r="Q710" s="12">
        <f t="shared" si="59"/>
        <v>42887.208333333328</v>
      </c>
      <c r="R710" t="b">
        <v>0</v>
      </c>
      <c r="S710" t="b">
        <v>0</v>
      </c>
      <c r="T710" t="s">
        <v>33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107</v>
      </c>
      <c r="G711" s="8" t="s">
        <v>20</v>
      </c>
      <c r="H711" s="9">
        <f t="shared" si="60"/>
        <v>1.4238775510204082</v>
      </c>
      <c r="I711">
        <v>186</v>
      </c>
      <c r="J711" s="10">
        <f t="shared" si="61"/>
        <v>52.688172043010752</v>
      </c>
      <c r="K711" t="s">
        <v>108</v>
      </c>
      <c r="L711" t="str">
        <f t="shared" si="57"/>
        <v>theater</v>
      </c>
      <c r="M711" t="str">
        <f t="shared" si="58"/>
        <v>plays</v>
      </c>
      <c r="N711">
        <v>1334811600</v>
      </c>
      <c r="O711">
        <v>1335416400</v>
      </c>
      <c r="P711" s="12">
        <f t="shared" si="59"/>
        <v>41018.208333333336</v>
      </c>
      <c r="Q711" s="12">
        <f t="shared" si="59"/>
        <v>41025.208333333336</v>
      </c>
      <c r="R711" t="b">
        <v>0</v>
      </c>
      <c r="S711" t="b">
        <v>0</v>
      </c>
      <c r="T711" t="s">
        <v>33</v>
      </c>
    </row>
    <row r="712" spans="1:20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21</v>
      </c>
      <c r="G712" s="8" t="s">
        <v>20</v>
      </c>
      <c r="H712" s="9">
        <f t="shared" si="60"/>
        <v>1.4786046511627906</v>
      </c>
      <c r="I712">
        <v>125</v>
      </c>
      <c r="J712" s="10">
        <f t="shared" si="61"/>
        <v>34.4</v>
      </c>
      <c r="K712" t="s">
        <v>22</v>
      </c>
      <c r="L712" t="str">
        <f t="shared" si="57"/>
        <v>theater</v>
      </c>
      <c r="M712" t="str">
        <f t="shared" si="58"/>
        <v>plays</v>
      </c>
      <c r="N712">
        <v>1531544400</v>
      </c>
      <c r="O712">
        <v>1532149200</v>
      </c>
      <c r="P712" s="12">
        <f t="shared" si="59"/>
        <v>43295.208333333328</v>
      </c>
      <c r="Q712" s="12">
        <f t="shared" si="59"/>
        <v>43302.208333333328</v>
      </c>
      <c r="R712" t="b">
        <v>0</v>
      </c>
      <c r="S712" t="b">
        <v>1</v>
      </c>
      <c r="T712" t="s">
        <v>33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107</v>
      </c>
      <c r="G713" s="8" t="s">
        <v>14</v>
      </c>
      <c r="H713" s="9">
        <f t="shared" si="60"/>
        <v>0.20322580645161289</v>
      </c>
      <c r="I713">
        <v>14</v>
      </c>
      <c r="J713" s="10">
        <f t="shared" si="61"/>
        <v>442.85714285714283</v>
      </c>
      <c r="K713" t="s">
        <v>108</v>
      </c>
      <c r="L713" t="str">
        <f t="shared" si="57"/>
        <v>theater</v>
      </c>
      <c r="M713" t="str">
        <f t="shared" si="58"/>
        <v>plays</v>
      </c>
      <c r="N713">
        <v>1453615200</v>
      </c>
      <c r="O713">
        <v>1453788000</v>
      </c>
      <c r="P713" s="12">
        <f t="shared" si="59"/>
        <v>42393.25</v>
      </c>
      <c r="Q713" s="12">
        <f t="shared" si="59"/>
        <v>42395.25</v>
      </c>
      <c r="R713" t="b">
        <v>1</v>
      </c>
      <c r="S713" t="b">
        <v>1</v>
      </c>
      <c r="T713" t="s">
        <v>33</v>
      </c>
    </row>
    <row r="714" spans="1:20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21</v>
      </c>
      <c r="G714" s="8" t="s">
        <v>20</v>
      </c>
      <c r="H714" s="9">
        <f t="shared" si="60"/>
        <v>18.40625</v>
      </c>
      <c r="I714">
        <v>202</v>
      </c>
      <c r="J714" s="10">
        <f t="shared" si="61"/>
        <v>3.9603960396039604</v>
      </c>
      <c r="K714" t="s">
        <v>22</v>
      </c>
      <c r="L714" t="str">
        <f t="shared" si="57"/>
        <v>theater</v>
      </c>
      <c r="M714" t="str">
        <f t="shared" si="58"/>
        <v>plays</v>
      </c>
      <c r="N714">
        <v>1467954000</v>
      </c>
      <c r="O714">
        <v>1471496400</v>
      </c>
      <c r="P714" s="12">
        <f t="shared" si="59"/>
        <v>42559.208333333328</v>
      </c>
      <c r="Q714" s="12">
        <f t="shared" si="59"/>
        <v>42600.208333333328</v>
      </c>
      <c r="R714" t="b">
        <v>0</v>
      </c>
      <c r="S714" t="b">
        <v>0</v>
      </c>
      <c r="T714" t="s">
        <v>33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21</v>
      </c>
      <c r="G715" s="8" t="s">
        <v>20</v>
      </c>
      <c r="H715" s="9">
        <f t="shared" si="60"/>
        <v>1.6194202898550725</v>
      </c>
      <c r="I715">
        <v>103</v>
      </c>
      <c r="J715" s="10">
        <f t="shared" si="61"/>
        <v>66.990291262135926</v>
      </c>
      <c r="K715" t="s">
        <v>22</v>
      </c>
      <c r="L715" t="str">
        <f t="shared" si="57"/>
        <v>publishing</v>
      </c>
      <c r="M715" t="str">
        <f t="shared" si="58"/>
        <v>radio &amp; podcasts</v>
      </c>
      <c r="N715">
        <v>1471842000</v>
      </c>
      <c r="O715">
        <v>1472878800</v>
      </c>
      <c r="P715" s="12">
        <f t="shared" si="59"/>
        <v>42604.208333333328</v>
      </c>
      <c r="Q715" s="12">
        <f t="shared" si="59"/>
        <v>42616.208333333328</v>
      </c>
      <c r="R715" t="b">
        <v>0</v>
      </c>
      <c r="S715" t="b">
        <v>0</v>
      </c>
      <c r="T715" t="s">
        <v>133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21</v>
      </c>
      <c r="G716" s="8" t="s">
        <v>20</v>
      </c>
      <c r="H716" s="9">
        <f t="shared" si="60"/>
        <v>4.7282077922077921</v>
      </c>
      <c r="I716">
        <v>1785</v>
      </c>
      <c r="J716" s="10">
        <f t="shared" si="61"/>
        <v>21.568627450980394</v>
      </c>
      <c r="K716" t="s">
        <v>22</v>
      </c>
      <c r="L716" t="str">
        <f t="shared" si="57"/>
        <v>music</v>
      </c>
      <c r="M716" t="str">
        <f t="shared" si="58"/>
        <v>rock</v>
      </c>
      <c r="N716">
        <v>1408424400</v>
      </c>
      <c r="O716">
        <v>1408510800</v>
      </c>
      <c r="P716" s="12">
        <f t="shared" si="59"/>
        <v>41870.208333333336</v>
      </c>
      <c r="Q716" s="12">
        <f t="shared" si="59"/>
        <v>41871.208333333336</v>
      </c>
      <c r="R716" t="b">
        <v>0</v>
      </c>
      <c r="S716" t="b">
        <v>0</v>
      </c>
      <c r="T716" t="s">
        <v>23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21</v>
      </c>
      <c r="G717" s="8" t="s">
        <v>14</v>
      </c>
      <c r="H717" s="9">
        <f t="shared" si="60"/>
        <v>0.24466101694915254</v>
      </c>
      <c r="I717">
        <v>656</v>
      </c>
      <c r="J717" s="10">
        <f t="shared" si="61"/>
        <v>179.8780487804878</v>
      </c>
      <c r="K717" t="s">
        <v>22</v>
      </c>
      <c r="L717" t="str">
        <f t="shared" si="57"/>
        <v>games</v>
      </c>
      <c r="M717" t="str">
        <f t="shared" si="58"/>
        <v>mobile games</v>
      </c>
      <c r="N717">
        <v>1281157200</v>
      </c>
      <c r="O717">
        <v>1281589200</v>
      </c>
      <c r="P717" s="12">
        <f t="shared" si="59"/>
        <v>40397.208333333336</v>
      </c>
      <c r="Q717" s="12">
        <f t="shared" si="59"/>
        <v>40402.208333333336</v>
      </c>
      <c r="R717" t="b">
        <v>0</v>
      </c>
      <c r="S717" t="b">
        <v>0</v>
      </c>
      <c r="T717" t="s">
        <v>292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21</v>
      </c>
      <c r="G718" s="8" t="s">
        <v>20</v>
      </c>
      <c r="H718" s="9">
        <f t="shared" si="60"/>
        <v>5.1764999999999999</v>
      </c>
      <c r="I718">
        <v>157</v>
      </c>
      <c r="J718" s="10">
        <f t="shared" si="61"/>
        <v>12.738853503184714</v>
      </c>
      <c r="K718" t="s">
        <v>22</v>
      </c>
      <c r="L718" t="str">
        <f t="shared" si="57"/>
        <v>theater</v>
      </c>
      <c r="M718" t="str">
        <f t="shared" si="58"/>
        <v>plays</v>
      </c>
      <c r="N718">
        <v>1373432400</v>
      </c>
      <c r="O718">
        <v>1375851600</v>
      </c>
      <c r="P718" s="12">
        <f t="shared" si="59"/>
        <v>41465.208333333336</v>
      </c>
      <c r="Q718" s="12">
        <f t="shared" si="59"/>
        <v>41493.208333333336</v>
      </c>
      <c r="R718" t="b">
        <v>0</v>
      </c>
      <c r="S718" t="b">
        <v>1</v>
      </c>
      <c r="T718" t="s">
        <v>33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21</v>
      </c>
      <c r="G719" s="8" t="s">
        <v>20</v>
      </c>
      <c r="H719" s="9">
        <f t="shared" si="60"/>
        <v>2.4764285714285714</v>
      </c>
      <c r="I719">
        <v>555</v>
      </c>
      <c r="J719" s="10">
        <f t="shared" si="61"/>
        <v>10.09009009009009</v>
      </c>
      <c r="K719" t="s">
        <v>22</v>
      </c>
      <c r="L719" t="str">
        <f t="shared" si="57"/>
        <v>film &amp; video</v>
      </c>
      <c r="M719" t="str">
        <f t="shared" si="58"/>
        <v>documentary</v>
      </c>
      <c r="N719">
        <v>1313989200</v>
      </c>
      <c r="O719">
        <v>1315803600</v>
      </c>
      <c r="P719" s="12">
        <f t="shared" si="59"/>
        <v>40777.208333333336</v>
      </c>
      <c r="Q719" s="12">
        <f t="shared" si="59"/>
        <v>40798.208333333336</v>
      </c>
      <c r="R719" t="b">
        <v>0</v>
      </c>
      <c r="S719" t="b">
        <v>0</v>
      </c>
      <c r="T719" t="s">
        <v>42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21</v>
      </c>
      <c r="G720" s="8" t="s">
        <v>20</v>
      </c>
      <c r="H720" s="9">
        <f t="shared" si="60"/>
        <v>1.0020481927710843</v>
      </c>
      <c r="I720">
        <v>297</v>
      </c>
      <c r="J720" s="10">
        <f t="shared" si="61"/>
        <v>27.946127946127945</v>
      </c>
      <c r="K720" t="s">
        <v>22</v>
      </c>
      <c r="L720" t="str">
        <f t="shared" si="57"/>
        <v>technology</v>
      </c>
      <c r="M720" t="str">
        <f t="shared" si="58"/>
        <v>wearables</v>
      </c>
      <c r="N720">
        <v>1371445200</v>
      </c>
      <c r="O720">
        <v>1373691600</v>
      </c>
      <c r="P720" s="12">
        <f t="shared" si="59"/>
        <v>41442.208333333336</v>
      </c>
      <c r="Q720" s="12">
        <f t="shared" si="59"/>
        <v>41468.208333333336</v>
      </c>
      <c r="R720" t="b">
        <v>0</v>
      </c>
      <c r="S720" t="b">
        <v>0</v>
      </c>
      <c r="T720" t="s">
        <v>65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21</v>
      </c>
      <c r="G721" s="8" t="s">
        <v>20</v>
      </c>
      <c r="H721" s="9">
        <f t="shared" si="60"/>
        <v>1.53</v>
      </c>
      <c r="I721">
        <v>123</v>
      </c>
      <c r="J721" s="10">
        <f t="shared" si="61"/>
        <v>56.097560975609753</v>
      </c>
      <c r="K721" t="s">
        <v>22</v>
      </c>
      <c r="L721" t="str">
        <f t="shared" si="57"/>
        <v>publishing</v>
      </c>
      <c r="M721" t="str">
        <f t="shared" si="58"/>
        <v>fiction</v>
      </c>
      <c r="N721">
        <v>1338267600</v>
      </c>
      <c r="O721">
        <v>1339218000</v>
      </c>
      <c r="P721" s="12">
        <f t="shared" si="59"/>
        <v>41058.208333333336</v>
      </c>
      <c r="Q721" s="12">
        <f t="shared" si="59"/>
        <v>41069.208333333336</v>
      </c>
      <c r="R721" t="b">
        <v>0</v>
      </c>
      <c r="S721" t="b">
        <v>0</v>
      </c>
      <c r="T721" t="s">
        <v>119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36</v>
      </c>
      <c r="G722" s="8" t="s">
        <v>74</v>
      </c>
      <c r="H722" s="9">
        <f t="shared" si="60"/>
        <v>0.37091954022988505</v>
      </c>
      <c r="I722">
        <v>38</v>
      </c>
      <c r="J722" s="10">
        <f t="shared" si="61"/>
        <v>228.94736842105263</v>
      </c>
      <c r="K722" t="s">
        <v>37</v>
      </c>
      <c r="L722" t="str">
        <f t="shared" si="57"/>
        <v>theater</v>
      </c>
      <c r="M722" t="str">
        <f t="shared" si="58"/>
        <v>plays</v>
      </c>
      <c r="N722">
        <v>1519192800</v>
      </c>
      <c r="O722">
        <v>1520402400</v>
      </c>
      <c r="P722" s="12">
        <f t="shared" si="59"/>
        <v>43152.25</v>
      </c>
      <c r="Q722" s="12">
        <f t="shared" si="59"/>
        <v>43166.25</v>
      </c>
      <c r="R722" t="b">
        <v>0</v>
      </c>
      <c r="S722" t="b">
        <v>1</v>
      </c>
      <c r="T722" t="s">
        <v>33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21</v>
      </c>
      <c r="G723" s="8" t="s">
        <v>74</v>
      </c>
      <c r="H723" s="9">
        <f t="shared" si="60"/>
        <v>4.3923948220064728E-2</v>
      </c>
      <c r="I723">
        <v>60</v>
      </c>
      <c r="J723" s="10">
        <f t="shared" si="61"/>
        <v>2060</v>
      </c>
      <c r="K723" t="s">
        <v>22</v>
      </c>
      <c r="L723" t="str">
        <f t="shared" si="57"/>
        <v>music</v>
      </c>
      <c r="M723" t="str">
        <f t="shared" si="58"/>
        <v>rock</v>
      </c>
      <c r="N723">
        <v>1522818000</v>
      </c>
      <c r="O723">
        <v>1523336400</v>
      </c>
      <c r="P723" s="12">
        <f t="shared" si="59"/>
        <v>43194.208333333328</v>
      </c>
      <c r="Q723" s="12">
        <f t="shared" si="59"/>
        <v>43200.208333333328</v>
      </c>
      <c r="R723" t="b">
        <v>0</v>
      </c>
      <c r="S723" t="b">
        <v>0</v>
      </c>
      <c r="T723" t="s">
        <v>23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21</v>
      </c>
      <c r="G724" s="8" t="s">
        <v>20</v>
      </c>
      <c r="H724" s="9">
        <f t="shared" si="60"/>
        <v>1.5650721649484536</v>
      </c>
      <c r="I724">
        <v>3036</v>
      </c>
      <c r="J724" s="10">
        <f t="shared" si="61"/>
        <v>15.974967061923584</v>
      </c>
      <c r="K724" t="s">
        <v>22</v>
      </c>
      <c r="L724" t="str">
        <f t="shared" si="57"/>
        <v>film &amp; video</v>
      </c>
      <c r="M724" t="str">
        <f t="shared" si="58"/>
        <v>documentary</v>
      </c>
      <c r="N724">
        <v>1509948000</v>
      </c>
      <c r="O724">
        <v>1512280800</v>
      </c>
      <c r="P724" s="12">
        <f t="shared" si="59"/>
        <v>43045.25</v>
      </c>
      <c r="Q724" s="12">
        <f t="shared" si="59"/>
        <v>43072.25</v>
      </c>
      <c r="R724" t="b">
        <v>0</v>
      </c>
      <c r="S724" t="b">
        <v>0</v>
      </c>
      <c r="T724" t="s">
        <v>42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26</v>
      </c>
      <c r="G725" s="8" t="s">
        <v>20</v>
      </c>
      <c r="H725" s="9">
        <f t="shared" si="60"/>
        <v>2.704081632653061</v>
      </c>
      <c r="I725">
        <v>144</v>
      </c>
      <c r="J725" s="10">
        <f t="shared" si="61"/>
        <v>34.027777777777779</v>
      </c>
      <c r="K725" t="s">
        <v>27</v>
      </c>
      <c r="L725" t="str">
        <f t="shared" si="57"/>
        <v>theater</v>
      </c>
      <c r="M725" t="str">
        <f t="shared" si="58"/>
        <v>plays</v>
      </c>
      <c r="N725">
        <v>1456898400</v>
      </c>
      <c r="O725">
        <v>1458709200</v>
      </c>
      <c r="P725" s="12">
        <f t="shared" si="59"/>
        <v>42431.25</v>
      </c>
      <c r="Q725" s="12">
        <f t="shared" si="59"/>
        <v>42452.208333333328</v>
      </c>
      <c r="R725" t="b">
        <v>0</v>
      </c>
      <c r="S725" t="b">
        <v>0</v>
      </c>
      <c r="T725" t="s">
        <v>33</v>
      </c>
    </row>
    <row r="726" spans="1:20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40</v>
      </c>
      <c r="G726" s="8" t="s">
        <v>20</v>
      </c>
      <c r="H726" s="9">
        <f t="shared" si="60"/>
        <v>1.3405952380952382</v>
      </c>
      <c r="I726">
        <v>121</v>
      </c>
      <c r="J726" s="10">
        <f t="shared" si="61"/>
        <v>69.421487603305792</v>
      </c>
      <c r="K726" t="s">
        <v>41</v>
      </c>
      <c r="L726" t="str">
        <f t="shared" si="57"/>
        <v>theater</v>
      </c>
      <c r="M726" t="str">
        <f t="shared" si="58"/>
        <v>plays</v>
      </c>
      <c r="N726">
        <v>1413954000</v>
      </c>
      <c r="O726">
        <v>1414126800</v>
      </c>
      <c r="P726" s="12">
        <f t="shared" si="59"/>
        <v>41934.208333333336</v>
      </c>
      <c r="Q726" s="12">
        <f t="shared" si="59"/>
        <v>41936.208333333336</v>
      </c>
      <c r="R726" t="b">
        <v>0</v>
      </c>
      <c r="S726" t="b">
        <v>1</v>
      </c>
      <c r="T726" t="s">
        <v>33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21</v>
      </c>
      <c r="G727" s="8" t="s">
        <v>14</v>
      </c>
      <c r="H727" s="9">
        <f t="shared" si="60"/>
        <v>0.50398033126293995</v>
      </c>
      <c r="I727">
        <v>1596</v>
      </c>
      <c r="J727" s="10">
        <f t="shared" si="61"/>
        <v>121.05263157894737</v>
      </c>
      <c r="K727" t="s">
        <v>22</v>
      </c>
      <c r="L727" t="str">
        <f t="shared" si="57"/>
        <v>games</v>
      </c>
      <c r="M727" t="str">
        <f t="shared" si="58"/>
        <v>mobile games</v>
      </c>
      <c r="N727">
        <v>1416031200</v>
      </c>
      <c r="O727">
        <v>1416204000</v>
      </c>
      <c r="P727" s="12">
        <f t="shared" si="59"/>
        <v>41958.25</v>
      </c>
      <c r="Q727" s="12">
        <f t="shared" si="59"/>
        <v>41960.25</v>
      </c>
      <c r="R727" t="b">
        <v>0</v>
      </c>
      <c r="S727" t="b">
        <v>0</v>
      </c>
      <c r="T727" t="s">
        <v>292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21</v>
      </c>
      <c r="G728" s="8" t="s">
        <v>74</v>
      </c>
      <c r="H728" s="9">
        <f t="shared" si="60"/>
        <v>0.88815837937384901</v>
      </c>
      <c r="I728">
        <v>524</v>
      </c>
      <c r="J728" s="10">
        <f t="shared" si="61"/>
        <v>103.62595419847328</v>
      </c>
      <c r="K728" t="s">
        <v>22</v>
      </c>
      <c r="L728" t="str">
        <f t="shared" si="57"/>
        <v>theater</v>
      </c>
      <c r="M728" t="str">
        <f t="shared" si="58"/>
        <v>plays</v>
      </c>
      <c r="N728">
        <v>1287982800</v>
      </c>
      <c r="O728">
        <v>1288501200</v>
      </c>
      <c r="P728" s="12">
        <f t="shared" si="59"/>
        <v>40476.208333333336</v>
      </c>
      <c r="Q728" s="12">
        <f t="shared" si="59"/>
        <v>40482.208333333336</v>
      </c>
      <c r="R728" t="b">
        <v>0</v>
      </c>
      <c r="S728" t="b">
        <v>1</v>
      </c>
      <c r="T728" t="s">
        <v>33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21</v>
      </c>
      <c r="G729" s="8" t="s">
        <v>20</v>
      </c>
      <c r="H729" s="9">
        <f t="shared" si="60"/>
        <v>1.65</v>
      </c>
      <c r="I729">
        <v>181</v>
      </c>
      <c r="J729" s="10">
        <f t="shared" si="61"/>
        <v>49.171270718232044</v>
      </c>
      <c r="K729" t="s">
        <v>22</v>
      </c>
      <c r="L729" t="str">
        <f t="shared" si="57"/>
        <v>technology</v>
      </c>
      <c r="M729" t="str">
        <f t="shared" si="58"/>
        <v>web</v>
      </c>
      <c r="N729">
        <v>1547964000</v>
      </c>
      <c r="O729">
        <v>1552971600</v>
      </c>
      <c r="P729" s="12">
        <f t="shared" si="59"/>
        <v>43485.25</v>
      </c>
      <c r="Q729" s="12">
        <f t="shared" si="59"/>
        <v>43543.208333333328</v>
      </c>
      <c r="R729" t="b">
        <v>0</v>
      </c>
      <c r="S729" t="b">
        <v>0</v>
      </c>
      <c r="T729" t="s">
        <v>28</v>
      </c>
    </row>
    <row r="730" spans="1:20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21</v>
      </c>
      <c r="G730" s="8" t="s">
        <v>14</v>
      </c>
      <c r="H730" s="9">
        <f t="shared" si="60"/>
        <v>0.17499999999999999</v>
      </c>
      <c r="I730">
        <v>10</v>
      </c>
      <c r="J730" s="10">
        <f t="shared" si="61"/>
        <v>420</v>
      </c>
      <c r="K730" t="s">
        <v>22</v>
      </c>
      <c r="L730" t="str">
        <f t="shared" si="57"/>
        <v>theater</v>
      </c>
      <c r="M730" t="str">
        <f t="shared" si="58"/>
        <v>plays</v>
      </c>
      <c r="N730">
        <v>1464152400</v>
      </c>
      <c r="O730">
        <v>1465102800</v>
      </c>
      <c r="P730" s="12">
        <f t="shared" si="59"/>
        <v>42515.208333333328</v>
      </c>
      <c r="Q730" s="12">
        <f t="shared" si="59"/>
        <v>42526.208333333328</v>
      </c>
      <c r="R730" t="b">
        <v>0</v>
      </c>
      <c r="S730" t="b">
        <v>0</v>
      </c>
      <c r="T730" t="s">
        <v>33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21</v>
      </c>
      <c r="G731" s="8" t="s">
        <v>20</v>
      </c>
      <c r="H731" s="9">
        <f t="shared" si="60"/>
        <v>1.8566071428571429</v>
      </c>
      <c r="I731">
        <v>122</v>
      </c>
      <c r="J731" s="10">
        <f t="shared" si="61"/>
        <v>45.901639344262293</v>
      </c>
      <c r="K731" t="s">
        <v>22</v>
      </c>
      <c r="L731" t="str">
        <f t="shared" si="57"/>
        <v>film &amp; video</v>
      </c>
      <c r="M731" t="str">
        <f t="shared" si="58"/>
        <v>drama</v>
      </c>
      <c r="N731">
        <v>1359957600</v>
      </c>
      <c r="O731">
        <v>1360130400</v>
      </c>
      <c r="P731" s="12">
        <f t="shared" si="59"/>
        <v>41309.25</v>
      </c>
      <c r="Q731" s="12">
        <f t="shared" si="59"/>
        <v>41311.25</v>
      </c>
      <c r="R731" t="b">
        <v>0</v>
      </c>
      <c r="S731" t="b">
        <v>0</v>
      </c>
      <c r="T731" t="s">
        <v>53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15</v>
      </c>
      <c r="G732" s="8" t="s">
        <v>20</v>
      </c>
      <c r="H732" s="9">
        <f t="shared" si="60"/>
        <v>4.1266319444444441</v>
      </c>
      <c r="I732">
        <v>1071</v>
      </c>
      <c r="J732" s="10">
        <f t="shared" si="61"/>
        <v>26.890756302521009</v>
      </c>
      <c r="K732" t="s">
        <v>16</v>
      </c>
      <c r="L732" t="str">
        <f t="shared" si="57"/>
        <v>technology</v>
      </c>
      <c r="M732" t="str">
        <f t="shared" si="58"/>
        <v>wearables</v>
      </c>
      <c r="N732">
        <v>1432357200</v>
      </c>
      <c r="O732">
        <v>1432875600</v>
      </c>
      <c r="P732" s="12">
        <f t="shared" si="59"/>
        <v>42147.208333333328</v>
      </c>
      <c r="Q732" s="12">
        <f t="shared" si="59"/>
        <v>42153.208333333328</v>
      </c>
      <c r="R732" t="b">
        <v>0</v>
      </c>
      <c r="S732" t="b">
        <v>0</v>
      </c>
      <c r="T732" t="s">
        <v>65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21</v>
      </c>
      <c r="G733" s="8" t="s">
        <v>74</v>
      </c>
      <c r="H733" s="9">
        <f t="shared" si="60"/>
        <v>0.90249999999999997</v>
      </c>
      <c r="I733">
        <v>219</v>
      </c>
      <c r="J733" s="10">
        <f t="shared" si="61"/>
        <v>36.529680365296805</v>
      </c>
      <c r="K733" t="s">
        <v>22</v>
      </c>
      <c r="L733" t="str">
        <f t="shared" si="57"/>
        <v>technology</v>
      </c>
      <c r="M733" t="str">
        <f t="shared" si="58"/>
        <v>web</v>
      </c>
      <c r="N733">
        <v>1500786000</v>
      </c>
      <c r="O733">
        <v>1500872400</v>
      </c>
      <c r="P733" s="12">
        <f t="shared" si="59"/>
        <v>42939.208333333328</v>
      </c>
      <c r="Q733" s="12">
        <f t="shared" si="59"/>
        <v>42940.208333333328</v>
      </c>
      <c r="R733" t="b">
        <v>0</v>
      </c>
      <c r="S733" t="b">
        <v>0</v>
      </c>
      <c r="T733" t="s">
        <v>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21</v>
      </c>
      <c r="G734" s="8" t="s">
        <v>14</v>
      </c>
      <c r="H734" s="9">
        <f t="shared" si="60"/>
        <v>0.91984615384615387</v>
      </c>
      <c r="I734">
        <v>1121</v>
      </c>
      <c r="J734" s="10">
        <f t="shared" si="61"/>
        <v>104.37109723461195</v>
      </c>
      <c r="K734" t="s">
        <v>22</v>
      </c>
      <c r="L734" t="str">
        <f t="shared" si="57"/>
        <v>music</v>
      </c>
      <c r="M734" t="str">
        <f t="shared" si="58"/>
        <v>rock</v>
      </c>
      <c r="N734">
        <v>1490158800</v>
      </c>
      <c r="O734">
        <v>1492146000</v>
      </c>
      <c r="P734" s="12">
        <f t="shared" si="59"/>
        <v>42816.208333333328</v>
      </c>
      <c r="Q734" s="12">
        <f t="shared" si="59"/>
        <v>42839.208333333328</v>
      </c>
      <c r="R734" t="b">
        <v>0</v>
      </c>
      <c r="S734" t="b">
        <v>1</v>
      </c>
      <c r="T734" t="s">
        <v>23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21</v>
      </c>
      <c r="G735" s="8" t="s">
        <v>20</v>
      </c>
      <c r="H735" s="9">
        <f t="shared" si="60"/>
        <v>5.2700632911392402</v>
      </c>
      <c r="I735">
        <v>980</v>
      </c>
      <c r="J735" s="10">
        <f t="shared" si="61"/>
        <v>16.122448979591837</v>
      </c>
      <c r="K735" t="s">
        <v>22</v>
      </c>
      <c r="L735" t="str">
        <f t="shared" si="57"/>
        <v>music</v>
      </c>
      <c r="M735" t="str">
        <f t="shared" si="58"/>
        <v>metal</v>
      </c>
      <c r="N735">
        <v>1406178000</v>
      </c>
      <c r="O735">
        <v>1407301200</v>
      </c>
      <c r="P735" s="12">
        <f t="shared" si="59"/>
        <v>41844.208333333336</v>
      </c>
      <c r="Q735" s="12">
        <f t="shared" si="59"/>
        <v>41857.208333333336</v>
      </c>
      <c r="R735" t="b">
        <v>0</v>
      </c>
      <c r="S735" t="b">
        <v>0</v>
      </c>
      <c r="T735" t="s">
        <v>148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21</v>
      </c>
      <c r="G736" s="8" t="s">
        <v>20</v>
      </c>
      <c r="H736" s="9">
        <f t="shared" si="60"/>
        <v>3.1914285714285713</v>
      </c>
      <c r="I736">
        <v>536</v>
      </c>
      <c r="J736" s="10">
        <f t="shared" si="61"/>
        <v>7.8358208955223878</v>
      </c>
      <c r="K736" t="s">
        <v>22</v>
      </c>
      <c r="L736" t="str">
        <f t="shared" si="57"/>
        <v>theater</v>
      </c>
      <c r="M736" t="str">
        <f t="shared" si="58"/>
        <v>plays</v>
      </c>
      <c r="N736">
        <v>1485583200</v>
      </c>
      <c r="O736">
        <v>1486620000</v>
      </c>
      <c r="P736" s="12">
        <f t="shared" si="59"/>
        <v>42763.25</v>
      </c>
      <c r="Q736" s="12">
        <f t="shared" si="59"/>
        <v>42775.25</v>
      </c>
      <c r="R736" t="b">
        <v>0</v>
      </c>
      <c r="S736" t="b">
        <v>1</v>
      </c>
      <c r="T736" t="s">
        <v>33</v>
      </c>
    </row>
    <row r="737" spans="1:20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21</v>
      </c>
      <c r="G737" s="8" t="s">
        <v>20</v>
      </c>
      <c r="H737" s="9">
        <f t="shared" si="60"/>
        <v>3.5418867924528303</v>
      </c>
      <c r="I737">
        <v>1991</v>
      </c>
      <c r="J737" s="10">
        <f t="shared" si="61"/>
        <v>18.633852335509793</v>
      </c>
      <c r="K737" t="s">
        <v>22</v>
      </c>
      <c r="L737" t="str">
        <f t="shared" si="57"/>
        <v>photography</v>
      </c>
      <c r="M737" t="str">
        <f t="shared" si="58"/>
        <v>photography books</v>
      </c>
      <c r="N737">
        <v>1459314000</v>
      </c>
      <c r="O737">
        <v>1459918800</v>
      </c>
      <c r="P737" s="12">
        <f t="shared" si="59"/>
        <v>42459.208333333328</v>
      </c>
      <c r="Q737" s="12">
        <f t="shared" si="59"/>
        <v>42466.208333333328</v>
      </c>
      <c r="R737" t="b">
        <v>0</v>
      </c>
      <c r="S737" t="b">
        <v>0</v>
      </c>
      <c r="T737" t="s">
        <v>122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21</v>
      </c>
      <c r="G738" s="8" t="s">
        <v>74</v>
      </c>
      <c r="H738" s="9">
        <f t="shared" si="60"/>
        <v>0.32896103896103895</v>
      </c>
      <c r="I738">
        <v>29</v>
      </c>
      <c r="J738" s="10">
        <f t="shared" si="61"/>
        <v>265.51724137931035</v>
      </c>
      <c r="K738" t="s">
        <v>22</v>
      </c>
      <c r="L738" t="str">
        <f t="shared" si="57"/>
        <v>publishing</v>
      </c>
      <c r="M738" t="str">
        <f t="shared" si="58"/>
        <v>nonfiction</v>
      </c>
      <c r="N738">
        <v>1424412000</v>
      </c>
      <c r="O738">
        <v>1424757600</v>
      </c>
      <c r="P738" s="12">
        <f t="shared" si="59"/>
        <v>42055.25</v>
      </c>
      <c r="Q738" s="12">
        <f t="shared" si="59"/>
        <v>42059.25</v>
      </c>
      <c r="R738" t="b">
        <v>0</v>
      </c>
      <c r="S738" t="b">
        <v>0</v>
      </c>
      <c r="T738" t="s">
        <v>68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21</v>
      </c>
      <c r="G739" s="8" t="s">
        <v>20</v>
      </c>
      <c r="H739" s="9">
        <f t="shared" si="60"/>
        <v>1.358918918918919</v>
      </c>
      <c r="I739">
        <v>180</v>
      </c>
      <c r="J739" s="10">
        <f t="shared" si="61"/>
        <v>20.555555555555557</v>
      </c>
      <c r="K739" t="s">
        <v>22</v>
      </c>
      <c r="L739" t="str">
        <f t="shared" si="57"/>
        <v>music</v>
      </c>
      <c r="M739" t="str">
        <f t="shared" si="58"/>
        <v>indie rock</v>
      </c>
      <c r="N739">
        <v>1478844000</v>
      </c>
      <c r="O739">
        <v>1479880800</v>
      </c>
      <c r="P739" s="12">
        <f t="shared" si="59"/>
        <v>42685.25</v>
      </c>
      <c r="Q739" s="12">
        <f t="shared" si="59"/>
        <v>42697.25</v>
      </c>
      <c r="R739" t="b">
        <v>0</v>
      </c>
      <c r="S739" t="b">
        <v>0</v>
      </c>
      <c r="T739" t="s">
        <v>60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21</v>
      </c>
      <c r="G740" s="8" t="s">
        <v>14</v>
      </c>
      <c r="H740" s="9">
        <f t="shared" si="60"/>
        <v>2.0843373493975904E-2</v>
      </c>
      <c r="I740">
        <v>15</v>
      </c>
      <c r="J740" s="10">
        <f t="shared" si="61"/>
        <v>4980</v>
      </c>
      <c r="K740" t="s">
        <v>22</v>
      </c>
      <c r="L740" t="str">
        <f t="shared" si="57"/>
        <v>theater</v>
      </c>
      <c r="M740" t="str">
        <f t="shared" si="58"/>
        <v>plays</v>
      </c>
      <c r="N740">
        <v>1416117600</v>
      </c>
      <c r="O740">
        <v>1418018400</v>
      </c>
      <c r="P740" s="12">
        <f t="shared" si="59"/>
        <v>41959.25</v>
      </c>
      <c r="Q740" s="12">
        <f t="shared" si="59"/>
        <v>41981.25</v>
      </c>
      <c r="R740" t="b">
        <v>0</v>
      </c>
      <c r="S740" t="b">
        <v>1</v>
      </c>
      <c r="T740" t="s">
        <v>33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21</v>
      </c>
      <c r="G741" s="8" t="s">
        <v>14</v>
      </c>
      <c r="H741" s="9">
        <f t="shared" si="60"/>
        <v>0.61</v>
      </c>
      <c r="I741">
        <v>191</v>
      </c>
      <c r="J741" s="10">
        <f t="shared" si="61"/>
        <v>52.356020942408378</v>
      </c>
      <c r="K741" t="s">
        <v>22</v>
      </c>
      <c r="L741" t="str">
        <f t="shared" si="57"/>
        <v>music</v>
      </c>
      <c r="M741" t="str">
        <f t="shared" si="58"/>
        <v>indie rock</v>
      </c>
      <c r="N741">
        <v>1340946000</v>
      </c>
      <c r="O741">
        <v>1341032400</v>
      </c>
      <c r="P741" s="12">
        <f t="shared" si="59"/>
        <v>41089.208333333336</v>
      </c>
      <c r="Q741" s="12">
        <f t="shared" si="59"/>
        <v>41090.208333333336</v>
      </c>
      <c r="R741" t="b">
        <v>0</v>
      </c>
      <c r="S741" t="b">
        <v>0</v>
      </c>
      <c r="T741" t="s">
        <v>60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21</v>
      </c>
      <c r="G742" s="8" t="s">
        <v>14</v>
      </c>
      <c r="H742" s="9">
        <f t="shared" si="60"/>
        <v>0.30037735849056602</v>
      </c>
      <c r="I742">
        <v>16</v>
      </c>
      <c r="J742" s="10">
        <f t="shared" si="61"/>
        <v>331.25</v>
      </c>
      <c r="K742" t="s">
        <v>22</v>
      </c>
      <c r="L742" t="str">
        <f t="shared" si="57"/>
        <v>theater</v>
      </c>
      <c r="M742" t="str">
        <f t="shared" si="58"/>
        <v>plays</v>
      </c>
      <c r="N742">
        <v>1486101600</v>
      </c>
      <c r="O742">
        <v>1486360800</v>
      </c>
      <c r="P742" s="12">
        <f t="shared" si="59"/>
        <v>42769.25</v>
      </c>
      <c r="Q742" s="12">
        <f t="shared" si="59"/>
        <v>42772.25</v>
      </c>
      <c r="R742" t="b">
        <v>0</v>
      </c>
      <c r="S742" t="b">
        <v>0</v>
      </c>
      <c r="T742" t="s">
        <v>33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21</v>
      </c>
      <c r="G743" s="8" t="s">
        <v>20</v>
      </c>
      <c r="H743" s="9">
        <f t="shared" si="60"/>
        <v>11.791666666666666</v>
      </c>
      <c r="I743">
        <v>130</v>
      </c>
      <c r="J743" s="10">
        <f t="shared" si="61"/>
        <v>9.2307692307692299</v>
      </c>
      <c r="K743" t="s">
        <v>22</v>
      </c>
      <c r="L743" t="str">
        <f t="shared" si="57"/>
        <v>theater</v>
      </c>
      <c r="M743" t="str">
        <f t="shared" si="58"/>
        <v>plays</v>
      </c>
      <c r="N743">
        <v>1274590800</v>
      </c>
      <c r="O743">
        <v>1274677200</v>
      </c>
      <c r="P743" s="12">
        <f t="shared" si="59"/>
        <v>40321.208333333336</v>
      </c>
      <c r="Q743" s="12">
        <f t="shared" si="59"/>
        <v>40322.208333333336</v>
      </c>
      <c r="R743" t="b">
        <v>0</v>
      </c>
      <c r="S743" t="b">
        <v>0</v>
      </c>
      <c r="T743" t="s">
        <v>33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21</v>
      </c>
      <c r="G744" s="8" t="s">
        <v>20</v>
      </c>
      <c r="H744" s="9">
        <f t="shared" si="60"/>
        <v>11.260833333333334</v>
      </c>
      <c r="I744">
        <v>122</v>
      </c>
      <c r="J744" s="10">
        <f t="shared" si="61"/>
        <v>9.8360655737704921</v>
      </c>
      <c r="K744" t="s">
        <v>22</v>
      </c>
      <c r="L744" t="str">
        <f t="shared" si="57"/>
        <v>music</v>
      </c>
      <c r="M744" t="str">
        <f t="shared" si="58"/>
        <v>electric music</v>
      </c>
      <c r="N744">
        <v>1263880800</v>
      </c>
      <c r="O744">
        <v>1267509600</v>
      </c>
      <c r="P744" s="12">
        <f t="shared" si="59"/>
        <v>40197.25</v>
      </c>
      <c r="Q744" s="12">
        <f t="shared" si="59"/>
        <v>40239.25</v>
      </c>
      <c r="R744" t="b">
        <v>0</v>
      </c>
      <c r="S744" t="b">
        <v>0</v>
      </c>
      <c r="T744" t="s">
        <v>50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21</v>
      </c>
      <c r="G745" s="8" t="s">
        <v>14</v>
      </c>
      <c r="H745" s="9">
        <f t="shared" si="60"/>
        <v>0.12923076923076923</v>
      </c>
      <c r="I745">
        <v>17</v>
      </c>
      <c r="J745" s="10">
        <f t="shared" si="61"/>
        <v>229.41176470588235</v>
      </c>
      <c r="K745" t="s">
        <v>22</v>
      </c>
      <c r="L745" t="str">
        <f t="shared" si="57"/>
        <v>theater</v>
      </c>
      <c r="M745" t="str">
        <f t="shared" si="58"/>
        <v>plays</v>
      </c>
      <c r="N745">
        <v>1445403600</v>
      </c>
      <c r="O745">
        <v>1445922000</v>
      </c>
      <c r="P745" s="12">
        <f t="shared" si="59"/>
        <v>42298.208333333328</v>
      </c>
      <c r="Q745" s="12">
        <f t="shared" si="59"/>
        <v>42304.208333333328</v>
      </c>
      <c r="R745" t="b">
        <v>0</v>
      </c>
      <c r="S745" t="b">
        <v>1</v>
      </c>
      <c r="T745" t="s">
        <v>33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21</v>
      </c>
      <c r="G746" s="8" t="s">
        <v>20</v>
      </c>
      <c r="H746" s="9">
        <f t="shared" si="60"/>
        <v>7.12</v>
      </c>
      <c r="I746">
        <v>140</v>
      </c>
      <c r="J746" s="10">
        <f t="shared" si="61"/>
        <v>14.285714285714286</v>
      </c>
      <c r="K746" t="s">
        <v>22</v>
      </c>
      <c r="L746" t="str">
        <f t="shared" si="57"/>
        <v>theater</v>
      </c>
      <c r="M746" t="str">
        <f t="shared" si="58"/>
        <v>plays</v>
      </c>
      <c r="N746">
        <v>1533877200</v>
      </c>
      <c r="O746">
        <v>1534050000</v>
      </c>
      <c r="P746" s="12">
        <f t="shared" si="59"/>
        <v>43322.208333333328</v>
      </c>
      <c r="Q746" s="12">
        <f t="shared" si="59"/>
        <v>43324.208333333328</v>
      </c>
      <c r="R746" t="b">
        <v>0</v>
      </c>
      <c r="S746" t="b">
        <v>1</v>
      </c>
      <c r="T746" t="s">
        <v>33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21</v>
      </c>
      <c r="G747" s="8" t="s">
        <v>14</v>
      </c>
      <c r="H747" s="9">
        <f t="shared" si="60"/>
        <v>0.30304347826086958</v>
      </c>
      <c r="I747">
        <v>34</v>
      </c>
      <c r="J747" s="10">
        <f t="shared" si="61"/>
        <v>202.94117647058823</v>
      </c>
      <c r="K747" t="s">
        <v>22</v>
      </c>
      <c r="L747" t="str">
        <f t="shared" si="57"/>
        <v>technology</v>
      </c>
      <c r="M747" t="str">
        <f t="shared" si="58"/>
        <v>wearables</v>
      </c>
      <c r="N747">
        <v>1275195600</v>
      </c>
      <c r="O747">
        <v>1277528400</v>
      </c>
      <c r="P747" s="12">
        <f t="shared" si="59"/>
        <v>40328.208333333336</v>
      </c>
      <c r="Q747" s="12">
        <f t="shared" si="59"/>
        <v>40355.208333333336</v>
      </c>
      <c r="R747" t="b">
        <v>0</v>
      </c>
      <c r="S747" t="b">
        <v>0</v>
      </c>
      <c r="T747" t="s">
        <v>65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21</v>
      </c>
      <c r="G748" s="8" t="s">
        <v>20</v>
      </c>
      <c r="H748" s="9">
        <f t="shared" si="60"/>
        <v>2.1250896057347672</v>
      </c>
      <c r="I748">
        <v>3388</v>
      </c>
      <c r="J748" s="10">
        <f t="shared" si="61"/>
        <v>16.469893742621014</v>
      </c>
      <c r="K748" t="s">
        <v>22</v>
      </c>
      <c r="L748" t="str">
        <f t="shared" si="57"/>
        <v>technology</v>
      </c>
      <c r="M748" t="str">
        <f t="shared" si="58"/>
        <v>web</v>
      </c>
      <c r="N748">
        <v>1318136400</v>
      </c>
      <c r="O748">
        <v>1318568400</v>
      </c>
      <c r="P748" s="12">
        <f t="shared" si="59"/>
        <v>40825.208333333336</v>
      </c>
      <c r="Q748" s="12">
        <f t="shared" si="59"/>
        <v>40830.208333333336</v>
      </c>
      <c r="R748" t="b">
        <v>0</v>
      </c>
      <c r="S748" t="b">
        <v>0</v>
      </c>
      <c r="T748" t="s">
        <v>28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21</v>
      </c>
      <c r="G749" s="8" t="s">
        <v>20</v>
      </c>
      <c r="H749" s="9">
        <f t="shared" si="60"/>
        <v>2.2885714285714287</v>
      </c>
      <c r="I749">
        <v>280</v>
      </c>
      <c r="J749" s="10">
        <f t="shared" si="61"/>
        <v>17.5</v>
      </c>
      <c r="K749" t="s">
        <v>22</v>
      </c>
      <c r="L749" t="str">
        <f t="shared" si="57"/>
        <v>theater</v>
      </c>
      <c r="M749" t="str">
        <f t="shared" si="58"/>
        <v>plays</v>
      </c>
      <c r="N749">
        <v>1283403600</v>
      </c>
      <c r="O749">
        <v>1284354000</v>
      </c>
      <c r="P749" s="12">
        <f t="shared" si="59"/>
        <v>40423.208333333336</v>
      </c>
      <c r="Q749" s="12">
        <f t="shared" si="59"/>
        <v>40434.208333333336</v>
      </c>
      <c r="R749" t="b">
        <v>0</v>
      </c>
      <c r="S749" t="b">
        <v>0</v>
      </c>
      <c r="T749" t="s">
        <v>33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21</v>
      </c>
      <c r="G750" s="8" t="s">
        <v>74</v>
      </c>
      <c r="H750" s="9">
        <f t="shared" si="60"/>
        <v>0.34959979476654696</v>
      </c>
      <c r="I750">
        <v>614</v>
      </c>
      <c r="J750" s="10">
        <f t="shared" si="61"/>
        <v>317.42671009771988</v>
      </c>
      <c r="K750" t="s">
        <v>22</v>
      </c>
      <c r="L750" t="str">
        <f t="shared" si="57"/>
        <v>film &amp; video</v>
      </c>
      <c r="M750" t="str">
        <f t="shared" si="58"/>
        <v>animation</v>
      </c>
      <c r="N750">
        <v>1267423200</v>
      </c>
      <c r="O750">
        <v>1269579600</v>
      </c>
      <c r="P750" s="12">
        <f t="shared" si="59"/>
        <v>40238.25</v>
      </c>
      <c r="Q750" s="12">
        <f t="shared" si="59"/>
        <v>40263.208333333336</v>
      </c>
      <c r="R750" t="b">
        <v>0</v>
      </c>
      <c r="S750" t="b">
        <v>1</v>
      </c>
      <c r="T750" t="s">
        <v>71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107</v>
      </c>
      <c r="G751" s="8" t="s">
        <v>20</v>
      </c>
      <c r="H751" s="9">
        <f t="shared" si="60"/>
        <v>1.5729069767441861</v>
      </c>
      <c r="I751">
        <v>366</v>
      </c>
      <c r="J751" s="10">
        <f t="shared" si="61"/>
        <v>23.497267759562842</v>
      </c>
      <c r="K751" t="s">
        <v>108</v>
      </c>
      <c r="L751" t="str">
        <f t="shared" si="57"/>
        <v>technology</v>
      </c>
      <c r="M751" t="str">
        <f t="shared" si="58"/>
        <v>wearables</v>
      </c>
      <c r="N751">
        <v>1412744400</v>
      </c>
      <c r="O751">
        <v>1413781200</v>
      </c>
      <c r="P751" s="12">
        <f t="shared" si="59"/>
        <v>41920.208333333336</v>
      </c>
      <c r="Q751" s="12">
        <f t="shared" si="59"/>
        <v>41932.208333333336</v>
      </c>
      <c r="R751" t="b">
        <v>0</v>
      </c>
      <c r="S751" t="b">
        <v>1</v>
      </c>
      <c r="T751" t="s">
        <v>65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40</v>
      </c>
      <c r="G752" s="8" t="s">
        <v>14</v>
      </c>
      <c r="H752" s="9">
        <f t="shared" si="60"/>
        <v>0.01</v>
      </c>
      <c r="I752">
        <v>1</v>
      </c>
      <c r="J752" s="10">
        <f t="shared" si="61"/>
        <v>100</v>
      </c>
      <c r="K752" t="s">
        <v>41</v>
      </c>
      <c r="L752" t="str">
        <f t="shared" si="57"/>
        <v>music</v>
      </c>
      <c r="M752" t="str">
        <f t="shared" si="58"/>
        <v>electric music</v>
      </c>
      <c r="N752">
        <v>1277960400</v>
      </c>
      <c r="O752">
        <v>1280120400</v>
      </c>
      <c r="P752" s="12">
        <f t="shared" si="59"/>
        <v>40360.208333333336</v>
      </c>
      <c r="Q752" s="12">
        <f t="shared" si="59"/>
        <v>40385.208333333336</v>
      </c>
      <c r="R752" t="b">
        <v>0</v>
      </c>
      <c r="S752" t="b">
        <v>0</v>
      </c>
      <c r="T752" t="s">
        <v>50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21</v>
      </c>
      <c r="G753" s="8" t="s">
        <v>20</v>
      </c>
      <c r="H753" s="9">
        <f t="shared" si="60"/>
        <v>2.3230555555555554</v>
      </c>
      <c r="I753">
        <v>270</v>
      </c>
      <c r="J753" s="10">
        <f t="shared" si="61"/>
        <v>13.333333333333334</v>
      </c>
      <c r="K753" t="s">
        <v>22</v>
      </c>
      <c r="L753" t="str">
        <f t="shared" si="57"/>
        <v>publishing</v>
      </c>
      <c r="M753" t="str">
        <f t="shared" si="58"/>
        <v>nonfiction</v>
      </c>
      <c r="N753">
        <v>1458190800</v>
      </c>
      <c r="O753">
        <v>1459486800</v>
      </c>
      <c r="P753" s="12">
        <f t="shared" si="59"/>
        <v>42446.208333333328</v>
      </c>
      <c r="Q753" s="12">
        <f t="shared" si="59"/>
        <v>42461.208333333328</v>
      </c>
      <c r="R753" t="b">
        <v>1</v>
      </c>
      <c r="S753" t="b">
        <v>1</v>
      </c>
      <c r="T753" t="s">
        <v>68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21</v>
      </c>
      <c r="G754" s="8" t="s">
        <v>74</v>
      </c>
      <c r="H754" s="9">
        <f t="shared" si="60"/>
        <v>0.92448275862068963</v>
      </c>
      <c r="I754">
        <v>114</v>
      </c>
      <c r="J754" s="10">
        <f t="shared" si="61"/>
        <v>50.877192982456137</v>
      </c>
      <c r="K754" t="s">
        <v>22</v>
      </c>
      <c r="L754" t="str">
        <f t="shared" si="57"/>
        <v>theater</v>
      </c>
      <c r="M754" t="str">
        <f t="shared" si="58"/>
        <v>plays</v>
      </c>
      <c r="N754">
        <v>1280984400</v>
      </c>
      <c r="O754">
        <v>1282539600</v>
      </c>
      <c r="P754" s="12">
        <f t="shared" si="59"/>
        <v>40395.208333333336</v>
      </c>
      <c r="Q754" s="12">
        <f t="shared" si="59"/>
        <v>40413.208333333336</v>
      </c>
      <c r="R754" t="b">
        <v>0</v>
      </c>
      <c r="S754" t="b">
        <v>1</v>
      </c>
      <c r="T754" t="s">
        <v>33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21</v>
      </c>
      <c r="G755" s="8" t="s">
        <v>20</v>
      </c>
      <c r="H755" s="9">
        <f t="shared" si="60"/>
        <v>2.5670212765957445</v>
      </c>
      <c r="I755">
        <v>137</v>
      </c>
      <c r="J755" s="10">
        <f t="shared" si="61"/>
        <v>34.306569343065696</v>
      </c>
      <c r="K755" t="s">
        <v>22</v>
      </c>
      <c r="L755" t="str">
        <f t="shared" si="57"/>
        <v>photography</v>
      </c>
      <c r="M755" t="str">
        <f t="shared" si="58"/>
        <v>photography books</v>
      </c>
      <c r="N755">
        <v>1274590800</v>
      </c>
      <c r="O755">
        <v>1275886800</v>
      </c>
      <c r="P755" s="12">
        <f t="shared" si="59"/>
        <v>40321.208333333336</v>
      </c>
      <c r="Q755" s="12">
        <f t="shared" si="59"/>
        <v>40336.208333333336</v>
      </c>
      <c r="R755" t="b">
        <v>0</v>
      </c>
      <c r="S755" t="b">
        <v>0</v>
      </c>
      <c r="T755" t="s">
        <v>122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21</v>
      </c>
      <c r="G756" s="8" t="s">
        <v>20</v>
      </c>
      <c r="H756" s="9">
        <f t="shared" si="60"/>
        <v>1.6847017045454546</v>
      </c>
      <c r="I756">
        <v>3205</v>
      </c>
      <c r="J756" s="10">
        <f t="shared" si="61"/>
        <v>21.965678627145085</v>
      </c>
      <c r="K756" t="s">
        <v>22</v>
      </c>
      <c r="L756" t="str">
        <f t="shared" si="57"/>
        <v>theater</v>
      </c>
      <c r="M756" t="str">
        <f t="shared" si="58"/>
        <v>plays</v>
      </c>
      <c r="N756">
        <v>1351400400</v>
      </c>
      <c r="O756">
        <v>1355983200</v>
      </c>
      <c r="P756" s="12">
        <f t="shared" si="59"/>
        <v>41210.208333333336</v>
      </c>
      <c r="Q756" s="12">
        <f t="shared" si="59"/>
        <v>41263.25</v>
      </c>
      <c r="R756" t="b">
        <v>0</v>
      </c>
      <c r="S756" t="b">
        <v>0</v>
      </c>
      <c r="T756" t="s">
        <v>33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36</v>
      </c>
      <c r="G757" s="8" t="s">
        <v>20</v>
      </c>
      <c r="H757" s="9">
        <f t="shared" si="60"/>
        <v>1.6657777777777778</v>
      </c>
      <c r="I757">
        <v>288</v>
      </c>
      <c r="J757" s="10">
        <f t="shared" si="61"/>
        <v>15.625</v>
      </c>
      <c r="K757" t="s">
        <v>37</v>
      </c>
      <c r="L757" t="str">
        <f t="shared" si="57"/>
        <v>theater</v>
      </c>
      <c r="M757" t="str">
        <f t="shared" si="58"/>
        <v>plays</v>
      </c>
      <c r="N757">
        <v>1514354400</v>
      </c>
      <c r="O757">
        <v>1515391200</v>
      </c>
      <c r="P757" s="12">
        <f t="shared" si="59"/>
        <v>43096.25</v>
      </c>
      <c r="Q757" s="12">
        <f t="shared" si="59"/>
        <v>43108.25</v>
      </c>
      <c r="R757" t="b">
        <v>0</v>
      </c>
      <c r="S757" t="b">
        <v>1</v>
      </c>
      <c r="T757" t="s">
        <v>33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21</v>
      </c>
      <c r="G758" s="8" t="s">
        <v>20</v>
      </c>
      <c r="H758" s="9">
        <f t="shared" si="60"/>
        <v>7.7207692307692311</v>
      </c>
      <c r="I758">
        <v>148</v>
      </c>
      <c r="J758" s="10">
        <f t="shared" si="61"/>
        <v>8.7837837837837842</v>
      </c>
      <c r="K758" t="s">
        <v>22</v>
      </c>
      <c r="L758" t="str">
        <f t="shared" si="57"/>
        <v>theater</v>
      </c>
      <c r="M758" t="str">
        <f t="shared" si="58"/>
        <v>plays</v>
      </c>
      <c r="N758">
        <v>1421733600</v>
      </c>
      <c r="O758">
        <v>1422252000</v>
      </c>
      <c r="P758" s="12">
        <f t="shared" si="59"/>
        <v>42024.25</v>
      </c>
      <c r="Q758" s="12">
        <f t="shared" si="59"/>
        <v>42030.25</v>
      </c>
      <c r="R758" t="b">
        <v>0</v>
      </c>
      <c r="S758" t="b">
        <v>0</v>
      </c>
      <c r="T758" t="s">
        <v>33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21</v>
      </c>
      <c r="G759" s="8" t="s">
        <v>20</v>
      </c>
      <c r="H759" s="9">
        <f t="shared" si="60"/>
        <v>4.0685714285714285</v>
      </c>
      <c r="I759">
        <v>114</v>
      </c>
      <c r="J759" s="10">
        <f t="shared" si="61"/>
        <v>12.280701754385966</v>
      </c>
      <c r="K759" t="s">
        <v>22</v>
      </c>
      <c r="L759" t="str">
        <f t="shared" si="57"/>
        <v>film &amp; video</v>
      </c>
      <c r="M759" t="str">
        <f t="shared" si="58"/>
        <v>drama</v>
      </c>
      <c r="N759">
        <v>1305176400</v>
      </c>
      <c r="O759">
        <v>1305522000</v>
      </c>
      <c r="P759" s="12">
        <f t="shared" si="59"/>
        <v>40675.208333333336</v>
      </c>
      <c r="Q759" s="12">
        <f t="shared" si="59"/>
        <v>40679.208333333336</v>
      </c>
      <c r="R759" t="b">
        <v>0</v>
      </c>
      <c r="S759" t="b">
        <v>0</v>
      </c>
      <c r="T759" t="s">
        <v>53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15</v>
      </c>
      <c r="G760" s="8" t="s">
        <v>20</v>
      </c>
      <c r="H760" s="9">
        <f t="shared" si="60"/>
        <v>5.6420608108108112</v>
      </c>
      <c r="I760">
        <v>1518</v>
      </c>
      <c r="J760" s="10">
        <f t="shared" si="61"/>
        <v>19.499341238471672</v>
      </c>
      <c r="K760" t="s">
        <v>16</v>
      </c>
      <c r="L760" t="str">
        <f t="shared" si="57"/>
        <v>music</v>
      </c>
      <c r="M760" t="str">
        <f t="shared" si="58"/>
        <v>rock</v>
      </c>
      <c r="N760">
        <v>1414126800</v>
      </c>
      <c r="O760">
        <v>1414904400</v>
      </c>
      <c r="P760" s="12">
        <f t="shared" si="59"/>
        <v>41936.208333333336</v>
      </c>
      <c r="Q760" s="12">
        <f t="shared" si="59"/>
        <v>41945.208333333336</v>
      </c>
      <c r="R760" t="b">
        <v>0</v>
      </c>
      <c r="S760" t="b">
        <v>0</v>
      </c>
      <c r="T760" t="s">
        <v>23</v>
      </c>
    </row>
    <row r="761" spans="1:20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21</v>
      </c>
      <c r="G761" s="8" t="s">
        <v>14</v>
      </c>
      <c r="H761" s="9">
        <f t="shared" si="60"/>
        <v>0.6842686567164179</v>
      </c>
      <c r="I761">
        <v>1274</v>
      </c>
      <c r="J761" s="10">
        <f t="shared" si="61"/>
        <v>131.4756671899529</v>
      </c>
      <c r="K761" t="s">
        <v>22</v>
      </c>
      <c r="L761" t="str">
        <f t="shared" si="57"/>
        <v>music</v>
      </c>
      <c r="M761" t="str">
        <f t="shared" si="58"/>
        <v>electric music</v>
      </c>
      <c r="N761">
        <v>1517810400</v>
      </c>
      <c r="O761">
        <v>1520402400</v>
      </c>
      <c r="P761" s="12">
        <f t="shared" si="59"/>
        <v>43136.25</v>
      </c>
      <c r="Q761" s="12">
        <f t="shared" si="59"/>
        <v>43166.25</v>
      </c>
      <c r="R761" t="b">
        <v>0</v>
      </c>
      <c r="S761" t="b">
        <v>0</v>
      </c>
      <c r="T761" t="s">
        <v>50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107</v>
      </c>
      <c r="G762" s="8" t="s">
        <v>14</v>
      </c>
      <c r="H762" s="9">
        <f t="shared" si="60"/>
        <v>0.34351966873706002</v>
      </c>
      <c r="I762">
        <v>210</v>
      </c>
      <c r="J762" s="10">
        <f t="shared" si="61"/>
        <v>230</v>
      </c>
      <c r="K762" t="s">
        <v>108</v>
      </c>
      <c r="L762" t="str">
        <f t="shared" si="57"/>
        <v>games</v>
      </c>
      <c r="M762" t="str">
        <f t="shared" si="58"/>
        <v>video games</v>
      </c>
      <c r="N762">
        <v>1564635600</v>
      </c>
      <c r="O762">
        <v>1567141200</v>
      </c>
      <c r="P762" s="12">
        <f t="shared" si="59"/>
        <v>43678.208333333328</v>
      </c>
      <c r="Q762" s="12">
        <f t="shared" si="59"/>
        <v>43707.208333333328</v>
      </c>
      <c r="R762" t="b">
        <v>0</v>
      </c>
      <c r="S762" t="b">
        <v>1</v>
      </c>
      <c r="T762" t="s">
        <v>89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21</v>
      </c>
      <c r="G763" s="8" t="s">
        <v>20</v>
      </c>
      <c r="H763" s="9">
        <f t="shared" si="60"/>
        <v>6.5545454545454547</v>
      </c>
      <c r="I763">
        <v>166</v>
      </c>
      <c r="J763" s="10">
        <f t="shared" si="61"/>
        <v>13.253012048192771</v>
      </c>
      <c r="K763" t="s">
        <v>22</v>
      </c>
      <c r="L763" t="str">
        <f t="shared" si="57"/>
        <v>music</v>
      </c>
      <c r="M763" t="str">
        <f t="shared" si="58"/>
        <v>rock</v>
      </c>
      <c r="N763">
        <v>1500699600</v>
      </c>
      <c r="O763">
        <v>1501131600</v>
      </c>
      <c r="P763" s="12">
        <f t="shared" si="59"/>
        <v>42938.208333333328</v>
      </c>
      <c r="Q763" s="12">
        <f t="shared" si="59"/>
        <v>42943.208333333328</v>
      </c>
      <c r="R763" t="b">
        <v>0</v>
      </c>
      <c r="S763" t="b">
        <v>0</v>
      </c>
      <c r="T763" t="s">
        <v>23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26</v>
      </c>
      <c r="G764" s="8" t="s">
        <v>20</v>
      </c>
      <c r="H764" s="9">
        <f t="shared" si="60"/>
        <v>1.7725714285714285</v>
      </c>
      <c r="I764">
        <v>100</v>
      </c>
      <c r="J764" s="10">
        <f t="shared" si="61"/>
        <v>35</v>
      </c>
      <c r="K764" t="s">
        <v>27</v>
      </c>
      <c r="L764" t="str">
        <f t="shared" si="57"/>
        <v>music</v>
      </c>
      <c r="M764" t="str">
        <f t="shared" si="58"/>
        <v>jazz</v>
      </c>
      <c r="N764">
        <v>1354082400</v>
      </c>
      <c r="O764">
        <v>1355032800</v>
      </c>
      <c r="P764" s="12">
        <f t="shared" si="59"/>
        <v>41241.25</v>
      </c>
      <c r="Q764" s="12">
        <f t="shared" si="59"/>
        <v>41252.25</v>
      </c>
      <c r="R764" t="b">
        <v>0</v>
      </c>
      <c r="S764" t="b">
        <v>0</v>
      </c>
      <c r="T764" t="s">
        <v>159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21</v>
      </c>
      <c r="G765" s="8" t="s">
        <v>20</v>
      </c>
      <c r="H765" s="9">
        <f t="shared" si="60"/>
        <v>1.1317857142857144</v>
      </c>
      <c r="I765">
        <v>235</v>
      </c>
      <c r="J765" s="10">
        <f t="shared" si="61"/>
        <v>23.829787234042552</v>
      </c>
      <c r="K765" t="s">
        <v>22</v>
      </c>
      <c r="L765" t="str">
        <f t="shared" si="57"/>
        <v>theater</v>
      </c>
      <c r="M765" t="str">
        <f t="shared" si="58"/>
        <v>plays</v>
      </c>
      <c r="N765">
        <v>1336453200</v>
      </c>
      <c r="O765">
        <v>1339477200</v>
      </c>
      <c r="P765" s="12">
        <f t="shared" si="59"/>
        <v>41037.208333333336</v>
      </c>
      <c r="Q765" s="12">
        <f t="shared" si="59"/>
        <v>41072.208333333336</v>
      </c>
      <c r="R765" t="b">
        <v>0</v>
      </c>
      <c r="S765" t="b">
        <v>1</v>
      </c>
      <c r="T765" t="s">
        <v>33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21</v>
      </c>
      <c r="G766" s="8" t="s">
        <v>20</v>
      </c>
      <c r="H766" s="9">
        <f t="shared" si="60"/>
        <v>7.2818181818181822</v>
      </c>
      <c r="I766">
        <v>148</v>
      </c>
      <c r="J766" s="10">
        <f t="shared" si="61"/>
        <v>7.4324324324324325</v>
      </c>
      <c r="K766" t="s">
        <v>22</v>
      </c>
      <c r="L766" t="str">
        <f t="shared" si="57"/>
        <v>music</v>
      </c>
      <c r="M766" t="str">
        <f t="shared" si="58"/>
        <v>rock</v>
      </c>
      <c r="N766">
        <v>1305262800</v>
      </c>
      <c r="O766">
        <v>1305954000</v>
      </c>
      <c r="P766" s="12">
        <f t="shared" si="59"/>
        <v>40676.208333333336</v>
      </c>
      <c r="Q766" s="12">
        <f t="shared" si="59"/>
        <v>40684.208333333336</v>
      </c>
      <c r="R766" t="b">
        <v>0</v>
      </c>
      <c r="S766" t="b">
        <v>0</v>
      </c>
      <c r="T766" t="s">
        <v>23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21</v>
      </c>
      <c r="G767" s="8" t="s">
        <v>20</v>
      </c>
      <c r="H767" s="9">
        <f t="shared" si="60"/>
        <v>2.0833333333333335</v>
      </c>
      <c r="I767">
        <v>198</v>
      </c>
      <c r="J767" s="10">
        <f t="shared" si="61"/>
        <v>19.696969696969695</v>
      </c>
      <c r="K767" t="s">
        <v>22</v>
      </c>
      <c r="L767" t="str">
        <f t="shared" si="57"/>
        <v>music</v>
      </c>
      <c r="M767" t="str">
        <f t="shared" si="58"/>
        <v>indie rock</v>
      </c>
      <c r="N767">
        <v>1492232400</v>
      </c>
      <c r="O767">
        <v>1494392400</v>
      </c>
      <c r="P767" s="12">
        <f t="shared" si="59"/>
        <v>42840.208333333328</v>
      </c>
      <c r="Q767" s="12">
        <f t="shared" si="59"/>
        <v>42865.208333333328</v>
      </c>
      <c r="R767" t="b">
        <v>1</v>
      </c>
      <c r="S767" t="b">
        <v>1</v>
      </c>
      <c r="T767" t="s">
        <v>60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26</v>
      </c>
      <c r="G768" s="8" t="s">
        <v>14</v>
      </c>
      <c r="H768" s="9">
        <f t="shared" si="60"/>
        <v>0.31171232876712329</v>
      </c>
      <c r="I768">
        <v>248</v>
      </c>
      <c r="J768" s="10">
        <f t="shared" si="61"/>
        <v>176.61290322580646</v>
      </c>
      <c r="K768" t="s">
        <v>27</v>
      </c>
      <c r="L768" t="str">
        <f t="shared" si="57"/>
        <v>film &amp; video</v>
      </c>
      <c r="M768" t="str">
        <f t="shared" si="58"/>
        <v>science fiction</v>
      </c>
      <c r="N768">
        <v>1537333200</v>
      </c>
      <c r="O768">
        <v>1537419600</v>
      </c>
      <c r="P768" s="12">
        <f t="shared" si="59"/>
        <v>43362.208333333328</v>
      </c>
      <c r="Q768" s="12">
        <f t="shared" si="59"/>
        <v>43363.208333333328</v>
      </c>
      <c r="R768" t="b">
        <v>0</v>
      </c>
      <c r="S768" t="b">
        <v>0</v>
      </c>
      <c r="T768" t="s">
        <v>474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21</v>
      </c>
      <c r="G769" s="8" t="s">
        <v>14</v>
      </c>
      <c r="H769" s="9">
        <f t="shared" si="60"/>
        <v>0.56967078189300413</v>
      </c>
      <c r="I769">
        <v>513</v>
      </c>
      <c r="J769" s="10">
        <f t="shared" si="61"/>
        <v>189.47368421052633</v>
      </c>
      <c r="K769" t="s">
        <v>22</v>
      </c>
      <c r="L769" t="str">
        <f t="shared" si="57"/>
        <v>publishing</v>
      </c>
      <c r="M769" t="str">
        <f t="shared" si="58"/>
        <v>translations</v>
      </c>
      <c r="N769">
        <v>1444107600</v>
      </c>
      <c r="O769">
        <v>1447999200</v>
      </c>
      <c r="P769" s="12">
        <f t="shared" si="59"/>
        <v>42283.208333333328</v>
      </c>
      <c r="Q769" s="12">
        <f t="shared" si="59"/>
        <v>42328.25</v>
      </c>
      <c r="R769" t="b">
        <v>0</v>
      </c>
      <c r="S769" t="b">
        <v>0</v>
      </c>
      <c r="T769" t="s">
        <v>206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21</v>
      </c>
      <c r="G770" s="8" t="s">
        <v>20</v>
      </c>
      <c r="H770" s="9">
        <f t="shared" si="60"/>
        <v>2.31</v>
      </c>
      <c r="I770">
        <v>150</v>
      </c>
      <c r="J770" s="10">
        <f t="shared" si="61"/>
        <v>32</v>
      </c>
      <c r="K770" t="s">
        <v>22</v>
      </c>
      <c r="L770" t="str">
        <f t="shared" si="57"/>
        <v>theater</v>
      </c>
      <c r="M770" t="str">
        <f t="shared" si="58"/>
        <v>plays</v>
      </c>
      <c r="N770">
        <v>1386741600</v>
      </c>
      <c r="O770">
        <v>1388037600</v>
      </c>
      <c r="P770" s="12">
        <f t="shared" si="59"/>
        <v>41619.25</v>
      </c>
      <c r="Q770" s="12">
        <f t="shared" si="59"/>
        <v>41634.25</v>
      </c>
      <c r="R770" t="b">
        <v>0</v>
      </c>
      <c r="S770" t="b">
        <v>0</v>
      </c>
      <c r="T770" t="s">
        <v>33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21</v>
      </c>
      <c r="G771" s="8" t="s">
        <v>14</v>
      </c>
      <c r="H771" s="9">
        <f t="shared" si="60"/>
        <v>0.86867834394904464</v>
      </c>
      <c r="I771">
        <v>3410</v>
      </c>
      <c r="J771" s="10">
        <f t="shared" si="61"/>
        <v>36.832844574780061</v>
      </c>
      <c r="K771" t="s">
        <v>22</v>
      </c>
      <c r="L771" t="str">
        <f t="shared" ref="L771:L834" si="62">LEFT(T771,FIND("/",T771)-1)</f>
        <v>games</v>
      </c>
      <c r="M771" t="str">
        <f t="shared" ref="M771:M834" si="63">RIGHT(T771,LEN(T771)-FIND("/",T771))</f>
        <v>video games</v>
      </c>
      <c r="N771">
        <v>1376542800</v>
      </c>
      <c r="O771">
        <v>1378789200</v>
      </c>
      <c r="P771" s="12">
        <f t="shared" ref="P771:Q834" si="64">(((N771/60)/60)/24)+DATE(1970,1,1)</f>
        <v>41501.208333333336</v>
      </c>
      <c r="Q771" s="12">
        <f t="shared" si="64"/>
        <v>41527.208333333336</v>
      </c>
      <c r="R771" t="b">
        <v>0</v>
      </c>
      <c r="S771" t="b">
        <v>0</v>
      </c>
      <c r="T771" t="s">
        <v>89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107</v>
      </c>
      <c r="G772" s="8" t="s">
        <v>20</v>
      </c>
      <c r="H772" s="9">
        <f t="shared" si="60"/>
        <v>2.7074418604651163</v>
      </c>
      <c r="I772">
        <v>216</v>
      </c>
      <c r="J772" s="10">
        <f t="shared" si="61"/>
        <v>19.907407407407408</v>
      </c>
      <c r="K772" t="s">
        <v>108</v>
      </c>
      <c r="L772" t="str">
        <f t="shared" si="62"/>
        <v>theater</v>
      </c>
      <c r="M772" t="str">
        <f t="shared" si="63"/>
        <v>plays</v>
      </c>
      <c r="N772">
        <v>1397451600</v>
      </c>
      <c r="O772">
        <v>1398056400</v>
      </c>
      <c r="P772" s="12">
        <f t="shared" si="64"/>
        <v>41743.208333333336</v>
      </c>
      <c r="Q772" s="12">
        <f t="shared" si="64"/>
        <v>41750.208333333336</v>
      </c>
      <c r="R772" t="b">
        <v>0</v>
      </c>
      <c r="S772" t="b">
        <v>1</v>
      </c>
      <c r="T772" t="s">
        <v>33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21</v>
      </c>
      <c r="G773" s="8" t="s">
        <v>74</v>
      </c>
      <c r="H773" s="9">
        <f t="shared" ref="H773:H836" si="65">E773/D773</f>
        <v>0.49446428571428569</v>
      </c>
      <c r="I773">
        <v>26</v>
      </c>
      <c r="J773" s="10">
        <f t="shared" ref="J773:J836" si="66">IF(I773&gt;=1,D773/I773,"no donations")</f>
        <v>215.38461538461539</v>
      </c>
      <c r="K773" t="s">
        <v>22</v>
      </c>
      <c r="L773" t="str">
        <f t="shared" si="62"/>
        <v>theater</v>
      </c>
      <c r="M773" t="str">
        <f t="shared" si="63"/>
        <v>plays</v>
      </c>
      <c r="N773">
        <v>1548482400</v>
      </c>
      <c r="O773">
        <v>1550815200</v>
      </c>
      <c r="P773" s="12">
        <f t="shared" si="64"/>
        <v>43491.25</v>
      </c>
      <c r="Q773" s="12">
        <f t="shared" si="64"/>
        <v>43518.25</v>
      </c>
      <c r="R773" t="b">
        <v>0</v>
      </c>
      <c r="S773" t="b">
        <v>0</v>
      </c>
      <c r="T773" t="s">
        <v>33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21</v>
      </c>
      <c r="G774" s="8" t="s">
        <v>20</v>
      </c>
      <c r="H774" s="9">
        <f t="shared" si="65"/>
        <v>1.1335962566844919</v>
      </c>
      <c r="I774">
        <v>5139</v>
      </c>
      <c r="J774" s="10">
        <f t="shared" si="66"/>
        <v>29.110721930336641</v>
      </c>
      <c r="K774" t="s">
        <v>22</v>
      </c>
      <c r="L774" t="str">
        <f t="shared" si="62"/>
        <v>music</v>
      </c>
      <c r="M774" t="str">
        <f t="shared" si="63"/>
        <v>indie rock</v>
      </c>
      <c r="N774">
        <v>1549692000</v>
      </c>
      <c r="O774">
        <v>1550037600</v>
      </c>
      <c r="P774" s="12">
        <f t="shared" si="64"/>
        <v>43505.25</v>
      </c>
      <c r="Q774" s="12">
        <f t="shared" si="64"/>
        <v>43509.25</v>
      </c>
      <c r="R774" t="b">
        <v>0</v>
      </c>
      <c r="S774" t="b">
        <v>0</v>
      </c>
      <c r="T774" t="s">
        <v>60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21</v>
      </c>
      <c r="G775" s="8" t="s">
        <v>20</v>
      </c>
      <c r="H775" s="9">
        <f t="shared" si="65"/>
        <v>1.9055555555555554</v>
      </c>
      <c r="I775">
        <v>2353</v>
      </c>
      <c r="J775" s="10">
        <f t="shared" si="66"/>
        <v>22.566935826604336</v>
      </c>
      <c r="K775" t="s">
        <v>22</v>
      </c>
      <c r="L775" t="str">
        <f t="shared" si="62"/>
        <v>theater</v>
      </c>
      <c r="M775" t="str">
        <f t="shared" si="63"/>
        <v>plays</v>
      </c>
      <c r="N775">
        <v>1492059600</v>
      </c>
      <c r="O775">
        <v>1492923600</v>
      </c>
      <c r="P775" s="12">
        <f t="shared" si="64"/>
        <v>42838.208333333328</v>
      </c>
      <c r="Q775" s="12">
        <f t="shared" si="64"/>
        <v>42848.208333333328</v>
      </c>
      <c r="R775" t="b">
        <v>0</v>
      </c>
      <c r="S775" t="b">
        <v>0</v>
      </c>
      <c r="T775" t="s">
        <v>33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107</v>
      </c>
      <c r="G776" s="8" t="s">
        <v>20</v>
      </c>
      <c r="H776" s="9">
        <f t="shared" si="65"/>
        <v>1.355</v>
      </c>
      <c r="I776">
        <v>78</v>
      </c>
      <c r="J776" s="10">
        <f t="shared" si="66"/>
        <v>64.102564102564102</v>
      </c>
      <c r="K776" t="s">
        <v>108</v>
      </c>
      <c r="L776" t="str">
        <f t="shared" si="62"/>
        <v>technology</v>
      </c>
      <c r="M776" t="str">
        <f t="shared" si="63"/>
        <v>web</v>
      </c>
      <c r="N776">
        <v>1463979600</v>
      </c>
      <c r="O776">
        <v>1467522000</v>
      </c>
      <c r="P776" s="12">
        <f t="shared" si="64"/>
        <v>42513.208333333328</v>
      </c>
      <c r="Q776" s="12">
        <f t="shared" si="64"/>
        <v>42554.208333333328</v>
      </c>
      <c r="R776" t="b">
        <v>0</v>
      </c>
      <c r="S776" t="b">
        <v>0</v>
      </c>
      <c r="T776" t="s">
        <v>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21</v>
      </c>
      <c r="G777" s="8" t="s">
        <v>14</v>
      </c>
      <c r="H777" s="9">
        <f t="shared" si="65"/>
        <v>0.10297872340425532</v>
      </c>
      <c r="I777">
        <v>10</v>
      </c>
      <c r="J777" s="10">
        <f t="shared" si="66"/>
        <v>940</v>
      </c>
      <c r="K777" t="s">
        <v>22</v>
      </c>
      <c r="L777" t="str">
        <f t="shared" si="62"/>
        <v>music</v>
      </c>
      <c r="M777" t="str">
        <f t="shared" si="63"/>
        <v>rock</v>
      </c>
      <c r="N777">
        <v>1415253600</v>
      </c>
      <c r="O777">
        <v>1416117600</v>
      </c>
      <c r="P777" s="12">
        <f t="shared" si="64"/>
        <v>41949.25</v>
      </c>
      <c r="Q777" s="12">
        <f t="shared" si="64"/>
        <v>41959.25</v>
      </c>
      <c r="R777" t="b">
        <v>0</v>
      </c>
      <c r="S777" t="b">
        <v>0</v>
      </c>
      <c r="T777" t="s">
        <v>23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21</v>
      </c>
      <c r="G778" s="8" t="s">
        <v>14</v>
      </c>
      <c r="H778" s="9">
        <f t="shared" si="65"/>
        <v>0.65544223826714798</v>
      </c>
      <c r="I778">
        <v>2201</v>
      </c>
      <c r="J778" s="10">
        <f t="shared" si="66"/>
        <v>50.340754202635168</v>
      </c>
      <c r="K778" t="s">
        <v>22</v>
      </c>
      <c r="L778" t="str">
        <f t="shared" si="62"/>
        <v>theater</v>
      </c>
      <c r="M778" t="str">
        <f t="shared" si="63"/>
        <v>plays</v>
      </c>
      <c r="N778">
        <v>1562216400</v>
      </c>
      <c r="O778">
        <v>1563771600</v>
      </c>
      <c r="P778" s="12">
        <f t="shared" si="64"/>
        <v>43650.208333333328</v>
      </c>
      <c r="Q778" s="12">
        <f t="shared" si="64"/>
        <v>43668.208333333328</v>
      </c>
      <c r="R778" t="b">
        <v>0</v>
      </c>
      <c r="S778" t="b">
        <v>0</v>
      </c>
      <c r="T778" t="s">
        <v>33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21</v>
      </c>
      <c r="G779" s="8" t="s">
        <v>14</v>
      </c>
      <c r="H779" s="9">
        <f t="shared" si="65"/>
        <v>0.49026652452025588</v>
      </c>
      <c r="I779">
        <v>676</v>
      </c>
      <c r="J779" s="10">
        <f t="shared" si="66"/>
        <v>138.75739644970415</v>
      </c>
      <c r="K779" t="s">
        <v>22</v>
      </c>
      <c r="L779" t="str">
        <f t="shared" si="62"/>
        <v>theater</v>
      </c>
      <c r="M779" t="str">
        <f t="shared" si="63"/>
        <v>plays</v>
      </c>
      <c r="N779">
        <v>1316754000</v>
      </c>
      <c r="O779">
        <v>1319259600</v>
      </c>
      <c r="P779" s="12">
        <f t="shared" si="64"/>
        <v>40809.208333333336</v>
      </c>
      <c r="Q779" s="12">
        <f t="shared" si="64"/>
        <v>40838.208333333336</v>
      </c>
      <c r="R779" t="b">
        <v>0</v>
      </c>
      <c r="S779" t="b">
        <v>0</v>
      </c>
      <c r="T779" t="s">
        <v>33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98</v>
      </c>
      <c r="G780" s="8" t="s">
        <v>20</v>
      </c>
      <c r="H780" s="9">
        <f t="shared" si="65"/>
        <v>7.8792307692307695</v>
      </c>
      <c r="I780">
        <v>174</v>
      </c>
      <c r="J780" s="10">
        <f t="shared" si="66"/>
        <v>7.4712643678160919</v>
      </c>
      <c r="K780" t="s">
        <v>99</v>
      </c>
      <c r="L780" t="str">
        <f t="shared" si="62"/>
        <v>film &amp; video</v>
      </c>
      <c r="M780" t="str">
        <f t="shared" si="63"/>
        <v>animation</v>
      </c>
      <c r="N780">
        <v>1313211600</v>
      </c>
      <c r="O780">
        <v>1313643600</v>
      </c>
      <c r="P780" s="12">
        <f t="shared" si="64"/>
        <v>40768.208333333336</v>
      </c>
      <c r="Q780" s="12">
        <f t="shared" si="64"/>
        <v>40773.208333333336</v>
      </c>
      <c r="R780" t="b">
        <v>0</v>
      </c>
      <c r="S780" t="b">
        <v>0</v>
      </c>
      <c r="T780" t="s">
        <v>71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21</v>
      </c>
      <c r="G781" s="8" t="s">
        <v>14</v>
      </c>
      <c r="H781" s="9">
        <f t="shared" si="65"/>
        <v>0.80306347746090156</v>
      </c>
      <c r="I781">
        <v>831</v>
      </c>
      <c r="J781" s="10">
        <f t="shared" si="66"/>
        <v>130.80625752105897</v>
      </c>
      <c r="K781" t="s">
        <v>22</v>
      </c>
      <c r="L781" t="str">
        <f t="shared" si="62"/>
        <v>theater</v>
      </c>
      <c r="M781" t="str">
        <f t="shared" si="63"/>
        <v>plays</v>
      </c>
      <c r="N781">
        <v>1439528400</v>
      </c>
      <c r="O781">
        <v>1440306000</v>
      </c>
      <c r="P781" s="12">
        <f t="shared" si="64"/>
        <v>42230.208333333328</v>
      </c>
      <c r="Q781" s="12">
        <f t="shared" si="64"/>
        <v>42239.208333333328</v>
      </c>
      <c r="R781" t="b">
        <v>0</v>
      </c>
      <c r="S781" t="b">
        <v>1</v>
      </c>
      <c r="T781" t="s">
        <v>33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21</v>
      </c>
      <c r="G782" s="8" t="s">
        <v>20</v>
      </c>
      <c r="H782" s="9">
        <f t="shared" si="65"/>
        <v>1.0629411764705883</v>
      </c>
      <c r="I782">
        <v>164</v>
      </c>
      <c r="J782" s="10">
        <f t="shared" si="66"/>
        <v>31.097560975609756</v>
      </c>
      <c r="K782" t="s">
        <v>22</v>
      </c>
      <c r="L782" t="str">
        <f t="shared" si="62"/>
        <v>film &amp; video</v>
      </c>
      <c r="M782" t="str">
        <f t="shared" si="63"/>
        <v>drama</v>
      </c>
      <c r="N782">
        <v>1469163600</v>
      </c>
      <c r="O782">
        <v>1470805200</v>
      </c>
      <c r="P782" s="12">
        <f t="shared" si="64"/>
        <v>42573.208333333328</v>
      </c>
      <c r="Q782" s="12">
        <f t="shared" si="64"/>
        <v>42592.208333333328</v>
      </c>
      <c r="R782" t="b">
        <v>0</v>
      </c>
      <c r="S782" t="b">
        <v>1</v>
      </c>
      <c r="T782" t="s">
        <v>53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98</v>
      </c>
      <c r="G783" s="8" t="s">
        <v>74</v>
      </c>
      <c r="H783" s="9">
        <f t="shared" si="65"/>
        <v>0.50735632183908042</v>
      </c>
      <c r="I783">
        <v>56</v>
      </c>
      <c r="J783" s="10">
        <f t="shared" si="66"/>
        <v>155.35714285714286</v>
      </c>
      <c r="K783" t="s">
        <v>99</v>
      </c>
      <c r="L783" t="str">
        <f t="shared" si="62"/>
        <v>theater</v>
      </c>
      <c r="M783" t="str">
        <f t="shared" si="63"/>
        <v>plays</v>
      </c>
      <c r="N783">
        <v>1288501200</v>
      </c>
      <c r="O783">
        <v>1292911200</v>
      </c>
      <c r="P783" s="12">
        <f t="shared" si="64"/>
        <v>40482.208333333336</v>
      </c>
      <c r="Q783" s="12">
        <f t="shared" si="64"/>
        <v>40533.25</v>
      </c>
      <c r="R783" t="b">
        <v>0</v>
      </c>
      <c r="S783" t="b">
        <v>0</v>
      </c>
      <c r="T783" t="s">
        <v>33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21</v>
      </c>
      <c r="G784" s="8" t="s">
        <v>20</v>
      </c>
      <c r="H784" s="9">
        <f t="shared" si="65"/>
        <v>2.153137254901961</v>
      </c>
      <c r="I784">
        <v>161</v>
      </c>
      <c r="J784" s="10">
        <f t="shared" si="66"/>
        <v>31.677018633540374</v>
      </c>
      <c r="K784" t="s">
        <v>22</v>
      </c>
      <c r="L784" t="str">
        <f t="shared" si="62"/>
        <v>film &amp; video</v>
      </c>
      <c r="M784" t="str">
        <f t="shared" si="63"/>
        <v>animation</v>
      </c>
      <c r="N784">
        <v>1298959200</v>
      </c>
      <c r="O784">
        <v>1301374800</v>
      </c>
      <c r="P784" s="12">
        <f t="shared" si="64"/>
        <v>40603.25</v>
      </c>
      <c r="Q784" s="12">
        <f t="shared" si="64"/>
        <v>40631.208333333336</v>
      </c>
      <c r="R784" t="b">
        <v>0</v>
      </c>
      <c r="S784" t="b">
        <v>1</v>
      </c>
      <c r="T784" t="s">
        <v>71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21</v>
      </c>
      <c r="G785" s="8" t="s">
        <v>20</v>
      </c>
      <c r="H785" s="9">
        <f t="shared" si="65"/>
        <v>1.4122972972972974</v>
      </c>
      <c r="I785">
        <v>138</v>
      </c>
      <c r="J785" s="10">
        <f t="shared" si="66"/>
        <v>53.623188405797102</v>
      </c>
      <c r="K785" t="s">
        <v>22</v>
      </c>
      <c r="L785" t="str">
        <f t="shared" si="62"/>
        <v>music</v>
      </c>
      <c r="M785" t="str">
        <f t="shared" si="63"/>
        <v>rock</v>
      </c>
      <c r="N785">
        <v>1387260000</v>
      </c>
      <c r="O785">
        <v>1387864800</v>
      </c>
      <c r="P785" s="12">
        <f t="shared" si="64"/>
        <v>41625.25</v>
      </c>
      <c r="Q785" s="12">
        <f t="shared" si="64"/>
        <v>41632.25</v>
      </c>
      <c r="R785" t="b">
        <v>0</v>
      </c>
      <c r="S785" t="b">
        <v>0</v>
      </c>
      <c r="T785" t="s">
        <v>23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21</v>
      </c>
      <c r="G786" s="8" t="s">
        <v>20</v>
      </c>
      <c r="H786" s="9">
        <f t="shared" si="65"/>
        <v>1.1533745781777278</v>
      </c>
      <c r="I786">
        <v>3308</v>
      </c>
      <c r="J786" s="10">
        <f t="shared" si="66"/>
        <v>26.874244256348248</v>
      </c>
      <c r="K786" t="s">
        <v>22</v>
      </c>
      <c r="L786" t="str">
        <f t="shared" si="62"/>
        <v>technology</v>
      </c>
      <c r="M786" t="str">
        <f t="shared" si="63"/>
        <v>web</v>
      </c>
      <c r="N786">
        <v>1457244000</v>
      </c>
      <c r="O786">
        <v>1458190800</v>
      </c>
      <c r="P786" s="12">
        <f t="shared" si="64"/>
        <v>42435.25</v>
      </c>
      <c r="Q786" s="12">
        <f t="shared" si="64"/>
        <v>42446.208333333328</v>
      </c>
      <c r="R786" t="b">
        <v>0</v>
      </c>
      <c r="S786" t="b">
        <v>0</v>
      </c>
      <c r="T786" t="s">
        <v>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26</v>
      </c>
      <c r="G787" s="8" t="s">
        <v>20</v>
      </c>
      <c r="H787" s="9">
        <f t="shared" si="65"/>
        <v>1.9311940298507462</v>
      </c>
      <c r="I787">
        <v>127</v>
      </c>
      <c r="J787" s="10">
        <f t="shared" si="66"/>
        <v>52.755905511811022</v>
      </c>
      <c r="K787" t="s">
        <v>27</v>
      </c>
      <c r="L787" t="str">
        <f t="shared" si="62"/>
        <v>film &amp; video</v>
      </c>
      <c r="M787" t="str">
        <f t="shared" si="63"/>
        <v>animation</v>
      </c>
      <c r="N787">
        <v>1556341200</v>
      </c>
      <c r="O787">
        <v>1559278800</v>
      </c>
      <c r="P787" s="12">
        <f t="shared" si="64"/>
        <v>43582.208333333328</v>
      </c>
      <c r="Q787" s="12">
        <f t="shared" si="64"/>
        <v>43616.208333333328</v>
      </c>
      <c r="R787" t="b">
        <v>0</v>
      </c>
      <c r="S787" t="b">
        <v>1</v>
      </c>
      <c r="T787" t="s">
        <v>71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107</v>
      </c>
      <c r="G788" s="8" t="s">
        <v>20</v>
      </c>
      <c r="H788" s="9">
        <f t="shared" si="65"/>
        <v>7.2973333333333334</v>
      </c>
      <c r="I788">
        <v>207</v>
      </c>
      <c r="J788" s="10">
        <f t="shared" si="66"/>
        <v>7.2463768115942031</v>
      </c>
      <c r="K788" t="s">
        <v>108</v>
      </c>
      <c r="L788" t="str">
        <f t="shared" si="62"/>
        <v>music</v>
      </c>
      <c r="M788" t="str">
        <f t="shared" si="63"/>
        <v>jazz</v>
      </c>
      <c r="N788">
        <v>1522126800</v>
      </c>
      <c r="O788">
        <v>1522731600</v>
      </c>
      <c r="P788" s="12">
        <f t="shared" si="64"/>
        <v>43186.208333333328</v>
      </c>
      <c r="Q788" s="12">
        <f t="shared" si="64"/>
        <v>43193.208333333328</v>
      </c>
      <c r="R788" t="b">
        <v>0</v>
      </c>
      <c r="S788" t="b">
        <v>1</v>
      </c>
      <c r="T788" t="s">
        <v>159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15</v>
      </c>
      <c r="G789" s="8" t="s">
        <v>14</v>
      </c>
      <c r="H789" s="9">
        <f t="shared" si="65"/>
        <v>0.99663398692810456</v>
      </c>
      <c r="I789">
        <v>859</v>
      </c>
      <c r="J789" s="10">
        <f t="shared" si="66"/>
        <v>71.245634458672882</v>
      </c>
      <c r="K789" t="s">
        <v>16</v>
      </c>
      <c r="L789" t="str">
        <f t="shared" si="62"/>
        <v>music</v>
      </c>
      <c r="M789" t="str">
        <f t="shared" si="63"/>
        <v>rock</v>
      </c>
      <c r="N789">
        <v>1305954000</v>
      </c>
      <c r="O789">
        <v>1306731600</v>
      </c>
      <c r="P789" s="12">
        <f t="shared" si="64"/>
        <v>40684.208333333336</v>
      </c>
      <c r="Q789" s="12">
        <f t="shared" si="64"/>
        <v>40693.208333333336</v>
      </c>
      <c r="R789" t="b">
        <v>0</v>
      </c>
      <c r="S789" t="b">
        <v>0</v>
      </c>
      <c r="T789" t="s">
        <v>23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21</v>
      </c>
      <c r="G790" s="8" t="s">
        <v>47</v>
      </c>
      <c r="H790" s="9">
        <f t="shared" si="65"/>
        <v>0.88166666666666671</v>
      </c>
      <c r="I790">
        <v>31</v>
      </c>
      <c r="J790" s="10">
        <f t="shared" si="66"/>
        <v>116.12903225806451</v>
      </c>
      <c r="K790" t="s">
        <v>22</v>
      </c>
      <c r="L790" t="str">
        <f t="shared" si="62"/>
        <v>film &amp; video</v>
      </c>
      <c r="M790" t="str">
        <f t="shared" si="63"/>
        <v>animation</v>
      </c>
      <c r="N790">
        <v>1350709200</v>
      </c>
      <c r="O790">
        <v>1352527200</v>
      </c>
      <c r="P790" s="12">
        <f t="shared" si="64"/>
        <v>41202.208333333336</v>
      </c>
      <c r="Q790" s="12">
        <f t="shared" si="64"/>
        <v>41223.25</v>
      </c>
      <c r="R790" t="b">
        <v>0</v>
      </c>
      <c r="S790" t="b">
        <v>0</v>
      </c>
      <c r="T790" t="s">
        <v>71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21</v>
      </c>
      <c r="G791" s="8" t="s">
        <v>14</v>
      </c>
      <c r="H791" s="9">
        <f t="shared" si="65"/>
        <v>0.37233333333333335</v>
      </c>
      <c r="I791">
        <v>45</v>
      </c>
      <c r="J791" s="10">
        <f t="shared" si="66"/>
        <v>200</v>
      </c>
      <c r="K791" t="s">
        <v>22</v>
      </c>
      <c r="L791" t="str">
        <f t="shared" si="62"/>
        <v>theater</v>
      </c>
      <c r="M791" t="str">
        <f t="shared" si="63"/>
        <v>plays</v>
      </c>
      <c r="N791">
        <v>1401166800</v>
      </c>
      <c r="O791">
        <v>1404363600</v>
      </c>
      <c r="P791" s="12">
        <f t="shared" si="64"/>
        <v>41786.208333333336</v>
      </c>
      <c r="Q791" s="12">
        <f t="shared" si="64"/>
        <v>41823.208333333336</v>
      </c>
      <c r="R791" t="b">
        <v>0</v>
      </c>
      <c r="S791" t="b">
        <v>0</v>
      </c>
      <c r="T791" t="s">
        <v>33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21</v>
      </c>
      <c r="G792" s="8" t="s">
        <v>74</v>
      </c>
      <c r="H792" s="9">
        <f t="shared" si="65"/>
        <v>0.30540075309306081</v>
      </c>
      <c r="I792">
        <v>1113</v>
      </c>
      <c r="J792" s="10">
        <f t="shared" si="66"/>
        <v>167.02605570530099</v>
      </c>
      <c r="K792" t="s">
        <v>22</v>
      </c>
      <c r="L792" t="str">
        <f t="shared" si="62"/>
        <v>theater</v>
      </c>
      <c r="M792" t="str">
        <f t="shared" si="63"/>
        <v>plays</v>
      </c>
      <c r="N792">
        <v>1266127200</v>
      </c>
      <c r="O792">
        <v>1266645600</v>
      </c>
      <c r="P792" s="12">
        <f t="shared" si="64"/>
        <v>40223.25</v>
      </c>
      <c r="Q792" s="12">
        <f t="shared" si="64"/>
        <v>40229.25</v>
      </c>
      <c r="R792" t="b">
        <v>0</v>
      </c>
      <c r="S792" t="b">
        <v>0</v>
      </c>
      <c r="T792" t="s">
        <v>33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21</v>
      </c>
      <c r="G793" s="8" t="s">
        <v>14</v>
      </c>
      <c r="H793" s="9">
        <f t="shared" si="65"/>
        <v>0.25714285714285712</v>
      </c>
      <c r="I793">
        <v>6</v>
      </c>
      <c r="J793" s="10">
        <f t="shared" si="66"/>
        <v>350</v>
      </c>
      <c r="K793" t="s">
        <v>22</v>
      </c>
      <c r="L793" t="str">
        <f t="shared" si="62"/>
        <v>food</v>
      </c>
      <c r="M793" t="str">
        <f t="shared" si="63"/>
        <v>food trucks</v>
      </c>
      <c r="N793">
        <v>1481436000</v>
      </c>
      <c r="O793">
        <v>1482818400</v>
      </c>
      <c r="P793" s="12">
        <f t="shared" si="64"/>
        <v>42715.25</v>
      </c>
      <c r="Q793" s="12">
        <f t="shared" si="64"/>
        <v>42731.25</v>
      </c>
      <c r="R793" t="b">
        <v>0</v>
      </c>
      <c r="S793" t="b">
        <v>0</v>
      </c>
      <c r="T793" t="s">
        <v>17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21</v>
      </c>
      <c r="G794" s="8" t="s">
        <v>14</v>
      </c>
      <c r="H794" s="9">
        <f t="shared" si="65"/>
        <v>0.34</v>
      </c>
      <c r="I794">
        <v>7</v>
      </c>
      <c r="J794" s="10">
        <f t="shared" si="66"/>
        <v>285.71428571428572</v>
      </c>
      <c r="K794" t="s">
        <v>22</v>
      </c>
      <c r="L794" t="str">
        <f t="shared" si="62"/>
        <v>theater</v>
      </c>
      <c r="M794" t="str">
        <f t="shared" si="63"/>
        <v>plays</v>
      </c>
      <c r="N794">
        <v>1372222800</v>
      </c>
      <c r="O794">
        <v>1374642000</v>
      </c>
      <c r="P794" s="12">
        <f t="shared" si="64"/>
        <v>41451.208333333336</v>
      </c>
      <c r="Q794" s="12">
        <f t="shared" si="64"/>
        <v>41479.208333333336</v>
      </c>
      <c r="R794" t="b">
        <v>0</v>
      </c>
      <c r="S794" t="b">
        <v>1</v>
      </c>
      <c r="T794" t="s">
        <v>33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98</v>
      </c>
      <c r="G795" s="8" t="s">
        <v>20</v>
      </c>
      <c r="H795" s="9">
        <f t="shared" si="65"/>
        <v>11.859090909090909</v>
      </c>
      <c r="I795">
        <v>181</v>
      </c>
      <c r="J795" s="10">
        <f t="shared" si="66"/>
        <v>6.0773480662983426</v>
      </c>
      <c r="K795" t="s">
        <v>99</v>
      </c>
      <c r="L795" t="str">
        <f t="shared" si="62"/>
        <v>publishing</v>
      </c>
      <c r="M795" t="str">
        <f t="shared" si="63"/>
        <v>nonfiction</v>
      </c>
      <c r="N795">
        <v>1372136400</v>
      </c>
      <c r="O795">
        <v>1372482000</v>
      </c>
      <c r="P795" s="12">
        <f t="shared" si="64"/>
        <v>41450.208333333336</v>
      </c>
      <c r="Q795" s="12">
        <f t="shared" si="64"/>
        <v>41454.208333333336</v>
      </c>
      <c r="R795" t="b">
        <v>0</v>
      </c>
      <c r="S795" t="b">
        <v>0</v>
      </c>
      <c r="T795" t="s">
        <v>68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21</v>
      </c>
      <c r="G796" s="8" t="s">
        <v>20</v>
      </c>
      <c r="H796" s="9">
        <f t="shared" si="65"/>
        <v>1.2539393939393939</v>
      </c>
      <c r="I796">
        <v>110</v>
      </c>
      <c r="J796" s="10">
        <f t="shared" si="66"/>
        <v>60</v>
      </c>
      <c r="K796" t="s">
        <v>22</v>
      </c>
      <c r="L796" t="str">
        <f t="shared" si="62"/>
        <v>music</v>
      </c>
      <c r="M796" t="str">
        <f t="shared" si="63"/>
        <v>rock</v>
      </c>
      <c r="N796">
        <v>1513922400</v>
      </c>
      <c r="O796">
        <v>1514959200</v>
      </c>
      <c r="P796" s="12">
        <f t="shared" si="64"/>
        <v>43091.25</v>
      </c>
      <c r="Q796" s="12">
        <f t="shared" si="64"/>
        <v>43103.25</v>
      </c>
      <c r="R796" t="b">
        <v>0</v>
      </c>
      <c r="S796" t="b">
        <v>0</v>
      </c>
      <c r="T796" t="s">
        <v>23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21</v>
      </c>
      <c r="G797" s="8" t="s">
        <v>14</v>
      </c>
      <c r="H797" s="9">
        <f t="shared" si="65"/>
        <v>0.14394366197183098</v>
      </c>
      <c r="I797">
        <v>31</v>
      </c>
      <c r="J797" s="10">
        <f t="shared" si="66"/>
        <v>229.03225806451613</v>
      </c>
      <c r="K797" t="s">
        <v>22</v>
      </c>
      <c r="L797" t="str">
        <f t="shared" si="62"/>
        <v>film &amp; video</v>
      </c>
      <c r="M797" t="str">
        <f t="shared" si="63"/>
        <v>drama</v>
      </c>
      <c r="N797">
        <v>1477976400</v>
      </c>
      <c r="O797">
        <v>1478235600</v>
      </c>
      <c r="P797" s="12">
        <f t="shared" si="64"/>
        <v>42675.208333333328</v>
      </c>
      <c r="Q797" s="12">
        <f t="shared" si="64"/>
        <v>42678.208333333328</v>
      </c>
      <c r="R797" t="b">
        <v>0</v>
      </c>
      <c r="S797" t="b">
        <v>0</v>
      </c>
      <c r="T797" t="s">
        <v>53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21</v>
      </c>
      <c r="G798" s="8" t="s">
        <v>14</v>
      </c>
      <c r="H798" s="9">
        <f t="shared" si="65"/>
        <v>0.54807692307692313</v>
      </c>
      <c r="I798">
        <v>78</v>
      </c>
      <c r="J798" s="10">
        <f t="shared" si="66"/>
        <v>100</v>
      </c>
      <c r="K798" t="s">
        <v>22</v>
      </c>
      <c r="L798" t="str">
        <f t="shared" si="62"/>
        <v>games</v>
      </c>
      <c r="M798" t="str">
        <f t="shared" si="63"/>
        <v>mobile games</v>
      </c>
      <c r="N798">
        <v>1407474000</v>
      </c>
      <c r="O798">
        <v>1408078800</v>
      </c>
      <c r="P798" s="12">
        <f t="shared" si="64"/>
        <v>41859.208333333336</v>
      </c>
      <c r="Q798" s="12">
        <f t="shared" si="64"/>
        <v>41866.208333333336</v>
      </c>
      <c r="R798" t="b">
        <v>0</v>
      </c>
      <c r="S798" t="b">
        <v>1</v>
      </c>
      <c r="T798" t="s">
        <v>292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21</v>
      </c>
      <c r="G799" s="8" t="s">
        <v>20</v>
      </c>
      <c r="H799" s="9">
        <f t="shared" si="65"/>
        <v>1.0963157894736841</v>
      </c>
      <c r="I799">
        <v>185</v>
      </c>
      <c r="J799" s="10">
        <f t="shared" si="66"/>
        <v>41.081081081081081</v>
      </c>
      <c r="K799" t="s">
        <v>22</v>
      </c>
      <c r="L799" t="str">
        <f t="shared" si="62"/>
        <v>technology</v>
      </c>
      <c r="M799" t="str">
        <f t="shared" si="63"/>
        <v>web</v>
      </c>
      <c r="N799">
        <v>1546149600</v>
      </c>
      <c r="O799">
        <v>1548136800</v>
      </c>
      <c r="P799" s="12">
        <f t="shared" si="64"/>
        <v>43464.25</v>
      </c>
      <c r="Q799" s="12">
        <f t="shared" si="64"/>
        <v>43487.25</v>
      </c>
      <c r="R799" t="b">
        <v>0</v>
      </c>
      <c r="S799" t="b">
        <v>0</v>
      </c>
      <c r="T799" t="s">
        <v>28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21</v>
      </c>
      <c r="G800" s="8" t="s">
        <v>20</v>
      </c>
      <c r="H800" s="9">
        <f t="shared" si="65"/>
        <v>1.8847058823529412</v>
      </c>
      <c r="I800">
        <v>121</v>
      </c>
      <c r="J800" s="10">
        <f t="shared" si="66"/>
        <v>28.099173553719009</v>
      </c>
      <c r="K800" t="s">
        <v>22</v>
      </c>
      <c r="L800" t="str">
        <f t="shared" si="62"/>
        <v>theater</v>
      </c>
      <c r="M800" t="str">
        <f t="shared" si="63"/>
        <v>plays</v>
      </c>
      <c r="N800">
        <v>1338440400</v>
      </c>
      <c r="O800">
        <v>1340859600</v>
      </c>
      <c r="P800" s="12">
        <f t="shared" si="64"/>
        <v>41060.208333333336</v>
      </c>
      <c r="Q800" s="12">
        <f t="shared" si="64"/>
        <v>41088.208333333336</v>
      </c>
      <c r="R800" t="b">
        <v>0</v>
      </c>
      <c r="S800" t="b">
        <v>1</v>
      </c>
      <c r="T800" t="s">
        <v>33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40</v>
      </c>
      <c r="G801" s="8" t="s">
        <v>14</v>
      </c>
      <c r="H801" s="9">
        <f t="shared" si="65"/>
        <v>0.87008284023668636</v>
      </c>
      <c r="I801">
        <v>1225</v>
      </c>
      <c r="J801" s="10">
        <f t="shared" si="66"/>
        <v>68.979591836734699</v>
      </c>
      <c r="K801" t="s">
        <v>41</v>
      </c>
      <c r="L801" t="str">
        <f t="shared" si="62"/>
        <v>theater</v>
      </c>
      <c r="M801" t="str">
        <f t="shared" si="63"/>
        <v>plays</v>
      </c>
      <c r="N801">
        <v>1454133600</v>
      </c>
      <c r="O801">
        <v>1454479200</v>
      </c>
      <c r="P801" s="12">
        <f t="shared" si="64"/>
        <v>42399.25</v>
      </c>
      <c r="Q801" s="12">
        <f t="shared" si="64"/>
        <v>42403.25</v>
      </c>
      <c r="R801" t="b">
        <v>0</v>
      </c>
      <c r="S801" t="b">
        <v>0</v>
      </c>
      <c r="T801" t="s">
        <v>33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98</v>
      </c>
      <c r="G802" s="8" t="s">
        <v>14</v>
      </c>
      <c r="H802" s="9">
        <f t="shared" si="65"/>
        <v>0.01</v>
      </c>
      <c r="I802">
        <v>1</v>
      </c>
      <c r="J802" s="10">
        <f t="shared" si="66"/>
        <v>100</v>
      </c>
      <c r="K802" t="s">
        <v>99</v>
      </c>
      <c r="L802" t="str">
        <f t="shared" si="62"/>
        <v>music</v>
      </c>
      <c r="M802" t="str">
        <f t="shared" si="63"/>
        <v>rock</v>
      </c>
      <c r="N802">
        <v>1434085200</v>
      </c>
      <c r="O802">
        <v>1434430800</v>
      </c>
      <c r="P802" s="12">
        <f t="shared" si="64"/>
        <v>42167.208333333328</v>
      </c>
      <c r="Q802" s="12">
        <f t="shared" si="64"/>
        <v>42171.208333333328</v>
      </c>
      <c r="R802" t="b">
        <v>0</v>
      </c>
      <c r="S802" t="b">
        <v>0</v>
      </c>
      <c r="T802" t="s">
        <v>23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21</v>
      </c>
      <c r="G803" s="8" t="s">
        <v>20</v>
      </c>
      <c r="H803" s="9">
        <f t="shared" si="65"/>
        <v>2.0291304347826089</v>
      </c>
      <c r="I803">
        <v>106</v>
      </c>
      <c r="J803" s="10">
        <f t="shared" si="66"/>
        <v>21.69811320754717</v>
      </c>
      <c r="K803" t="s">
        <v>22</v>
      </c>
      <c r="L803" t="str">
        <f t="shared" si="62"/>
        <v>photography</v>
      </c>
      <c r="M803" t="str">
        <f t="shared" si="63"/>
        <v>photography books</v>
      </c>
      <c r="N803">
        <v>1577772000</v>
      </c>
      <c r="O803">
        <v>1579672800</v>
      </c>
      <c r="P803" s="12">
        <f t="shared" si="64"/>
        <v>43830.25</v>
      </c>
      <c r="Q803" s="12">
        <f t="shared" si="64"/>
        <v>43852.25</v>
      </c>
      <c r="R803" t="b">
        <v>0</v>
      </c>
      <c r="S803" t="b">
        <v>1</v>
      </c>
      <c r="T803" t="s">
        <v>122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21</v>
      </c>
      <c r="G804" s="8" t="s">
        <v>20</v>
      </c>
      <c r="H804" s="9">
        <f t="shared" si="65"/>
        <v>1.9703225806451612</v>
      </c>
      <c r="I804">
        <v>142</v>
      </c>
      <c r="J804" s="10">
        <f t="shared" si="66"/>
        <v>43.661971830985912</v>
      </c>
      <c r="K804" t="s">
        <v>22</v>
      </c>
      <c r="L804" t="str">
        <f t="shared" si="62"/>
        <v>photography</v>
      </c>
      <c r="M804" t="str">
        <f t="shared" si="63"/>
        <v>photography books</v>
      </c>
      <c r="N804">
        <v>1562216400</v>
      </c>
      <c r="O804">
        <v>1562389200</v>
      </c>
      <c r="P804" s="12">
        <f t="shared" si="64"/>
        <v>43650.208333333328</v>
      </c>
      <c r="Q804" s="12">
        <f t="shared" si="64"/>
        <v>43652.208333333328</v>
      </c>
      <c r="R804" t="b">
        <v>0</v>
      </c>
      <c r="S804" t="b">
        <v>0</v>
      </c>
      <c r="T804" t="s">
        <v>122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21</v>
      </c>
      <c r="G805" s="8" t="s">
        <v>20</v>
      </c>
      <c r="H805" s="9">
        <f t="shared" si="65"/>
        <v>1.07</v>
      </c>
      <c r="I805">
        <v>233</v>
      </c>
      <c r="J805" s="10">
        <f t="shared" si="66"/>
        <v>26.180257510729614</v>
      </c>
      <c r="K805" t="s">
        <v>22</v>
      </c>
      <c r="L805" t="str">
        <f t="shared" si="62"/>
        <v>theater</v>
      </c>
      <c r="M805" t="str">
        <f t="shared" si="63"/>
        <v>plays</v>
      </c>
      <c r="N805">
        <v>1548568800</v>
      </c>
      <c r="O805">
        <v>1551506400</v>
      </c>
      <c r="P805" s="12">
        <f t="shared" si="64"/>
        <v>43492.25</v>
      </c>
      <c r="Q805" s="12">
        <f t="shared" si="64"/>
        <v>43526.25</v>
      </c>
      <c r="R805" t="b">
        <v>0</v>
      </c>
      <c r="S805" t="b">
        <v>0</v>
      </c>
      <c r="T805" t="s">
        <v>33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21</v>
      </c>
      <c r="G806" s="8" t="s">
        <v>20</v>
      </c>
      <c r="H806" s="9">
        <f t="shared" si="65"/>
        <v>2.6873076923076922</v>
      </c>
      <c r="I806">
        <v>218</v>
      </c>
      <c r="J806" s="10">
        <f t="shared" si="66"/>
        <v>11.926605504587156</v>
      </c>
      <c r="K806" t="s">
        <v>22</v>
      </c>
      <c r="L806" t="str">
        <f t="shared" si="62"/>
        <v>music</v>
      </c>
      <c r="M806" t="str">
        <f t="shared" si="63"/>
        <v>rock</v>
      </c>
      <c r="N806">
        <v>1514872800</v>
      </c>
      <c r="O806">
        <v>1516600800</v>
      </c>
      <c r="P806" s="12">
        <f t="shared" si="64"/>
        <v>43102.25</v>
      </c>
      <c r="Q806" s="12">
        <f t="shared" si="64"/>
        <v>43122.25</v>
      </c>
      <c r="R806" t="b">
        <v>0</v>
      </c>
      <c r="S806" t="b">
        <v>0</v>
      </c>
      <c r="T806" t="s">
        <v>23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26</v>
      </c>
      <c r="G807" s="8" t="s">
        <v>14</v>
      </c>
      <c r="H807" s="9">
        <f t="shared" si="65"/>
        <v>0.50845360824742269</v>
      </c>
      <c r="I807">
        <v>67</v>
      </c>
      <c r="J807" s="10">
        <f t="shared" si="66"/>
        <v>144.77611940298507</v>
      </c>
      <c r="K807" t="s">
        <v>27</v>
      </c>
      <c r="L807" t="str">
        <f t="shared" si="62"/>
        <v>film &amp; video</v>
      </c>
      <c r="M807" t="str">
        <f t="shared" si="63"/>
        <v>documentary</v>
      </c>
      <c r="N807">
        <v>1416031200</v>
      </c>
      <c r="O807">
        <v>1420437600</v>
      </c>
      <c r="P807" s="12">
        <f t="shared" si="64"/>
        <v>41958.25</v>
      </c>
      <c r="Q807" s="12">
        <f t="shared" si="64"/>
        <v>42009.25</v>
      </c>
      <c r="R807" t="b">
        <v>0</v>
      </c>
      <c r="S807" t="b">
        <v>0</v>
      </c>
      <c r="T807" t="s">
        <v>42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21</v>
      </c>
      <c r="G808" s="8" t="s">
        <v>20</v>
      </c>
      <c r="H808" s="9">
        <f t="shared" si="65"/>
        <v>11.802857142857142</v>
      </c>
      <c r="I808">
        <v>76</v>
      </c>
      <c r="J808" s="10">
        <f t="shared" si="66"/>
        <v>9.2105263157894743</v>
      </c>
      <c r="K808" t="s">
        <v>22</v>
      </c>
      <c r="L808" t="str">
        <f t="shared" si="62"/>
        <v>film &amp; video</v>
      </c>
      <c r="M808" t="str">
        <f t="shared" si="63"/>
        <v>drama</v>
      </c>
      <c r="N808">
        <v>1330927200</v>
      </c>
      <c r="O808">
        <v>1332997200</v>
      </c>
      <c r="P808" s="12">
        <f t="shared" si="64"/>
        <v>40973.25</v>
      </c>
      <c r="Q808" s="12">
        <f t="shared" si="64"/>
        <v>40997.208333333336</v>
      </c>
      <c r="R808" t="b">
        <v>0</v>
      </c>
      <c r="S808" t="b">
        <v>1</v>
      </c>
      <c r="T808" t="s">
        <v>53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21</v>
      </c>
      <c r="G809" s="8" t="s">
        <v>20</v>
      </c>
      <c r="H809" s="9">
        <f t="shared" si="65"/>
        <v>2.64</v>
      </c>
      <c r="I809">
        <v>43</v>
      </c>
      <c r="J809" s="10">
        <f t="shared" si="66"/>
        <v>16.279069767441861</v>
      </c>
      <c r="K809" t="s">
        <v>22</v>
      </c>
      <c r="L809" t="str">
        <f t="shared" si="62"/>
        <v>theater</v>
      </c>
      <c r="M809" t="str">
        <f t="shared" si="63"/>
        <v>plays</v>
      </c>
      <c r="N809">
        <v>1571115600</v>
      </c>
      <c r="O809">
        <v>1574920800</v>
      </c>
      <c r="P809" s="12">
        <f t="shared" si="64"/>
        <v>43753.208333333328</v>
      </c>
      <c r="Q809" s="12">
        <f t="shared" si="64"/>
        <v>43797.25</v>
      </c>
      <c r="R809" t="b">
        <v>0</v>
      </c>
      <c r="S809" t="b">
        <v>1</v>
      </c>
      <c r="T809" t="s">
        <v>33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21</v>
      </c>
      <c r="G810" s="8" t="s">
        <v>14</v>
      </c>
      <c r="H810" s="9">
        <f t="shared" si="65"/>
        <v>0.30442307692307691</v>
      </c>
      <c r="I810">
        <v>19</v>
      </c>
      <c r="J810" s="10">
        <f t="shared" si="66"/>
        <v>273.68421052631578</v>
      </c>
      <c r="K810" t="s">
        <v>22</v>
      </c>
      <c r="L810" t="str">
        <f t="shared" si="62"/>
        <v>food</v>
      </c>
      <c r="M810" t="str">
        <f t="shared" si="63"/>
        <v>food trucks</v>
      </c>
      <c r="N810">
        <v>1463461200</v>
      </c>
      <c r="O810">
        <v>1464930000</v>
      </c>
      <c r="P810" s="12">
        <f t="shared" si="64"/>
        <v>42507.208333333328</v>
      </c>
      <c r="Q810" s="12">
        <f t="shared" si="64"/>
        <v>42524.208333333328</v>
      </c>
      <c r="R810" t="b">
        <v>0</v>
      </c>
      <c r="S810" t="b">
        <v>0</v>
      </c>
      <c r="T810" t="s">
        <v>17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98</v>
      </c>
      <c r="G811" s="8" t="s">
        <v>14</v>
      </c>
      <c r="H811" s="9">
        <f t="shared" si="65"/>
        <v>0.62880681818181816</v>
      </c>
      <c r="I811">
        <v>2108</v>
      </c>
      <c r="J811" s="10">
        <f t="shared" si="66"/>
        <v>66.793168880455411</v>
      </c>
      <c r="K811" t="s">
        <v>99</v>
      </c>
      <c r="L811" t="str">
        <f t="shared" si="62"/>
        <v>film &amp; video</v>
      </c>
      <c r="M811" t="str">
        <f t="shared" si="63"/>
        <v>documentary</v>
      </c>
      <c r="N811">
        <v>1344920400</v>
      </c>
      <c r="O811">
        <v>1345006800</v>
      </c>
      <c r="P811" s="12">
        <f t="shared" si="64"/>
        <v>41135.208333333336</v>
      </c>
      <c r="Q811" s="12">
        <f t="shared" si="64"/>
        <v>41136.208333333336</v>
      </c>
      <c r="R811" t="b">
        <v>0</v>
      </c>
      <c r="S811" t="b">
        <v>0</v>
      </c>
      <c r="T811" t="s">
        <v>42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21</v>
      </c>
      <c r="G812" s="8" t="s">
        <v>20</v>
      </c>
      <c r="H812" s="9">
        <f t="shared" si="65"/>
        <v>1.9312499999999999</v>
      </c>
      <c r="I812">
        <v>221</v>
      </c>
      <c r="J812" s="10">
        <f t="shared" si="66"/>
        <v>28.959276018099548</v>
      </c>
      <c r="K812" t="s">
        <v>22</v>
      </c>
      <c r="L812" t="str">
        <f t="shared" si="62"/>
        <v>theater</v>
      </c>
      <c r="M812" t="str">
        <f t="shared" si="63"/>
        <v>plays</v>
      </c>
      <c r="N812">
        <v>1511848800</v>
      </c>
      <c r="O812">
        <v>1512712800</v>
      </c>
      <c r="P812" s="12">
        <f t="shared" si="64"/>
        <v>43067.25</v>
      </c>
      <c r="Q812" s="12">
        <f t="shared" si="64"/>
        <v>43077.25</v>
      </c>
      <c r="R812" t="b">
        <v>0</v>
      </c>
      <c r="S812" t="b">
        <v>1</v>
      </c>
      <c r="T812" t="s">
        <v>33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21</v>
      </c>
      <c r="G813" s="8" t="s">
        <v>14</v>
      </c>
      <c r="H813" s="9">
        <f t="shared" si="65"/>
        <v>0.77102702702702708</v>
      </c>
      <c r="I813">
        <v>679</v>
      </c>
      <c r="J813" s="10">
        <f t="shared" si="66"/>
        <v>136.2297496318115</v>
      </c>
      <c r="K813" t="s">
        <v>22</v>
      </c>
      <c r="L813" t="str">
        <f t="shared" si="62"/>
        <v>games</v>
      </c>
      <c r="M813" t="str">
        <f t="shared" si="63"/>
        <v>video games</v>
      </c>
      <c r="N813">
        <v>1452319200</v>
      </c>
      <c r="O813">
        <v>1452492000</v>
      </c>
      <c r="P813" s="12">
        <f t="shared" si="64"/>
        <v>42378.25</v>
      </c>
      <c r="Q813" s="12">
        <f t="shared" si="64"/>
        <v>42380.25</v>
      </c>
      <c r="R813" t="b">
        <v>0</v>
      </c>
      <c r="S813" t="b">
        <v>1</v>
      </c>
      <c r="T813" t="s">
        <v>89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15</v>
      </c>
      <c r="G814" s="8" t="s">
        <v>20</v>
      </c>
      <c r="H814" s="9">
        <f t="shared" si="65"/>
        <v>2.2552763819095478</v>
      </c>
      <c r="I814">
        <v>2805</v>
      </c>
      <c r="J814" s="10">
        <f t="shared" si="66"/>
        <v>21.28342245989305</v>
      </c>
      <c r="K814" t="s">
        <v>16</v>
      </c>
      <c r="L814" t="str">
        <f t="shared" si="62"/>
        <v>publishing</v>
      </c>
      <c r="M814" t="str">
        <f t="shared" si="63"/>
        <v>nonfiction</v>
      </c>
      <c r="N814">
        <v>1523854800</v>
      </c>
      <c r="O814">
        <v>1524286800</v>
      </c>
      <c r="P814" s="12">
        <f t="shared" si="64"/>
        <v>43206.208333333328</v>
      </c>
      <c r="Q814" s="12">
        <f t="shared" si="64"/>
        <v>43211.208333333328</v>
      </c>
      <c r="R814" t="b">
        <v>0</v>
      </c>
      <c r="S814" t="b">
        <v>0</v>
      </c>
      <c r="T814" t="s">
        <v>68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21</v>
      </c>
      <c r="G815" s="8" t="s">
        <v>20</v>
      </c>
      <c r="H815" s="9">
        <f t="shared" si="65"/>
        <v>2.3940625</v>
      </c>
      <c r="I815">
        <v>68</v>
      </c>
      <c r="J815" s="10">
        <f t="shared" si="66"/>
        <v>47.058823529411768</v>
      </c>
      <c r="K815" t="s">
        <v>22</v>
      </c>
      <c r="L815" t="str">
        <f t="shared" si="62"/>
        <v>games</v>
      </c>
      <c r="M815" t="str">
        <f t="shared" si="63"/>
        <v>video games</v>
      </c>
      <c r="N815">
        <v>1346043600</v>
      </c>
      <c r="O815">
        <v>1346907600</v>
      </c>
      <c r="P815" s="12">
        <f t="shared" si="64"/>
        <v>41148.208333333336</v>
      </c>
      <c r="Q815" s="12">
        <f t="shared" si="64"/>
        <v>41158.208333333336</v>
      </c>
      <c r="R815" t="b">
        <v>0</v>
      </c>
      <c r="S815" t="b">
        <v>0</v>
      </c>
      <c r="T815" t="s">
        <v>89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36</v>
      </c>
      <c r="G816" s="8" t="s">
        <v>14</v>
      </c>
      <c r="H816" s="9">
        <f t="shared" si="65"/>
        <v>0.921875</v>
      </c>
      <c r="I816">
        <v>36</v>
      </c>
      <c r="J816" s="10">
        <f t="shared" si="66"/>
        <v>88.888888888888886</v>
      </c>
      <c r="K816" t="s">
        <v>37</v>
      </c>
      <c r="L816" t="str">
        <f t="shared" si="62"/>
        <v>music</v>
      </c>
      <c r="M816" t="str">
        <f t="shared" si="63"/>
        <v>rock</v>
      </c>
      <c r="N816">
        <v>1464325200</v>
      </c>
      <c r="O816">
        <v>1464498000</v>
      </c>
      <c r="P816" s="12">
        <f t="shared" si="64"/>
        <v>42517.208333333328</v>
      </c>
      <c r="Q816" s="12">
        <f t="shared" si="64"/>
        <v>42519.208333333328</v>
      </c>
      <c r="R816" t="b">
        <v>0</v>
      </c>
      <c r="S816" t="b">
        <v>1</v>
      </c>
      <c r="T816" t="s">
        <v>23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15</v>
      </c>
      <c r="G817" s="8" t="s">
        <v>20</v>
      </c>
      <c r="H817" s="9">
        <f t="shared" si="65"/>
        <v>1.3023333333333333</v>
      </c>
      <c r="I817">
        <v>183</v>
      </c>
      <c r="J817" s="10">
        <f t="shared" si="66"/>
        <v>49.180327868852459</v>
      </c>
      <c r="K817" t="s">
        <v>16</v>
      </c>
      <c r="L817" t="str">
        <f t="shared" si="62"/>
        <v>music</v>
      </c>
      <c r="M817" t="str">
        <f t="shared" si="63"/>
        <v>rock</v>
      </c>
      <c r="N817">
        <v>1511935200</v>
      </c>
      <c r="O817">
        <v>1514181600</v>
      </c>
      <c r="P817" s="12">
        <f t="shared" si="64"/>
        <v>43068.25</v>
      </c>
      <c r="Q817" s="12">
        <f t="shared" si="64"/>
        <v>43094.25</v>
      </c>
      <c r="R817" t="b">
        <v>0</v>
      </c>
      <c r="S817" t="b">
        <v>0</v>
      </c>
      <c r="T817" t="s">
        <v>23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21</v>
      </c>
      <c r="G818" s="8" t="s">
        <v>20</v>
      </c>
      <c r="H818" s="9">
        <f t="shared" si="65"/>
        <v>6.1521739130434785</v>
      </c>
      <c r="I818">
        <v>133</v>
      </c>
      <c r="J818" s="10">
        <f t="shared" si="66"/>
        <v>17.293233082706767</v>
      </c>
      <c r="K818" t="s">
        <v>22</v>
      </c>
      <c r="L818" t="str">
        <f t="shared" si="62"/>
        <v>theater</v>
      </c>
      <c r="M818" t="str">
        <f t="shared" si="63"/>
        <v>plays</v>
      </c>
      <c r="N818">
        <v>1392012000</v>
      </c>
      <c r="O818">
        <v>1392184800</v>
      </c>
      <c r="P818" s="12">
        <f t="shared" si="64"/>
        <v>41680.25</v>
      </c>
      <c r="Q818" s="12">
        <f t="shared" si="64"/>
        <v>41682.25</v>
      </c>
      <c r="R818" t="b">
        <v>1</v>
      </c>
      <c r="S818" t="b">
        <v>1</v>
      </c>
      <c r="T818" t="s">
        <v>33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107</v>
      </c>
      <c r="G819" s="8" t="s">
        <v>20</v>
      </c>
      <c r="H819" s="9">
        <f t="shared" si="65"/>
        <v>3.687953216374269</v>
      </c>
      <c r="I819">
        <v>2489</v>
      </c>
      <c r="J819" s="10">
        <f t="shared" si="66"/>
        <v>20.610687022900763</v>
      </c>
      <c r="K819" t="s">
        <v>108</v>
      </c>
      <c r="L819" t="str">
        <f t="shared" si="62"/>
        <v>publishing</v>
      </c>
      <c r="M819" t="str">
        <f t="shared" si="63"/>
        <v>nonfiction</v>
      </c>
      <c r="N819">
        <v>1556946000</v>
      </c>
      <c r="O819">
        <v>1559365200</v>
      </c>
      <c r="P819" s="12">
        <f t="shared" si="64"/>
        <v>43589.208333333328</v>
      </c>
      <c r="Q819" s="12">
        <f t="shared" si="64"/>
        <v>43617.208333333328</v>
      </c>
      <c r="R819" t="b">
        <v>0</v>
      </c>
      <c r="S819" t="b">
        <v>1</v>
      </c>
      <c r="T819" t="s">
        <v>68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21</v>
      </c>
      <c r="G820" s="8" t="s">
        <v>20</v>
      </c>
      <c r="H820" s="9">
        <f t="shared" si="65"/>
        <v>10.948571428571428</v>
      </c>
      <c r="I820">
        <v>69</v>
      </c>
      <c r="J820" s="10">
        <f t="shared" si="66"/>
        <v>10.144927536231885</v>
      </c>
      <c r="K820" t="s">
        <v>22</v>
      </c>
      <c r="L820" t="str">
        <f t="shared" si="62"/>
        <v>theater</v>
      </c>
      <c r="M820" t="str">
        <f t="shared" si="63"/>
        <v>plays</v>
      </c>
      <c r="N820">
        <v>1548050400</v>
      </c>
      <c r="O820">
        <v>1549173600</v>
      </c>
      <c r="P820" s="12">
        <f t="shared" si="64"/>
        <v>43486.25</v>
      </c>
      <c r="Q820" s="12">
        <f t="shared" si="64"/>
        <v>43499.25</v>
      </c>
      <c r="R820" t="b">
        <v>0</v>
      </c>
      <c r="S820" t="b">
        <v>1</v>
      </c>
      <c r="T820" t="s">
        <v>33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21</v>
      </c>
      <c r="G821" s="8" t="s">
        <v>14</v>
      </c>
      <c r="H821" s="9">
        <f t="shared" si="65"/>
        <v>0.50662921348314605</v>
      </c>
      <c r="I821">
        <v>47</v>
      </c>
      <c r="J821" s="10">
        <f t="shared" si="66"/>
        <v>189.36170212765958</v>
      </c>
      <c r="K821" t="s">
        <v>22</v>
      </c>
      <c r="L821" t="str">
        <f t="shared" si="62"/>
        <v>games</v>
      </c>
      <c r="M821" t="str">
        <f t="shared" si="63"/>
        <v>video games</v>
      </c>
      <c r="N821">
        <v>1353736800</v>
      </c>
      <c r="O821">
        <v>1355032800</v>
      </c>
      <c r="P821" s="12">
        <f t="shared" si="64"/>
        <v>41237.25</v>
      </c>
      <c r="Q821" s="12">
        <f t="shared" si="64"/>
        <v>41252.25</v>
      </c>
      <c r="R821" t="b">
        <v>1</v>
      </c>
      <c r="S821" t="b">
        <v>0</v>
      </c>
      <c r="T821" t="s">
        <v>89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40</v>
      </c>
      <c r="G822" s="8" t="s">
        <v>20</v>
      </c>
      <c r="H822" s="9">
        <f t="shared" si="65"/>
        <v>8.0060000000000002</v>
      </c>
      <c r="I822">
        <v>279</v>
      </c>
      <c r="J822" s="10">
        <f t="shared" si="66"/>
        <v>5.376344086021505</v>
      </c>
      <c r="K822" t="s">
        <v>41</v>
      </c>
      <c r="L822" t="str">
        <f t="shared" si="62"/>
        <v>music</v>
      </c>
      <c r="M822" t="str">
        <f t="shared" si="63"/>
        <v>rock</v>
      </c>
      <c r="N822">
        <v>1532840400</v>
      </c>
      <c r="O822">
        <v>1533963600</v>
      </c>
      <c r="P822" s="12">
        <f t="shared" si="64"/>
        <v>43310.208333333328</v>
      </c>
      <c r="Q822" s="12">
        <f t="shared" si="64"/>
        <v>43323.208333333328</v>
      </c>
      <c r="R822" t="b">
        <v>0</v>
      </c>
      <c r="S822" t="b">
        <v>1</v>
      </c>
      <c r="T822" t="s">
        <v>23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21</v>
      </c>
      <c r="G823" s="8" t="s">
        <v>20</v>
      </c>
      <c r="H823" s="9">
        <f t="shared" si="65"/>
        <v>2.9128571428571428</v>
      </c>
      <c r="I823">
        <v>210</v>
      </c>
      <c r="J823" s="10">
        <f t="shared" si="66"/>
        <v>23.333333333333332</v>
      </c>
      <c r="K823" t="s">
        <v>22</v>
      </c>
      <c r="L823" t="str">
        <f t="shared" si="62"/>
        <v>film &amp; video</v>
      </c>
      <c r="M823" t="str">
        <f t="shared" si="63"/>
        <v>documentary</v>
      </c>
      <c r="N823">
        <v>1488261600</v>
      </c>
      <c r="O823">
        <v>1489381200</v>
      </c>
      <c r="P823" s="12">
        <f t="shared" si="64"/>
        <v>42794.25</v>
      </c>
      <c r="Q823" s="12">
        <f t="shared" si="64"/>
        <v>42807.208333333328</v>
      </c>
      <c r="R823" t="b">
        <v>0</v>
      </c>
      <c r="S823" t="b">
        <v>0</v>
      </c>
      <c r="T823" t="s">
        <v>42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21</v>
      </c>
      <c r="G824" s="8" t="s">
        <v>20</v>
      </c>
      <c r="H824" s="9">
        <f t="shared" si="65"/>
        <v>3.4996666666666667</v>
      </c>
      <c r="I824">
        <v>2100</v>
      </c>
      <c r="J824" s="10">
        <f t="shared" si="66"/>
        <v>25.714285714285715</v>
      </c>
      <c r="K824" t="s">
        <v>22</v>
      </c>
      <c r="L824" t="str">
        <f t="shared" si="62"/>
        <v>music</v>
      </c>
      <c r="M824" t="str">
        <f t="shared" si="63"/>
        <v>rock</v>
      </c>
      <c r="N824">
        <v>1393567200</v>
      </c>
      <c r="O824">
        <v>1395032400</v>
      </c>
      <c r="P824" s="12">
        <f t="shared" si="64"/>
        <v>41698.25</v>
      </c>
      <c r="Q824" s="12">
        <f t="shared" si="64"/>
        <v>41715.208333333336</v>
      </c>
      <c r="R824" t="b">
        <v>0</v>
      </c>
      <c r="S824" t="b">
        <v>0</v>
      </c>
      <c r="T824" t="s">
        <v>23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21</v>
      </c>
      <c r="G825" s="8" t="s">
        <v>20</v>
      </c>
      <c r="H825" s="9">
        <f t="shared" si="65"/>
        <v>3.5707317073170732</v>
      </c>
      <c r="I825">
        <v>252</v>
      </c>
      <c r="J825" s="10">
        <f t="shared" si="66"/>
        <v>16.269841269841269</v>
      </c>
      <c r="K825" t="s">
        <v>22</v>
      </c>
      <c r="L825" t="str">
        <f t="shared" si="62"/>
        <v>music</v>
      </c>
      <c r="M825" t="str">
        <f t="shared" si="63"/>
        <v>rock</v>
      </c>
      <c r="N825">
        <v>1410325200</v>
      </c>
      <c r="O825">
        <v>1412485200</v>
      </c>
      <c r="P825" s="12">
        <f t="shared" si="64"/>
        <v>41892.208333333336</v>
      </c>
      <c r="Q825" s="12">
        <f t="shared" si="64"/>
        <v>41917.208333333336</v>
      </c>
      <c r="R825" t="b">
        <v>1</v>
      </c>
      <c r="S825" t="b">
        <v>1</v>
      </c>
      <c r="T825" t="s">
        <v>23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21</v>
      </c>
      <c r="G826" s="8" t="s">
        <v>20</v>
      </c>
      <c r="H826" s="9">
        <f t="shared" si="65"/>
        <v>1.2648941176470587</v>
      </c>
      <c r="I826">
        <v>1280</v>
      </c>
      <c r="J826" s="10">
        <f t="shared" si="66"/>
        <v>66.40625</v>
      </c>
      <c r="K826" t="s">
        <v>22</v>
      </c>
      <c r="L826" t="str">
        <f t="shared" si="62"/>
        <v>publishing</v>
      </c>
      <c r="M826" t="str">
        <f t="shared" si="63"/>
        <v>nonfiction</v>
      </c>
      <c r="N826">
        <v>1276923600</v>
      </c>
      <c r="O826">
        <v>1279688400</v>
      </c>
      <c r="P826" s="12">
        <f t="shared" si="64"/>
        <v>40348.208333333336</v>
      </c>
      <c r="Q826" s="12">
        <f t="shared" si="64"/>
        <v>40380.208333333336</v>
      </c>
      <c r="R826" t="b">
        <v>0</v>
      </c>
      <c r="S826" t="b">
        <v>1</v>
      </c>
      <c r="T826" t="s">
        <v>68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40</v>
      </c>
      <c r="G827" s="8" t="s">
        <v>20</v>
      </c>
      <c r="H827" s="9">
        <f t="shared" si="65"/>
        <v>3.875</v>
      </c>
      <c r="I827">
        <v>157</v>
      </c>
      <c r="J827" s="10">
        <f t="shared" si="66"/>
        <v>22.929936305732483</v>
      </c>
      <c r="K827" t="s">
        <v>41</v>
      </c>
      <c r="L827" t="str">
        <f t="shared" si="62"/>
        <v>film &amp; video</v>
      </c>
      <c r="M827" t="str">
        <f t="shared" si="63"/>
        <v>shorts</v>
      </c>
      <c r="N827">
        <v>1500958800</v>
      </c>
      <c r="O827">
        <v>1501995600</v>
      </c>
      <c r="P827" s="12">
        <f t="shared" si="64"/>
        <v>42941.208333333328</v>
      </c>
      <c r="Q827" s="12">
        <f t="shared" si="64"/>
        <v>42953.208333333328</v>
      </c>
      <c r="R827" t="b">
        <v>0</v>
      </c>
      <c r="S827" t="b">
        <v>0</v>
      </c>
      <c r="T827" t="s">
        <v>100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21</v>
      </c>
      <c r="G828" s="8" t="s">
        <v>20</v>
      </c>
      <c r="H828" s="9">
        <f t="shared" si="65"/>
        <v>4.5703571428571426</v>
      </c>
      <c r="I828">
        <v>194</v>
      </c>
      <c r="J828" s="10">
        <f t="shared" si="66"/>
        <v>14.43298969072165</v>
      </c>
      <c r="K828" t="s">
        <v>22</v>
      </c>
      <c r="L828" t="str">
        <f t="shared" si="62"/>
        <v>theater</v>
      </c>
      <c r="M828" t="str">
        <f t="shared" si="63"/>
        <v>plays</v>
      </c>
      <c r="N828">
        <v>1292220000</v>
      </c>
      <c r="O828">
        <v>1294639200</v>
      </c>
      <c r="P828" s="12">
        <f t="shared" si="64"/>
        <v>40525.25</v>
      </c>
      <c r="Q828" s="12">
        <f t="shared" si="64"/>
        <v>40553.25</v>
      </c>
      <c r="R828" t="b">
        <v>0</v>
      </c>
      <c r="S828" t="b">
        <v>1</v>
      </c>
      <c r="T828" t="s">
        <v>33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26</v>
      </c>
      <c r="G829" s="8" t="s">
        <v>20</v>
      </c>
      <c r="H829" s="9">
        <f t="shared" si="65"/>
        <v>2.6669565217391304</v>
      </c>
      <c r="I829">
        <v>82</v>
      </c>
      <c r="J829" s="10">
        <f t="shared" si="66"/>
        <v>28.048780487804876</v>
      </c>
      <c r="K829" t="s">
        <v>27</v>
      </c>
      <c r="L829" t="str">
        <f t="shared" si="62"/>
        <v>film &amp; video</v>
      </c>
      <c r="M829" t="str">
        <f t="shared" si="63"/>
        <v>drama</v>
      </c>
      <c r="N829">
        <v>1304398800</v>
      </c>
      <c r="O829">
        <v>1305435600</v>
      </c>
      <c r="P829" s="12">
        <f t="shared" si="64"/>
        <v>40666.208333333336</v>
      </c>
      <c r="Q829" s="12">
        <f t="shared" si="64"/>
        <v>40678.208333333336</v>
      </c>
      <c r="R829" t="b">
        <v>0</v>
      </c>
      <c r="S829" t="b">
        <v>1</v>
      </c>
      <c r="T829" t="s">
        <v>53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21</v>
      </c>
      <c r="G830" s="8" t="s">
        <v>14</v>
      </c>
      <c r="H830" s="9">
        <f t="shared" si="65"/>
        <v>0.69</v>
      </c>
      <c r="I830">
        <v>70</v>
      </c>
      <c r="J830" s="10">
        <f t="shared" si="66"/>
        <v>101.42857142857143</v>
      </c>
      <c r="K830" t="s">
        <v>22</v>
      </c>
      <c r="L830" t="str">
        <f t="shared" si="62"/>
        <v>theater</v>
      </c>
      <c r="M830" t="str">
        <f t="shared" si="63"/>
        <v>plays</v>
      </c>
      <c r="N830">
        <v>1535432400</v>
      </c>
      <c r="O830">
        <v>1537592400</v>
      </c>
      <c r="P830" s="12">
        <f t="shared" si="64"/>
        <v>43340.208333333328</v>
      </c>
      <c r="Q830" s="12">
        <f t="shared" si="64"/>
        <v>43365.208333333328</v>
      </c>
      <c r="R830" t="b">
        <v>0</v>
      </c>
      <c r="S830" t="b">
        <v>0</v>
      </c>
      <c r="T830" t="s">
        <v>33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21</v>
      </c>
      <c r="G831" s="8" t="s">
        <v>14</v>
      </c>
      <c r="H831" s="9">
        <f t="shared" si="65"/>
        <v>0.51343749999999999</v>
      </c>
      <c r="I831">
        <v>154</v>
      </c>
      <c r="J831" s="10">
        <f t="shared" si="66"/>
        <v>62.337662337662337</v>
      </c>
      <c r="K831" t="s">
        <v>22</v>
      </c>
      <c r="L831" t="str">
        <f t="shared" si="62"/>
        <v>theater</v>
      </c>
      <c r="M831" t="str">
        <f t="shared" si="63"/>
        <v>plays</v>
      </c>
      <c r="N831">
        <v>1433826000</v>
      </c>
      <c r="O831">
        <v>1435122000</v>
      </c>
      <c r="P831" s="12">
        <f t="shared" si="64"/>
        <v>42164.208333333328</v>
      </c>
      <c r="Q831" s="12">
        <f t="shared" si="64"/>
        <v>42179.208333333328</v>
      </c>
      <c r="R831" t="b">
        <v>0</v>
      </c>
      <c r="S831" t="b">
        <v>0</v>
      </c>
      <c r="T831" t="s">
        <v>33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21</v>
      </c>
      <c r="G832" s="8" t="s">
        <v>14</v>
      </c>
      <c r="H832" s="9">
        <f t="shared" si="65"/>
        <v>1.1710526315789473E-2</v>
      </c>
      <c r="I832">
        <v>22</v>
      </c>
      <c r="J832" s="10">
        <f t="shared" si="66"/>
        <v>5527.272727272727</v>
      </c>
      <c r="K832" t="s">
        <v>22</v>
      </c>
      <c r="L832" t="str">
        <f t="shared" si="62"/>
        <v>theater</v>
      </c>
      <c r="M832" t="str">
        <f t="shared" si="63"/>
        <v>plays</v>
      </c>
      <c r="N832">
        <v>1514959200</v>
      </c>
      <c r="O832">
        <v>1520056800</v>
      </c>
      <c r="P832" s="12">
        <f t="shared" si="64"/>
        <v>43103.25</v>
      </c>
      <c r="Q832" s="12">
        <f t="shared" si="64"/>
        <v>43162.25</v>
      </c>
      <c r="R832" t="b">
        <v>0</v>
      </c>
      <c r="S832" t="b">
        <v>0</v>
      </c>
      <c r="T832" t="s">
        <v>33</v>
      </c>
    </row>
    <row r="833" spans="1:20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21</v>
      </c>
      <c r="G833" s="8" t="s">
        <v>20</v>
      </c>
      <c r="H833" s="9">
        <f t="shared" si="65"/>
        <v>1.089773429454171</v>
      </c>
      <c r="I833">
        <v>4233</v>
      </c>
      <c r="J833" s="10">
        <f t="shared" si="66"/>
        <v>22.938814079848807</v>
      </c>
      <c r="K833" t="s">
        <v>22</v>
      </c>
      <c r="L833" t="str">
        <f t="shared" si="62"/>
        <v>photography</v>
      </c>
      <c r="M833" t="str">
        <f t="shared" si="63"/>
        <v>photography books</v>
      </c>
      <c r="N833">
        <v>1332738000</v>
      </c>
      <c r="O833">
        <v>1335675600</v>
      </c>
      <c r="P833" s="12">
        <f t="shared" si="64"/>
        <v>40994.208333333336</v>
      </c>
      <c r="Q833" s="12">
        <f t="shared" si="64"/>
        <v>41028.208333333336</v>
      </c>
      <c r="R833" t="b">
        <v>0</v>
      </c>
      <c r="S833" t="b">
        <v>0</v>
      </c>
      <c r="T833" t="s">
        <v>122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36</v>
      </c>
      <c r="G834" s="8" t="s">
        <v>20</v>
      </c>
      <c r="H834" s="9">
        <f t="shared" si="65"/>
        <v>3.1517592592592591</v>
      </c>
      <c r="I834">
        <v>1297</v>
      </c>
      <c r="J834" s="10">
        <f t="shared" si="66"/>
        <v>33.307632999228993</v>
      </c>
      <c r="K834" t="s">
        <v>37</v>
      </c>
      <c r="L834" t="str">
        <f t="shared" si="62"/>
        <v>publishing</v>
      </c>
      <c r="M834" t="str">
        <f t="shared" si="63"/>
        <v>translations</v>
      </c>
      <c r="N834">
        <v>1445490000</v>
      </c>
      <c r="O834">
        <v>1448431200</v>
      </c>
      <c r="P834" s="12">
        <f t="shared" si="64"/>
        <v>42299.208333333328</v>
      </c>
      <c r="Q834" s="12">
        <f t="shared" si="64"/>
        <v>42333.25</v>
      </c>
      <c r="R834" t="b">
        <v>1</v>
      </c>
      <c r="S834" t="b">
        <v>0</v>
      </c>
      <c r="T834" t="s">
        <v>206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36</v>
      </c>
      <c r="G835" s="8" t="s">
        <v>20</v>
      </c>
      <c r="H835" s="9">
        <f t="shared" si="65"/>
        <v>1.5769117647058823</v>
      </c>
      <c r="I835">
        <v>165</v>
      </c>
      <c r="J835" s="10">
        <f t="shared" si="66"/>
        <v>41.212121212121211</v>
      </c>
      <c r="K835" t="s">
        <v>37</v>
      </c>
      <c r="L835" t="str">
        <f t="shared" ref="L835:L898" si="67">LEFT(T835,FIND("/",T835)-1)</f>
        <v>publishing</v>
      </c>
      <c r="M835" t="str">
        <f t="shared" ref="M835:M898" si="68">RIGHT(T835,LEN(T835)-FIND("/",T835))</f>
        <v>translations</v>
      </c>
      <c r="N835">
        <v>1297663200</v>
      </c>
      <c r="O835">
        <v>1298613600</v>
      </c>
      <c r="P835" s="12">
        <f t="shared" ref="P835:Q898" si="69">(((N835/60)/60)/24)+DATE(1970,1,1)</f>
        <v>40588.25</v>
      </c>
      <c r="Q835" s="12">
        <f t="shared" si="69"/>
        <v>40599.25</v>
      </c>
      <c r="R835" t="b">
        <v>0</v>
      </c>
      <c r="S835" t="b">
        <v>0</v>
      </c>
      <c r="T835" t="s">
        <v>206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21</v>
      </c>
      <c r="G836" s="8" t="s">
        <v>20</v>
      </c>
      <c r="H836" s="9">
        <f t="shared" si="65"/>
        <v>1.5380821917808218</v>
      </c>
      <c r="I836">
        <v>119</v>
      </c>
      <c r="J836" s="10">
        <f t="shared" si="66"/>
        <v>61.344537815126053</v>
      </c>
      <c r="K836" t="s">
        <v>22</v>
      </c>
      <c r="L836" t="str">
        <f t="shared" si="67"/>
        <v>theater</v>
      </c>
      <c r="M836" t="str">
        <f t="shared" si="68"/>
        <v>plays</v>
      </c>
      <c r="N836">
        <v>1371963600</v>
      </c>
      <c r="O836">
        <v>1372482000</v>
      </c>
      <c r="P836" s="12">
        <f t="shared" si="69"/>
        <v>41448.208333333336</v>
      </c>
      <c r="Q836" s="12">
        <f t="shared" si="69"/>
        <v>41454.208333333336</v>
      </c>
      <c r="R836" t="b">
        <v>0</v>
      </c>
      <c r="S836" t="b">
        <v>0</v>
      </c>
      <c r="T836" t="s">
        <v>33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21</v>
      </c>
      <c r="G837" s="8" t="s">
        <v>14</v>
      </c>
      <c r="H837" s="9">
        <f t="shared" ref="H837:H900" si="70">E837/D837</f>
        <v>0.89738979118329465</v>
      </c>
      <c r="I837">
        <v>1758</v>
      </c>
      <c r="J837" s="10">
        <f t="shared" ref="J837:J900" si="71">IF(I837&gt;=1,D837/I837,"no donations")</f>
        <v>49.032992036405005</v>
      </c>
      <c r="K837" t="s">
        <v>22</v>
      </c>
      <c r="L837" t="str">
        <f t="shared" si="67"/>
        <v>technology</v>
      </c>
      <c r="M837" t="str">
        <f t="shared" si="68"/>
        <v>web</v>
      </c>
      <c r="N837">
        <v>1425103200</v>
      </c>
      <c r="O837">
        <v>1425621600</v>
      </c>
      <c r="P837" s="12">
        <f t="shared" si="69"/>
        <v>42063.25</v>
      </c>
      <c r="Q837" s="12">
        <f t="shared" si="69"/>
        <v>42069.25</v>
      </c>
      <c r="R837" t="b">
        <v>0</v>
      </c>
      <c r="S837" t="b">
        <v>0</v>
      </c>
      <c r="T837" t="s">
        <v>28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21</v>
      </c>
      <c r="G838" s="8" t="s">
        <v>14</v>
      </c>
      <c r="H838" s="9">
        <f t="shared" si="70"/>
        <v>0.75135802469135804</v>
      </c>
      <c r="I838">
        <v>94</v>
      </c>
      <c r="J838" s="10">
        <f t="shared" si="71"/>
        <v>86.170212765957444</v>
      </c>
      <c r="K838" t="s">
        <v>22</v>
      </c>
      <c r="L838" t="str">
        <f t="shared" si="67"/>
        <v>music</v>
      </c>
      <c r="M838" t="str">
        <f t="shared" si="68"/>
        <v>indie rock</v>
      </c>
      <c r="N838">
        <v>1265349600</v>
      </c>
      <c r="O838">
        <v>1266300000</v>
      </c>
      <c r="P838" s="12">
        <f t="shared" si="69"/>
        <v>40214.25</v>
      </c>
      <c r="Q838" s="12">
        <f t="shared" si="69"/>
        <v>40225.25</v>
      </c>
      <c r="R838" t="b">
        <v>0</v>
      </c>
      <c r="S838" t="b">
        <v>0</v>
      </c>
      <c r="T838" t="s">
        <v>60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21</v>
      </c>
      <c r="G839" s="8" t="s">
        <v>20</v>
      </c>
      <c r="H839" s="9">
        <f t="shared" si="70"/>
        <v>8.5288135593220336</v>
      </c>
      <c r="I839">
        <v>1797</v>
      </c>
      <c r="J839" s="10">
        <f t="shared" si="71"/>
        <v>9.8497495826377293</v>
      </c>
      <c r="K839" t="s">
        <v>22</v>
      </c>
      <c r="L839" t="str">
        <f t="shared" si="67"/>
        <v>music</v>
      </c>
      <c r="M839" t="str">
        <f t="shared" si="68"/>
        <v>jazz</v>
      </c>
      <c r="N839">
        <v>1301202000</v>
      </c>
      <c r="O839">
        <v>1305867600</v>
      </c>
      <c r="P839" s="12">
        <f t="shared" si="69"/>
        <v>40629.208333333336</v>
      </c>
      <c r="Q839" s="12">
        <f t="shared" si="69"/>
        <v>40683.208333333336</v>
      </c>
      <c r="R839" t="b">
        <v>0</v>
      </c>
      <c r="S839" t="b">
        <v>0</v>
      </c>
      <c r="T839" t="s">
        <v>159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21</v>
      </c>
      <c r="G840" s="8" t="s">
        <v>20</v>
      </c>
      <c r="H840" s="9">
        <f t="shared" si="70"/>
        <v>1.3890625000000001</v>
      </c>
      <c r="I840">
        <v>261</v>
      </c>
      <c r="J840" s="10">
        <f t="shared" si="71"/>
        <v>24.521072796934867</v>
      </c>
      <c r="K840" t="s">
        <v>22</v>
      </c>
      <c r="L840" t="str">
        <f t="shared" si="67"/>
        <v>theater</v>
      </c>
      <c r="M840" t="str">
        <f t="shared" si="68"/>
        <v>plays</v>
      </c>
      <c r="N840">
        <v>1538024400</v>
      </c>
      <c r="O840">
        <v>1538802000</v>
      </c>
      <c r="P840" s="12">
        <f t="shared" si="69"/>
        <v>43370.208333333328</v>
      </c>
      <c r="Q840" s="12">
        <f t="shared" si="69"/>
        <v>43379.208333333328</v>
      </c>
      <c r="R840" t="b">
        <v>0</v>
      </c>
      <c r="S840" t="b">
        <v>0</v>
      </c>
      <c r="T840" t="s">
        <v>33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21</v>
      </c>
      <c r="G841" s="8" t="s">
        <v>20</v>
      </c>
      <c r="H841" s="9">
        <f t="shared" si="70"/>
        <v>1.9018181818181819</v>
      </c>
      <c r="I841">
        <v>157</v>
      </c>
      <c r="J841" s="10">
        <f t="shared" si="71"/>
        <v>49.044585987261144</v>
      </c>
      <c r="K841" t="s">
        <v>22</v>
      </c>
      <c r="L841" t="str">
        <f t="shared" si="67"/>
        <v>film &amp; video</v>
      </c>
      <c r="M841" t="str">
        <f t="shared" si="68"/>
        <v>documentary</v>
      </c>
      <c r="N841">
        <v>1395032400</v>
      </c>
      <c r="O841">
        <v>1398920400</v>
      </c>
      <c r="P841" s="12">
        <f t="shared" si="69"/>
        <v>41715.208333333336</v>
      </c>
      <c r="Q841" s="12">
        <f t="shared" si="69"/>
        <v>41760.208333333336</v>
      </c>
      <c r="R841" t="b">
        <v>0</v>
      </c>
      <c r="S841" t="b">
        <v>1</v>
      </c>
      <c r="T841" t="s">
        <v>42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21</v>
      </c>
      <c r="G842" s="8" t="s">
        <v>20</v>
      </c>
      <c r="H842" s="9">
        <f t="shared" si="70"/>
        <v>1.0024333619948409</v>
      </c>
      <c r="I842">
        <v>3533</v>
      </c>
      <c r="J842" s="10">
        <f t="shared" si="71"/>
        <v>32.918199830172661</v>
      </c>
      <c r="K842" t="s">
        <v>22</v>
      </c>
      <c r="L842" t="str">
        <f t="shared" si="67"/>
        <v>theater</v>
      </c>
      <c r="M842" t="str">
        <f t="shared" si="68"/>
        <v>plays</v>
      </c>
      <c r="N842">
        <v>1405486800</v>
      </c>
      <c r="O842">
        <v>1405659600</v>
      </c>
      <c r="P842" s="12">
        <f t="shared" si="69"/>
        <v>41836.208333333336</v>
      </c>
      <c r="Q842" s="12">
        <f t="shared" si="69"/>
        <v>41838.208333333336</v>
      </c>
      <c r="R842" t="b">
        <v>0</v>
      </c>
      <c r="S842" t="b">
        <v>1</v>
      </c>
      <c r="T842" t="s">
        <v>33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21</v>
      </c>
      <c r="G843" s="8" t="s">
        <v>20</v>
      </c>
      <c r="H843" s="9">
        <f t="shared" si="70"/>
        <v>1.4275824175824177</v>
      </c>
      <c r="I843">
        <v>155</v>
      </c>
      <c r="J843" s="10">
        <f t="shared" si="71"/>
        <v>58.70967741935484</v>
      </c>
      <c r="K843" t="s">
        <v>22</v>
      </c>
      <c r="L843" t="str">
        <f t="shared" si="67"/>
        <v>technology</v>
      </c>
      <c r="M843" t="str">
        <f t="shared" si="68"/>
        <v>web</v>
      </c>
      <c r="N843">
        <v>1455861600</v>
      </c>
      <c r="O843">
        <v>1457244000</v>
      </c>
      <c r="P843" s="12">
        <f t="shared" si="69"/>
        <v>42419.25</v>
      </c>
      <c r="Q843" s="12">
        <f t="shared" si="69"/>
        <v>42435.25</v>
      </c>
      <c r="R843" t="b">
        <v>0</v>
      </c>
      <c r="S843" t="b">
        <v>0</v>
      </c>
      <c r="T843" t="s">
        <v>28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107</v>
      </c>
      <c r="G844" s="8" t="s">
        <v>20</v>
      </c>
      <c r="H844" s="9">
        <f t="shared" si="70"/>
        <v>5.6313333333333331</v>
      </c>
      <c r="I844">
        <v>132</v>
      </c>
      <c r="J844" s="10">
        <f t="shared" si="71"/>
        <v>11.363636363636363</v>
      </c>
      <c r="K844" t="s">
        <v>108</v>
      </c>
      <c r="L844" t="str">
        <f t="shared" si="67"/>
        <v>technology</v>
      </c>
      <c r="M844" t="str">
        <f t="shared" si="68"/>
        <v>wearables</v>
      </c>
      <c r="N844">
        <v>1529038800</v>
      </c>
      <c r="O844">
        <v>1529298000</v>
      </c>
      <c r="P844" s="12">
        <f t="shared" si="69"/>
        <v>43266.208333333328</v>
      </c>
      <c r="Q844" s="12">
        <f t="shared" si="69"/>
        <v>43269.208333333328</v>
      </c>
      <c r="R844" t="b">
        <v>0</v>
      </c>
      <c r="S844" t="b">
        <v>0</v>
      </c>
      <c r="T844" t="s">
        <v>65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21</v>
      </c>
      <c r="G845" s="8" t="s">
        <v>14</v>
      </c>
      <c r="H845" s="9">
        <f t="shared" si="70"/>
        <v>0.30715909090909088</v>
      </c>
      <c r="I845">
        <v>33</v>
      </c>
      <c r="J845" s="10">
        <f t="shared" si="71"/>
        <v>266.66666666666669</v>
      </c>
      <c r="K845" t="s">
        <v>22</v>
      </c>
      <c r="L845" t="str">
        <f t="shared" si="67"/>
        <v>photography</v>
      </c>
      <c r="M845" t="str">
        <f t="shared" si="68"/>
        <v>photography books</v>
      </c>
      <c r="N845">
        <v>1535259600</v>
      </c>
      <c r="O845">
        <v>1535778000</v>
      </c>
      <c r="P845" s="12">
        <f t="shared" si="69"/>
        <v>43338.208333333328</v>
      </c>
      <c r="Q845" s="12">
        <f t="shared" si="69"/>
        <v>43344.208333333328</v>
      </c>
      <c r="R845" t="b">
        <v>0</v>
      </c>
      <c r="S845" t="b">
        <v>0</v>
      </c>
      <c r="T845" t="s">
        <v>122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21</v>
      </c>
      <c r="G846" s="8" t="s">
        <v>74</v>
      </c>
      <c r="H846" s="9">
        <f t="shared" si="70"/>
        <v>0.99397727272727276</v>
      </c>
      <c r="I846">
        <v>94</v>
      </c>
      <c r="J846" s="10">
        <f t="shared" si="71"/>
        <v>93.61702127659575</v>
      </c>
      <c r="K846" t="s">
        <v>22</v>
      </c>
      <c r="L846" t="str">
        <f t="shared" si="67"/>
        <v>film &amp; video</v>
      </c>
      <c r="M846" t="str">
        <f t="shared" si="68"/>
        <v>documentary</v>
      </c>
      <c r="N846">
        <v>1327212000</v>
      </c>
      <c r="O846">
        <v>1327471200</v>
      </c>
      <c r="P846" s="12">
        <f t="shared" si="69"/>
        <v>40930.25</v>
      </c>
      <c r="Q846" s="12">
        <f t="shared" si="69"/>
        <v>40933.25</v>
      </c>
      <c r="R846" t="b">
        <v>0</v>
      </c>
      <c r="S846" t="b">
        <v>0</v>
      </c>
      <c r="T846" t="s">
        <v>42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40</v>
      </c>
      <c r="G847" s="8" t="s">
        <v>20</v>
      </c>
      <c r="H847" s="9">
        <f t="shared" si="70"/>
        <v>1.9754935622317598</v>
      </c>
      <c r="I847">
        <v>1354</v>
      </c>
      <c r="J847" s="10">
        <f t="shared" si="71"/>
        <v>51.624815361890697</v>
      </c>
      <c r="K847" t="s">
        <v>41</v>
      </c>
      <c r="L847" t="str">
        <f t="shared" si="67"/>
        <v>technology</v>
      </c>
      <c r="M847" t="str">
        <f t="shared" si="68"/>
        <v>web</v>
      </c>
      <c r="N847">
        <v>1526360400</v>
      </c>
      <c r="O847">
        <v>1529557200</v>
      </c>
      <c r="P847" s="12">
        <f t="shared" si="69"/>
        <v>43235.208333333328</v>
      </c>
      <c r="Q847" s="12">
        <f t="shared" si="69"/>
        <v>43272.208333333328</v>
      </c>
      <c r="R847" t="b">
        <v>0</v>
      </c>
      <c r="S847" t="b">
        <v>0</v>
      </c>
      <c r="T847" t="s">
        <v>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21</v>
      </c>
      <c r="G848" s="8" t="s">
        <v>20</v>
      </c>
      <c r="H848" s="9">
        <f t="shared" si="70"/>
        <v>5.085</v>
      </c>
      <c r="I848">
        <v>48</v>
      </c>
      <c r="J848" s="10">
        <f t="shared" si="71"/>
        <v>20.833333333333332</v>
      </c>
      <c r="K848" t="s">
        <v>22</v>
      </c>
      <c r="L848" t="str">
        <f t="shared" si="67"/>
        <v>technology</v>
      </c>
      <c r="M848" t="str">
        <f t="shared" si="68"/>
        <v>web</v>
      </c>
      <c r="N848">
        <v>1532149200</v>
      </c>
      <c r="O848">
        <v>1535259600</v>
      </c>
      <c r="P848" s="12">
        <f t="shared" si="69"/>
        <v>43302.208333333328</v>
      </c>
      <c r="Q848" s="12">
        <f t="shared" si="69"/>
        <v>43338.208333333328</v>
      </c>
      <c r="R848" t="b">
        <v>1</v>
      </c>
      <c r="S848" t="b">
        <v>1</v>
      </c>
      <c r="T848" t="s">
        <v>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21</v>
      </c>
      <c r="G849" s="8" t="s">
        <v>20</v>
      </c>
      <c r="H849" s="9">
        <f t="shared" si="70"/>
        <v>2.3774468085106384</v>
      </c>
      <c r="I849">
        <v>110</v>
      </c>
      <c r="J849" s="10">
        <f t="shared" si="71"/>
        <v>42.727272727272727</v>
      </c>
      <c r="K849" t="s">
        <v>22</v>
      </c>
      <c r="L849" t="str">
        <f t="shared" si="67"/>
        <v>food</v>
      </c>
      <c r="M849" t="str">
        <f t="shared" si="68"/>
        <v>food trucks</v>
      </c>
      <c r="N849">
        <v>1515304800</v>
      </c>
      <c r="O849">
        <v>1515564000</v>
      </c>
      <c r="P849" s="12">
        <f t="shared" si="69"/>
        <v>43107.25</v>
      </c>
      <c r="Q849" s="12">
        <f t="shared" si="69"/>
        <v>43110.25</v>
      </c>
      <c r="R849" t="b">
        <v>0</v>
      </c>
      <c r="S849" t="b">
        <v>0</v>
      </c>
      <c r="T849" t="s">
        <v>17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21</v>
      </c>
      <c r="G850" s="8" t="s">
        <v>20</v>
      </c>
      <c r="H850" s="9">
        <f t="shared" si="70"/>
        <v>3.3846875000000001</v>
      </c>
      <c r="I850">
        <v>172</v>
      </c>
      <c r="J850" s="10">
        <f t="shared" si="71"/>
        <v>18.604651162790699</v>
      </c>
      <c r="K850" t="s">
        <v>22</v>
      </c>
      <c r="L850" t="str">
        <f t="shared" si="67"/>
        <v>film &amp; video</v>
      </c>
      <c r="M850" t="str">
        <f t="shared" si="68"/>
        <v>drama</v>
      </c>
      <c r="N850">
        <v>1276318800</v>
      </c>
      <c r="O850">
        <v>1277096400</v>
      </c>
      <c r="P850" s="12">
        <f t="shared" si="69"/>
        <v>40341.208333333336</v>
      </c>
      <c r="Q850" s="12">
        <f t="shared" si="69"/>
        <v>40350.208333333336</v>
      </c>
      <c r="R850" t="b">
        <v>0</v>
      </c>
      <c r="S850" t="b">
        <v>0</v>
      </c>
      <c r="T850" t="s">
        <v>53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21</v>
      </c>
      <c r="G851" s="8" t="s">
        <v>20</v>
      </c>
      <c r="H851" s="9">
        <f t="shared" si="70"/>
        <v>1.3308955223880596</v>
      </c>
      <c r="I851">
        <v>307</v>
      </c>
      <c r="J851" s="10">
        <f t="shared" si="71"/>
        <v>21.824104234527688</v>
      </c>
      <c r="K851" t="s">
        <v>22</v>
      </c>
      <c r="L851" t="str">
        <f t="shared" si="67"/>
        <v>music</v>
      </c>
      <c r="M851" t="str">
        <f t="shared" si="68"/>
        <v>indie rock</v>
      </c>
      <c r="N851">
        <v>1328767200</v>
      </c>
      <c r="O851">
        <v>1329026400</v>
      </c>
      <c r="P851" s="12">
        <f t="shared" si="69"/>
        <v>40948.25</v>
      </c>
      <c r="Q851" s="12">
        <f t="shared" si="69"/>
        <v>40951.25</v>
      </c>
      <c r="R851" t="b">
        <v>0</v>
      </c>
      <c r="S851" t="b">
        <v>1</v>
      </c>
      <c r="T851" t="s">
        <v>60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21</v>
      </c>
      <c r="G852" s="8" t="s">
        <v>14</v>
      </c>
      <c r="H852" s="9">
        <f t="shared" si="70"/>
        <v>0.01</v>
      </c>
      <c r="I852">
        <v>1</v>
      </c>
      <c r="J852" s="10">
        <f t="shared" si="71"/>
        <v>100</v>
      </c>
      <c r="K852" t="s">
        <v>22</v>
      </c>
      <c r="L852" t="str">
        <f t="shared" si="67"/>
        <v>music</v>
      </c>
      <c r="M852" t="str">
        <f t="shared" si="68"/>
        <v>rock</v>
      </c>
      <c r="N852">
        <v>1321682400</v>
      </c>
      <c r="O852">
        <v>1322978400</v>
      </c>
      <c r="P852" s="12">
        <f t="shared" si="69"/>
        <v>40866.25</v>
      </c>
      <c r="Q852" s="12">
        <f t="shared" si="69"/>
        <v>40881.25</v>
      </c>
      <c r="R852" t="b">
        <v>1</v>
      </c>
      <c r="S852" t="b">
        <v>0</v>
      </c>
      <c r="T852" t="s">
        <v>23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21</v>
      </c>
      <c r="G853" s="8" t="s">
        <v>20</v>
      </c>
      <c r="H853" s="9">
        <f t="shared" si="70"/>
        <v>2.0779999999999998</v>
      </c>
      <c r="I853">
        <v>160</v>
      </c>
      <c r="J853" s="10">
        <f t="shared" si="71"/>
        <v>37.5</v>
      </c>
      <c r="K853" t="s">
        <v>22</v>
      </c>
      <c r="L853" t="str">
        <f t="shared" si="67"/>
        <v>music</v>
      </c>
      <c r="M853" t="str">
        <f t="shared" si="68"/>
        <v>electric music</v>
      </c>
      <c r="N853">
        <v>1335934800</v>
      </c>
      <c r="O853">
        <v>1338786000</v>
      </c>
      <c r="P853" s="12">
        <f t="shared" si="69"/>
        <v>41031.208333333336</v>
      </c>
      <c r="Q853" s="12">
        <f t="shared" si="69"/>
        <v>41064.208333333336</v>
      </c>
      <c r="R853" t="b">
        <v>0</v>
      </c>
      <c r="S853" t="b">
        <v>0</v>
      </c>
      <c r="T853" t="s">
        <v>50</v>
      </c>
    </row>
    <row r="854" spans="1:20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21</v>
      </c>
      <c r="G854" s="8" t="s">
        <v>14</v>
      </c>
      <c r="H854" s="9">
        <f t="shared" si="70"/>
        <v>0.51122448979591839</v>
      </c>
      <c r="I854">
        <v>31</v>
      </c>
      <c r="J854" s="10">
        <f t="shared" si="71"/>
        <v>158.06451612903226</v>
      </c>
      <c r="K854" t="s">
        <v>22</v>
      </c>
      <c r="L854" t="str">
        <f t="shared" si="67"/>
        <v>games</v>
      </c>
      <c r="M854" t="str">
        <f t="shared" si="68"/>
        <v>video games</v>
      </c>
      <c r="N854">
        <v>1310792400</v>
      </c>
      <c r="O854">
        <v>1311656400</v>
      </c>
      <c r="P854" s="12">
        <f t="shared" si="69"/>
        <v>40740.208333333336</v>
      </c>
      <c r="Q854" s="12">
        <f t="shared" si="69"/>
        <v>40750.208333333336</v>
      </c>
      <c r="R854" t="b">
        <v>0</v>
      </c>
      <c r="S854" t="b">
        <v>1</v>
      </c>
      <c r="T854" t="s">
        <v>89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15</v>
      </c>
      <c r="G855" s="8" t="s">
        <v>20</v>
      </c>
      <c r="H855" s="9">
        <f t="shared" si="70"/>
        <v>6.5205847953216374</v>
      </c>
      <c r="I855">
        <v>1467</v>
      </c>
      <c r="J855" s="10">
        <f t="shared" si="71"/>
        <v>11.656441717791411</v>
      </c>
      <c r="K855" t="s">
        <v>16</v>
      </c>
      <c r="L855" t="str">
        <f t="shared" si="67"/>
        <v>music</v>
      </c>
      <c r="M855" t="str">
        <f t="shared" si="68"/>
        <v>indie rock</v>
      </c>
      <c r="N855">
        <v>1308546000</v>
      </c>
      <c r="O855">
        <v>1308978000</v>
      </c>
      <c r="P855" s="12">
        <f t="shared" si="69"/>
        <v>40714.208333333336</v>
      </c>
      <c r="Q855" s="12">
        <f t="shared" si="69"/>
        <v>40719.208333333336</v>
      </c>
      <c r="R855" t="b">
        <v>0</v>
      </c>
      <c r="S855" t="b">
        <v>1</v>
      </c>
      <c r="T855" t="s">
        <v>60</v>
      </c>
    </row>
    <row r="856" spans="1:20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15</v>
      </c>
      <c r="G856" s="8" t="s">
        <v>20</v>
      </c>
      <c r="H856" s="9">
        <f t="shared" si="70"/>
        <v>1.1363099415204678</v>
      </c>
      <c r="I856">
        <v>2662</v>
      </c>
      <c r="J856" s="10">
        <f t="shared" si="71"/>
        <v>64.237415477084895</v>
      </c>
      <c r="K856" t="s">
        <v>16</v>
      </c>
      <c r="L856" t="str">
        <f t="shared" si="67"/>
        <v>publishing</v>
      </c>
      <c r="M856" t="str">
        <f t="shared" si="68"/>
        <v>fiction</v>
      </c>
      <c r="N856">
        <v>1574056800</v>
      </c>
      <c r="O856">
        <v>1576389600</v>
      </c>
      <c r="P856" s="12">
        <f t="shared" si="69"/>
        <v>43787.25</v>
      </c>
      <c r="Q856" s="12">
        <f t="shared" si="69"/>
        <v>43814.25</v>
      </c>
      <c r="R856" t="b">
        <v>0</v>
      </c>
      <c r="S856" t="b">
        <v>0</v>
      </c>
      <c r="T856" t="s">
        <v>119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26</v>
      </c>
      <c r="G857" s="8" t="s">
        <v>20</v>
      </c>
      <c r="H857" s="9">
        <f t="shared" si="70"/>
        <v>1.0237606837606839</v>
      </c>
      <c r="I857">
        <v>452</v>
      </c>
      <c r="J857" s="10">
        <f t="shared" si="71"/>
        <v>51.769911504424776</v>
      </c>
      <c r="K857" t="s">
        <v>27</v>
      </c>
      <c r="L857" t="str">
        <f t="shared" si="67"/>
        <v>theater</v>
      </c>
      <c r="M857" t="str">
        <f t="shared" si="68"/>
        <v>plays</v>
      </c>
      <c r="N857">
        <v>1308373200</v>
      </c>
      <c r="O857">
        <v>1311051600</v>
      </c>
      <c r="P857" s="12">
        <f t="shared" si="69"/>
        <v>40712.208333333336</v>
      </c>
      <c r="Q857" s="12">
        <f t="shared" si="69"/>
        <v>40743.208333333336</v>
      </c>
      <c r="R857" t="b">
        <v>0</v>
      </c>
      <c r="S857" t="b">
        <v>0</v>
      </c>
      <c r="T857" t="s">
        <v>33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21</v>
      </c>
      <c r="G858" s="8" t="s">
        <v>20</v>
      </c>
      <c r="H858" s="9">
        <f t="shared" si="70"/>
        <v>3.5658333333333334</v>
      </c>
      <c r="I858">
        <v>158</v>
      </c>
      <c r="J858" s="10">
        <f t="shared" si="71"/>
        <v>15.189873417721518</v>
      </c>
      <c r="K858" t="s">
        <v>22</v>
      </c>
      <c r="L858" t="str">
        <f t="shared" si="67"/>
        <v>food</v>
      </c>
      <c r="M858" t="str">
        <f t="shared" si="68"/>
        <v>food trucks</v>
      </c>
      <c r="N858">
        <v>1335243600</v>
      </c>
      <c r="O858">
        <v>1336712400</v>
      </c>
      <c r="P858" s="12">
        <f t="shared" si="69"/>
        <v>41023.208333333336</v>
      </c>
      <c r="Q858" s="12">
        <f t="shared" si="69"/>
        <v>41040.208333333336</v>
      </c>
      <c r="R858" t="b">
        <v>0</v>
      </c>
      <c r="S858" t="b">
        <v>0</v>
      </c>
      <c r="T858" t="s">
        <v>17</v>
      </c>
    </row>
    <row r="859" spans="1:20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98</v>
      </c>
      <c r="G859" s="8" t="s">
        <v>20</v>
      </c>
      <c r="H859" s="9">
        <f t="shared" si="70"/>
        <v>1.3986792452830188</v>
      </c>
      <c r="I859">
        <v>225</v>
      </c>
      <c r="J859" s="10">
        <f t="shared" si="71"/>
        <v>23.555555555555557</v>
      </c>
      <c r="K859" t="s">
        <v>99</v>
      </c>
      <c r="L859" t="str">
        <f t="shared" si="67"/>
        <v>film &amp; video</v>
      </c>
      <c r="M859" t="str">
        <f t="shared" si="68"/>
        <v>shorts</v>
      </c>
      <c r="N859">
        <v>1328421600</v>
      </c>
      <c r="O859">
        <v>1330408800</v>
      </c>
      <c r="P859" s="12">
        <f t="shared" si="69"/>
        <v>40944.25</v>
      </c>
      <c r="Q859" s="12">
        <f t="shared" si="69"/>
        <v>40967.25</v>
      </c>
      <c r="R859" t="b">
        <v>1</v>
      </c>
      <c r="S859" t="b">
        <v>0</v>
      </c>
      <c r="T859" t="s">
        <v>100</v>
      </c>
    </row>
    <row r="860" spans="1:20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21</v>
      </c>
      <c r="G860" s="8" t="s">
        <v>14</v>
      </c>
      <c r="H860" s="9">
        <f t="shared" si="70"/>
        <v>0.69450000000000001</v>
      </c>
      <c r="I860">
        <v>35</v>
      </c>
      <c r="J860" s="10">
        <f t="shared" si="71"/>
        <v>114.28571428571429</v>
      </c>
      <c r="K860" t="s">
        <v>22</v>
      </c>
      <c r="L860" t="str">
        <f t="shared" si="67"/>
        <v>food</v>
      </c>
      <c r="M860" t="str">
        <f t="shared" si="68"/>
        <v>food trucks</v>
      </c>
      <c r="N860">
        <v>1524286800</v>
      </c>
      <c r="O860">
        <v>1524891600</v>
      </c>
      <c r="P860" s="12">
        <f t="shared" si="69"/>
        <v>43211.208333333328</v>
      </c>
      <c r="Q860" s="12">
        <f t="shared" si="69"/>
        <v>43218.208333333328</v>
      </c>
      <c r="R860" t="b">
        <v>1</v>
      </c>
      <c r="S860" t="b">
        <v>0</v>
      </c>
      <c r="T860" t="s">
        <v>17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21</v>
      </c>
      <c r="G861" s="8" t="s">
        <v>14</v>
      </c>
      <c r="H861" s="9">
        <f t="shared" si="70"/>
        <v>0.35534246575342465</v>
      </c>
      <c r="I861">
        <v>63</v>
      </c>
      <c r="J861" s="10">
        <f t="shared" si="71"/>
        <v>115.87301587301587</v>
      </c>
      <c r="K861" t="s">
        <v>22</v>
      </c>
      <c r="L861" t="str">
        <f t="shared" si="67"/>
        <v>theater</v>
      </c>
      <c r="M861" t="str">
        <f t="shared" si="68"/>
        <v>plays</v>
      </c>
      <c r="N861">
        <v>1362117600</v>
      </c>
      <c r="O861">
        <v>1363669200</v>
      </c>
      <c r="P861" s="12">
        <f t="shared" si="69"/>
        <v>41334.25</v>
      </c>
      <c r="Q861" s="12">
        <f t="shared" si="69"/>
        <v>41352.208333333336</v>
      </c>
      <c r="R861" t="b">
        <v>0</v>
      </c>
      <c r="S861" t="b">
        <v>1</v>
      </c>
      <c r="T861" t="s">
        <v>33</v>
      </c>
    </row>
    <row r="862" spans="1:20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21</v>
      </c>
      <c r="G862" s="8" t="s">
        <v>20</v>
      </c>
      <c r="H862" s="9">
        <f t="shared" si="70"/>
        <v>2.5165000000000002</v>
      </c>
      <c r="I862">
        <v>65</v>
      </c>
      <c r="J862" s="10">
        <f t="shared" si="71"/>
        <v>30.76923076923077</v>
      </c>
      <c r="K862" t="s">
        <v>22</v>
      </c>
      <c r="L862" t="str">
        <f t="shared" si="67"/>
        <v>technology</v>
      </c>
      <c r="M862" t="str">
        <f t="shared" si="68"/>
        <v>wearables</v>
      </c>
      <c r="N862">
        <v>1550556000</v>
      </c>
      <c r="O862">
        <v>1551420000</v>
      </c>
      <c r="P862" s="12">
        <f t="shared" si="69"/>
        <v>43515.25</v>
      </c>
      <c r="Q862" s="12">
        <f t="shared" si="69"/>
        <v>43525.25</v>
      </c>
      <c r="R862" t="b">
        <v>0</v>
      </c>
      <c r="S862" t="b">
        <v>1</v>
      </c>
      <c r="T862" t="s">
        <v>65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21</v>
      </c>
      <c r="G863" s="8" t="s">
        <v>20</v>
      </c>
      <c r="H863" s="9">
        <f t="shared" si="70"/>
        <v>1.0587500000000001</v>
      </c>
      <c r="I863">
        <v>163</v>
      </c>
      <c r="J863" s="10">
        <f t="shared" si="71"/>
        <v>53.987730061349694</v>
      </c>
      <c r="K863" t="s">
        <v>22</v>
      </c>
      <c r="L863" t="str">
        <f t="shared" si="67"/>
        <v>theater</v>
      </c>
      <c r="M863" t="str">
        <f t="shared" si="68"/>
        <v>plays</v>
      </c>
      <c r="N863">
        <v>1269147600</v>
      </c>
      <c r="O863">
        <v>1269838800</v>
      </c>
      <c r="P863" s="12">
        <f t="shared" si="69"/>
        <v>40258.208333333336</v>
      </c>
      <c r="Q863" s="12">
        <f t="shared" si="69"/>
        <v>40266.208333333336</v>
      </c>
      <c r="R863" t="b">
        <v>0</v>
      </c>
      <c r="S863" t="b">
        <v>0</v>
      </c>
      <c r="T863" t="s">
        <v>33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21</v>
      </c>
      <c r="G864" s="8" t="s">
        <v>20</v>
      </c>
      <c r="H864" s="9">
        <f t="shared" si="70"/>
        <v>1.8742857142857143</v>
      </c>
      <c r="I864">
        <v>85</v>
      </c>
      <c r="J864" s="10">
        <f t="shared" si="71"/>
        <v>41.176470588235297</v>
      </c>
      <c r="K864" t="s">
        <v>22</v>
      </c>
      <c r="L864" t="str">
        <f t="shared" si="67"/>
        <v>theater</v>
      </c>
      <c r="M864" t="str">
        <f t="shared" si="68"/>
        <v>plays</v>
      </c>
      <c r="N864">
        <v>1312174800</v>
      </c>
      <c r="O864">
        <v>1312520400</v>
      </c>
      <c r="P864" s="12">
        <f t="shared" si="69"/>
        <v>40756.208333333336</v>
      </c>
      <c r="Q864" s="12">
        <f t="shared" si="69"/>
        <v>40760.208333333336</v>
      </c>
      <c r="R864" t="b">
        <v>0</v>
      </c>
      <c r="S864" t="b">
        <v>0</v>
      </c>
      <c r="T864" t="s">
        <v>33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21</v>
      </c>
      <c r="G865" s="8" t="s">
        <v>20</v>
      </c>
      <c r="H865" s="9">
        <f t="shared" si="70"/>
        <v>3.8678571428571429</v>
      </c>
      <c r="I865">
        <v>217</v>
      </c>
      <c r="J865" s="10">
        <f t="shared" si="71"/>
        <v>6.4516129032258061</v>
      </c>
      <c r="K865" t="s">
        <v>22</v>
      </c>
      <c r="L865" t="str">
        <f t="shared" si="67"/>
        <v>film &amp; video</v>
      </c>
      <c r="M865" t="str">
        <f t="shared" si="68"/>
        <v>television</v>
      </c>
      <c r="N865">
        <v>1434517200</v>
      </c>
      <c r="O865">
        <v>1436504400</v>
      </c>
      <c r="P865" s="12">
        <f t="shared" si="69"/>
        <v>42172.208333333328</v>
      </c>
      <c r="Q865" s="12">
        <f t="shared" si="69"/>
        <v>42195.208333333328</v>
      </c>
      <c r="R865" t="b">
        <v>0</v>
      </c>
      <c r="S865" t="b">
        <v>1</v>
      </c>
      <c r="T865" t="s">
        <v>269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21</v>
      </c>
      <c r="G866" s="8" t="s">
        <v>20</v>
      </c>
      <c r="H866" s="9">
        <f t="shared" si="70"/>
        <v>3.4707142857142856</v>
      </c>
      <c r="I866">
        <v>150</v>
      </c>
      <c r="J866" s="10">
        <f t="shared" si="71"/>
        <v>28</v>
      </c>
      <c r="K866" t="s">
        <v>22</v>
      </c>
      <c r="L866" t="str">
        <f t="shared" si="67"/>
        <v>film &amp; video</v>
      </c>
      <c r="M866" t="str">
        <f t="shared" si="68"/>
        <v>shorts</v>
      </c>
      <c r="N866">
        <v>1471582800</v>
      </c>
      <c r="O866">
        <v>1472014800</v>
      </c>
      <c r="P866" s="12">
        <f t="shared" si="69"/>
        <v>42601.208333333328</v>
      </c>
      <c r="Q866" s="12">
        <f t="shared" si="69"/>
        <v>42606.208333333328</v>
      </c>
      <c r="R866" t="b">
        <v>0</v>
      </c>
      <c r="S866" t="b">
        <v>0</v>
      </c>
      <c r="T866" t="s">
        <v>100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21</v>
      </c>
      <c r="G867" s="8" t="s">
        <v>20</v>
      </c>
      <c r="H867" s="9">
        <f t="shared" si="70"/>
        <v>1.8582098765432098</v>
      </c>
      <c r="I867">
        <v>3272</v>
      </c>
      <c r="J867" s="10">
        <f t="shared" si="71"/>
        <v>24.755501222493887</v>
      </c>
      <c r="K867" t="s">
        <v>22</v>
      </c>
      <c r="L867" t="str">
        <f t="shared" si="67"/>
        <v>theater</v>
      </c>
      <c r="M867" t="str">
        <f t="shared" si="68"/>
        <v>plays</v>
      </c>
      <c r="N867">
        <v>1410757200</v>
      </c>
      <c r="O867">
        <v>1411534800</v>
      </c>
      <c r="P867" s="12">
        <f t="shared" si="69"/>
        <v>41897.208333333336</v>
      </c>
      <c r="Q867" s="12">
        <f t="shared" si="69"/>
        <v>41906.208333333336</v>
      </c>
      <c r="R867" t="b">
        <v>0</v>
      </c>
      <c r="S867" t="b">
        <v>0</v>
      </c>
      <c r="T867" t="s">
        <v>33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21</v>
      </c>
      <c r="G868" s="8" t="s">
        <v>74</v>
      </c>
      <c r="H868" s="9">
        <f t="shared" si="70"/>
        <v>0.43241247264770238</v>
      </c>
      <c r="I868">
        <v>898</v>
      </c>
      <c r="J868" s="10">
        <f t="shared" si="71"/>
        <v>203.56347438752783</v>
      </c>
      <c r="K868" t="s">
        <v>22</v>
      </c>
      <c r="L868" t="str">
        <f t="shared" si="67"/>
        <v>photography</v>
      </c>
      <c r="M868" t="str">
        <f t="shared" si="68"/>
        <v>photography books</v>
      </c>
      <c r="N868">
        <v>1304830800</v>
      </c>
      <c r="O868">
        <v>1304917200</v>
      </c>
      <c r="P868" s="12">
        <f t="shared" si="69"/>
        <v>40671.208333333336</v>
      </c>
      <c r="Q868" s="12">
        <f t="shared" si="69"/>
        <v>40672.208333333336</v>
      </c>
      <c r="R868" t="b">
        <v>0</v>
      </c>
      <c r="S868" t="b">
        <v>0</v>
      </c>
      <c r="T868" t="s">
        <v>122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21</v>
      </c>
      <c r="G869" s="8" t="s">
        <v>20</v>
      </c>
      <c r="H869" s="9">
        <f t="shared" si="70"/>
        <v>1.6243749999999999</v>
      </c>
      <c r="I869">
        <v>300</v>
      </c>
      <c r="J869" s="10">
        <f t="shared" si="71"/>
        <v>16</v>
      </c>
      <c r="K869" t="s">
        <v>22</v>
      </c>
      <c r="L869" t="str">
        <f t="shared" si="67"/>
        <v>food</v>
      </c>
      <c r="M869" t="str">
        <f t="shared" si="68"/>
        <v>food trucks</v>
      </c>
      <c r="N869">
        <v>1539061200</v>
      </c>
      <c r="O869">
        <v>1539579600</v>
      </c>
      <c r="P869" s="12">
        <f t="shared" si="69"/>
        <v>43382.208333333328</v>
      </c>
      <c r="Q869" s="12">
        <f t="shared" si="69"/>
        <v>43388.208333333328</v>
      </c>
      <c r="R869" t="b">
        <v>0</v>
      </c>
      <c r="S869" t="b">
        <v>0</v>
      </c>
      <c r="T869" t="s">
        <v>17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21</v>
      </c>
      <c r="G870" s="8" t="s">
        <v>20</v>
      </c>
      <c r="H870" s="9">
        <f t="shared" si="70"/>
        <v>1.8484285714285715</v>
      </c>
      <c r="I870">
        <v>126</v>
      </c>
      <c r="J870" s="10">
        <f t="shared" si="71"/>
        <v>55.555555555555557</v>
      </c>
      <c r="K870" t="s">
        <v>22</v>
      </c>
      <c r="L870" t="str">
        <f t="shared" si="67"/>
        <v>theater</v>
      </c>
      <c r="M870" t="str">
        <f t="shared" si="68"/>
        <v>plays</v>
      </c>
      <c r="N870">
        <v>1381554000</v>
      </c>
      <c r="O870">
        <v>1382504400</v>
      </c>
      <c r="P870" s="12">
        <f t="shared" si="69"/>
        <v>41559.208333333336</v>
      </c>
      <c r="Q870" s="12">
        <f t="shared" si="69"/>
        <v>41570.208333333336</v>
      </c>
      <c r="R870" t="b">
        <v>0</v>
      </c>
      <c r="S870" t="b">
        <v>0</v>
      </c>
      <c r="T870" t="s">
        <v>33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21</v>
      </c>
      <c r="G871" s="8" t="s">
        <v>14</v>
      </c>
      <c r="H871" s="9">
        <f t="shared" si="70"/>
        <v>0.23703520691785052</v>
      </c>
      <c r="I871">
        <v>526</v>
      </c>
      <c r="J871" s="10">
        <f t="shared" si="71"/>
        <v>307.79467680608366</v>
      </c>
      <c r="K871" t="s">
        <v>22</v>
      </c>
      <c r="L871" t="str">
        <f t="shared" si="67"/>
        <v>film &amp; video</v>
      </c>
      <c r="M871" t="str">
        <f t="shared" si="68"/>
        <v>drama</v>
      </c>
      <c r="N871">
        <v>1277096400</v>
      </c>
      <c r="O871">
        <v>1278306000</v>
      </c>
      <c r="P871" s="12">
        <f t="shared" si="69"/>
        <v>40350.208333333336</v>
      </c>
      <c r="Q871" s="12">
        <f t="shared" si="69"/>
        <v>40364.208333333336</v>
      </c>
      <c r="R871" t="b">
        <v>0</v>
      </c>
      <c r="S871" t="b">
        <v>0</v>
      </c>
      <c r="T871" t="s">
        <v>53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21</v>
      </c>
      <c r="G872" s="8" t="s">
        <v>14</v>
      </c>
      <c r="H872" s="9">
        <f t="shared" si="70"/>
        <v>0.89870129870129867</v>
      </c>
      <c r="I872">
        <v>121</v>
      </c>
      <c r="J872" s="10">
        <f t="shared" si="71"/>
        <v>63.636363636363633</v>
      </c>
      <c r="K872" t="s">
        <v>22</v>
      </c>
      <c r="L872" t="str">
        <f t="shared" si="67"/>
        <v>theater</v>
      </c>
      <c r="M872" t="str">
        <f t="shared" si="68"/>
        <v>plays</v>
      </c>
      <c r="N872">
        <v>1440392400</v>
      </c>
      <c r="O872">
        <v>1442552400</v>
      </c>
      <c r="P872" s="12">
        <f t="shared" si="69"/>
        <v>42240.208333333328</v>
      </c>
      <c r="Q872" s="12">
        <f t="shared" si="69"/>
        <v>42265.208333333328</v>
      </c>
      <c r="R872" t="b">
        <v>0</v>
      </c>
      <c r="S872" t="b">
        <v>0</v>
      </c>
      <c r="T872" t="s">
        <v>33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21</v>
      </c>
      <c r="G873" s="8" t="s">
        <v>20</v>
      </c>
      <c r="H873" s="9">
        <f t="shared" si="70"/>
        <v>2.7260419580419581</v>
      </c>
      <c r="I873">
        <v>2320</v>
      </c>
      <c r="J873" s="10">
        <f t="shared" si="71"/>
        <v>30.818965517241381</v>
      </c>
      <c r="K873" t="s">
        <v>22</v>
      </c>
      <c r="L873" t="str">
        <f t="shared" si="67"/>
        <v>theater</v>
      </c>
      <c r="M873" t="str">
        <f t="shared" si="68"/>
        <v>plays</v>
      </c>
      <c r="N873">
        <v>1509512400</v>
      </c>
      <c r="O873">
        <v>1511071200</v>
      </c>
      <c r="P873" s="12">
        <f t="shared" si="69"/>
        <v>43040.208333333328</v>
      </c>
      <c r="Q873" s="12">
        <f t="shared" si="69"/>
        <v>43058.25</v>
      </c>
      <c r="R873" t="b">
        <v>0</v>
      </c>
      <c r="S873" t="b">
        <v>1</v>
      </c>
      <c r="T873" t="s">
        <v>33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26</v>
      </c>
      <c r="G874" s="8" t="s">
        <v>20</v>
      </c>
      <c r="H874" s="9">
        <f t="shared" si="70"/>
        <v>1.7004255319148935</v>
      </c>
      <c r="I874">
        <v>81</v>
      </c>
      <c r="J874" s="10">
        <f t="shared" si="71"/>
        <v>58.02469135802469</v>
      </c>
      <c r="K874" t="s">
        <v>27</v>
      </c>
      <c r="L874" t="str">
        <f t="shared" si="67"/>
        <v>film &amp; video</v>
      </c>
      <c r="M874" t="str">
        <f t="shared" si="68"/>
        <v>science fiction</v>
      </c>
      <c r="N874">
        <v>1535950800</v>
      </c>
      <c r="O874">
        <v>1536382800</v>
      </c>
      <c r="P874" s="12">
        <f t="shared" si="69"/>
        <v>43346.208333333328</v>
      </c>
      <c r="Q874" s="12">
        <f t="shared" si="69"/>
        <v>43351.208333333328</v>
      </c>
      <c r="R874" t="b">
        <v>0</v>
      </c>
      <c r="S874" t="b">
        <v>0</v>
      </c>
      <c r="T874" t="s">
        <v>474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21</v>
      </c>
      <c r="G875" s="8" t="s">
        <v>20</v>
      </c>
      <c r="H875" s="9">
        <f t="shared" si="70"/>
        <v>1.8828503562945369</v>
      </c>
      <c r="I875">
        <v>1887</v>
      </c>
      <c r="J875" s="10">
        <f t="shared" si="71"/>
        <v>22.310545839957605</v>
      </c>
      <c r="K875" t="s">
        <v>22</v>
      </c>
      <c r="L875" t="str">
        <f t="shared" si="67"/>
        <v>photography</v>
      </c>
      <c r="M875" t="str">
        <f t="shared" si="68"/>
        <v>photography books</v>
      </c>
      <c r="N875">
        <v>1389160800</v>
      </c>
      <c r="O875">
        <v>1389592800</v>
      </c>
      <c r="P875" s="12">
        <f t="shared" si="69"/>
        <v>41647.25</v>
      </c>
      <c r="Q875" s="12">
        <f t="shared" si="69"/>
        <v>41652.25</v>
      </c>
      <c r="R875" t="b">
        <v>0</v>
      </c>
      <c r="S875" t="b">
        <v>0</v>
      </c>
      <c r="T875" t="s">
        <v>122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21</v>
      </c>
      <c r="G876" s="8" t="s">
        <v>20</v>
      </c>
      <c r="H876" s="9">
        <f t="shared" si="70"/>
        <v>3.4693532338308457</v>
      </c>
      <c r="I876">
        <v>4358</v>
      </c>
      <c r="J876" s="10">
        <f t="shared" si="71"/>
        <v>9.2244148692060577</v>
      </c>
      <c r="K876" t="s">
        <v>22</v>
      </c>
      <c r="L876" t="str">
        <f t="shared" si="67"/>
        <v>photography</v>
      </c>
      <c r="M876" t="str">
        <f t="shared" si="68"/>
        <v>photography books</v>
      </c>
      <c r="N876">
        <v>1271998800</v>
      </c>
      <c r="O876">
        <v>1275282000</v>
      </c>
      <c r="P876" s="12">
        <f t="shared" si="69"/>
        <v>40291.208333333336</v>
      </c>
      <c r="Q876" s="12">
        <f t="shared" si="69"/>
        <v>40329.208333333336</v>
      </c>
      <c r="R876" t="b">
        <v>0</v>
      </c>
      <c r="S876" t="b">
        <v>1</v>
      </c>
      <c r="T876" t="s">
        <v>122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21</v>
      </c>
      <c r="G877" s="8" t="s">
        <v>14</v>
      </c>
      <c r="H877" s="9">
        <f t="shared" si="70"/>
        <v>0.6917721518987342</v>
      </c>
      <c r="I877">
        <v>67</v>
      </c>
      <c r="J877" s="10">
        <f t="shared" si="71"/>
        <v>117.91044776119404</v>
      </c>
      <c r="K877" t="s">
        <v>22</v>
      </c>
      <c r="L877" t="str">
        <f t="shared" si="67"/>
        <v>music</v>
      </c>
      <c r="M877" t="str">
        <f t="shared" si="68"/>
        <v>rock</v>
      </c>
      <c r="N877">
        <v>1294898400</v>
      </c>
      <c r="O877">
        <v>1294984800</v>
      </c>
      <c r="P877" s="12">
        <f t="shared" si="69"/>
        <v>40556.25</v>
      </c>
      <c r="Q877" s="12">
        <f t="shared" si="69"/>
        <v>40557.25</v>
      </c>
      <c r="R877" t="b">
        <v>0</v>
      </c>
      <c r="S877" t="b">
        <v>0</v>
      </c>
      <c r="T877" t="s">
        <v>23</v>
      </c>
    </row>
    <row r="878" spans="1:20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15</v>
      </c>
      <c r="G878" s="8" t="s">
        <v>14</v>
      </c>
      <c r="H878" s="9">
        <f t="shared" si="70"/>
        <v>0.25433734939759034</v>
      </c>
      <c r="I878">
        <v>57</v>
      </c>
      <c r="J878" s="10">
        <f t="shared" si="71"/>
        <v>145.61403508771929</v>
      </c>
      <c r="K878" t="s">
        <v>16</v>
      </c>
      <c r="L878" t="str">
        <f t="shared" si="67"/>
        <v>photography</v>
      </c>
      <c r="M878" t="str">
        <f t="shared" si="68"/>
        <v>photography books</v>
      </c>
      <c r="N878">
        <v>1559970000</v>
      </c>
      <c r="O878">
        <v>1562043600</v>
      </c>
      <c r="P878" s="12">
        <f t="shared" si="69"/>
        <v>43624.208333333328</v>
      </c>
      <c r="Q878" s="12">
        <f t="shared" si="69"/>
        <v>43648.208333333328</v>
      </c>
      <c r="R878" t="b">
        <v>0</v>
      </c>
      <c r="S878" t="b">
        <v>0</v>
      </c>
      <c r="T878" t="s">
        <v>122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21</v>
      </c>
      <c r="G879" s="8" t="s">
        <v>14</v>
      </c>
      <c r="H879" s="9">
        <f t="shared" si="70"/>
        <v>0.77400977995110021</v>
      </c>
      <c r="I879">
        <v>1229</v>
      </c>
      <c r="J879" s="10">
        <f t="shared" si="71"/>
        <v>133.11635475996746</v>
      </c>
      <c r="K879" t="s">
        <v>22</v>
      </c>
      <c r="L879" t="str">
        <f t="shared" si="67"/>
        <v>food</v>
      </c>
      <c r="M879" t="str">
        <f t="shared" si="68"/>
        <v>food trucks</v>
      </c>
      <c r="N879">
        <v>1469509200</v>
      </c>
      <c r="O879">
        <v>1469595600</v>
      </c>
      <c r="P879" s="12">
        <f t="shared" si="69"/>
        <v>42577.208333333328</v>
      </c>
      <c r="Q879" s="12">
        <f t="shared" si="69"/>
        <v>42578.208333333328</v>
      </c>
      <c r="R879" t="b">
        <v>0</v>
      </c>
      <c r="S879" t="b">
        <v>0</v>
      </c>
      <c r="T879" t="s">
        <v>17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107</v>
      </c>
      <c r="G880" s="8" t="s">
        <v>14</v>
      </c>
      <c r="H880" s="9">
        <f t="shared" si="70"/>
        <v>0.37481481481481482</v>
      </c>
      <c r="I880">
        <v>12</v>
      </c>
      <c r="J880" s="10">
        <f t="shared" si="71"/>
        <v>225</v>
      </c>
      <c r="K880" t="s">
        <v>108</v>
      </c>
      <c r="L880" t="str">
        <f t="shared" si="67"/>
        <v>music</v>
      </c>
      <c r="M880" t="str">
        <f t="shared" si="68"/>
        <v>metal</v>
      </c>
      <c r="N880">
        <v>1579068000</v>
      </c>
      <c r="O880">
        <v>1581141600</v>
      </c>
      <c r="P880" s="12">
        <f t="shared" si="69"/>
        <v>43845.25</v>
      </c>
      <c r="Q880" s="12">
        <f t="shared" si="69"/>
        <v>43869.25</v>
      </c>
      <c r="R880" t="b">
        <v>0</v>
      </c>
      <c r="S880" t="b">
        <v>0</v>
      </c>
      <c r="T880" t="s">
        <v>148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21</v>
      </c>
      <c r="G881" s="8" t="s">
        <v>20</v>
      </c>
      <c r="H881" s="9">
        <f t="shared" si="70"/>
        <v>5.4379999999999997</v>
      </c>
      <c r="I881">
        <v>53</v>
      </c>
      <c r="J881" s="10">
        <f t="shared" si="71"/>
        <v>18.867924528301888</v>
      </c>
      <c r="K881" t="s">
        <v>22</v>
      </c>
      <c r="L881" t="str">
        <f t="shared" si="67"/>
        <v>publishing</v>
      </c>
      <c r="M881" t="str">
        <f t="shared" si="68"/>
        <v>nonfiction</v>
      </c>
      <c r="N881">
        <v>1487743200</v>
      </c>
      <c r="O881">
        <v>1488520800</v>
      </c>
      <c r="P881" s="12">
        <f t="shared" si="69"/>
        <v>42788.25</v>
      </c>
      <c r="Q881" s="12">
        <f t="shared" si="69"/>
        <v>42797.25</v>
      </c>
      <c r="R881" t="b">
        <v>0</v>
      </c>
      <c r="S881" t="b">
        <v>0</v>
      </c>
      <c r="T881" t="s">
        <v>68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21</v>
      </c>
      <c r="G882" s="8" t="s">
        <v>20</v>
      </c>
      <c r="H882" s="9">
        <f t="shared" si="70"/>
        <v>2.2852189349112426</v>
      </c>
      <c r="I882">
        <v>2414</v>
      </c>
      <c r="J882" s="10">
        <f t="shared" si="71"/>
        <v>35.004142502071254</v>
      </c>
      <c r="K882" t="s">
        <v>22</v>
      </c>
      <c r="L882" t="str">
        <f t="shared" si="67"/>
        <v>music</v>
      </c>
      <c r="M882" t="str">
        <f t="shared" si="68"/>
        <v>electric music</v>
      </c>
      <c r="N882">
        <v>1563685200</v>
      </c>
      <c r="O882">
        <v>1563858000</v>
      </c>
      <c r="P882" s="12">
        <f t="shared" si="69"/>
        <v>43667.208333333328</v>
      </c>
      <c r="Q882" s="12">
        <f t="shared" si="69"/>
        <v>43669.208333333328</v>
      </c>
      <c r="R882" t="b">
        <v>0</v>
      </c>
      <c r="S882" t="b">
        <v>0</v>
      </c>
      <c r="T882" t="s">
        <v>50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21</v>
      </c>
      <c r="G883" s="8" t="s">
        <v>14</v>
      </c>
      <c r="H883" s="9">
        <f t="shared" si="70"/>
        <v>0.38948339483394834</v>
      </c>
      <c r="I883">
        <v>452</v>
      </c>
      <c r="J883" s="10">
        <f t="shared" si="71"/>
        <v>179.86725663716814</v>
      </c>
      <c r="K883" t="s">
        <v>22</v>
      </c>
      <c r="L883" t="str">
        <f t="shared" si="67"/>
        <v>theater</v>
      </c>
      <c r="M883" t="str">
        <f t="shared" si="68"/>
        <v>plays</v>
      </c>
      <c r="N883">
        <v>1436418000</v>
      </c>
      <c r="O883">
        <v>1438923600</v>
      </c>
      <c r="P883" s="12">
        <f t="shared" si="69"/>
        <v>42194.208333333328</v>
      </c>
      <c r="Q883" s="12">
        <f t="shared" si="69"/>
        <v>42223.208333333328</v>
      </c>
      <c r="R883" t="b">
        <v>0</v>
      </c>
      <c r="S883" t="b">
        <v>1</v>
      </c>
      <c r="T883" t="s">
        <v>33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21</v>
      </c>
      <c r="G884" s="8" t="s">
        <v>20</v>
      </c>
      <c r="H884" s="9">
        <f t="shared" si="70"/>
        <v>3.7</v>
      </c>
      <c r="I884">
        <v>80</v>
      </c>
      <c r="J884" s="10">
        <f t="shared" si="71"/>
        <v>10</v>
      </c>
      <c r="K884" t="s">
        <v>22</v>
      </c>
      <c r="L884" t="str">
        <f t="shared" si="67"/>
        <v>theater</v>
      </c>
      <c r="M884" t="str">
        <f t="shared" si="68"/>
        <v>plays</v>
      </c>
      <c r="N884">
        <v>1421820000</v>
      </c>
      <c r="O884">
        <v>1422165600</v>
      </c>
      <c r="P884" s="12">
        <f t="shared" si="69"/>
        <v>42025.25</v>
      </c>
      <c r="Q884" s="12">
        <f t="shared" si="69"/>
        <v>42029.25</v>
      </c>
      <c r="R884" t="b">
        <v>0</v>
      </c>
      <c r="S884" t="b">
        <v>0</v>
      </c>
      <c r="T884" t="s">
        <v>33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21</v>
      </c>
      <c r="G885" s="8" t="s">
        <v>20</v>
      </c>
      <c r="H885" s="9">
        <f t="shared" si="70"/>
        <v>2.3791176470588233</v>
      </c>
      <c r="I885">
        <v>193</v>
      </c>
      <c r="J885" s="10">
        <f t="shared" si="71"/>
        <v>17.616580310880828</v>
      </c>
      <c r="K885" t="s">
        <v>22</v>
      </c>
      <c r="L885" t="str">
        <f t="shared" si="67"/>
        <v>film &amp; video</v>
      </c>
      <c r="M885" t="str">
        <f t="shared" si="68"/>
        <v>shorts</v>
      </c>
      <c r="N885">
        <v>1274763600</v>
      </c>
      <c r="O885">
        <v>1277874000</v>
      </c>
      <c r="P885" s="12">
        <f t="shared" si="69"/>
        <v>40323.208333333336</v>
      </c>
      <c r="Q885" s="12">
        <f t="shared" si="69"/>
        <v>40359.208333333336</v>
      </c>
      <c r="R885" t="b">
        <v>0</v>
      </c>
      <c r="S885" t="b">
        <v>0</v>
      </c>
      <c r="T885" t="s">
        <v>100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21</v>
      </c>
      <c r="G886" s="8" t="s">
        <v>14</v>
      </c>
      <c r="H886" s="9">
        <f t="shared" si="70"/>
        <v>0.64036299765807958</v>
      </c>
      <c r="I886">
        <v>1886</v>
      </c>
      <c r="J886" s="10">
        <f t="shared" si="71"/>
        <v>90.562036055143153</v>
      </c>
      <c r="K886" t="s">
        <v>22</v>
      </c>
      <c r="L886" t="str">
        <f t="shared" si="67"/>
        <v>theater</v>
      </c>
      <c r="M886" t="str">
        <f t="shared" si="68"/>
        <v>plays</v>
      </c>
      <c r="N886">
        <v>1399179600</v>
      </c>
      <c r="O886">
        <v>1399352400</v>
      </c>
      <c r="P886" s="12">
        <f t="shared" si="69"/>
        <v>41763.208333333336</v>
      </c>
      <c r="Q886" s="12">
        <f t="shared" si="69"/>
        <v>41765.208333333336</v>
      </c>
      <c r="R886" t="b">
        <v>0</v>
      </c>
      <c r="S886" t="b">
        <v>1</v>
      </c>
      <c r="T886" t="s">
        <v>33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21</v>
      </c>
      <c r="G887" s="8" t="s">
        <v>20</v>
      </c>
      <c r="H887" s="9">
        <f t="shared" si="70"/>
        <v>1.1827777777777777</v>
      </c>
      <c r="I887">
        <v>52</v>
      </c>
      <c r="J887" s="10">
        <f t="shared" si="71"/>
        <v>34.615384615384613</v>
      </c>
      <c r="K887" t="s">
        <v>22</v>
      </c>
      <c r="L887" t="str">
        <f t="shared" si="67"/>
        <v>theater</v>
      </c>
      <c r="M887" t="str">
        <f t="shared" si="68"/>
        <v>plays</v>
      </c>
      <c r="N887">
        <v>1275800400</v>
      </c>
      <c r="O887">
        <v>1279083600</v>
      </c>
      <c r="P887" s="12">
        <f t="shared" si="69"/>
        <v>40335.208333333336</v>
      </c>
      <c r="Q887" s="12">
        <f t="shared" si="69"/>
        <v>40373.208333333336</v>
      </c>
      <c r="R887" t="b">
        <v>0</v>
      </c>
      <c r="S887" t="b">
        <v>0</v>
      </c>
      <c r="T887" t="s">
        <v>33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21</v>
      </c>
      <c r="G888" s="8" t="s">
        <v>14</v>
      </c>
      <c r="H888" s="9">
        <f t="shared" si="70"/>
        <v>0.84824037184594958</v>
      </c>
      <c r="I888">
        <v>1825</v>
      </c>
      <c r="J888" s="10">
        <f t="shared" si="71"/>
        <v>82.520547945205479</v>
      </c>
      <c r="K888" t="s">
        <v>22</v>
      </c>
      <c r="L888" t="str">
        <f t="shared" si="67"/>
        <v>music</v>
      </c>
      <c r="M888" t="str">
        <f t="shared" si="68"/>
        <v>indie rock</v>
      </c>
      <c r="N888">
        <v>1282798800</v>
      </c>
      <c r="O888">
        <v>1284354000</v>
      </c>
      <c r="P888" s="12">
        <f t="shared" si="69"/>
        <v>40416.208333333336</v>
      </c>
      <c r="Q888" s="12">
        <f t="shared" si="69"/>
        <v>40434.208333333336</v>
      </c>
      <c r="R888" t="b">
        <v>0</v>
      </c>
      <c r="S888" t="b">
        <v>0</v>
      </c>
      <c r="T888" t="s">
        <v>60</v>
      </c>
    </row>
    <row r="889" spans="1:20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21</v>
      </c>
      <c r="G889" s="8" t="s">
        <v>14</v>
      </c>
      <c r="H889" s="9">
        <f t="shared" si="70"/>
        <v>0.29346153846153844</v>
      </c>
      <c r="I889">
        <v>31</v>
      </c>
      <c r="J889" s="10">
        <f t="shared" si="71"/>
        <v>251.61290322580646</v>
      </c>
      <c r="K889" t="s">
        <v>22</v>
      </c>
      <c r="L889" t="str">
        <f t="shared" si="67"/>
        <v>theater</v>
      </c>
      <c r="M889" t="str">
        <f t="shared" si="68"/>
        <v>plays</v>
      </c>
      <c r="N889">
        <v>1437109200</v>
      </c>
      <c r="O889">
        <v>1441170000</v>
      </c>
      <c r="P889" s="12">
        <f t="shared" si="69"/>
        <v>42202.208333333328</v>
      </c>
      <c r="Q889" s="12">
        <f t="shared" si="69"/>
        <v>42249.208333333328</v>
      </c>
      <c r="R889" t="b">
        <v>0</v>
      </c>
      <c r="S889" t="b">
        <v>1</v>
      </c>
      <c r="T889" t="s">
        <v>33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21</v>
      </c>
      <c r="G890" s="8" t="s">
        <v>20</v>
      </c>
      <c r="H890" s="9">
        <f t="shared" si="70"/>
        <v>2.0989655172413793</v>
      </c>
      <c r="I890">
        <v>290</v>
      </c>
      <c r="J890" s="10">
        <f t="shared" si="71"/>
        <v>20</v>
      </c>
      <c r="K890" t="s">
        <v>22</v>
      </c>
      <c r="L890" t="str">
        <f t="shared" si="67"/>
        <v>theater</v>
      </c>
      <c r="M890" t="str">
        <f t="shared" si="68"/>
        <v>plays</v>
      </c>
      <c r="N890">
        <v>1491886800</v>
      </c>
      <c r="O890">
        <v>1493528400</v>
      </c>
      <c r="P890" s="12">
        <f t="shared" si="69"/>
        <v>42836.208333333328</v>
      </c>
      <c r="Q890" s="12">
        <f t="shared" si="69"/>
        <v>42855.208333333328</v>
      </c>
      <c r="R890" t="b">
        <v>0</v>
      </c>
      <c r="S890" t="b">
        <v>0</v>
      </c>
      <c r="T890" t="s">
        <v>33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21</v>
      </c>
      <c r="G891" s="8" t="s">
        <v>20</v>
      </c>
      <c r="H891" s="9">
        <f t="shared" si="70"/>
        <v>1.697857142857143</v>
      </c>
      <c r="I891">
        <v>122</v>
      </c>
      <c r="J891" s="10">
        <f t="shared" si="71"/>
        <v>45.901639344262293</v>
      </c>
      <c r="K891" t="s">
        <v>22</v>
      </c>
      <c r="L891" t="str">
        <f t="shared" si="67"/>
        <v>music</v>
      </c>
      <c r="M891" t="str">
        <f t="shared" si="68"/>
        <v>electric music</v>
      </c>
      <c r="N891">
        <v>1394600400</v>
      </c>
      <c r="O891">
        <v>1395205200</v>
      </c>
      <c r="P891" s="12">
        <f t="shared" si="69"/>
        <v>41710.208333333336</v>
      </c>
      <c r="Q891" s="12">
        <f t="shared" si="69"/>
        <v>41717.208333333336</v>
      </c>
      <c r="R891" t="b">
        <v>0</v>
      </c>
      <c r="S891" t="b">
        <v>1</v>
      </c>
      <c r="T891" t="s">
        <v>50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21</v>
      </c>
      <c r="G892" s="8" t="s">
        <v>20</v>
      </c>
      <c r="H892" s="9">
        <f t="shared" si="70"/>
        <v>1.1595907738095239</v>
      </c>
      <c r="I892">
        <v>1470</v>
      </c>
      <c r="J892" s="10">
        <f t="shared" si="71"/>
        <v>91.428571428571431</v>
      </c>
      <c r="K892" t="s">
        <v>22</v>
      </c>
      <c r="L892" t="str">
        <f t="shared" si="67"/>
        <v>music</v>
      </c>
      <c r="M892" t="str">
        <f t="shared" si="68"/>
        <v>indie rock</v>
      </c>
      <c r="N892">
        <v>1561352400</v>
      </c>
      <c r="O892">
        <v>1561438800</v>
      </c>
      <c r="P892" s="12">
        <f t="shared" si="69"/>
        <v>43640.208333333328</v>
      </c>
      <c r="Q892" s="12">
        <f t="shared" si="69"/>
        <v>43641.208333333328</v>
      </c>
      <c r="R892" t="b">
        <v>0</v>
      </c>
      <c r="S892" t="b">
        <v>0</v>
      </c>
      <c r="T892" t="s">
        <v>60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15</v>
      </c>
      <c r="G893" s="8" t="s">
        <v>20</v>
      </c>
      <c r="H893" s="9">
        <f t="shared" si="70"/>
        <v>2.5859999999999999</v>
      </c>
      <c r="I893">
        <v>165</v>
      </c>
      <c r="J893" s="10">
        <f t="shared" si="71"/>
        <v>18.181818181818183</v>
      </c>
      <c r="K893" t="s">
        <v>16</v>
      </c>
      <c r="L893" t="str">
        <f t="shared" si="67"/>
        <v>film &amp; video</v>
      </c>
      <c r="M893" t="str">
        <f t="shared" si="68"/>
        <v>documentary</v>
      </c>
      <c r="N893">
        <v>1322892000</v>
      </c>
      <c r="O893">
        <v>1326693600</v>
      </c>
      <c r="P893" s="12">
        <f t="shared" si="69"/>
        <v>40880.25</v>
      </c>
      <c r="Q893" s="12">
        <f t="shared" si="69"/>
        <v>40924.25</v>
      </c>
      <c r="R893" t="b">
        <v>0</v>
      </c>
      <c r="S893" t="b">
        <v>0</v>
      </c>
      <c r="T893" t="s">
        <v>42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21</v>
      </c>
      <c r="G894" s="8" t="s">
        <v>20</v>
      </c>
      <c r="H894" s="9">
        <f t="shared" si="70"/>
        <v>2.3058333333333332</v>
      </c>
      <c r="I894">
        <v>182</v>
      </c>
      <c r="J894" s="10">
        <f t="shared" si="71"/>
        <v>32.967032967032964</v>
      </c>
      <c r="K894" t="s">
        <v>22</v>
      </c>
      <c r="L894" t="str">
        <f t="shared" si="67"/>
        <v>publishing</v>
      </c>
      <c r="M894" t="str">
        <f t="shared" si="68"/>
        <v>translations</v>
      </c>
      <c r="N894">
        <v>1274418000</v>
      </c>
      <c r="O894">
        <v>1277960400</v>
      </c>
      <c r="P894" s="12">
        <f t="shared" si="69"/>
        <v>40319.208333333336</v>
      </c>
      <c r="Q894" s="12">
        <f t="shared" si="69"/>
        <v>40360.208333333336</v>
      </c>
      <c r="R894" t="b">
        <v>0</v>
      </c>
      <c r="S894" t="b">
        <v>0</v>
      </c>
      <c r="T894" t="s">
        <v>206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107</v>
      </c>
      <c r="G895" s="8" t="s">
        <v>20</v>
      </c>
      <c r="H895" s="9">
        <f t="shared" si="70"/>
        <v>1.2821428571428573</v>
      </c>
      <c r="I895">
        <v>199</v>
      </c>
      <c r="J895" s="10">
        <f t="shared" si="71"/>
        <v>42.211055276381913</v>
      </c>
      <c r="K895" t="s">
        <v>108</v>
      </c>
      <c r="L895" t="str">
        <f t="shared" si="67"/>
        <v>film &amp; video</v>
      </c>
      <c r="M895" t="str">
        <f t="shared" si="68"/>
        <v>documentary</v>
      </c>
      <c r="N895">
        <v>1434344400</v>
      </c>
      <c r="O895">
        <v>1434690000</v>
      </c>
      <c r="P895" s="12">
        <f t="shared" si="69"/>
        <v>42170.208333333328</v>
      </c>
      <c r="Q895" s="12">
        <f t="shared" si="69"/>
        <v>42174.208333333328</v>
      </c>
      <c r="R895" t="b">
        <v>0</v>
      </c>
      <c r="S895" t="b">
        <v>1</v>
      </c>
      <c r="T895" t="s">
        <v>42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40</v>
      </c>
      <c r="G896" s="8" t="s">
        <v>20</v>
      </c>
      <c r="H896" s="9">
        <f t="shared" si="70"/>
        <v>1.8870588235294117</v>
      </c>
      <c r="I896">
        <v>56</v>
      </c>
      <c r="J896" s="10">
        <f t="shared" si="71"/>
        <v>30.357142857142858</v>
      </c>
      <c r="K896" t="s">
        <v>41</v>
      </c>
      <c r="L896" t="str">
        <f t="shared" si="67"/>
        <v>film &amp; video</v>
      </c>
      <c r="M896" t="str">
        <f t="shared" si="68"/>
        <v>television</v>
      </c>
      <c r="N896">
        <v>1373518800</v>
      </c>
      <c r="O896">
        <v>1376110800</v>
      </c>
      <c r="P896" s="12">
        <f t="shared" si="69"/>
        <v>41466.208333333336</v>
      </c>
      <c r="Q896" s="12">
        <f t="shared" si="69"/>
        <v>41496.208333333336</v>
      </c>
      <c r="R896" t="b">
        <v>0</v>
      </c>
      <c r="S896" t="b">
        <v>1</v>
      </c>
      <c r="T896" t="s">
        <v>269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21</v>
      </c>
      <c r="G897" s="8" t="s">
        <v>14</v>
      </c>
      <c r="H897" s="9">
        <f t="shared" si="70"/>
        <v>6.9511889862327911E-2</v>
      </c>
      <c r="I897">
        <v>107</v>
      </c>
      <c r="J897" s="10">
        <f t="shared" si="71"/>
        <v>1493.4579439252336</v>
      </c>
      <c r="K897" t="s">
        <v>22</v>
      </c>
      <c r="L897" t="str">
        <f t="shared" si="67"/>
        <v>theater</v>
      </c>
      <c r="M897" t="str">
        <f t="shared" si="68"/>
        <v>plays</v>
      </c>
      <c r="N897">
        <v>1517637600</v>
      </c>
      <c r="O897">
        <v>1518415200</v>
      </c>
      <c r="P897" s="12">
        <f t="shared" si="69"/>
        <v>43134.25</v>
      </c>
      <c r="Q897" s="12">
        <f t="shared" si="69"/>
        <v>43143.25</v>
      </c>
      <c r="R897" t="b">
        <v>0</v>
      </c>
      <c r="S897" t="b">
        <v>0</v>
      </c>
      <c r="T897" t="s">
        <v>33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26</v>
      </c>
      <c r="G898" s="8" t="s">
        <v>20</v>
      </c>
      <c r="H898" s="9">
        <f t="shared" si="70"/>
        <v>7.7443434343434348</v>
      </c>
      <c r="I898">
        <v>1460</v>
      </c>
      <c r="J898" s="10">
        <f t="shared" si="71"/>
        <v>13.561643835616438</v>
      </c>
      <c r="K898" t="s">
        <v>27</v>
      </c>
      <c r="L898" t="str">
        <f t="shared" si="67"/>
        <v>food</v>
      </c>
      <c r="M898" t="str">
        <f t="shared" si="68"/>
        <v>food trucks</v>
      </c>
      <c r="N898">
        <v>1310619600</v>
      </c>
      <c r="O898">
        <v>1310878800</v>
      </c>
      <c r="P898" s="12">
        <f t="shared" si="69"/>
        <v>40738.208333333336</v>
      </c>
      <c r="Q898" s="12">
        <f t="shared" si="69"/>
        <v>40741.208333333336</v>
      </c>
      <c r="R898" t="b">
        <v>0</v>
      </c>
      <c r="S898" t="b">
        <v>1</v>
      </c>
      <c r="T898" t="s">
        <v>17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21</v>
      </c>
      <c r="G899" s="8" t="s">
        <v>14</v>
      </c>
      <c r="H899" s="9">
        <f t="shared" si="70"/>
        <v>0.27693181818181817</v>
      </c>
      <c r="I899">
        <v>27</v>
      </c>
      <c r="J899" s="10">
        <f t="shared" si="71"/>
        <v>325.92592592592592</v>
      </c>
      <c r="K899" t="s">
        <v>22</v>
      </c>
      <c r="L899" t="str">
        <f t="shared" ref="L899:L962" si="72">LEFT(T899,FIND("/",T899)-1)</f>
        <v>theater</v>
      </c>
      <c r="M899" t="str">
        <f t="shared" ref="M899:M962" si="73">RIGHT(T899,LEN(T899)-FIND("/",T899))</f>
        <v>plays</v>
      </c>
      <c r="N899">
        <v>1556427600</v>
      </c>
      <c r="O899">
        <v>1556600400</v>
      </c>
      <c r="P899" s="12">
        <f t="shared" ref="P899:Q962" si="74">(((N899/60)/60)/24)+DATE(1970,1,1)</f>
        <v>43583.208333333328</v>
      </c>
      <c r="Q899" s="12">
        <f t="shared" si="74"/>
        <v>43585.208333333328</v>
      </c>
      <c r="R899" t="b">
        <v>0</v>
      </c>
      <c r="S899" t="b">
        <v>0</v>
      </c>
      <c r="T899" t="s">
        <v>33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21</v>
      </c>
      <c r="G900" s="8" t="s">
        <v>14</v>
      </c>
      <c r="H900" s="9">
        <f t="shared" si="70"/>
        <v>0.52479620323841425</v>
      </c>
      <c r="I900">
        <v>1221</v>
      </c>
      <c r="J900" s="10">
        <f t="shared" si="71"/>
        <v>146.68304668304668</v>
      </c>
      <c r="K900" t="s">
        <v>22</v>
      </c>
      <c r="L900" t="str">
        <f t="shared" si="72"/>
        <v>film &amp; video</v>
      </c>
      <c r="M900" t="str">
        <f t="shared" si="73"/>
        <v>documentary</v>
      </c>
      <c r="N900">
        <v>1576476000</v>
      </c>
      <c r="O900">
        <v>1576994400</v>
      </c>
      <c r="P900" s="12">
        <f t="shared" si="74"/>
        <v>43815.25</v>
      </c>
      <c r="Q900" s="12">
        <f t="shared" si="74"/>
        <v>43821.25</v>
      </c>
      <c r="R900" t="b">
        <v>0</v>
      </c>
      <c r="S900" t="b">
        <v>0</v>
      </c>
      <c r="T900" t="s">
        <v>42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98</v>
      </c>
      <c r="G901" s="8" t="s">
        <v>20</v>
      </c>
      <c r="H901" s="9">
        <f t="shared" ref="H901:H964" si="75">E901/D901</f>
        <v>4.0709677419354842</v>
      </c>
      <c r="I901">
        <v>123</v>
      </c>
      <c r="J901" s="10">
        <f t="shared" ref="J901:J964" si="76">IF(I901&gt;=1,D901/I901,"no donations")</f>
        <v>25.203252032520325</v>
      </c>
      <c r="K901" t="s">
        <v>99</v>
      </c>
      <c r="L901" t="str">
        <f t="shared" si="72"/>
        <v>music</v>
      </c>
      <c r="M901" t="str">
        <f t="shared" si="73"/>
        <v>jazz</v>
      </c>
      <c r="N901">
        <v>1381122000</v>
      </c>
      <c r="O901">
        <v>1382677200</v>
      </c>
      <c r="P901" s="12">
        <f t="shared" si="74"/>
        <v>41554.208333333336</v>
      </c>
      <c r="Q901" s="12">
        <f t="shared" si="74"/>
        <v>41572.208333333336</v>
      </c>
      <c r="R901" t="b">
        <v>0</v>
      </c>
      <c r="S901" t="b">
        <v>0</v>
      </c>
      <c r="T901" t="s">
        <v>159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21</v>
      </c>
      <c r="G902" s="8" t="s">
        <v>14</v>
      </c>
      <c r="H902" s="9">
        <f t="shared" si="75"/>
        <v>0.02</v>
      </c>
      <c r="I902">
        <v>1</v>
      </c>
      <c r="J902" s="10">
        <f t="shared" si="76"/>
        <v>100</v>
      </c>
      <c r="K902" t="s">
        <v>22</v>
      </c>
      <c r="L902" t="str">
        <f t="shared" si="72"/>
        <v>technology</v>
      </c>
      <c r="M902" t="str">
        <f t="shared" si="73"/>
        <v>web</v>
      </c>
      <c r="N902">
        <v>1411102800</v>
      </c>
      <c r="O902">
        <v>1411189200</v>
      </c>
      <c r="P902" s="12">
        <f t="shared" si="74"/>
        <v>41901.208333333336</v>
      </c>
      <c r="Q902" s="12">
        <f t="shared" si="74"/>
        <v>41902.208333333336</v>
      </c>
      <c r="R902" t="b">
        <v>0</v>
      </c>
      <c r="S902" t="b">
        <v>1</v>
      </c>
      <c r="T902" t="s">
        <v>28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21</v>
      </c>
      <c r="G903" s="8" t="s">
        <v>20</v>
      </c>
      <c r="H903" s="9">
        <f t="shared" si="75"/>
        <v>1.5617857142857143</v>
      </c>
      <c r="I903">
        <v>159</v>
      </c>
      <c r="J903" s="10">
        <f t="shared" si="76"/>
        <v>35.220125786163521</v>
      </c>
      <c r="K903" t="s">
        <v>22</v>
      </c>
      <c r="L903" t="str">
        <f t="shared" si="72"/>
        <v>music</v>
      </c>
      <c r="M903" t="str">
        <f t="shared" si="73"/>
        <v>rock</v>
      </c>
      <c r="N903">
        <v>1531803600</v>
      </c>
      <c r="O903">
        <v>1534654800</v>
      </c>
      <c r="P903" s="12">
        <f t="shared" si="74"/>
        <v>43298.208333333328</v>
      </c>
      <c r="Q903" s="12">
        <f t="shared" si="74"/>
        <v>43331.208333333328</v>
      </c>
      <c r="R903" t="b">
        <v>0</v>
      </c>
      <c r="S903" t="b">
        <v>1</v>
      </c>
      <c r="T903" t="s">
        <v>23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21</v>
      </c>
      <c r="G904" s="8" t="s">
        <v>20</v>
      </c>
      <c r="H904" s="9">
        <f t="shared" si="75"/>
        <v>2.5242857142857145</v>
      </c>
      <c r="I904">
        <v>110</v>
      </c>
      <c r="J904" s="10">
        <f t="shared" si="76"/>
        <v>12.727272727272727</v>
      </c>
      <c r="K904" t="s">
        <v>22</v>
      </c>
      <c r="L904" t="str">
        <f t="shared" si="72"/>
        <v>technology</v>
      </c>
      <c r="M904" t="str">
        <f t="shared" si="73"/>
        <v>web</v>
      </c>
      <c r="N904">
        <v>1454133600</v>
      </c>
      <c r="O904">
        <v>1457762400</v>
      </c>
      <c r="P904" s="12">
        <f t="shared" si="74"/>
        <v>42399.25</v>
      </c>
      <c r="Q904" s="12">
        <f t="shared" si="74"/>
        <v>42441.25</v>
      </c>
      <c r="R904" t="b">
        <v>0</v>
      </c>
      <c r="S904" t="b">
        <v>0</v>
      </c>
      <c r="T904" t="s">
        <v>28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21</v>
      </c>
      <c r="G905" s="8" t="s">
        <v>47</v>
      </c>
      <c r="H905" s="9">
        <f t="shared" si="75"/>
        <v>1.729268292682927E-2</v>
      </c>
      <c r="I905">
        <v>14</v>
      </c>
      <c r="J905" s="10">
        <f t="shared" si="76"/>
        <v>2928.5714285714284</v>
      </c>
      <c r="K905" t="s">
        <v>22</v>
      </c>
      <c r="L905" t="str">
        <f t="shared" si="72"/>
        <v>publishing</v>
      </c>
      <c r="M905" t="str">
        <f t="shared" si="73"/>
        <v>nonfiction</v>
      </c>
      <c r="N905">
        <v>1336194000</v>
      </c>
      <c r="O905">
        <v>1337490000</v>
      </c>
      <c r="P905" s="12">
        <f t="shared" si="74"/>
        <v>41034.208333333336</v>
      </c>
      <c r="Q905" s="12">
        <f t="shared" si="74"/>
        <v>41049.208333333336</v>
      </c>
      <c r="R905" t="b">
        <v>0</v>
      </c>
      <c r="S905" t="b">
        <v>1</v>
      </c>
      <c r="T905" t="s">
        <v>68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21</v>
      </c>
      <c r="G906" s="8" t="s">
        <v>14</v>
      </c>
      <c r="H906" s="9">
        <f t="shared" si="75"/>
        <v>0.12230769230769231</v>
      </c>
      <c r="I906">
        <v>16</v>
      </c>
      <c r="J906" s="10">
        <f t="shared" si="76"/>
        <v>406.25</v>
      </c>
      <c r="K906" t="s">
        <v>22</v>
      </c>
      <c r="L906" t="str">
        <f t="shared" si="72"/>
        <v>publishing</v>
      </c>
      <c r="M906" t="str">
        <f t="shared" si="73"/>
        <v>radio &amp; podcasts</v>
      </c>
      <c r="N906">
        <v>1349326800</v>
      </c>
      <c r="O906">
        <v>1349672400</v>
      </c>
      <c r="P906" s="12">
        <f t="shared" si="74"/>
        <v>41186.208333333336</v>
      </c>
      <c r="Q906" s="12">
        <f t="shared" si="74"/>
        <v>41190.208333333336</v>
      </c>
      <c r="R906" t="b">
        <v>0</v>
      </c>
      <c r="S906" t="b">
        <v>0</v>
      </c>
      <c r="T906" t="s">
        <v>133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21</v>
      </c>
      <c r="G907" s="8" t="s">
        <v>20</v>
      </c>
      <c r="H907" s="9">
        <f t="shared" si="75"/>
        <v>1.6398734177215191</v>
      </c>
      <c r="I907">
        <v>236</v>
      </c>
      <c r="J907" s="10">
        <f t="shared" si="76"/>
        <v>33.474576271186443</v>
      </c>
      <c r="K907" t="s">
        <v>22</v>
      </c>
      <c r="L907" t="str">
        <f t="shared" si="72"/>
        <v>theater</v>
      </c>
      <c r="M907" t="str">
        <f t="shared" si="73"/>
        <v>plays</v>
      </c>
      <c r="N907">
        <v>1379566800</v>
      </c>
      <c r="O907">
        <v>1379826000</v>
      </c>
      <c r="P907" s="12">
        <f t="shared" si="74"/>
        <v>41536.208333333336</v>
      </c>
      <c r="Q907" s="12">
        <f t="shared" si="74"/>
        <v>41539.208333333336</v>
      </c>
      <c r="R907" t="b">
        <v>0</v>
      </c>
      <c r="S907" t="b">
        <v>0</v>
      </c>
      <c r="T907" t="s">
        <v>33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21</v>
      </c>
      <c r="G908" s="8" t="s">
        <v>20</v>
      </c>
      <c r="H908" s="9">
        <f t="shared" si="75"/>
        <v>1.6298181818181818</v>
      </c>
      <c r="I908">
        <v>191</v>
      </c>
      <c r="J908" s="10">
        <f t="shared" si="76"/>
        <v>28.795811518324609</v>
      </c>
      <c r="K908" t="s">
        <v>22</v>
      </c>
      <c r="L908" t="str">
        <f t="shared" si="72"/>
        <v>film &amp; video</v>
      </c>
      <c r="M908" t="str">
        <f t="shared" si="73"/>
        <v>documentary</v>
      </c>
      <c r="N908">
        <v>1494651600</v>
      </c>
      <c r="O908">
        <v>1497762000</v>
      </c>
      <c r="P908" s="12">
        <f t="shared" si="74"/>
        <v>42868.208333333328</v>
      </c>
      <c r="Q908" s="12">
        <f t="shared" si="74"/>
        <v>42904.208333333328</v>
      </c>
      <c r="R908" t="b">
        <v>1</v>
      </c>
      <c r="S908" t="b">
        <v>1</v>
      </c>
      <c r="T908" t="s">
        <v>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21</v>
      </c>
      <c r="G909" s="8" t="s">
        <v>14</v>
      </c>
      <c r="H909" s="9">
        <f t="shared" si="75"/>
        <v>0.20252747252747252</v>
      </c>
      <c r="I909">
        <v>41</v>
      </c>
      <c r="J909" s="10">
        <f t="shared" si="76"/>
        <v>221.95121951219511</v>
      </c>
      <c r="K909" t="s">
        <v>22</v>
      </c>
      <c r="L909" t="str">
        <f t="shared" si="72"/>
        <v>theater</v>
      </c>
      <c r="M909" t="str">
        <f t="shared" si="73"/>
        <v>plays</v>
      </c>
      <c r="N909">
        <v>1303880400</v>
      </c>
      <c r="O909">
        <v>1304485200</v>
      </c>
      <c r="P909" s="12">
        <f t="shared" si="74"/>
        <v>40660.208333333336</v>
      </c>
      <c r="Q909" s="12">
        <f t="shared" si="74"/>
        <v>40667.208333333336</v>
      </c>
      <c r="R909" t="b">
        <v>0</v>
      </c>
      <c r="S909" t="b">
        <v>0</v>
      </c>
      <c r="T909" t="s">
        <v>33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21</v>
      </c>
      <c r="G910" s="8" t="s">
        <v>20</v>
      </c>
      <c r="H910" s="9">
        <f t="shared" si="75"/>
        <v>3.1924083769633507</v>
      </c>
      <c r="I910">
        <v>3934</v>
      </c>
      <c r="J910" s="10">
        <f t="shared" si="76"/>
        <v>9.7102186070157597</v>
      </c>
      <c r="K910" t="s">
        <v>22</v>
      </c>
      <c r="L910" t="str">
        <f t="shared" si="72"/>
        <v>games</v>
      </c>
      <c r="M910" t="str">
        <f t="shared" si="73"/>
        <v>video games</v>
      </c>
      <c r="N910">
        <v>1335934800</v>
      </c>
      <c r="O910">
        <v>1336885200</v>
      </c>
      <c r="P910" s="12">
        <f t="shared" si="74"/>
        <v>41031.208333333336</v>
      </c>
      <c r="Q910" s="12">
        <f t="shared" si="74"/>
        <v>41042.208333333336</v>
      </c>
      <c r="R910" t="b">
        <v>0</v>
      </c>
      <c r="S910" t="b">
        <v>0</v>
      </c>
      <c r="T910" t="s">
        <v>89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15</v>
      </c>
      <c r="G911" s="8" t="s">
        <v>20</v>
      </c>
      <c r="H911" s="9">
        <f t="shared" si="75"/>
        <v>4.7894444444444444</v>
      </c>
      <c r="I911">
        <v>80</v>
      </c>
      <c r="J911" s="10">
        <f t="shared" si="76"/>
        <v>22.5</v>
      </c>
      <c r="K911" t="s">
        <v>16</v>
      </c>
      <c r="L911" t="str">
        <f t="shared" si="72"/>
        <v>theater</v>
      </c>
      <c r="M911" t="str">
        <f t="shared" si="73"/>
        <v>plays</v>
      </c>
      <c r="N911">
        <v>1528088400</v>
      </c>
      <c r="O911">
        <v>1530421200</v>
      </c>
      <c r="P911" s="12">
        <f t="shared" si="74"/>
        <v>43255.208333333328</v>
      </c>
      <c r="Q911" s="12">
        <f t="shared" si="74"/>
        <v>43282.208333333328</v>
      </c>
      <c r="R911" t="b">
        <v>0</v>
      </c>
      <c r="S911" t="b">
        <v>1</v>
      </c>
      <c r="T911" t="s">
        <v>33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21</v>
      </c>
      <c r="G912" s="8" t="s">
        <v>74</v>
      </c>
      <c r="H912" s="9">
        <f t="shared" si="75"/>
        <v>0.19556634304207121</v>
      </c>
      <c r="I912">
        <v>296</v>
      </c>
      <c r="J912" s="10">
        <f t="shared" si="76"/>
        <v>521.95945945945948</v>
      </c>
      <c r="K912" t="s">
        <v>22</v>
      </c>
      <c r="L912" t="str">
        <f t="shared" si="72"/>
        <v>theater</v>
      </c>
      <c r="M912" t="str">
        <f t="shared" si="73"/>
        <v>plays</v>
      </c>
      <c r="N912">
        <v>1421906400</v>
      </c>
      <c r="O912">
        <v>1421992800</v>
      </c>
      <c r="P912" s="12">
        <f t="shared" si="74"/>
        <v>42026.25</v>
      </c>
      <c r="Q912" s="12">
        <f t="shared" si="74"/>
        <v>42027.25</v>
      </c>
      <c r="R912" t="b">
        <v>0</v>
      </c>
      <c r="S912" t="b">
        <v>0</v>
      </c>
      <c r="T912" t="s">
        <v>33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21</v>
      </c>
      <c r="G913" s="8" t="s">
        <v>20</v>
      </c>
      <c r="H913" s="9">
        <f t="shared" si="75"/>
        <v>1.9894827586206896</v>
      </c>
      <c r="I913">
        <v>462</v>
      </c>
      <c r="J913" s="10">
        <f t="shared" si="76"/>
        <v>12.554112554112555</v>
      </c>
      <c r="K913" t="s">
        <v>22</v>
      </c>
      <c r="L913" t="str">
        <f t="shared" si="72"/>
        <v>technology</v>
      </c>
      <c r="M913" t="str">
        <f t="shared" si="73"/>
        <v>web</v>
      </c>
      <c r="N913">
        <v>1568005200</v>
      </c>
      <c r="O913">
        <v>1568178000</v>
      </c>
      <c r="P913" s="12">
        <f t="shared" si="74"/>
        <v>43717.208333333328</v>
      </c>
      <c r="Q913" s="12">
        <f t="shared" si="74"/>
        <v>43719.208333333328</v>
      </c>
      <c r="R913" t="b">
        <v>1</v>
      </c>
      <c r="S913" t="b">
        <v>0</v>
      </c>
      <c r="T913" t="s">
        <v>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21</v>
      </c>
      <c r="G914" s="8" t="s">
        <v>20</v>
      </c>
      <c r="H914" s="9">
        <f t="shared" si="75"/>
        <v>7.95</v>
      </c>
      <c r="I914">
        <v>179</v>
      </c>
      <c r="J914" s="10">
        <f t="shared" si="76"/>
        <v>10.05586592178771</v>
      </c>
      <c r="K914" t="s">
        <v>22</v>
      </c>
      <c r="L914" t="str">
        <f t="shared" si="72"/>
        <v>film &amp; video</v>
      </c>
      <c r="M914" t="str">
        <f t="shared" si="73"/>
        <v>drama</v>
      </c>
      <c r="N914">
        <v>1346821200</v>
      </c>
      <c r="O914">
        <v>1347944400</v>
      </c>
      <c r="P914" s="12">
        <f t="shared" si="74"/>
        <v>41157.208333333336</v>
      </c>
      <c r="Q914" s="12">
        <f t="shared" si="74"/>
        <v>41170.208333333336</v>
      </c>
      <c r="R914" t="b">
        <v>1</v>
      </c>
      <c r="S914" t="b">
        <v>0</v>
      </c>
      <c r="T914" t="s">
        <v>53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26</v>
      </c>
      <c r="G915" s="8" t="s">
        <v>14</v>
      </c>
      <c r="H915" s="9">
        <f t="shared" si="75"/>
        <v>0.50621082621082625</v>
      </c>
      <c r="I915">
        <v>523</v>
      </c>
      <c r="J915" s="10">
        <f t="shared" si="76"/>
        <v>134.22562141491395</v>
      </c>
      <c r="K915" t="s">
        <v>27</v>
      </c>
      <c r="L915" t="str">
        <f t="shared" si="72"/>
        <v>film &amp; video</v>
      </c>
      <c r="M915" t="str">
        <f t="shared" si="73"/>
        <v>drama</v>
      </c>
      <c r="N915">
        <v>1557637200</v>
      </c>
      <c r="O915">
        <v>1558760400</v>
      </c>
      <c r="P915" s="12">
        <f t="shared" si="74"/>
        <v>43597.208333333328</v>
      </c>
      <c r="Q915" s="12">
        <f t="shared" si="74"/>
        <v>43610.208333333328</v>
      </c>
      <c r="R915" t="b">
        <v>0</v>
      </c>
      <c r="S915" t="b">
        <v>0</v>
      </c>
      <c r="T915" t="s">
        <v>53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40</v>
      </c>
      <c r="G916" s="8" t="s">
        <v>14</v>
      </c>
      <c r="H916" s="9">
        <f t="shared" si="75"/>
        <v>0.57437499999999997</v>
      </c>
      <c r="I916">
        <v>141</v>
      </c>
      <c r="J916" s="10">
        <f t="shared" si="76"/>
        <v>45.390070921985817</v>
      </c>
      <c r="K916" t="s">
        <v>41</v>
      </c>
      <c r="L916" t="str">
        <f t="shared" si="72"/>
        <v>theater</v>
      </c>
      <c r="M916" t="str">
        <f t="shared" si="73"/>
        <v>plays</v>
      </c>
      <c r="N916">
        <v>1375592400</v>
      </c>
      <c r="O916">
        <v>1376629200</v>
      </c>
      <c r="P916" s="12">
        <f t="shared" si="74"/>
        <v>41490.208333333336</v>
      </c>
      <c r="Q916" s="12">
        <f t="shared" si="74"/>
        <v>41502.208333333336</v>
      </c>
      <c r="R916" t="b">
        <v>0</v>
      </c>
      <c r="S916" t="b">
        <v>0</v>
      </c>
      <c r="T916" t="s">
        <v>33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40</v>
      </c>
      <c r="G917" s="8" t="s">
        <v>20</v>
      </c>
      <c r="H917" s="9">
        <f t="shared" si="75"/>
        <v>1.5562827640984909</v>
      </c>
      <c r="I917">
        <v>1866</v>
      </c>
      <c r="J917" s="10">
        <f t="shared" si="76"/>
        <v>67.470525187566992</v>
      </c>
      <c r="K917" t="s">
        <v>41</v>
      </c>
      <c r="L917" t="str">
        <f t="shared" si="72"/>
        <v>film &amp; video</v>
      </c>
      <c r="M917" t="str">
        <f t="shared" si="73"/>
        <v>television</v>
      </c>
      <c r="N917">
        <v>1503982800</v>
      </c>
      <c r="O917">
        <v>1504760400</v>
      </c>
      <c r="P917" s="12">
        <f t="shared" si="74"/>
        <v>42976.208333333328</v>
      </c>
      <c r="Q917" s="12">
        <f t="shared" si="74"/>
        <v>42985.208333333328</v>
      </c>
      <c r="R917" t="b">
        <v>0</v>
      </c>
      <c r="S917" t="b">
        <v>0</v>
      </c>
      <c r="T917" t="s">
        <v>269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21</v>
      </c>
      <c r="G918" s="8" t="s">
        <v>14</v>
      </c>
      <c r="H918" s="9">
        <f t="shared" si="75"/>
        <v>0.36297297297297298</v>
      </c>
      <c r="I918">
        <v>52</v>
      </c>
      <c r="J918" s="10">
        <f t="shared" si="76"/>
        <v>71.15384615384616</v>
      </c>
      <c r="K918" t="s">
        <v>22</v>
      </c>
      <c r="L918" t="str">
        <f t="shared" si="72"/>
        <v>photography</v>
      </c>
      <c r="M918" t="str">
        <f t="shared" si="73"/>
        <v>photography books</v>
      </c>
      <c r="N918">
        <v>1418882400</v>
      </c>
      <c r="O918">
        <v>1419660000</v>
      </c>
      <c r="P918" s="12">
        <f t="shared" si="74"/>
        <v>41991.25</v>
      </c>
      <c r="Q918" s="12">
        <f t="shared" si="74"/>
        <v>42000.25</v>
      </c>
      <c r="R918" t="b">
        <v>0</v>
      </c>
      <c r="S918" t="b">
        <v>0</v>
      </c>
      <c r="T918" t="s">
        <v>122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40</v>
      </c>
      <c r="G919" s="8" t="s">
        <v>47</v>
      </c>
      <c r="H919" s="9">
        <f t="shared" si="75"/>
        <v>0.58250000000000002</v>
      </c>
      <c r="I919">
        <v>27</v>
      </c>
      <c r="J919" s="10">
        <f t="shared" si="76"/>
        <v>133.33333333333334</v>
      </c>
      <c r="K919" t="s">
        <v>41</v>
      </c>
      <c r="L919" t="str">
        <f t="shared" si="72"/>
        <v>film &amp; video</v>
      </c>
      <c r="M919" t="str">
        <f t="shared" si="73"/>
        <v>shorts</v>
      </c>
      <c r="N919">
        <v>1309237200</v>
      </c>
      <c r="O919">
        <v>1311310800</v>
      </c>
      <c r="P919" s="12">
        <f t="shared" si="74"/>
        <v>40722.208333333336</v>
      </c>
      <c r="Q919" s="12">
        <f t="shared" si="74"/>
        <v>40746.208333333336</v>
      </c>
      <c r="R919" t="b">
        <v>0</v>
      </c>
      <c r="S919" t="b">
        <v>1</v>
      </c>
      <c r="T919" t="s">
        <v>100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98</v>
      </c>
      <c r="G920" s="8" t="s">
        <v>20</v>
      </c>
      <c r="H920" s="9">
        <f t="shared" si="75"/>
        <v>2.3739473684210526</v>
      </c>
      <c r="I920">
        <v>156</v>
      </c>
      <c r="J920" s="10">
        <f t="shared" si="76"/>
        <v>24.358974358974358</v>
      </c>
      <c r="K920" t="s">
        <v>99</v>
      </c>
      <c r="L920" t="str">
        <f t="shared" si="72"/>
        <v>publishing</v>
      </c>
      <c r="M920" t="str">
        <f t="shared" si="73"/>
        <v>radio &amp; podcasts</v>
      </c>
      <c r="N920">
        <v>1343365200</v>
      </c>
      <c r="O920">
        <v>1344315600</v>
      </c>
      <c r="P920" s="12">
        <f t="shared" si="74"/>
        <v>41117.208333333336</v>
      </c>
      <c r="Q920" s="12">
        <f t="shared" si="74"/>
        <v>41128.208333333336</v>
      </c>
      <c r="R920" t="b">
        <v>0</v>
      </c>
      <c r="S920" t="b">
        <v>0</v>
      </c>
      <c r="T920" t="s">
        <v>133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26</v>
      </c>
      <c r="G921" s="8" t="s">
        <v>14</v>
      </c>
      <c r="H921" s="9">
        <f t="shared" si="75"/>
        <v>0.58750000000000002</v>
      </c>
      <c r="I921">
        <v>225</v>
      </c>
      <c r="J921" s="10">
        <f t="shared" si="76"/>
        <v>158.22222222222223</v>
      </c>
      <c r="K921" t="s">
        <v>27</v>
      </c>
      <c r="L921" t="str">
        <f t="shared" si="72"/>
        <v>theater</v>
      </c>
      <c r="M921" t="str">
        <f t="shared" si="73"/>
        <v>plays</v>
      </c>
      <c r="N921">
        <v>1507957200</v>
      </c>
      <c r="O921">
        <v>1510725600</v>
      </c>
      <c r="P921" s="12">
        <f t="shared" si="74"/>
        <v>43022.208333333328</v>
      </c>
      <c r="Q921" s="12">
        <f t="shared" si="74"/>
        <v>43054.25</v>
      </c>
      <c r="R921" t="b">
        <v>0</v>
      </c>
      <c r="S921" t="b">
        <v>1</v>
      </c>
      <c r="T921" t="s">
        <v>33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21</v>
      </c>
      <c r="G922" s="8" t="s">
        <v>20</v>
      </c>
      <c r="H922" s="9">
        <f t="shared" si="75"/>
        <v>1.8256603773584905</v>
      </c>
      <c r="I922">
        <v>255</v>
      </c>
      <c r="J922" s="10">
        <f t="shared" si="76"/>
        <v>20.784313725490197</v>
      </c>
      <c r="K922" t="s">
        <v>22</v>
      </c>
      <c r="L922" t="str">
        <f t="shared" si="72"/>
        <v>film &amp; video</v>
      </c>
      <c r="M922" t="str">
        <f t="shared" si="73"/>
        <v>animation</v>
      </c>
      <c r="N922">
        <v>1549519200</v>
      </c>
      <c r="O922">
        <v>1551247200</v>
      </c>
      <c r="P922" s="12">
        <f t="shared" si="74"/>
        <v>43503.25</v>
      </c>
      <c r="Q922" s="12">
        <f t="shared" si="74"/>
        <v>43523.25</v>
      </c>
      <c r="R922" t="b">
        <v>1</v>
      </c>
      <c r="S922" t="b">
        <v>0</v>
      </c>
      <c r="T922" t="s">
        <v>71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21</v>
      </c>
      <c r="G923" s="8" t="s">
        <v>14</v>
      </c>
      <c r="H923" s="9">
        <f t="shared" si="75"/>
        <v>7.5436408977556111E-3</v>
      </c>
      <c r="I923">
        <v>38</v>
      </c>
      <c r="J923" s="10">
        <f t="shared" si="76"/>
        <v>4221.0526315789475</v>
      </c>
      <c r="K923" t="s">
        <v>22</v>
      </c>
      <c r="L923" t="str">
        <f t="shared" si="72"/>
        <v>technology</v>
      </c>
      <c r="M923" t="str">
        <f t="shared" si="73"/>
        <v>web</v>
      </c>
      <c r="N923">
        <v>1329026400</v>
      </c>
      <c r="O923">
        <v>1330236000</v>
      </c>
      <c r="P923" s="12">
        <f t="shared" si="74"/>
        <v>40951.25</v>
      </c>
      <c r="Q923" s="12">
        <f t="shared" si="74"/>
        <v>40965.25</v>
      </c>
      <c r="R923" t="b">
        <v>0</v>
      </c>
      <c r="S923" t="b">
        <v>0</v>
      </c>
      <c r="T923" t="s">
        <v>28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21</v>
      </c>
      <c r="G924" s="8" t="s">
        <v>20</v>
      </c>
      <c r="H924" s="9">
        <f t="shared" si="75"/>
        <v>1.7595330739299611</v>
      </c>
      <c r="I924">
        <v>2261</v>
      </c>
      <c r="J924" s="10">
        <f t="shared" si="76"/>
        <v>22.733303847854931</v>
      </c>
      <c r="K924" t="s">
        <v>22</v>
      </c>
      <c r="L924" t="str">
        <f t="shared" si="72"/>
        <v>music</v>
      </c>
      <c r="M924" t="str">
        <f t="shared" si="73"/>
        <v>world music</v>
      </c>
      <c r="N924">
        <v>1544335200</v>
      </c>
      <c r="O924">
        <v>1545112800</v>
      </c>
      <c r="P924" s="12">
        <f t="shared" si="74"/>
        <v>43443.25</v>
      </c>
      <c r="Q924" s="12">
        <f t="shared" si="74"/>
        <v>43452.25</v>
      </c>
      <c r="R924" t="b">
        <v>0</v>
      </c>
      <c r="S924" t="b">
        <v>1</v>
      </c>
      <c r="T924" t="s">
        <v>319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21</v>
      </c>
      <c r="G925" s="8" t="s">
        <v>20</v>
      </c>
      <c r="H925" s="9">
        <f t="shared" si="75"/>
        <v>2.3788235294117648</v>
      </c>
      <c r="I925">
        <v>40</v>
      </c>
      <c r="J925" s="10">
        <f t="shared" si="76"/>
        <v>42.5</v>
      </c>
      <c r="K925" t="s">
        <v>22</v>
      </c>
      <c r="L925" t="str">
        <f t="shared" si="72"/>
        <v>theater</v>
      </c>
      <c r="M925" t="str">
        <f t="shared" si="73"/>
        <v>plays</v>
      </c>
      <c r="N925">
        <v>1279083600</v>
      </c>
      <c r="O925">
        <v>1279170000</v>
      </c>
      <c r="P925" s="12">
        <f t="shared" si="74"/>
        <v>40373.208333333336</v>
      </c>
      <c r="Q925" s="12">
        <f t="shared" si="74"/>
        <v>40374.208333333336</v>
      </c>
      <c r="R925" t="b">
        <v>0</v>
      </c>
      <c r="S925" t="b">
        <v>0</v>
      </c>
      <c r="T925" t="s">
        <v>33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107</v>
      </c>
      <c r="G926" s="8" t="s">
        <v>20</v>
      </c>
      <c r="H926" s="9">
        <f t="shared" si="75"/>
        <v>4.8805076142131982</v>
      </c>
      <c r="I926">
        <v>2289</v>
      </c>
      <c r="J926" s="10">
        <f t="shared" si="76"/>
        <v>17.212756662297945</v>
      </c>
      <c r="K926" t="s">
        <v>108</v>
      </c>
      <c r="L926" t="str">
        <f t="shared" si="72"/>
        <v>theater</v>
      </c>
      <c r="M926" t="str">
        <f t="shared" si="73"/>
        <v>plays</v>
      </c>
      <c r="N926">
        <v>1572498000</v>
      </c>
      <c r="O926">
        <v>1573452000</v>
      </c>
      <c r="P926" s="12">
        <f t="shared" si="74"/>
        <v>43769.208333333328</v>
      </c>
      <c r="Q926" s="12">
        <f t="shared" si="74"/>
        <v>43780.25</v>
      </c>
      <c r="R926" t="b">
        <v>0</v>
      </c>
      <c r="S926" t="b">
        <v>0</v>
      </c>
      <c r="T926" t="s">
        <v>33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21</v>
      </c>
      <c r="G927" s="8" t="s">
        <v>20</v>
      </c>
      <c r="H927" s="9">
        <f t="shared" si="75"/>
        <v>2.2406666666666668</v>
      </c>
      <c r="I927">
        <v>65</v>
      </c>
      <c r="J927" s="10">
        <f t="shared" si="76"/>
        <v>46.153846153846153</v>
      </c>
      <c r="K927" t="s">
        <v>22</v>
      </c>
      <c r="L927" t="str">
        <f t="shared" si="72"/>
        <v>theater</v>
      </c>
      <c r="M927" t="str">
        <f t="shared" si="73"/>
        <v>plays</v>
      </c>
      <c r="N927">
        <v>1506056400</v>
      </c>
      <c r="O927">
        <v>1507093200</v>
      </c>
      <c r="P927" s="12">
        <f t="shared" si="74"/>
        <v>43000.208333333328</v>
      </c>
      <c r="Q927" s="12">
        <f t="shared" si="74"/>
        <v>43012.208333333328</v>
      </c>
      <c r="R927" t="b">
        <v>0</v>
      </c>
      <c r="S927" t="b">
        <v>0</v>
      </c>
      <c r="T927" t="s">
        <v>33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21</v>
      </c>
      <c r="G928" s="8" t="s">
        <v>14</v>
      </c>
      <c r="H928" s="9">
        <f t="shared" si="75"/>
        <v>0.18126436781609195</v>
      </c>
      <c r="I928">
        <v>15</v>
      </c>
      <c r="J928" s="10">
        <f t="shared" si="76"/>
        <v>580</v>
      </c>
      <c r="K928" t="s">
        <v>22</v>
      </c>
      <c r="L928" t="str">
        <f t="shared" si="72"/>
        <v>food</v>
      </c>
      <c r="M928" t="str">
        <f t="shared" si="73"/>
        <v>food trucks</v>
      </c>
      <c r="N928">
        <v>1463029200</v>
      </c>
      <c r="O928">
        <v>1463374800</v>
      </c>
      <c r="P928" s="12">
        <f t="shared" si="74"/>
        <v>42502.208333333328</v>
      </c>
      <c r="Q928" s="12">
        <f t="shared" si="74"/>
        <v>42506.208333333328</v>
      </c>
      <c r="R928" t="b">
        <v>0</v>
      </c>
      <c r="S928" t="b">
        <v>0</v>
      </c>
      <c r="T928" t="s">
        <v>17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21</v>
      </c>
      <c r="G929" s="8" t="s">
        <v>14</v>
      </c>
      <c r="H929" s="9">
        <f t="shared" si="75"/>
        <v>0.45847222222222223</v>
      </c>
      <c r="I929">
        <v>37</v>
      </c>
      <c r="J929" s="10">
        <f t="shared" si="76"/>
        <v>194.59459459459458</v>
      </c>
      <c r="K929" t="s">
        <v>22</v>
      </c>
      <c r="L929" t="str">
        <f t="shared" si="72"/>
        <v>theater</v>
      </c>
      <c r="M929" t="str">
        <f t="shared" si="73"/>
        <v>plays</v>
      </c>
      <c r="N929">
        <v>1342069200</v>
      </c>
      <c r="O929">
        <v>1344574800</v>
      </c>
      <c r="P929" s="12">
        <f t="shared" si="74"/>
        <v>41102.208333333336</v>
      </c>
      <c r="Q929" s="12">
        <f t="shared" si="74"/>
        <v>41131.208333333336</v>
      </c>
      <c r="R929" t="b">
        <v>0</v>
      </c>
      <c r="S929" t="b">
        <v>0</v>
      </c>
      <c r="T929" t="s">
        <v>33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107</v>
      </c>
      <c r="G930" s="8" t="s">
        <v>20</v>
      </c>
      <c r="H930" s="9">
        <f t="shared" si="75"/>
        <v>1.1731541218637993</v>
      </c>
      <c r="I930">
        <v>3777</v>
      </c>
      <c r="J930" s="10">
        <f t="shared" si="76"/>
        <v>44.320889594916601</v>
      </c>
      <c r="K930" t="s">
        <v>108</v>
      </c>
      <c r="L930" t="str">
        <f t="shared" si="72"/>
        <v>technology</v>
      </c>
      <c r="M930" t="str">
        <f t="shared" si="73"/>
        <v>web</v>
      </c>
      <c r="N930">
        <v>1388296800</v>
      </c>
      <c r="O930">
        <v>1389074400</v>
      </c>
      <c r="P930" s="12">
        <f t="shared" si="74"/>
        <v>41637.25</v>
      </c>
      <c r="Q930" s="12">
        <f t="shared" si="74"/>
        <v>41646.25</v>
      </c>
      <c r="R930" t="b">
        <v>0</v>
      </c>
      <c r="S930" t="b">
        <v>0</v>
      </c>
      <c r="T930" t="s">
        <v>28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40</v>
      </c>
      <c r="G931" s="8" t="s">
        <v>20</v>
      </c>
      <c r="H931" s="9">
        <f t="shared" si="75"/>
        <v>2.173090909090909</v>
      </c>
      <c r="I931">
        <v>184</v>
      </c>
      <c r="J931" s="10">
        <f t="shared" si="76"/>
        <v>29.891304347826086</v>
      </c>
      <c r="K931" t="s">
        <v>41</v>
      </c>
      <c r="L931" t="str">
        <f t="shared" si="72"/>
        <v>theater</v>
      </c>
      <c r="M931" t="str">
        <f t="shared" si="73"/>
        <v>plays</v>
      </c>
      <c r="N931">
        <v>1493787600</v>
      </c>
      <c r="O931">
        <v>1494997200</v>
      </c>
      <c r="P931" s="12">
        <f t="shared" si="74"/>
        <v>42858.208333333328</v>
      </c>
      <c r="Q931" s="12">
        <f t="shared" si="74"/>
        <v>42872.208333333328</v>
      </c>
      <c r="R931" t="b">
        <v>0</v>
      </c>
      <c r="S931" t="b">
        <v>0</v>
      </c>
      <c r="T931" t="s">
        <v>33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21</v>
      </c>
      <c r="G932" s="8" t="s">
        <v>20</v>
      </c>
      <c r="H932" s="9">
        <f t="shared" si="75"/>
        <v>1.1228571428571428</v>
      </c>
      <c r="I932">
        <v>85</v>
      </c>
      <c r="J932" s="10">
        <f t="shared" si="76"/>
        <v>41.176470588235297</v>
      </c>
      <c r="K932" t="s">
        <v>22</v>
      </c>
      <c r="L932" t="str">
        <f t="shared" si="72"/>
        <v>theater</v>
      </c>
      <c r="M932" t="str">
        <f t="shared" si="73"/>
        <v>plays</v>
      </c>
      <c r="N932">
        <v>1424844000</v>
      </c>
      <c r="O932">
        <v>1425448800</v>
      </c>
      <c r="P932" s="12">
        <f t="shared" si="74"/>
        <v>42060.25</v>
      </c>
      <c r="Q932" s="12">
        <f t="shared" si="74"/>
        <v>42067.25</v>
      </c>
      <c r="R932" t="b">
        <v>0</v>
      </c>
      <c r="S932" t="b">
        <v>1</v>
      </c>
      <c r="T932" t="s">
        <v>33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21</v>
      </c>
      <c r="G933" s="8" t="s">
        <v>14</v>
      </c>
      <c r="H933" s="9">
        <f t="shared" si="75"/>
        <v>0.72518987341772156</v>
      </c>
      <c r="I933">
        <v>112</v>
      </c>
      <c r="J933" s="10">
        <f t="shared" si="76"/>
        <v>70.535714285714292</v>
      </c>
      <c r="K933" t="s">
        <v>22</v>
      </c>
      <c r="L933" t="str">
        <f t="shared" si="72"/>
        <v>theater</v>
      </c>
      <c r="M933" t="str">
        <f t="shared" si="73"/>
        <v>plays</v>
      </c>
      <c r="N933">
        <v>1403931600</v>
      </c>
      <c r="O933">
        <v>1404104400</v>
      </c>
      <c r="P933" s="12">
        <f t="shared" si="74"/>
        <v>41818.208333333336</v>
      </c>
      <c r="Q933" s="12">
        <f t="shared" si="74"/>
        <v>41820.208333333336</v>
      </c>
      <c r="R933" t="b">
        <v>0</v>
      </c>
      <c r="S933" t="b">
        <v>1</v>
      </c>
      <c r="T933" t="s">
        <v>33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21</v>
      </c>
      <c r="G934" s="8" t="s">
        <v>20</v>
      </c>
      <c r="H934" s="9">
        <f t="shared" si="75"/>
        <v>2.1230434782608696</v>
      </c>
      <c r="I934">
        <v>144</v>
      </c>
      <c r="J934" s="10">
        <f t="shared" si="76"/>
        <v>15.972222222222221</v>
      </c>
      <c r="K934" t="s">
        <v>22</v>
      </c>
      <c r="L934" t="str">
        <f t="shared" si="72"/>
        <v>music</v>
      </c>
      <c r="M934" t="str">
        <f t="shared" si="73"/>
        <v>rock</v>
      </c>
      <c r="N934">
        <v>1394514000</v>
      </c>
      <c r="O934">
        <v>1394773200</v>
      </c>
      <c r="P934" s="12">
        <f t="shared" si="74"/>
        <v>41709.208333333336</v>
      </c>
      <c r="Q934" s="12">
        <f t="shared" si="74"/>
        <v>41712.208333333336</v>
      </c>
      <c r="R934" t="b">
        <v>0</v>
      </c>
      <c r="S934" t="b">
        <v>0</v>
      </c>
      <c r="T934" t="s">
        <v>23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21</v>
      </c>
      <c r="G935" s="8" t="s">
        <v>20</v>
      </c>
      <c r="H935" s="9">
        <f t="shared" si="75"/>
        <v>2.3974657534246577</v>
      </c>
      <c r="I935">
        <v>1902</v>
      </c>
      <c r="J935" s="10">
        <f t="shared" si="76"/>
        <v>38.380651945320714</v>
      </c>
      <c r="K935" t="s">
        <v>22</v>
      </c>
      <c r="L935" t="str">
        <f t="shared" si="72"/>
        <v>theater</v>
      </c>
      <c r="M935" t="str">
        <f t="shared" si="73"/>
        <v>plays</v>
      </c>
      <c r="N935">
        <v>1365397200</v>
      </c>
      <c r="O935">
        <v>1366520400</v>
      </c>
      <c r="P935" s="12">
        <f t="shared" si="74"/>
        <v>41372.208333333336</v>
      </c>
      <c r="Q935" s="12">
        <f t="shared" si="74"/>
        <v>41385.208333333336</v>
      </c>
      <c r="R935" t="b">
        <v>0</v>
      </c>
      <c r="S935" t="b">
        <v>0</v>
      </c>
      <c r="T935" t="s">
        <v>33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21</v>
      </c>
      <c r="G936" s="8" t="s">
        <v>20</v>
      </c>
      <c r="H936" s="9">
        <f t="shared" si="75"/>
        <v>1.8193548387096774</v>
      </c>
      <c r="I936">
        <v>105</v>
      </c>
      <c r="J936" s="10">
        <f t="shared" si="76"/>
        <v>59.047619047619051</v>
      </c>
      <c r="K936" t="s">
        <v>22</v>
      </c>
      <c r="L936" t="str">
        <f t="shared" si="72"/>
        <v>theater</v>
      </c>
      <c r="M936" t="str">
        <f t="shared" si="73"/>
        <v>plays</v>
      </c>
      <c r="N936">
        <v>1456120800</v>
      </c>
      <c r="O936">
        <v>1456639200</v>
      </c>
      <c r="P936" s="12">
        <f t="shared" si="74"/>
        <v>42422.25</v>
      </c>
      <c r="Q936" s="12">
        <f t="shared" si="74"/>
        <v>42428.25</v>
      </c>
      <c r="R936" t="b">
        <v>0</v>
      </c>
      <c r="S936" t="b">
        <v>0</v>
      </c>
      <c r="T936" t="s">
        <v>33</v>
      </c>
    </row>
    <row r="937" spans="1:20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21</v>
      </c>
      <c r="G937" s="8" t="s">
        <v>20</v>
      </c>
      <c r="H937" s="9">
        <f t="shared" si="75"/>
        <v>1.6413114754098361</v>
      </c>
      <c r="I937">
        <v>132</v>
      </c>
      <c r="J937" s="10">
        <f t="shared" si="76"/>
        <v>46.212121212121211</v>
      </c>
      <c r="K937" t="s">
        <v>22</v>
      </c>
      <c r="L937" t="str">
        <f t="shared" si="72"/>
        <v>theater</v>
      </c>
      <c r="M937" t="str">
        <f t="shared" si="73"/>
        <v>plays</v>
      </c>
      <c r="N937">
        <v>1437714000</v>
      </c>
      <c r="O937">
        <v>1438318800</v>
      </c>
      <c r="P937" s="12">
        <f t="shared" si="74"/>
        <v>42209.208333333328</v>
      </c>
      <c r="Q937" s="12">
        <f t="shared" si="74"/>
        <v>42216.208333333328</v>
      </c>
      <c r="R937" t="b">
        <v>0</v>
      </c>
      <c r="S937" t="b">
        <v>0</v>
      </c>
      <c r="T937" t="s">
        <v>33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21</v>
      </c>
      <c r="G938" s="8" t="s">
        <v>14</v>
      </c>
      <c r="H938" s="9">
        <f t="shared" si="75"/>
        <v>1.6375968992248063E-2</v>
      </c>
      <c r="I938">
        <v>21</v>
      </c>
      <c r="J938" s="10">
        <f t="shared" si="76"/>
        <v>4914.2857142857147</v>
      </c>
      <c r="K938" t="s">
        <v>22</v>
      </c>
      <c r="L938" t="str">
        <f t="shared" si="72"/>
        <v>theater</v>
      </c>
      <c r="M938" t="str">
        <f t="shared" si="73"/>
        <v>plays</v>
      </c>
      <c r="N938">
        <v>1563771600</v>
      </c>
      <c r="O938">
        <v>1564030800</v>
      </c>
      <c r="P938" s="12">
        <f t="shared" si="74"/>
        <v>43668.208333333328</v>
      </c>
      <c r="Q938" s="12">
        <f t="shared" si="74"/>
        <v>43671.208333333328</v>
      </c>
      <c r="R938" t="b">
        <v>1</v>
      </c>
      <c r="S938" t="b">
        <v>0</v>
      </c>
      <c r="T938" t="s">
        <v>33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21</v>
      </c>
      <c r="G939" s="8" t="s">
        <v>74</v>
      </c>
      <c r="H939" s="9">
        <f t="shared" si="75"/>
        <v>0.49643859649122807</v>
      </c>
      <c r="I939">
        <v>976</v>
      </c>
      <c r="J939" s="10">
        <f t="shared" si="76"/>
        <v>175.20491803278688</v>
      </c>
      <c r="K939" t="s">
        <v>22</v>
      </c>
      <c r="L939" t="str">
        <f t="shared" si="72"/>
        <v>film &amp; video</v>
      </c>
      <c r="M939" t="str">
        <f t="shared" si="73"/>
        <v>documentary</v>
      </c>
      <c r="N939">
        <v>1448517600</v>
      </c>
      <c r="O939">
        <v>1449295200</v>
      </c>
      <c r="P939" s="12">
        <f t="shared" si="74"/>
        <v>42334.25</v>
      </c>
      <c r="Q939" s="12">
        <f t="shared" si="74"/>
        <v>42343.25</v>
      </c>
      <c r="R939" t="b">
        <v>0</v>
      </c>
      <c r="S939" t="b">
        <v>0</v>
      </c>
      <c r="T939" t="s">
        <v>42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21</v>
      </c>
      <c r="G940" s="8" t="s">
        <v>20</v>
      </c>
      <c r="H940" s="9">
        <f t="shared" si="75"/>
        <v>1.0970652173913042</v>
      </c>
      <c r="I940">
        <v>96</v>
      </c>
      <c r="J940" s="10">
        <f t="shared" si="76"/>
        <v>95.833333333333329</v>
      </c>
      <c r="K940" t="s">
        <v>22</v>
      </c>
      <c r="L940" t="str">
        <f t="shared" si="72"/>
        <v>publishing</v>
      </c>
      <c r="M940" t="str">
        <f t="shared" si="73"/>
        <v>fiction</v>
      </c>
      <c r="N940">
        <v>1528779600</v>
      </c>
      <c r="O940">
        <v>1531890000</v>
      </c>
      <c r="P940" s="12">
        <f t="shared" si="74"/>
        <v>43263.208333333328</v>
      </c>
      <c r="Q940" s="12">
        <f t="shared" si="74"/>
        <v>43299.208333333328</v>
      </c>
      <c r="R940" t="b">
        <v>0</v>
      </c>
      <c r="S940" t="b">
        <v>1</v>
      </c>
      <c r="T940" t="s">
        <v>119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21</v>
      </c>
      <c r="G941" s="8" t="s">
        <v>14</v>
      </c>
      <c r="H941" s="9">
        <f t="shared" si="75"/>
        <v>0.49217948717948717</v>
      </c>
      <c r="I941">
        <v>67</v>
      </c>
      <c r="J941" s="10">
        <f t="shared" si="76"/>
        <v>116.41791044776119</v>
      </c>
      <c r="K941" t="s">
        <v>22</v>
      </c>
      <c r="L941" t="str">
        <f t="shared" si="72"/>
        <v>games</v>
      </c>
      <c r="M941" t="str">
        <f t="shared" si="73"/>
        <v>video games</v>
      </c>
      <c r="N941">
        <v>1304744400</v>
      </c>
      <c r="O941">
        <v>1306213200</v>
      </c>
      <c r="P941" s="12">
        <f t="shared" si="74"/>
        <v>40670.208333333336</v>
      </c>
      <c r="Q941" s="12">
        <f t="shared" si="74"/>
        <v>40687.208333333336</v>
      </c>
      <c r="R941" t="b">
        <v>0</v>
      </c>
      <c r="S941" t="b">
        <v>1</v>
      </c>
      <c r="T941" t="s">
        <v>89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15</v>
      </c>
      <c r="G942" s="8" t="s">
        <v>47</v>
      </c>
      <c r="H942" s="9">
        <f t="shared" si="75"/>
        <v>0.62232323232323228</v>
      </c>
      <c r="I942">
        <v>66</v>
      </c>
      <c r="J942" s="10">
        <f t="shared" si="76"/>
        <v>150</v>
      </c>
      <c r="K942" t="s">
        <v>16</v>
      </c>
      <c r="L942" t="str">
        <f t="shared" si="72"/>
        <v>technology</v>
      </c>
      <c r="M942" t="str">
        <f t="shared" si="73"/>
        <v>web</v>
      </c>
      <c r="N942">
        <v>1354341600</v>
      </c>
      <c r="O942">
        <v>1356242400</v>
      </c>
      <c r="P942" s="12">
        <f t="shared" si="74"/>
        <v>41244.25</v>
      </c>
      <c r="Q942" s="12">
        <f t="shared" si="74"/>
        <v>41266.25</v>
      </c>
      <c r="R942" t="b">
        <v>0</v>
      </c>
      <c r="S942" t="b">
        <v>0</v>
      </c>
      <c r="T942" t="s">
        <v>28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21</v>
      </c>
      <c r="G943" s="8" t="s">
        <v>14</v>
      </c>
      <c r="H943" s="9">
        <f t="shared" si="75"/>
        <v>0.1305813953488372</v>
      </c>
      <c r="I943">
        <v>78</v>
      </c>
      <c r="J943" s="10">
        <f t="shared" si="76"/>
        <v>551.28205128205127</v>
      </c>
      <c r="K943" t="s">
        <v>22</v>
      </c>
      <c r="L943" t="str">
        <f t="shared" si="72"/>
        <v>theater</v>
      </c>
      <c r="M943" t="str">
        <f t="shared" si="73"/>
        <v>plays</v>
      </c>
      <c r="N943">
        <v>1294552800</v>
      </c>
      <c r="O943">
        <v>1297576800</v>
      </c>
      <c r="P943" s="12">
        <f t="shared" si="74"/>
        <v>40552.25</v>
      </c>
      <c r="Q943" s="12">
        <f t="shared" si="74"/>
        <v>40587.25</v>
      </c>
      <c r="R943" t="b">
        <v>1</v>
      </c>
      <c r="S943" t="b">
        <v>0</v>
      </c>
      <c r="T943" t="s">
        <v>33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26</v>
      </c>
      <c r="G944" s="8" t="s">
        <v>14</v>
      </c>
      <c r="H944" s="9">
        <f t="shared" si="75"/>
        <v>0.64635416666666667</v>
      </c>
      <c r="I944">
        <v>67</v>
      </c>
      <c r="J944" s="10">
        <f t="shared" si="76"/>
        <v>143.28358208955223</v>
      </c>
      <c r="K944" t="s">
        <v>27</v>
      </c>
      <c r="L944" t="str">
        <f t="shared" si="72"/>
        <v>theater</v>
      </c>
      <c r="M944" t="str">
        <f t="shared" si="73"/>
        <v>plays</v>
      </c>
      <c r="N944">
        <v>1295935200</v>
      </c>
      <c r="O944">
        <v>1296194400</v>
      </c>
      <c r="P944" s="12">
        <f t="shared" si="74"/>
        <v>40568.25</v>
      </c>
      <c r="Q944" s="12">
        <f t="shared" si="74"/>
        <v>40571.25</v>
      </c>
      <c r="R944" t="b">
        <v>0</v>
      </c>
      <c r="S944" t="b">
        <v>0</v>
      </c>
      <c r="T944" t="s">
        <v>33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21</v>
      </c>
      <c r="G945" s="8" t="s">
        <v>20</v>
      </c>
      <c r="H945" s="9">
        <f t="shared" si="75"/>
        <v>1.5958666666666668</v>
      </c>
      <c r="I945">
        <v>114</v>
      </c>
      <c r="J945" s="10">
        <f t="shared" si="76"/>
        <v>65.78947368421052</v>
      </c>
      <c r="K945" t="s">
        <v>22</v>
      </c>
      <c r="L945" t="str">
        <f t="shared" si="72"/>
        <v>food</v>
      </c>
      <c r="M945" t="str">
        <f t="shared" si="73"/>
        <v>food trucks</v>
      </c>
      <c r="N945">
        <v>1411534800</v>
      </c>
      <c r="O945">
        <v>1414558800</v>
      </c>
      <c r="P945" s="12">
        <f t="shared" si="74"/>
        <v>41906.208333333336</v>
      </c>
      <c r="Q945" s="12">
        <f t="shared" si="74"/>
        <v>41941.208333333336</v>
      </c>
      <c r="R945" t="b">
        <v>0</v>
      </c>
      <c r="S945" t="b">
        <v>0</v>
      </c>
      <c r="T945" t="s">
        <v>17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26</v>
      </c>
      <c r="G946" s="8" t="s">
        <v>14</v>
      </c>
      <c r="H946" s="9">
        <f t="shared" si="75"/>
        <v>0.81420000000000003</v>
      </c>
      <c r="I946">
        <v>263</v>
      </c>
      <c r="J946" s="10">
        <f t="shared" si="76"/>
        <v>38.022813688212928</v>
      </c>
      <c r="K946" t="s">
        <v>27</v>
      </c>
      <c r="L946" t="str">
        <f t="shared" si="72"/>
        <v>photography</v>
      </c>
      <c r="M946" t="str">
        <f t="shared" si="73"/>
        <v>photography books</v>
      </c>
      <c r="N946">
        <v>1486706400</v>
      </c>
      <c r="O946">
        <v>1488348000</v>
      </c>
      <c r="P946" s="12">
        <f t="shared" si="74"/>
        <v>42776.25</v>
      </c>
      <c r="Q946" s="12">
        <f t="shared" si="74"/>
        <v>42795.25</v>
      </c>
      <c r="R946" t="b">
        <v>0</v>
      </c>
      <c r="S946" t="b">
        <v>0</v>
      </c>
      <c r="T946" t="s">
        <v>122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21</v>
      </c>
      <c r="G947" s="8" t="s">
        <v>14</v>
      </c>
      <c r="H947" s="9">
        <f t="shared" si="75"/>
        <v>0.32444767441860467</v>
      </c>
      <c r="I947">
        <v>1691</v>
      </c>
      <c r="J947" s="10">
        <f t="shared" si="76"/>
        <v>101.71496156120638</v>
      </c>
      <c r="K947" t="s">
        <v>22</v>
      </c>
      <c r="L947" t="str">
        <f t="shared" si="72"/>
        <v>photography</v>
      </c>
      <c r="M947" t="str">
        <f t="shared" si="73"/>
        <v>photography books</v>
      </c>
      <c r="N947">
        <v>1333602000</v>
      </c>
      <c r="O947">
        <v>1334898000</v>
      </c>
      <c r="P947" s="12">
        <f t="shared" si="74"/>
        <v>41004.208333333336</v>
      </c>
      <c r="Q947" s="12">
        <f t="shared" si="74"/>
        <v>41019.208333333336</v>
      </c>
      <c r="R947" t="b">
        <v>1</v>
      </c>
      <c r="S947" t="b">
        <v>0</v>
      </c>
      <c r="T947" t="s">
        <v>122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21</v>
      </c>
      <c r="G948" s="8" t="s">
        <v>14</v>
      </c>
      <c r="H948" s="9">
        <f t="shared" si="75"/>
        <v>9.9141184124918666E-2</v>
      </c>
      <c r="I948">
        <v>181</v>
      </c>
      <c r="J948" s="10">
        <f t="shared" si="76"/>
        <v>849.17127071823199</v>
      </c>
      <c r="K948" t="s">
        <v>22</v>
      </c>
      <c r="L948" t="str">
        <f t="shared" si="72"/>
        <v>theater</v>
      </c>
      <c r="M948" t="str">
        <f t="shared" si="73"/>
        <v>plays</v>
      </c>
      <c r="N948">
        <v>1308200400</v>
      </c>
      <c r="O948">
        <v>1308373200</v>
      </c>
      <c r="P948" s="12">
        <f t="shared" si="74"/>
        <v>40710.208333333336</v>
      </c>
      <c r="Q948" s="12">
        <f t="shared" si="74"/>
        <v>40712.208333333336</v>
      </c>
      <c r="R948" t="b">
        <v>0</v>
      </c>
      <c r="S948" t="b">
        <v>0</v>
      </c>
      <c r="T948" t="s">
        <v>33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21</v>
      </c>
      <c r="G949" s="8" t="s">
        <v>14</v>
      </c>
      <c r="H949" s="9">
        <f t="shared" si="75"/>
        <v>0.26694444444444443</v>
      </c>
      <c r="I949">
        <v>13</v>
      </c>
      <c r="J949" s="10">
        <f t="shared" si="76"/>
        <v>276.92307692307691</v>
      </c>
      <c r="K949" t="s">
        <v>22</v>
      </c>
      <c r="L949" t="str">
        <f t="shared" si="72"/>
        <v>theater</v>
      </c>
      <c r="M949" t="str">
        <f t="shared" si="73"/>
        <v>plays</v>
      </c>
      <c r="N949">
        <v>1411707600</v>
      </c>
      <c r="O949">
        <v>1412312400</v>
      </c>
      <c r="P949" s="12">
        <f t="shared" si="74"/>
        <v>41908.208333333336</v>
      </c>
      <c r="Q949" s="12">
        <f t="shared" si="74"/>
        <v>41915.208333333336</v>
      </c>
      <c r="R949" t="b">
        <v>0</v>
      </c>
      <c r="S949" t="b">
        <v>0</v>
      </c>
      <c r="T949" t="s">
        <v>33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21</v>
      </c>
      <c r="G950" s="8" t="s">
        <v>74</v>
      </c>
      <c r="H950" s="9">
        <f t="shared" si="75"/>
        <v>0.62957446808510642</v>
      </c>
      <c r="I950">
        <v>160</v>
      </c>
      <c r="J950" s="10">
        <f t="shared" si="76"/>
        <v>58.75</v>
      </c>
      <c r="K950" t="s">
        <v>22</v>
      </c>
      <c r="L950" t="str">
        <f t="shared" si="72"/>
        <v>film &amp; video</v>
      </c>
      <c r="M950" t="str">
        <f t="shared" si="73"/>
        <v>documentary</v>
      </c>
      <c r="N950">
        <v>1418364000</v>
      </c>
      <c r="O950">
        <v>1419228000</v>
      </c>
      <c r="P950" s="12">
        <f t="shared" si="74"/>
        <v>41985.25</v>
      </c>
      <c r="Q950" s="12">
        <f t="shared" si="74"/>
        <v>41995.25</v>
      </c>
      <c r="R950" t="b">
        <v>1</v>
      </c>
      <c r="S950" t="b">
        <v>1</v>
      </c>
      <c r="T950" t="s">
        <v>42</v>
      </c>
    </row>
    <row r="951" spans="1:20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21</v>
      </c>
      <c r="G951" s="8" t="s">
        <v>20</v>
      </c>
      <c r="H951" s="9">
        <f t="shared" si="75"/>
        <v>1.6135593220338984</v>
      </c>
      <c r="I951">
        <v>203</v>
      </c>
      <c r="J951" s="10">
        <f t="shared" si="76"/>
        <v>29.064039408866996</v>
      </c>
      <c r="K951" t="s">
        <v>22</v>
      </c>
      <c r="L951" t="str">
        <f t="shared" si="72"/>
        <v>technology</v>
      </c>
      <c r="M951" t="str">
        <f t="shared" si="73"/>
        <v>web</v>
      </c>
      <c r="N951">
        <v>1429333200</v>
      </c>
      <c r="O951">
        <v>1430974800</v>
      </c>
      <c r="P951" s="12">
        <f t="shared" si="74"/>
        <v>42112.208333333328</v>
      </c>
      <c r="Q951" s="12">
        <f t="shared" si="74"/>
        <v>42131.208333333328</v>
      </c>
      <c r="R951" t="b">
        <v>0</v>
      </c>
      <c r="S951" t="b">
        <v>0</v>
      </c>
      <c r="T951" t="s">
        <v>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21</v>
      </c>
      <c r="G952" s="8" t="s">
        <v>14</v>
      </c>
      <c r="H952" s="9">
        <f t="shared" si="75"/>
        <v>0.05</v>
      </c>
      <c r="I952">
        <v>1</v>
      </c>
      <c r="J952" s="10">
        <f t="shared" si="76"/>
        <v>100</v>
      </c>
      <c r="K952" t="s">
        <v>22</v>
      </c>
      <c r="L952" t="str">
        <f t="shared" si="72"/>
        <v>theater</v>
      </c>
      <c r="M952" t="str">
        <f t="shared" si="73"/>
        <v>plays</v>
      </c>
      <c r="N952">
        <v>1555390800</v>
      </c>
      <c r="O952">
        <v>1555822800</v>
      </c>
      <c r="P952" s="12">
        <f t="shared" si="74"/>
        <v>43571.208333333328</v>
      </c>
      <c r="Q952" s="12">
        <f t="shared" si="74"/>
        <v>43576.208333333328</v>
      </c>
      <c r="R952" t="b">
        <v>0</v>
      </c>
      <c r="S952" t="b">
        <v>1</v>
      </c>
      <c r="T952" t="s">
        <v>33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21</v>
      </c>
      <c r="G953" s="8" t="s">
        <v>20</v>
      </c>
      <c r="H953" s="9">
        <f t="shared" si="75"/>
        <v>10.969379310344827</v>
      </c>
      <c r="I953">
        <v>1559</v>
      </c>
      <c r="J953" s="10">
        <f t="shared" si="76"/>
        <v>9.3008338678640161</v>
      </c>
      <c r="K953" t="s">
        <v>22</v>
      </c>
      <c r="L953" t="str">
        <f t="shared" si="72"/>
        <v>music</v>
      </c>
      <c r="M953" t="str">
        <f t="shared" si="73"/>
        <v>rock</v>
      </c>
      <c r="N953">
        <v>1482732000</v>
      </c>
      <c r="O953">
        <v>1482818400</v>
      </c>
      <c r="P953" s="12">
        <f t="shared" si="74"/>
        <v>42730.25</v>
      </c>
      <c r="Q953" s="12">
        <f t="shared" si="74"/>
        <v>42731.25</v>
      </c>
      <c r="R953" t="b">
        <v>0</v>
      </c>
      <c r="S953" t="b">
        <v>1</v>
      </c>
      <c r="T953" t="s">
        <v>23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21</v>
      </c>
      <c r="G954" s="8" t="s">
        <v>74</v>
      </c>
      <c r="H954" s="9">
        <f t="shared" si="75"/>
        <v>0.70094158075601376</v>
      </c>
      <c r="I954">
        <v>2266</v>
      </c>
      <c r="J954" s="10">
        <f t="shared" si="76"/>
        <v>64.210061782877318</v>
      </c>
      <c r="K954" t="s">
        <v>22</v>
      </c>
      <c r="L954" t="str">
        <f t="shared" si="72"/>
        <v>film &amp; video</v>
      </c>
      <c r="M954" t="str">
        <f t="shared" si="73"/>
        <v>documentary</v>
      </c>
      <c r="N954">
        <v>1470718800</v>
      </c>
      <c r="O954">
        <v>1471928400</v>
      </c>
      <c r="P954" s="12">
        <f t="shared" si="74"/>
        <v>42591.208333333328</v>
      </c>
      <c r="Q954" s="12">
        <f t="shared" si="74"/>
        <v>42605.208333333328</v>
      </c>
      <c r="R954" t="b">
        <v>0</v>
      </c>
      <c r="S954" t="b">
        <v>0</v>
      </c>
      <c r="T954" t="s">
        <v>42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21</v>
      </c>
      <c r="G955" s="8" t="s">
        <v>14</v>
      </c>
      <c r="H955" s="9">
        <f t="shared" si="75"/>
        <v>0.6</v>
      </c>
      <c r="I955">
        <v>21</v>
      </c>
      <c r="J955" s="10">
        <f t="shared" si="76"/>
        <v>157.14285714285714</v>
      </c>
      <c r="K955" t="s">
        <v>22</v>
      </c>
      <c r="L955" t="str">
        <f t="shared" si="72"/>
        <v>film &amp; video</v>
      </c>
      <c r="M955" t="str">
        <f t="shared" si="73"/>
        <v>science fiction</v>
      </c>
      <c r="N955">
        <v>1450591200</v>
      </c>
      <c r="O955">
        <v>1453701600</v>
      </c>
      <c r="P955" s="12">
        <f t="shared" si="74"/>
        <v>42358.25</v>
      </c>
      <c r="Q955" s="12">
        <f t="shared" si="74"/>
        <v>42394.25</v>
      </c>
      <c r="R955" t="b">
        <v>0</v>
      </c>
      <c r="S955" t="b">
        <v>1</v>
      </c>
      <c r="T955" t="s">
        <v>474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26</v>
      </c>
      <c r="G956" s="8" t="s">
        <v>20</v>
      </c>
      <c r="H956" s="9">
        <f t="shared" si="75"/>
        <v>3.6709859154929578</v>
      </c>
      <c r="I956">
        <v>1548</v>
      </c>
      <c r="J956" s="10">
        <f t="shared" si="76"/>
        <v>27.519379844961239</v>
      </c>
      <c r="K956" t="s">
        <v>27</v>
      </c>
      <c r="L956" t="str">
        <f t="shared" si="72"/>
        <v>technology</v>
      </c>
      <c r="M956" t="str">
        <f t="shared" si="73"/>
        <v>web</v>
      </c>
      <c r="N956">
        <v>1348290000</v>
      </c>
      <c r="O956">
        <v>1350363600</v>
      </c>
      <c r="P956" s="12">
        <f t="shared" si="74"/>
        <v>41174.208333333336</v>
      </c>
      <c r="Q956" s="12">
        <f t="shared" si="74"/>
        <v>41198.208333333336</v>
      </c>
      <c r="R956" t="b">
        <v>0</v>
      </c>
      <c r="S956" t="b">
        <v>0</v>
      </c>
      <c r="T956" t="s">
        <v>28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21</v>
      </c>
      <c r="G957" s="8" t="s">
        <v>20</v>
      </c>
      <c r="H957" s="9">
        <f t="shared" si="75"/>
        <v>11.09</v>
      </c>
      <c r="I957">
        <v>80</v>
      </c>
      <c r="J957" s="10">
        <f t="shared" si="76"/>
        <v>8.75</v>
      </c>
      <c r="K957" t="s">
        <v>22</v>
      </c>
      <c r="L957" t="str">
        <f t="shared" si="72"/>
        <v>theater</v>
      </c>
      <c r="M957" t="str">
        <f t="shared" si="73"/>
        <v>plays</v>
      </c>
      <c r="N957">
        <v>1353823200</v>
      </c>
      <c r="O957">
        <v>1353996000</v>
      </c>
      <c r="P957" s="12">
        <f t="shared" si="74"/>
        <v>41238.25</v>
      </c>
      <c r="Q957" s="12">
        <f t="shared" si="74"/>
        <v>41240.25</v>
      </c>
      <c r="R957" t="b">
        <v>0</v>
      </c>
      <c r="S957" t="b">
        <v>0</v>
      </c>
      <c r="T957" t="s">
        <v>33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21</v>
      </c>
      <c r="G958" s="8" t="s">
        <v>14</v>
      </c>
      <c r="H958" s="9">
        <f t="shared" si="75"/>
        <v>0.19028784648187633</v>
      </c>
      <c r="I958">
        <v>830</v>
      </c>
      <c r="J958" s="10">
        <f t="shared" si="76"/>
        <v>226.02409638554218</v>
      </c>
      <c r="K958" t="s">
        <v>22</v>
      </c>
      <c r="L958" t="str">
        <f t="shared" si="72"/>
        <v>film &amp; video</v>
      </c>
      <c r="M958" t="str">
        <f t="shared" si="73"/>
        <v>science fiction</v>
      </c>
      <c r="N958">
        <v>1450764000</v>
      </c>
      <c r="O958">
        <v>1451109600</v>
      </c>
      <c r="P958" s="12">
        <f t="shared" si="74"/>
        <v>42360.25</v>
      </c>
      <c r="Q958" s="12">
        <f t="shared" si="74"/>
        <v>42364.25</v>
      </c>
      <c r="R958" t="b">
        <v>0</v>
      </c>
      <c r="S958" t="b">
        <v>0</v>
      </c>
      <c r="T958" t="s">
        <v>474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21</v>
      </c>
      <c r="G959" s="8" t="s">
        <v>20</v>
      </c>
      <c r="H959" s="9">
        <f t="shared" si="75"/>
        <v>1.2687755102040816</v>
      </c>
      <c r="I959">
        <v>131</v>
      </c>
      <c r="J959" s="10">
        <f t="shared" si="76"/>
        <v>74.809160305343511</v>
      </c>
      <c r="K959" t="s">
        <v>22</v>
      </c>
      <c r="L959" t="str">
        <f t="shared" si="72"/>
        <v>theater</v>
      </c>
      <c r="M959" t="str">
        <f t="shared" si="73"/>
        <v>plays</v>
      </c>
      <c r="N959">
        <v>1329372000</v>
      </c>
      <c r="O959">
        <v>1329631200</v>
      </c>
      <c r="P959" s="12">
        <f t="shared" si="74"/>
        <v>40955.25</v>
      </c>
      <c r="Q959" s="12">
        <f t="shared" si="74"/>
        <v>40958.25</v>
      </c>
      <c r="R959" t="b">
        <v>0</v>
      </c>
      <c r="S959" t="b">
        <v>0</v>
      </c>
      <c r="T959" t="s">
        <v>33</v>
      </c>
    </row>
    <row r="960" spans="1:20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21</v>
      </c>
      <c r="G960" s="8" t="s">
        <v>20</v>
      </c>
      <c r="H960" s="9">
        <f t="shared" si="75"/>
        <v>7.3463636363636367</v>
      </c>
      <c r="I960">
        <v>112</v>
      </c>
      <c r="J960" s="10">
        <f t="shared" si="76"/>
        <v>9.8214285714285712</v>
      </c>
      <c r="K960" t="s">
        <v>22</v>
      </c>
      <c r="L960" t="str">
        <f t="shared" si="72"/>
        <v>film &amp; video</v>
      </c>
      <c r="M960" t="str">
        <f t="shared" si="73"/>
        <v>animation</v>
      </c>
      <c r="N960">
        <v>1277096400</v>
      </c>
      <c r="O960">
        <v>1278997200</v>
      </c>
      <c r="P960" s="12">
        <f t="shared" si="74"/>
        <v>40350.208333333336</v>
      </c>
      <c r="Q960" s="12">
        <f t="shared" si="74"/>
        <v>40372.208333333336</v>
      </c>
      <c r="R960" t="b">
        <v>0</v>
      </c>
      <c r="S960" t="b">
        <v>0</v>
      </c>
      <c r="T960" t="s">
        <v>71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21</v>
      </c>
      <c r="G961" s="8" t="s">
        <v>14</v>
      </c>
      <c r="H961" s="9">
        <f t="shared" si="75"/>
        <v>4.5731034482758622E-2</v>
      </c>
      <c r="I961">
        <v>130</v>
      </c>
      <c r="J961" s="10">
        <f t="shared" si="76"/>
        <v>1115.3846153846155</v>
      </c>
      <c r="K961" t="s">
        <v>22</v>
      </c>
      <c r="L961" t="str">
        <f t="shared" si="72"/>
        <v>publishing</v>
      </c>
      <c r="M961" t="str">
        <f t="shared" si="73"/>
        <v>translations</v>
      </c>
      <c r="N961">
        <v>1277701200</v>
      </c>
      <c r="O961">
        <v>1280120400</v>
      </c>
      <c r="P961" s="12">
        <f t="shared" si="74"/>
        <v>40357.208333333336</v>
      </c>
      <c r="Q961" s="12">
        <f t="shared" si="74"/>
        <v>40385.208333333336</v>
      </c>
      <c r="R961" t="b">
        <v>0</v>
      </c>
      <c r="S961" t="b">
        <v>0</v>
      </c>
      <c r="T961" t="s">
        <v>206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21</v>
      </c>
      <c r="G962" s="8" t="s">
        <v>14</v>
      </c>
      <c r="H962" s="9">
        <f t="shared" si="75"/>
        <v>0.85054545454545449</v>
      </c>
      <c r="I962">
        <v>55</v>
      </c>
      <c r="J962" s="10">
        <f t="shared" si="76"/>
        <v>100</v>
      </c>
      <c r="K962" t="s">
        <v>22</v>
      </c>
      <c r="L962" t="str">
        <f t="shared" si="72"/>
        <v>technology</v>
      </c>
      <c r="M962" t="str">
        <f t="shared" si="73"/>
        <v>web</v>
      </c>
      <c r="N962">
        <v>1454911200</v>
      </c>
      <c r="O962">
        <v>1458104400</v>
      </c>
      <c r="P962" s="12">
        <f t="shared" si="74"/>
        <v>42408.25</v>
      </c>
      <c r="Q962" s="12">
        <f t="shared" si="74"/>
        <v>42445.208333333328</v>
      </c>
      <c r="R962" t="b">
        <v>0</v>
      </c>
      <c r="S962" t="b">
        <v>0</v>
      </c>
      <c r="T962" t="s">
        <v>28</v>
      </c>
    </row>
    <row r="963" spans="1:20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21</v>
      </c>
      <c r="G963" s="8" t="s">
        <v>20</v>
      </c>
      <c r="H963" s="9">
        <f t="shared" si="75"/>
        <v>1.1929824561403508</v>
      </c>
      <c r="I963">
        <v>155</v>
      </c>
      <c r="J963" s="10">
        <f t="shared" si="76"/>
        <v>36.774193548387096</v>
      </c>
      <c r="K963" t="s">
        <v>22</v>
      </c>
      <c r="L963" t="str">
        <f t="shared" ref="L963:L1001" si="77">LEFT(T963,FIND("/",T963)-1)</f>
        <v>publishing</v>
      </c>
      <c r="M963" t="str">
        <f t="shared" ref="M963:M1001" si="78">RIGHT(T963,LEN(T963)-FIND("/",T963))</f>
        <v>translations</v>
      </c>
      <c r="N963">
        <v>1297922400</v>
      </c>
      <c r="O963">
        <v>1298268000</v>
      </c>
      <c r="P963" s="12">
        <f t="shared" ref="P963:Q1001" si="79">(((N963/60)/60)/24)+DATE(1970,1,1)</f>
        <v>40591.25</v>
      </c>
      <c r="Q963" s="12">
        <f t="shared" si="79"/>
        <v>40595.25</v>
      </c>
      <c r="R963" t="b">
        <v>0</v>
      </c>
      <c r="S963" t="b">
        <v>0</v>
      </c>
      <c r="T963" t="s">
        <v>206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21</v>
      </c>
      <c r="G964" s="8" t="s">
        <v>20</v>
      </c>
      <c r="H964" s="9">
        <f t="shared" si="75"/>
        <v>2.9602777777777778</v>
      </c>
      <c r="I964">
        <v>266</v>
      </c>
      <c r="J964" s="10">
        <f t="shared" si="76"/>
        <v>13.533834586466165</v>
      </c>
      <c r="K964" t="s">
        <v>22</v>
      </c>
      <c r="L964" t="str">
        <f t="shared" si="77"/>
        <v>food</v>
      </c>
      <c r="M964" t="str">
        <f t="shared" si="78"/>
        <v>food trucks</v>
      </c>
      <c r="N964">
        <v>1384408800</v>
      </c>
      <c r="O964">
        <v>1386223200</v>
      </c>
      <c r="P964" s="12">
        <f t="shared" si="79"/>
        <v>41592.25</v>
      </c>
      <c r="Q964" s="12">
        <f t="shared" si="79"/>
        <v>41613.25</v>
      </c>
      <c r="R964" t="b">
        <v>0</v>
      </c>
      <c r="S964" t="b">
        <v>0</v>
      </c>
      <c r="T964" t="s">
        <v>17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107</v>
      </c>
      <c r="G965" s="8" t="s">
        <v>14</v>
      </c>
      <c r="H965" s="9">
        <f t="shared" ref="H965:H1001" si="80">E965/D965</f>
        <v>0.84694915254237291</v>
      </c>
      <c r="I965">
        <v>114</v>
      </c>
      <c r="J965" s="10">
        <f t="shared" ref="J965:J1001" si="81">IF(I965&gt;=1,D965/I965,"no donations")</f>
        <v>51.754385964912281</v>
      </c>
      <c r="K965" t="s">
        <v>108</v>
      </c>
      <c r="L965" t="str">
        <f t="shared" si="77"/>
        <v>photography</v>
      </c>
      <c r="M965" t="str">
        <f t="shared" si="78"/>
        <v>photography books</v>
      </c>
      <c r="N965">
        <v>1299304800</v>
      </c>
      <c r="O965">
        <v>1299823200</v>
      </c>
      <c r="P965" s="12">
        <f t="shared" si="79"/>
        <v>40607.25</v>
      </c>
      <c r="Q965" s="12">
        <f t="shared" si="79"/>
        <v>40613.25</v>
      </c>
      <c r="R965" t="b">
        <v>0</v>
      </c>
      <c r="S965" t="b">
        <v>1</v>
      </c>
      <c r="T965" t="s">
        <v>122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21</v>
      </c>
      <c r="G966" s="8" t="s">
        <v>20</v>
      </c>
      <c r="H966" s="9">
        <f t="shared" si="80"/>
        <v>3.5578378378378379</v>
      </c>
      <c r="I966">
        <v>155</v>
      </c>
      <c r="J966" s="10">
        <f t="shared" si="81"/>
        <v>23.870967741935484</v>
      </c>
      <c r="K966" t="s">
        <v>22</v>
      </c>
      <c r="L966" t="str">
        <f t="shared" si="77"/>
        <v>theater</v>
      </c>
      <c r="M966" t="str">
        <f t="shared" si="78"/>
        <v>plays</v>
      </c>
      <c r="N966">
        <v>1431320400</v>
      </c>
      <c r="O966">
        <v>1431752400</v>
      </c>
      <c r="P966" s="12">
        <f t="shared" si="79"/>
        <v>42135.208333333328</v>
      </c>
      <c r="Q966" s="12">
        <f t="shared" si="79"/>
        <v>42140.208333333328</v>
      </c>
      <c r="R966" t="b">
        <v>0</v>
      </c>
      <c r="S966" t="b">
        <v>0</v>
      </c>
      <c r="T966" t="s">
        <v>33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40</v>
      </c>
      <c r="G967" s="8" t="s">
        <v>20</v>
      </c>
      <c r="H967" s="9">
        <f t="shared" si="80"/>
        <v>3.8640909090909092</v>
      </c>
      <c r="I967">
        <v>207</v>
      </c>
      <c r="J967" s="10">
        <f t="shared" si="81"/>
        <v>10.628019323671497</v>
      </c>
      <c r="K967" t="s">
        <v>41</v>
      </c>
      <c r="L967" t="str">
        <f t="shared" si="77"/>
        <v>music</v>
      </c>
      <c r="M967" t="str">
        <f t="shared" si="78"/>
        <v>rock</v>
      </c>
      <c r="N967">
        <v>1264399200</v>
      </c>
      <c r="O967">
        <v>1267855200</v>
      </c>
      <c r="P967" s="12">
        <f t="shared" si="79"/>
        <v>40203.25</v>
      </c>
      <c r="Q967" s="12">
        <f t="shared" si="79"/>
        <v>40243.25</v>
      </c>
      <c r="R967" t="b">
        <v>0</v>
      </c>
      <c r="S967" t="b">
        <v>0</v>
      </c>
      <c r="T967" t="s">
        <v>23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21</v>
      </c>
      <c r="G968" s="8" t="s">
        <v>20</v>
      </c>
      <c r="H968" s="9">
        <f t="shared" si="80"/>
        <v>7.9223529411764702</v>
      </c>
      <c r="I968">
        <v>245</v>
      </c>
      <c r="J968" s="10">
        <f t="shared" si="81"/>
        <v>6.9387755102040813</v>
      </c>
      <c r="K968" t="s">
        <v>22</v>
      </c>
      <c r="L968" t="str">
        <f t="shared" si="77"/>
        <v>theater</v>
      </c>
      <c r="M968" t="str">
        <f t="shared" si="78"/>
        <v>plays</v>
      </c>
      <c r="N968">
        <v>1497502800</v>
      </c>
      <c r="O968">
        <v>1497675600</v>
      </c>
      <c r="P968" s="12">
        <f t="shared" si="79"/>
        <v>42901.208333333328</v>
      </c>
      <c r="Q968" s="12">
        <f t="shared" si="79"/>
        <v>42903.208333333328</v>
      </c>
      <c r="R968" t="b">
        <v>0</v>
      </c>
      <c r="S968" t="b">
        <v>0</v>
      </c>
      <c r="T968" t="s">
        <v>33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21</v>
      </c>
      <c r="G969" s="8" t="s">
        <v>20</v>
      </c>
      <c r="H969" s="9">
        <f t="shared" si="80"/>
        <v>1.3703393665158372</v>
      </c>
      <c r="I969">
        <v>1573</v>
      </c>
      <c r="J969" s="10">
        <f t="shared" si="81"/>
        <v>56.198347107438018</v>
      </c>
      <c r="K969" t="s">
        <v>22</v>
      </c>
      <c r="L969" t="str">
        <f t="shared" si="77"/>
        <v>music</v>
      </c>
      <c r="M969" t="str">
        <f t="shared" si="78"/>
        <v>world music</v>
      </c>
      <c r="N969">
        <v>1333688400</v>
      </c>
      <c r="O969">
        <v>1336885200</v>
      </c>
      <c r="P969" s="12">
        <f t="shared" si="79"/>
        <v>41005.208333333336</v>
      </c>
      <c r="Q969" s="12">
        <f t="shared" si="79"/>
        <v>41042.208333333336</v>
      </c>
      <c r="R969" t="b">
        <v>0</v>
      </c>
      <c r="S969" t="b">
        <v>0</v>
      </c>
      <c r="T969" t="s">
        <v>319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21</v>
      </c>
      <c r="G970" s="8" t="s">
        <v>20</v>
      </c>
      <c r="H970" s="9">
        <f t="shared" si="80"/>
        <v>3.3820833333333336</v>
      </c>
      <c r="I970">
        <v>114</v>
      </c>
      <c r="J970" s="10">
        <f t="shared" si="81"/>
        <v>21.05263157894737</v>
      </c>
      <c r="K970" t="s">
        <v>22</v>
      </c>
      <c r="L970" t="str">
        <f t="shared" si="77"/>
        <v>food</v>
      </c>
      <c r="M970" t="str">
        <f t="shared" si="78"/>
        <v>food trucks</v>
      </c>
      <c r="N970">
        <v>1293861600</v>
      </c>
      <c r="O970">
        <v>1295157600</v>
      </c>
      <c r="P970" s="12">
        <f t="shared" si="79"/>
        <v>40544.25</v>
      </c>
      <c r="Q970" s="12">
        <f t="shared" si="79"/>
        <v>40559.25</v>
      </c>
      <c r="R970" t="b">
        <v>0</v>
      </c>
      <c r="S970" t="b">
        <v>0</v>
      </c>
      <c r="T970" t="s">
        <v>17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21</v>
      </c>
      <c r="G971" s="8" t="s">
        <v>20</v>
      </c>
      <c r="H971" s="9">
        <f t="shared" si="80"/>
        <v>1.0822784810126582</v>
      </c>
      <c r="I971">
        <v>93</v>
      </c>
      <c r="J971" s="10">
        <f t="shared" si="81"/>
        <v>84.946236559139791</v>
      </c>
      <c r="K971" t="s">
        <v>22</v>
      </c>
      <c r="L971" t="str">
        <f t="shared" si="77"/>
        <v>theater</v>
      </c>
      <c r="M971" t="str">
        <f t="shared" si="78"/>
        <v>plays</v>
      </c>
      <c r="N971">
        <v>1576994400</v>
      </c>
      <c r="O971">
        <v>1577599200</v>
      </c>
      <c r="P971" s="12">
        <f t="shared" si="79"/>
        <v>43821.25</v>
      </c>
      <c r="Q971" s="12">
        <f t="shared" si="79"/>
        <v>43828.25</v>
      </c>
      <c r="R971" t="b">
        <v>0</v>
      </c>
      <c r="S971" t="b">
        <v>0</v>
      </c>
      <c r="T971" t="s">
        <v>33</v>
      </c>
    </row>
    <row r="972" spans="1:20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21</v>
      </c>
      <c r="G972" s="8" t="s">
        <v>14</v>
      </c>
      <c r="H972" s="9">
        <f t="shared" si="80"/>
        <v>0.60757639620653314</v>
      </c>
      <c r="I972">
        <v>594</v>
      </c>
      <c r="J972" s="10">
        <f t="shared" si="81"/>
        <v>159.76430976430976</v>
      </c>
      <c r="K972" t="s">
        <v>22</v>
      </c>
      <c r="L972" t="str">
        <f t="shared" si="77"/>
        <v>theater</v>
      </c>
      <c r="M972" t="str">
        <f t="shared" si="78"/>
        <v>plays</v>
      </c>
      <c r="N972">
        <v>1304917200</v>
      </c>
      <c r="O972">
        <v>1305003600</v>
      </c>
      <c r="P972" s="12">
        <f t="shared" si="79"/>
        <v>40672.208333333336</v>
      </c>
      <c r="Q972" s="12">
        <f t="shared" si="79"/>
        <v>40673.208333333336</v>
      </c>
      <c r="R972" t="b">
        <v>0</v>
      </c>
      <c r="S972" t="b">
        <v>0</v>
      </c>
      <c r="T972" t="s">
        <v>33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21</v>
      </c>
      <c r="G973" s="8" t="s">
        <v>14</v>
      </c>
      <c r="H973" s="9">
        <f t="shared" si="80"/>
        <v>0.27725490196078434</v>
      </c>
      <c r="I973">
        <v>24</v>
      </c>
      <c r="J973" s="10">
        <f t="shared" si="81"/>
        <v>212.5</v>
      </c>
      <c r="K973" t="s">
        <v>22</v>
      </c>
      <c r="L973" t="str">
        <f t="shared" si="77"/>
        <v>film &amp; video</v>
      </c>
      <c r="M973" t="str">
        <f t="shared" si="78"/>
        <v>television</v>
      </c>
      <c r="N973">
        <v>1381208400</v>
      </c>
      <c r="O973">
        <v>1381726800</v>
      </c>
      <c r="P973" s="12">
        <f t="shared" si="79"/>
        <v>41555.208333333336</v>
      </c>
      <c r="Q973" s="12">
        <f t="shared" si="79"/>
        <v>41561.208333333336</v>
      </c>
      <c r="R973" t="b">
        <v>0</v>
      </c>
      <c r="S973" t="b">
        <v>0</v>
      </c>
      <c r="T973" t="s">
        <v>269</v>
      </c>
    </row>
    <row r="974" spans="1:20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21</v>
      </c>
      <c r="G974" s="8" t="s">
        <v>20</v>
      </c>
      <c r="H974" s="9">
        <f t="shared" si="80"/>
        <v>2.283934426229508</v>
      </c>
      <c r="I974">
        <v>1681</v>
      </c>
      <c r="J974" s="10">
        <f t="shared" si="81"/>
        <v>25.401546698393812</v>
      </c>
      <c r="K974" t="s">
        <v>22</v>
      </c>
      <c r="L974" t="str">
        <f t="shared" si="77"/>
        <v>technology</v>
      </c>
      <c r="M974" t="str">
        <f t="shared" si="78"/>
        <v>web</v>
      </c>
      <c r="N974">
        <v>1401685200</v>
      </c>
      <c r="O974">
        <v>1402462800</v>
      </c>
      <c r="P974" s="12">
        <f t="shared" si="79"/>
        <v>41792.208333333336</v>
      </c>
      <c r="Q974" s="12">
        <f t="shared" si="79"/>
        <v>41801.208333333336</v>
      </c>
      <c r="R974" t="b">
        <v>0</v>
      </c>
      <c r="S974" t="b">
        <v>1</v>
      </c>
      <c r="T974" t="s">
        <v>28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21</v>
      </c>
      <c r="G975" s="8" t="s">
        <v>14</v>
      </c>
      <c r="H975" s="9">
        <f t="shared" si="80"/>
        <v>0.21615194054500414</v>
      </c>
      <c r="I975">
        <v>252</v>
      </c>
      <c r="J975" s="10">
        <f t="shared" si="81"/>
        <v>480.55555555555554</v>
      </c>
      <c r="K975" t="s">
        <v>22</v>
      </c>
      <c r="L975" t="str">
        <f t="shared" si="77"/>
        <v>theater</v>
      </c>
      <c r="M975" t="str">
        <f t="shared" si="78"/>
        <v>plays</v>
      </c>
      <c r="N975">
        <v>1291960800</v>
      </c>
      <c r="O975">
        <v>1292133600</v>
      </c>
      <c r="P975" s="12">
        <f t="shared" si="79"/>
        <v>40522.25</v>
      </c>
      <c r="Q975" s="12">
        <f t="shared" si="79"/>
        <v>40524.25</v>
      </c>
      <c r="R975" t="b">
        <v>0</v>
      </c>
      <c r="S975" t="b">
        <v>1</v>
      </c>
      <c r="T975" t="s">
        <v>33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21</v>
      </c>
      <c r="G976" s="8" t="s">
        <v>20</v>
      </c>
      <c r="H976" s="9">
        <f t="shared" si="80"/>
        <v>3.73875</v>
      </c>
      <c r="I976">
        <v>32</v>
      </c>
      <c r="J976" s="10">
        <f t="shared" si="81"/>
        <v>25</v>
      </c>
      <c r="K976" t="s">
        <v>22</v>
      </c>
      <c r="L976" t="str">
        <f t="shared" si="77"/>
        <v>music</v>
      </c>
      <c r="M976" t="str">
        <f t="shared" si="78"/>
        <v>indie rock</v>
      </c>
      <c r="N976">
        <v>1368853200</v>
      </c>
      <c r="O976">
        <v>1368939600</v>
      </c>
      <c r="P976" s="12">
        <f t="shared" si="79"/>
        <v>41412.208333333336</v>
      </c>
      <c r="Q976" s="12">
        <f t="shared" si="79"/>
        <v>41413.208333333336</v>
      </c>
      <c r="R976" t="b">
        <v>0</v>
      </c>
      <c r="S976" t="b">
        <v>0</v>
      </c>
      <c r="T976" t="s">
        <v>60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21</v>
      </c>
      <c r="G977" s="8" t="s">
        <v>20</v>
      </c>
      <c r="H977" s="9">
        <f t="shared" si="80"/>
        <v>1.5492592592592593</v>
      </c>
      <c r="I977">
        <v>135</v>
      </c>
      <c r="J977" s="10">
        <f t="shared" si="81"/>
        <v>40</v>
      </c>
      <c r="K977" t="s">
        <v>22</v>
      </c>
      <c r="L977" t="str">
        <f t="shared" si="77"/>
        <v>theater</v>
      </c>
      <c r="M977" t="str">
        <f t="shared" si="78"/>
        <v>plays</v>
      </c>
      <c r="N977">
        <v>1448776800</v>
      </c>
      <c r="O977">
        <v>1452146400</v>
      </c>
      <c r="P977" s="12">
        <f t="shared" si="79"/>
        <v>42337.25</v>
      </c>
      <c r="Q977" s="12">
        <f t="shared" si="79"/>
        <v>42376.25</v>
      </c>
      <c r="R977" t="b">
        <v>0</v>
      </c>
      <c r="S977" t="b">
        <v>1</v>
      </c>
      <c r="T977" t="s">
        <v>33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21</v>
      </c>
      <c r="G978" s="8" t="s">
        <v>20</v>
      </c>
      <c r="H978" s="9">
        <f t="shared" si="80"/>
        <v>3.2214999999999998</v>
      </c>
      <c r="I978">
        <v>140</v>
      </c>
      <c r="J978" s="10">
        <f t="shared" si="81"/>
        <v>28.571428571428573</v>
      </c>
      <c r="K978" t="s">
        <v>22</v>
      </c>
      <c r="L978" t="str">
        <f t="shared" si="77"/>
        <v>theater</v>
      </c>
      <c r="M978" t="str">
        <f t="shared" si="78"/>
        <v>plays</v>
      </c>
      <c r="N978">
        <v>1296194400</v>
      </c>
      <c r="O978">
        <v>1296712800</v>
      </c>
      <c r="P978" s="12">
        <f t="shared" si="79"/>
        <v>40571.25</v>
      </c>
      <c r="Q978" s="12">
        <f t="shared" si="79"/>
        <v>40577.25</v>
      </c>
      <c r="R978" t="b">
        <v>0</v>
      </c>
      <c r="S978" t="b">
        <v>1</v>
      </c>
      <c r="T978" t="s">
        <v>33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21</v>
      </c>
      <c r="G979" s="8" t="s">
        <v>14</v>
      </c>
      <c r="H979" s="9">
        <f t="shared" si="80"/>
        <v>0.73957142857142855</v>
      </c>
      <c r="I979">
        <v>67</v>
      </c>
      <c r="J979" s="10">
        <f t="shared" si="81"/>
        <v>104.4776119402985</v>
      </c>
      <c r="K979" t="s">
        <v>22</v>
      </c>
      <c r="L979" t="str">
        <f t="shared" si="77"/>
        <v>food</v>
      </c>
      <c r="M979" t="str">
        <f t="shared" si="78"/>
        <v>food trucks</v>
      </c>
      <c r="N979">
        <v>1517983200</v>
      </c>
      <c r="O979">
        <v>1520748000</v>
      </c>
      <c r="P979" s="12">
        <f t="shared" si="79"/>
        <v>43138.25</v>
      </c>
      <c r="Q979" s="12">
        <f t="shared" si="79"/>
        <v>43170.25</v>
      </c>
      <c r="R979" t="b">
        <v>0</v>
      </c>
      <c r="S979" t="b">
        <v>0</v>
      </c>
      <c r="T979" t="s">
        <v>17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21</v>
      </c>
      <c r="G980" s="8" t="s">
        <v>20</v>
      </c>
      <c r="H980" s="9">
        <f t="shared" si="80"/>
        <v>8.641</v>
      </c>
      <c r="I980">
        <v>92</v>
      </c>
      <c r="J980" s="10">
        <f t="shared" si="81"/>
        <v>10.869565217391305</v>
      </c>
      <c r="K980" t="s">
        <v>22</v>
      </c>
      <c r="L980" t="str">
        <f t="shared" si="77"/>
        <v>games</v>
      </c>
      <c r="M980" t="str">
        <f t="shared" si="78"/>
        <v>video games</v>
      </c>
      <c r="N980">
        <v>1478930400</v>
      </c>
      <c r="O980">
        <v>1480831200</v>
      </c>
      <c r="P980" s="12">
        <f t="shared" si="79"/>
        <v>42686.25</v>
      </c>
      <c r="Q980" s="12">
        <f t="shared" si="79"/>
        <v>42708.25</v>
      </c>
      <c r="R980" t="b">
        <v>0</v>
      </c>
      <c r="S980" t="b">
        <v>0</v>
      </c>
      <c r="T980" t="s">
        <v>89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40</v>
      </c>
      <c r="G981" s="8" t="s">
        <v>20</v>
      </c>
      <c r="H981" s="9">
        <f t="shared" si="80"/>
        <v>1.432624584717608</v>
      </c>
      <c r="I981">
        <v>1015</v>
      </c>
      <c r="J981" s="10">
        <f t="shared" si="81"/>
        <v>59.310344827586206</v>
      </c>
      <c r="K981" t="s">
        <v>41</v>
      </c>
      <c r="L981" t="str">
        <f t="shared" si="77"/>
        <v>theater</v>
      </c>
      <c r="M981" t="str">
        <f t="shared" si="78"/>
        <v>plays</v>
      </c>
      <c r="N981">
        <v>1426395600</v>
      </c>
      <c r="O981">
        <v>1426914000</v>
      </c>
      <c r="P981" s="12">
        <f t="shared" si="79"/>
        <v>42078.208333333328</v>
      </c>
      <c r="Q981" s="12">
        <f t="shared" si="79"/>
        <v>42084.208333333328</v>
      </c>
      <c r="R981" t="b">
        <v>0</v>
      </c>
      <c r="S981" t="b">
        <v>0</v>
      </c>
      <c r="T981" t="s">
        <v>33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21</v>
      </c>
      <c r="G982" s="8" t="s">
        <v>14</v>
      </c>
      <c r="H982" s="9">
        <f t="shared" si="80"/>
        <v>0.40281762295081969</v>
      </c>
      <c r="I982">
        <v>742</v>
      </c>
      <c r="J982" s="10">
        <f t="shared" si="81"/>
        <v>263.07277628032347</v>
      </c>
      <c r="K982" t="s">
        <v>22</v>
      </c>
      <c r="L982" t="str">
        <f t="shared" si="77"/>
        <v>publishing</v>
      </c>
      <c r="M982" t="str">
        <f t="shared" si="78"/>
        <v>nonfiction</v>
      </c>
      <c r="N982">
        <v>1446181200</v>
      </c>
      <c r="O982">
        <v>1446616800</v>
      </c>
      <c r="P982" s="12">
        <f t="shared" si="79"/>
        <v>42307.208333333328</v>
      </c>
      <c r="Q982" s="12">
        <f t="shared" si="79"/>
        <v>42312.25</v>
      </c>
      <c r="R982" t="b">
        <v>1</v>
      </c>
      <c r="S982" t="b">
        <v>0</v>
      </c>
      <c r="T982" t="s">
        <v>68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21</v>
      </c>
      <c r="G983" s="8" t="s">
        <v>20</v>
      </c>
      <c r="H983" s="9">
        <f t="shared" si="80"/>
        <v>1.7822388059701493</v>
      </c>
      <c r="I983">
        <v>323</v>
      </c>
      <c r="J983" s="10">
        <f t="shared" si="81"/>
        <v>20.743034055727556</v>
      </c>
      <c r="K983" t="s">
        <v>22</v>
      </c>
      <c r="L983" t="str">
        <f t="shared" si="77"/>
        <v>technology</v>
      </c>
      <c r="M983" t="str">
        <f t="shared" si="78"/>
        <v>web</v>
      </c>
      <c r="N983">
        <v>1514181600</v>
      </c>
      <c r="O983">
        <v>1517032800</v>
      </c>
      <c r="P983" s="12">
        <f t="shared" si="79"/>
        <v>43094.25</v>
      </c>
      <c r="Q983" s="12">
        <f t="shared" si="79"/>
        <v>43127.25</v>
      </c>
      <c r="R983" t="b">
        <v>0</v>
      </c>
      <c r="S983" t="b">
        <v>0</v>
      </c>
      <c r="T983" t="s">
        <v>28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21</v>
      </c>
      <c r="G984" s="8" t="s">
        <v>14</v>
      </c>
      <c r="H984" s="9">
        <f t="shared" si="80"/>
        <v>0.84930555555555554</v>
      </c>
      <c r="I984">
        <v>75</v>
      </c>
      <c r="J984" s="10">
        <f t="shared" si="81"/>
        <v>96</v>
      </c>
      <c r="K984" t="s">
        <v>22</v>
      </c>
      <c r="L984" t="str">
        <f t="shared" si="77"/>
        <v>film &amp; video</v>
      </c>
      <c r="M984" t="str">
        <f t="shared" si="78"/>
        <v>documentary</v>
      </c>
      <c r="N984">
        <v>1311051600</v>
      </c>
      <c r="O984">
        <v>1311224400</v>
      </c>
      <c r="P984" s="12">
        <f t="shared" si="79"/>
        <v>40743.208333333336</v>
      </c>
      <c r="Q984" s="12">
        <f t="shared" si="79"/>
        <v>40745.208333333336</v>
      </c>
      <c r="R984" t="b">
        <v>0</v>
      </c>
      <c r="S984" t="b">
        <v>1</v>
      </c>
      <c r="T984" t="s">
        <v>42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21</v>
      </c>
      <c r="G985" s="8" t="s">
        <v>20</v>
      </c>
      <c r="H985" s="9">
        <f t="shared" si="80"/>
        <v>1.4593648334624323</v>
      </c>
      <c r="I985">
        <v>2326</v>
      </c>
      <c r="J985" s="10">
        <f t="shared" si="81"/>
        <v>55.503009458297505</v>
      </c>
      <c r="K985" t="s">
        <v>22</v>
      </c>
      <c r="L985" t="str">
        <f t="shared" si="77"/>
        <v>film &amp; video</v>
      </c>
      <c r="M985" t="str">
        <f t="shared" si="78"/>
        <v>documentary</v>
      </c>
      <c r="N985">
        <v>1564894800</v>
      </c>
      <c r="O985">
        <v>1566190800</v>
      </c>
      <c r="P985" s="12">
        <f t="shared" si="79"/>
        <v>43681.208333333328</v>
      </c>
      <c r="Q985" s="12">
        <f t="shared" si="79"/>
        <v>43696.208333333328</v>
      </c>
      <c r="R985" t="b">
        <v>0</v>
      </c>
      <c r="S985" t="b">
        <v>0</v>
      </c>
      <c r="T985" t="s">
        <v>42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21</v>
      </c>
      <c r="G986" s="8" t="s">
        <v>20</v>
      </c>
      <c r="H986" s="9">
        <f t="shared" si="80"/>
        <v>1.5246153846153847</v>
      </c>
      <c r="I986">
        <v>381</v>
      </c>
      <c r="J986" s="10">
        <f t="shared" si="81"/>
        <v>17.060367454068242</v>
      </c>
      <c r="K986" t="s">
        <v>22</v>
      </c>
      <c r="L986" t="str">
        <f t="shared" si="77"/>
        <v>theater</v>
      </c>
      <c r="M986" t="str">
        <f t="shared" si="78"/>
        <v>plays</v>
      </c>
      <c r="N986">
        <v>1567918800</v>
      </c>
      <c r="O986">
        <v>1570165200</v>
      </c>
      <c r="P986" s="12">
        <f t="shared" si="79"/>
        <v>43716.208333333328</v>
      </c>
      <c r="Q986" s="12">
        <f t="shared" si="79"/>
        <v>43742.208333333328</v>
      </c>
      <c r="R986" t="b">
        <v>0</v>
      </c>
      <c r="S986" t="b">
        <v>0</v>
      </c>
      <c r="T986" t="s">
        <v>33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21</v>
      </c>
      <c r="G987" s="8" t="s">
        <v>14</v>
      </c>
      <c r="H987" s="9">
        <f t="shared" si="80"/>
        <v>0.67129542790152408</v>
      </c>
      <c r="I987">
        <v>4405</v>
      </c>
      <c r="J987" s="10">
        <f t="shared" si="81"/>
        <v>38.728717366628828</v>
      </c>
      <c r="K987" t="s">
        <v>22</v>
      </c>
      <c r="L987" t="str">
        <f t="shared" si="77"/>
        <v>music</v>
      </c>
      <c r="M987" t="str">
        <f t="shared" si="78"/>
        <v>rock</v>
      </c>
      <c r="N987">
        <v>1386309600</v>
      </c>
      <c r="O987">
        <v>1388556000</v>
      </c>
      <c r="P987" s="12">
        <f t="shared" si="79"/>
        <v>41614.25</v>
      </c>
      <c r="Q987" s="12">
        <f t="shared" si="79"/>
        <v>41640.25</v>
      </c>
      <c r="R987" t="b">
        <v>0</v>
      </c>
      <c r="S987" t="b">
        <v>1</v>
      </c>
      <c r="T987" t="s">
        <v>23</v>
      </c>
    </row>
    <row r="988" spans="1:20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21</v>
      </c>
      <c r="G988" s="8" t="s">
        <v>14</v>
      </c>
      <c r="H988" s="9">
        <f t="shared" si="80"/>
        <v>0.40307692307692305</v>
      </c>
      <c r="I988">
        <v>92</v>
      </c>
      <c r="J988" s="10">
        <f t="shared" si="81"/>
        <v>84.782608695652172</v>
      </c>
      <c r="K988" t="s">
        <v>22</v>
      </c>
      <c r="L988" t="str">
        <f t="shared" si="77"/>
        <v>music</v>
      </c>
      <c r="M988" t="str">
        <f t="shared" si="78"/>
        <v>rock</v>
      </c>
      <c r="N988">
        <v>1301979600</v>
      </c>
      <c r="O988">
        <v>1303189200</v>
      </c>
      <c r="P988" s="12">
        <f t="shared" si="79"/>
        <v>40638.208333333336</v>
      </c>
      <c r="Q988" s="12">
        <f t="shared" si="79"/>
        <v>40652.208333333336</v>
      </c>
      <c r="R988" t="b">
        <v>0</v>
      </c>
      <c r="S988" t="b">
        <v>0</v>
      </c>
      <c r="T988" t="s">
        <v>23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21</v>
      </c>
      <c r="G989" s="8" t="s">
        <v>20</v>
      </c>
      <c r="H989" s="9">
        <f t="shared" si="80"/>
        <v>2.1679032258064517</v>
      </c>
      <c r="I989">
        <v>480</v>
      </c>
      <c r="J989" s="10">
        <f t="shared" si="81"/>
        <v>12.916666666666666</v>
      </c>
      <c r="K989" t="s">
        <v>22</v>
      </c>
      <c r="L989" t="str">
        <f t="shared" si="77"/>
        <v>film &amp; video</v>
      </c>
      <c r="M989" t="str">
        <f t="shared" si="78"/>
        <v>documentary</v>
      </c>
      <c r="N989">
        <v>1493269200</v>
      </c>
      <c r="O989">
        <v>1494478800</v>
      </c>
      <c r="P989" s="12">
        <f t="shared" si="79"/>
        <v>42852.208333333328</v>
      </c>
      <c r="Q989" s="12">
        <f t="shared" si="79"/>
        <v>42866.208333333328</v>
      </c>
      <c r="R989" t="b">
        <v>0</v>
      </c>
      <c r="S989" t="b">
        <v>0</v>
      </c>
      <c r="T989" t="s">
        <v>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21</v>
      </c>
      <c r="G990" s="8" t="s">
        <v>14</v>
      </c>
      <c r="H990" s="9">
        <f t="shared" si="80"/>
        <v>0.52117021276595743</v>
      </c>
      <c r="I990">
        <v>64</v>
      </c>
      <c r="J990" s="10">
        <f t="shared" si="81"/>
        <v>146.875</v>
      </c>
      <c r="K990" t="s">
        <v>22</v>
      </c>
      <c r="L990" t="str">
        <f t="shared" si="77"/>
        <v>publishing</v>
      </c>
      <c r="M990" t="str">
        <f t="shared" si="78"/>
        <v>radio &amp; podcasts</v>
      </c>
      <c r="N990">
        <v>1478930400</v>
      </c>
      <c r="O990">
        <v>1480744800</v>
      </c>
      <c r="P990" s="12">
        <f t="shared" si="79"/>
        <v>42686.25</v>
      </c>
      <c r="Q990" s="12">
        <f t="shared" si="79"/>
        <v>42707.25</v>
      </c>
      <c r="R990" t="b">
        <v>0</v>
      </c>
      <c r="S990" t="b">
        <v>0</v>
      </c>
      <c r="T990" t="s">
        <v>133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21</v>
      </c>
      <c r="G991" s="8" t="s">
        <v>20</v>
      </c>
      <c r="H991" s="9">
        <f t="shared" si="80"/>
        <v>4.9958333333333336</v>
      </c>
      <c r="I991">
        <v>226</v>
      </c>
      <c r="J991" s="10">
        <f t="shared" si="81"/>
        <v>10.619469026548673</v>
      </c>
      <c r="K991" t="s">
        <v>22</v>
      </c>
      <c r="L991" t="str">
        <f t="shared" si="77"/>
        <v>publishing</v>
      </c>
      <c r="M991" t="str">
        <f t="shared" si="78"/>
        <v>translations</v>
      </c>
      <c r="N991">
        <v>1555390800</v>
      </c>
      <c r="O991">
        <v>1555822800</v>
      </c>
      <c r="P991" s="12">
        <f t="shared" si="79"/>
        <v>43571.208333333328</v>
      </c>
      <c r="Q991" s="12">
        <f t="shared" si="79"/>
        <v>43576.208333333328</v>
      </c>
      <c r="R991" t="b">
        <v>0</v>
      </c>
      <c r="S991" t="b">
        <v>0</v>
      </c>
      <c r="T991" t="s">
        <v>206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21</v>
      </c>
      <c r="G992" s="8" t="s">
        <v>14</v>
      </c>
      <c r="H992" s="9">
        <f t="shared" si="80"/>
        <v>0.87679487179487181</v>
      </c>
      <c r="I992">
        <v>64</v>
      </c>
      <c r="J992" s="10">
        <f t="shared" si="81"/>
        <v>121.875</v>
      </c>
      <c r="K992" t="s">
        <v>22</v>
      </c>
      <c r="L992" t="str">
        <f t="shared" si="77"/>
        <v>film &amp; video</v>
      </c>
      <c r="M992" t="str">
        <f t="shared" si="78"/>
        <v>drama</v>
      </c>
      <c r="N992">
        <v>1456984800</v>
      </c>
      <c r="O992">
        <v>1458882000</v>
      </c>
      <c r="P992" s="12">
        <f t="shared" si="79"/>
        <v>42432.25</v>
      </c>
      <c r="Q992" s="12">
        <f t="shared" si="79"/>
        <v>42454.208333333328</v>
      </c>
      <c r="R992" t="b">
        <v>0</v>
      </c>
      <c r="S992" t="b">
        <v>1</v>
      </c>
      <c r="T992" t="s">
        <v>53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21</v>
      </c>
      <c r="G993" s="8" t="s">
        <v>20</v>
      </c>
      <c r="H993" s="9">
        <f t="shared" si="80"/>
        <v>1.131734693877551</v>
      </c>
      <c r="I993">
        <v>241</v>
      </c>
      <c r="J993" s="10">
        <f t="shared" si="81"/>
        <v>40.663900414937757</v>
      </c>
      <c r="K993" t="s">
        <v>22</v>
      </c>
      <c r="L993" t="str">
        <f t="shared" si="77"/>
        <v>music</v>
      </c>
      <c r="M993" t="str">
        <f t="shared" si="78"/>
        <v>rock</v>
      </c>
      <c r="N993">
        <v>1411621200</v>
      </c>
      <c r="O993">
        <v>1411966800</v>
      </c>
      <c r="P993" s="12">
        <f t="shared" si="79"/>
        <v>41907.208333333336</v>
      </c>
      <c r="Q993" s="12">
        <f t="shared" si="79"/>
        <v>41911.208333333336</v>
      </c>
      <c r="R993" t="b">
        <v>0</v>
      </c>
      <c r="S993" t="b">
        <v>1</v>
      </c>
      <c r="T993" t="s">
        <v>23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21</v>
      </c>
      <c r="G994" s="8" t="s">
        <v>20</v>
      </c>
      <c r="H994" s="9">
        <f t="shared" si="80"/>
        <v>4.2654838709677421</v>
      </c>
      <c r="I994">
        <v>132</v>
      </c>
      <c r="J994" s="10">
        <f t="shared" si="81"/>
        <v>23.484848484848484</v>
      </c>
      <c r="K994" t="s">
        <v>22</v>
      </c>
      <c r="L994" t="str">
        <f t="shared" si="77"/>
        <v>film &amp; video</v>
      </c>
      <c r="M994" t="str">
        <f t="shared" si="78"/>
        <v>drama</v>
      </c>
      <c r="N994">
        <v>1525669200</v>
      </c>
      <c r="O994">
        <v>1526878800</v>
      </c>
      <c r="P994" s="12">
        <f t="shared" si="79"/>
        <v>43227.208333333328</v>
      </c>
      <c r="Q994" s="12">
        <f t="shared" si="79"/>
        <v>43241.208333333328</v>
      </c>
      <c r="R994" t="b">
        <v>0</v>
      </c>
      <c r="S994" t="b">
        <v>1</v>
      </c>
      <c r="T994" t="s">
        <v>53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107</v>
      </c>
      <c r="G995" s="8" t="s">
        <v>74</v>
      </c>
      <c r="H995" s="9">
        <f t="shared" si="80"/>
        <v>0.77632653061224488</v>
      </c>
      <c r="I995">
        <v>75</v>
      </c>
      <c r="J995" s="10">
        <f t="shared" si="81"/>
        <v>130.66666666666666</v>
      </c>
      <c r="K995" t="s">
        <v>108</v>
      </c>
      <c r="L995" t="str">
        <f t="shared" si="77"/>
        <v>photography</v>
      </c>
      <c r="M995" t="str">
        <f t="shared" si="78"/>
        <v>photography books</v>
      </c>
      <c r="N995">
        <v>1450936800</v>
      </c>
      <c r="O995">
        <v>1452405600</v>
      </c>
      <c r="P995" s="12">
        <f t="shared" si="79"/>
        <v>42362.25</v>
      </c>
      <c r="Q995" s="12">
        <f t="shared" si="79"/>
        <v>42379.25</v>
      </c>
      <c r="R995" t="b">
        <v>0</v>
      </c>
      <c r="S995" t="b">
        <v>1</v>
      </c>
      <c r="T995" t="s">
        <v>122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21</v>
      </c>
      <c r="G996" s="8" t="s">
        <v>14</v>
      </c>
      <c r="H996" s="9">
        <f t="shared" si="80"/>
        <v>0.52496810772501767</v>
      </c>
      <c r="I996">
        <v>842</v>
      </c>
      <c r="J996" s="10">
        <f t="shared" si="81"/>
        <v>167.57719714964369</v>
      </c>
      <c r="K996" t="s">
        <v>22</v>
      </c>
      <c r="L996" t="str">
        <f t="shared" si="77"/>
        <v>publishing</v>
      </c>
      <c r="M996" t="str">
        <f t="shared" si="78"/>
        <v>translations</v>
      </c>
      <c r="N996">
        <v>1413522000</v>
      </c>
      <c r="O996">
        <v>1414040400</v>
      </c>
      <c r="P996" s="12">
        <f t="shared" si="79"/>
        <v>41929.208333333336</v>
      </c>
      <c r="Q996" s="12">
        <f t="shared" si="79"/>
        <v>41935.208333333336</v>
      </c>
      <c r="R996" t="b">
        <v>0</v>
      </c>
      <c r="S996" t="b">
        <v>1</v>
      </c>
      <c r="T996" t="s">
        <v>206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21</v>
      </c>
      <c r="G997" s="8" t="s">
        <v>20</v>
      </c>
      <c r="H997" s="9">
        <f t="shared" si="80"/>
        <v>1.5746762589928058</v>
      </c>
      <c r="I997">
        <v>2043</v>
      </c>
      <c r="J997" s="10">
        <f t="shared" si="81"/>
        <v>47.626040137053351</v>
      </c>
      <c r="K997" t="s">
        <v>22</v>
      </c>
      <c r="L997" t="str">
        <f t="shared" si="77"/>
        <v>food</v>
      </c>
      <c r="M997" t="str">
        <f t="shared" si="78"/>
        <v>food trucks</v>
      </c>
      <c r="N997">
        <v>1541307600</v>
      </c>
      <c r="O997">
        <v>1543816800</v>
      </c>
      <c r="P997" s="12">
        <f t="shared" si="79"/>
        <v>43408.208333333328</v>
      </c>
      <c r="Q997" s="12">
        <f t="shared" si="79"/>
        <v>43437.25</v>
      </c>
      <c r="R997" t="b">
        <v>0</v>
      </c>
      <c r="S997" t="b">
        <v>1</v>
      </c>
      <c r="T997" t="s">
        <v>17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21</v>
      </c>
      <c r="G998" s="8" t="s">
        <v>14</v>
      </c>
      <c r="H998" s="9">
        <f t="shared" si="80"/>
        <v>0.72939393939393937</v>
      </c>
      <c r="I998">
        <v>112</v>
      </c>
      <c r="J998" s="10">
        <f t="shared" si="81"/>
        <v>58.928571428571431</v>
      </c>
      <c r="K998" t="s">
        <v>22</v>
      </c>
      <c r="L998" t="str">
        <f t="shared" si="77"/>
        <v>theater</v>
      </c>
      <c r="M998" t="str">
        <f t="shared" si="78"/>
        <v>plays</v>
      </c>
      <c r="N998">
        <v>1357106400</v>
      </c>
      <c r="O998">
        <v>1359698400</v>
      </c>
      <c r="P998" s="12">
        <f t="shared" si="79"/>
        <v>41276.25</v>
      </c>
      <c r="Q998" s="12">
        <f t="shared" si="79"/>
        <v>41306.25</v>
      </c>
      <c r="R998" t="b">
        <v>0</v>
      </c>
      <c r="S998" t="b">
        <v>0</v>
      </c>
      <c r="T998" t="s">
        <v>33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107</v>
      </c>
      <c r="G999" s="8" t="s">
        <v>74</v>
      </c>
      <c r="H999" s="9">
        <f t="shared" si="80"/>
        <v>0.60565789473684206</v>
      </c>
      <c r="I999">
        <v>139</v>
      </c>
      <c r="J999" s="10">
        <f t="shared" si="81"/>
        <v>54.676258992805757</v>
      </c>
      <c r="K999" t="s">
        <v>108</v>
      </c>
      <c r="L999" t="str">
        <f t="shared" si="77"/>
        <v>theater</v>
      </c>
      <c r="M999" t="str">
        <f t="shared" si="78"/>
        <v>plays</v>
      </c>
      <c r="N999">
        <v>1390197600</v>
      </c>
      <c r="O999">
        <v>1390629600</v>
      </c>
      <c r="P999" s="12">
        <f t="shared" si="79"/>
        <v>41659.25</v>
      </c>
      <c r="Q999" s="12">
        <f t="shared" si="79"/>
        <v>41664.25</v>
      </c>
      <c r="R999" t="b">
        <v>0</v>
      </c>
      <c r="S999" t="b">
        <v>0</v>
      </c>
      <c r="T999" t="s">
        <v>33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21</v>
      </c>
      <c r="G1000" s="8" t="s">
        <v>14</v>
      </c>
      <c r="H1000" s="9">
        <f t="shared" si="80"/>
        <v>0.5679129129129129</v>
      </c>
      <c r="I1000">
        <v>374</v>
      </c>
      <c r="J1000" s="10">
        <f t="shared" si="81"/>
        <v>178.07486631016042</v>
      </c>
      <c r="K1000" t="s">
        <v>22</v>
      </c>
      <c r="L1000" t="str">
        <f t="shared" si="77"/>
        <v>music</v>
      </c>
      <c r="M1000" t="str">
        <f t="shared" si="78"/>
        <v>indie rock</v>
      </c>
      <c r="N1000">
        <v>1265868000</v>
      </c>
      <c r="O1000">
        <v>1267077600</v>
      </c>
      <c r="P1000" s="12">
        <f t="shared" si="79"/>
        <v>40220.25</v>
      </c>
      <c r="Q1000" s="12">
        <f t="shared" si="79"/>
        <v>40234.25</v>
      </c>
      <c r="R1000" t="b">
        <v>0</v>
      </c>
      <c r="S1000" t="b">
        <v>1</v>
      </c>
      <c r="T1000" t="s">
        <v>60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21</v>
      </c>
      <c r="G1001" s="8" t="s">
        <v>74</v>
      </c>
      <c r="H1001" s="9">
        <f t="shared" si="80"/>
        <v>0.56542754275427543</v>
      </c>
      <c r="I1001">
        <v>1122</v>
      </c>
      <c r="J1001" s="10">
        <f t="shared" si="81"/>
        <v>99.019607843137251</v>
      </c>
      <c r="K1001" t="s">
        <v>22</v>
      </c>
      <c r="L1001" t="str">
        <f t="shared" si="77"/>
        <v>food</v>
      </c>
      <c r="M1001" t="str">
        <f t="shared" si="78"/>
        <v>food trucks</v>
      </c>
      <c r="N1001">
        <v>1467176400</v>
      </c>
      <c r="O1001">
        <v>1467781200</v>
      </c>
      <c r="P1001" s="12">
        <f t="shared" si="79"/>
        <v>42550.208333333328</v>
      </c>
      <c r="Q1001" s="12">
        <f t="shared" si="79"/>
        <v>42557.208333333328</v>
      </c>
      <c r="R1001" t="b">
        <v>0</v>
      </c>
      <c r="S1001" t="b">
        <v>0</v>
      </c>
      <c r="T1001" t="s">
        <v>17</v>
      </c>
    </row>
  </sheetData>
  <autoFilter ref="A1:W1001" xr:uid="{00000000-0001-0000-0000-000000000000}"/>
  <conditionalFormatting sqref="G1:H1048576 J1:J1048576">
    <cfRule type="containsText" dxfId="11" priority="2" operator="containsText" text="live">
      <formula>NOT(ISERROR(SEARCH("live",G1)))</formula>
    </cfRule>
    <cfRule type="containsText" dxfId="10" priority="3" operator="containsText" text="canceled">
      <formula>NOT(ISERROR(SEARCH("canceled",G1)))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conditionalFormatting sqref="H1:H1048576">
    <cfRule type="colorScale" priority="1">
      <colorScale>
        <cfvo type="percentile" val="10"/>
        <cfvo type="percentile" val="50"/>
        <cfvo type="percentile" val="90"/>
        <color rgb="FFC00000"/>
        <color rgb="FF66FF66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F78D-DD36-4093-8EBD-EBE6BBC87AAF}">
  <sheetPr codeName="Sheet2"/>
  <dimension ref="A1:F24"/>
  <sheetViews>
    <sheetView zoomScale="70" zoomScaleNormal="70" workbookViewId="0">
      <selection activeCell="A4" sqref="A4"/>
    </sheetView>
  </sheetViews>
  <sheetFormatPr defaultRowHeight="15.5" x14ac:dyDescent="0.35"/>
  <cols>
    <col min="1" max="1" width="16.25" bestFit="1" customWidth="1"/>
    <col min="2" max="2" width="16.1640625" bestFit="1" customWidth="1"/>
    <col min="3" max="3" width="4" bestFit="1" customWidth="1"/>
    <col min="4" max="4" width="5.6640625" bestFit="1" customWidth="1"/>
    <col min="5" max="5" width="9.5" bestFit="1" customWidth="1"/>
    <col min="6" max="6" width="10.83203125" bestFit="1" customWidth="1"/>
    <col min="7" max="7" width="10.58203125" bestFit="1" customWidth="1"/>
  </cols>
  <sheetData>
    <row r="1" spans="1:6" x14ac:dyDescent="0.35">
      <c r="A1" s="4" t="s">
        <v>6</v>
      </c>
      <c r="B1" t="s">
        <v>2044</v>
      </c>
    </row>
    <row r="3" spans="1:6" x14ac:dyDescent="0.35">
      <c r="A3" s="4" t="s">
        <v>2045</v>
      </c>
      <c r="B3" s="4" t="s">
        <v>2046</v>
      </c>
    </row>
    <row r="4" spans="1:6" x14ac:dyDescent="0.35">
      <c r="A4" s="4" t="s">
        <v>2029</v>
      </c>
      <c r="B4" t="s">
        <v>74</v>
      </c>
      <c r="C4" t="s">
        <v>47</v>
      </c>
      <c r="D4" t="s">
        <v>14</v>
      </c>
      <c r="E4" t="s">
        <v>20</v>
      </c>
      <c r="F4" t="s">
        <v>2030</v>
      </c>
    </row>
    <row r="5" spans="1:6" x14ac:dyDescent="0.35">
      <c r="A5" s="5" t="s">
        <v>2035</v>
      </c>
      <c r="B5">
        <v>11</v>
      </c>
      <c r="C5">
        <v>5</v>
      </c>
      <c r="D5">
        <v>60</v>
      </c>
      <c r="E5">
        <v>102</v>
      </c>
      <c r="F5">
        <v>178</v>
      </c>
    </row>
    <row r="6" spans="1:6" x14ac:dyDescent="0.35">
      <c r="A6" s="5" t="s">
        <v>2036</v>
      </c>
      <c r="B6">
        <v>4</v>
      </c>
      <c r="D6">
        <v>20</v>
      </c>
      <c r="E6">
        <v>22</v>
      </c>
      <c r="F6">
        <v>46</v>
      </c>
    </row>
    <row r="7" spans="1:6" x14ac:dyDescent="0.35">
      <c r="A7" s="5" t="s">
        <v>2037</v>
      </c>
      <c r="B7">
        <v>1</v>
      </c>
      <c r="C7">
        <v>3</v>
      </c>
      <c r="D7">
        <v>23</v>
      </c>
      <c r="E7">
        <v>21</v>
      </c>
      <c r="F7">
        <v>48</v>
      </c>
    </row>
    <row r="8" spans="1:6" x14ac:dyDescent="0.35">
      <c r="A8" s="5" t="s">
        <v>2038</v>
      </c>
      <c r="E8">
        <v>4</v>
      </c>
      <c r="F8">
        <v>4</v>
      </c>
    </row>
    <row r="9" spans="1:6" x14ac:dyDescent="0.35">
      <c r="A9" s="5" t="s">
        <v>2039</v>
      </c>
      <c r="B9">
        <v>10</v>
      </c>
      <c r="D9">
        <v>66</v>
      </c>
      <c r="E9">
        <v>99</v>
      </c>
      <c r="F9">
        <v>175</v>
      </c>
    </row>
    <row r="10" spans="1:6" x14ac:dyDescent="0.35">
      <c r="A10" s="5" t="s">
        <v>2040</v>
      </c>
      <c r="B10">
        <v>4</v>
      </c>
      <c r="C10">
        <v>1</v>
      </c>
      <c r="D10">
        <v>11</v>
      </c>
      <c r="E10">
        <v>26</v>
      </c>
      <c r="F10">
        <v>42</v>
      </c>
    </row>
    <row r="11" spans="1:6" x14ac:dyDescent="0.35">
      <c r="A11" s="5" t="s">
        <v>2041</v>
      </c>
      <c r="B11">
        <v>2</v>
      </c>
      <c r="C11">
        <v>1</v>
      </c>
      <c r="D11">
        <v>24</v>
      </c>
      <c r="E11">
        <v>40</v>
      </c>
      <c r="F11">
        <v>67</v>
      </c>
    </row>
    <row r="12" spans="1:6" x14ac:dyDescent="0.35">
      <c r="A12" s="5" t="s">
        <v>2042</v>
      </c>
      <c r="B12">
        <v>2</v>
      </c>
      <c r="C12">
        <v>2</v>
      </c>
      <c r="D12">
        <v>28</v>
      </c>
      <c r="E12">
        <v>64</v>
      </c>
      <c r="F12">
        <v>96</v>
      </c>
    </row>
    <row r="13" spans="1:6" x14ac:dyDescent="0.35">
      <c r="A13" s="5" t="s">
        <v>2043</v>
      </c>
      <c r="B13">
        <v>23</v>
      </c>
      <c r="C13">
        <v>2</v>
      </c>
      <c r="D13">
        <v>132</v>
      </c>
      <c r="E13">
        <v>187</v>
      </c>
      <c r="F13">
        <v>344</v>
      </c>
    </row>
    <row r="14" spans="1:6" x14ac:dyDescent="0.35">
      <c r="A14" s="5" t="s">
        <v>2030</v>
      </c>
      <c r="B14">
        <v>57</v>
      </c>
      <c r="C14">
        <v>14</v>
      </c>
      <c r="D14">
        <v>364</v>
      </c>
      <c r="E14">
        <v>565</v>
      </c>
      <c r="F14">
        <v>1000</v>
      </c>
    </row>
    <row r="15" spans="1:6" x14ac:dyDescent="0.35">
      <c r="B15" t="s">
        <v>2087</v>
      </c>
    </row>
    <row r="16" spans="1:6" x14ac:dyDescent="0.35">
      <c r="A16" s="5" t="s">
        <v>2086</v>
      </c>
      <c r="B16">
        <f>132/187</f>
        <v>0.70588235294117652</v>
      </c>
    </row>
    <row r="17" spans="1:2" x14ac:dyDescent="0.35">
      <c r="A17" s="5" t="s">
        <v>2042</v>
      </c>
      <c r="B17">
        <f>64/96</f>
        <v>0.66666666666666663</v>
      </c>
    </row>
    <row r="18" spans="1:2" x14ac:dyDescent="0.35">
      <c r="A18" s="5" t="s">
        <v>2041</v>
      </c>
      <c r="B18">
        <f>40/67</f>
        <v>0.59701492537313428</v>
      </c>
    </row>
    <row r="19" spans="1:2" x14ac:dyDescent="0.35">
      <c r="A19" s="5" t="s">
        <v>2040</v>
      </c>
      <c r="B19">
        <f>26/42</f>
        <v>0.61904761904761907</v>
      </c>
    </row>
    <row r="20" spans="1:2" x14ac:dyDescent="0.35">
      <c r="A20" s="5" t="s">
        <v>2039</v>
      </c>
      <c r="B20">
        <f>99/175</f>
        <v>0.56571428571428573</v>
      </c>
    </row>
    <row r="21" spans="1:2" x14ac:dyDescent="0.35">
      <c r="A21" s="5" t="s">
        <v>2038</v>
      </c>
      <c r="B21">
        <f>4/4</f>
        <v>1</v>
      </c>
    </row>
    <row r="22" spans="1:2" x14ac:dyDescent="0.35">
      <c r="A22" s="5" t="s">
        <v>2037</v>
      </c>
      <c r="B22">
        <f>21/48</f>
        <v>0.4375</v>
      </c>
    </row>
    <row r="23" spans="1:2" x14ac:dyDescent="0.35">
      <c r="A23" s="5" t="s">
        <v>2036</v>
      </c>
      <c r="B23">
        <f>22/46</f>
        <v>0.47826086956521741</v>
      </c>
    </row>
    <row r="24" spans="1:2" x14ac:dyDescent="0.35">
      <c r="A24" s="5" t="s">
        <v>2035</v>
      </c>
      <c r="B24">
        <f>102/178</f>
        <v>0.5730337078651685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ED293-B4AC-4DDE-AEEB-6E4D69811B2A}">
  <sheetPr codeName="Sheet3"/>
  <dimension ref="A1:F30"/>
  <sheetViews>
    <sheetView topLeftCell="A10" zoomScale="70" zoomScaleNormal="70" workbookViewId="0">
      <selection activeCell="R2" sqref="R2"/>
    </sheetView>
  </sheetViews>
  <sheetFormatPr defaultRowHeight="15.5" x14ac:dyDescent="0.35"/>
  <cols>
    <col min="1" max="1" width="17.33203125" bestFit="1" customWidth="1"/>
    <col min="2" max="2" width="16.1640625" bestFit="1" customWidth="1"/>
    <col min="3" max="3" width="4" bestFit="1" customWidth="1"/>
    <col min="4" max="4" width="5.6640625" bestFit="1" customWidth="1"/>
    <col min="5" max="5" width="9.5" bestFit="1" customWidth="1"/>
    <col min="6" max="6" width="10.83203125" bestFit="1" customWidth="1"/>
    <col min="7" max="7" width="10.58203125" bestFit="1" customWidth="1"/>
  </cols>
  <sheetData>
    <row r="1" spans="1:6" x14ac:dyDescent="0.35">
      <c r="A1" s="4" t="s">
        <v>6</v>
      </c>
      <c r="B1" t="s">
        <v>2044</v>
      </c>
    </row>
    <row r="2" spans="1:6" x14ac:dyDescent="0.35">
      <c r="A2" s="4" t="s">
        <v>2033</v>
      </c>
      <c r="B2" t="s">
        <v>2044</v>
      </c>
    </row>
    <row r="4" spans="1:6" x14ac:dyDescent="0.35">
      <c r="A4" s="4" t="s">
        <v>2045</v>
      </c>
      <c r="B4" s="4" t="s">
        <v>2046</v>
      </c>
    </row>
    <row r="5" spans="1:6" x14ac:dyDescent="0.35">
      <c r="A5" s="4" t="s">
        <v>2029</v>
      </c>
      <c r="B5" t="s">
        <v>74</v>
      </c>
      <c r="C5" t="s">
        <v>47</v>
      </c>
      <c r="D5" t="s">
        <v>14</v>
      </c>
      <c r="E5" t="s">
        <v>20</v>
      </c>
      <c r="F5" t="s">
        <v>2030</v>
      </c>
    </row>
    <row r="6" spans="1:6" x14ac:dyDescent="0.35">
      <c r="A6" s="5" t="s">
        <v>2047</v>
      </c>
      <c r="B6">
        <v>1</v>
      </c>
      <c r="C6">
        <v>2</v>
      </c>
      <c r="D6">
        <v>10</v>
      </c>
      <c r="E6">
        <v>21</v>
      </c>
      <c r="F6">
        <v>34</v>
      </c>
    </row>
    <row r="7" spans="1:6" x14ac:dyDescent="0.35">
      <c r="A7" s="5" t="s">
        <v>2048</v>
      </c>
      <c r="E7">
        <v>4</v>
      </c>
      <c r="F7">
        <v>4</v>
      </c>
    </row>
    <row r="8" spans="1:6" x14ac:dyDescent="0.35">
      <c r="A8" s="5" t="s">
        <v>2049</v>
      </c>
      <c r="B8">
        <v>4</v>
      </c>
      <c r="C8">
        <v>1</v>
      </c>
      <c r="D8">
        <v>21</v>
      </c>
      <c r="E8">
        <v>34</v>
      </c>
      <c r="F8">
        <v>60</v>
      </c>
    </row>
    <row r="9" spans="1:6" x14ac:dyDescent="0.35">
      <c r="A9" s="5" t="s">
        <v>2050</v>
      </c>
      <c r="B9">
        <v>2</v>
      </c>
      <c r="C9">
        <v>1</v>
      </c>
      <c r="D9">
        <v>12</v>
      </c>
      <c r="E9">
        <v>22</v>
      </c>
      <c r="F9">
        <v>37</v>
      </c>
    </row>
    <row r="10" spans="1:6" x14ac:dyDescent="0.35">
      <c r="A10" s="5" t="s">
        <v>2051</v>
      </c>
      <c r="D10">
        <v>8</v>
      </c>
      <c r="E10">
        <v>10</v>
      </c>
      <c r="F10">
        <v>18</v>
      </c>
    </row>
    <row r="11" spans="1:6" x14ac:dyDescent="0.35">
      <c r="A11" s="5" t="s">
        <v>2052</v>
      </c>
      <c r="B11">
        <v>1</v>
      </c>
      <c r="D11">
        <v>7</v>
      </c>
      <c r="E11">
        <v>9</v>
      </c>
      <c r="F11">
        <v>17</v>
      </c>
    </row>
    <row r="12" spans="1:6" x14ac:dyDescent="0.35">
      <c r="A12" s="5" t="s">
        <v>2053</v>
      </c>
      <c r="B12">
        <v>4</v>
      </c>
      <c r="D12">
        <v>20</v>
      </c>
      <c r="E12">
        <v>22</v>
      </c>
      <c r="F12">
        <v>46</v>
      </c>
    </row>
    <row r="13" spans="1:6" x14ac:dyDescent="0.35">
      <c r="A13" s="5" t="s">
        <v>2054</v>
      </c>
      <c r="B13">
        <v>3</v>
      </c>
      <c r="D13">
        <v>19</v>
      </c>
      <c r="E13">
        <v>23</v>
      </c>
      <c r="F13">
        <v>45</v>
      </c>
    </row>
    <row r="14" spans="1:6" x14ac:dyDescent="0.35">
      <c r="A14" s="5" t="s">
        <v>2055</v>
      </c>
      <c r="B14">
        <v>1</v>
      </c>
      <c r="D14">
        <v>6</v>
      </c>
      <c r="E14">
        <v>10</v>
      </c>
      <c r="F14">
        <v>17</v>
      </c>
    </row>
    <row r="15" spans="1:6" x14ac:dyDescent="0.35">
      <c r="A15" s="5" t="s">
        <v>2056</v>
      </c>
      <c r="D15">
        <v>3</v>
      </c>
      <c r="E15">
        <v>4</v>
      </c>
      <c r="F15">
        <v>7</v>
      </c>
    </row>
    <row r="16" spans="1:6" x14ac:dyDescent="0.35">
      <c r="A16" s="5" t="s">
        <v>2057</v>
      </c>
      <c r="C16">
        <v>1</v>
      </c>
      <c r="D16">
        <v>8</v>
      </c>
      <c r="E16">
        <v>4</v>
      </c>
      <c r="F16">
        <v>13</v>
      </c>
    </row>
    <row r="17" spans="1:6" x14ac:dyDescent="0.35">
      <c r="A17" s="5" t="s">
        <v>2058</v>
      </c>
      <c r="B17">
        <v>1</v>
      </c>
      <c r="C17">
        <v>1</v>
      </c>
      <c r="D17">
        <v>6</v>
      </c>
      <c r="E17">
        <v>13</v>
      </c>
      <c r="F17">
        <v>21</v>
      </c>
    </row>
    <row r="18" spans="1:6" x14ac:dyDescent="0.35">
      <c r="A18" s="5" t="s">
        <v>2059</v>
      </c>
      <c r="B18">
        <v>4</v>
      </c>
      <c r="C18">
        <v>1</v>
      </c>
      <c r="D18">
        <v>11</v>
      </c>
      <c r="E18">
        <v>26</v>
      </c>
      <c r="F18">
        <v>42</v>
      </c>
    </row>
    <row r="19" spans="1:6" x14ac:dyDescent="0.35">
      <c r="A19" s="5" t="s">
        <v>2060</v>
      </c>
      <c r="B19">
        <v>23</v>
      </c>
      <c r="C19">
        <v>2</v>
      </c>
      <c r="D19">
        <v>132</v>
      </c>
      <c r="E19">
        <v>187</v>
      </c>
      <c r="F19">
        <v>344</v>
      </c>
    </row>
    <row r="20" spans="1:6" x14ac:dyDescent="0.35">
      <c r="A20" s="5" t="s">
        <v>2061</v>
      </c>
      <c r="D20">
        <v>4</v>
      </c>
      <c r="E20">
        <v>4</v>
      </c>
      <c r="F20">
        <v>8</v>
      </c>
    </row>
    <row r="21" spans="1:6" x14ac:dyDescent="0.35">
      <c r="A21" s="5" t="s">
        <v>2062</v>
      </c>
      <c r="B21">
        <v>6</v>
      </c>
      <c r="D21">
        <v>30</v>
      </c>
      <c r="E21">
        <v>49</v>
      </c>
      <c r="F21">
        <v>85</v>
      </c>
    </row>
    <row r="22" spans="1:6" x14ac:dyDescent="0.35">
      <c r="A22" s="5" t="s">
        <v>2063</v>
      </c>
      <c r="D22">
        <v>9</v>
      </c>
      <c r="E22">
        <v>5</v>
      </c>
      <c r="F22">
        <v>14</v>
      </c>
    </row>
    <row r="23" spans="1:6" x14ac:dyDescent="0.35">
      <c r="A23" s="5" t="s">
        <v>2064</v>
      </c>
      <c r="B23">
        <v>1</v>
      </c>
      <c r="C23">
        <v>1</v>
      </c>
      <c r="D23">
        <v>5</v>
      </c>
      <c r="E23">
        <v>9</v>
      </c>
      <c r="F23">
        <v>16</v>
      </c>
    </row>
    <row r="24" spans="1:6" x14ac:dyDescent="0.35">
      <c r="A24" s="5" t="s">
        <v>2065</v>
      </c>
      <c r="B24">
        <v>3</v>
      </c>
      <c r="D24">
        <v>3</v>
      </c>
      <c r="E24">
        <v>11</v>
      </c>
      <c r="F24">
        <v>17</v>
      </c>
    </row>
    <row r="25" spans="1:6" x14ac:dyDescent="0.35">
      <c r="A25" s="5" t="s">
        <v>2066</v>
      </c>
      <c r="D25">
        <v>7</v>
      </c>
      <c r="E25">
        <v>14</v>
      </c>
      <c r="F25">
        <v>21</v>
      </c>
    </row>
    <row r="26" spans="1:6" x14ac:dyDescent="0.35">
      <c r="A26" s="5" t="s">
        <v>2067</v>
      </c>
      <c r="B26">
        <v>1</v>
      </c>
      <c r="C26">
        <v>2</v>
      </c>
      <c r="D26">
        <v>15</v>
      </c>
      <c r="E26">
        <v>17</v>
      </c>
      <c r="F26">
        <v>35</v>
      </c>
    </row>
    <row r="27" spans="1:6" x14ac:dyDescent="0.35">
      <c r="A27" s="5" t="s">
        <v>2068</v>
      </c>
      <c r="C27">
        <v>1</v>
      </c>
      <c r="D27">
        <v>16</v>
      </c>
      <c r="E27">
        <v>28</v>
      </c>
      <c r="F27">
        <v>45</v>
      </c>
    </row>
    <row r="28" spans="1:6" x14ac:dyDescent="0.35">
      <c r="A28" s="5" t="s">
        <v>2069</v>
      </c>
      <c r="B28">
        <v>2</v>
      </c>
      <c r="C28">
        <v>1</v>
      </c>
      <c r="D28">
        <v>12</v>
      </c>
      <c r="E28">
        <v>36</v>
      </c>
      <c r="F28">
        <v>51</v>
      </c>
    </row>
    <row r="29" spans="1:6" x14ac:dyDescent="0.35">
      <c r="A29" s="5" t="s">
        <v>2070</v>
      </c>
      <c r="E29">
        <v>3</v>
      </c>
      <c r="F29">
        <v>3</v>
      </c>
    </row>
    <row r="30" spans="1:6" x14ac:dyDescent="0.35">
      <c r="A30" s="5" t="s">
        <v>2030</v>
      </c>
      <c r="B30">
        <v>57</v>
      </c>
      <c r="C30">
        <v>14</v>
      </c>
      <c r="D30">
        <v>364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50712-F383-48BA-80F4-CC3E88B6BB45}">
  <sheetPr codeName="Sheet4"/>
  <dimension ref="A1:E18"/>
  <sheetViews>
    <sheetView workbookViewId="0">
      <selection activeCell="E2" sqref="E2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4" t="s">
        <v>2033</v>
      </c>
      <c r="B1" t="s">
        <v>2044</v>
      </c>
    </row>
    <row r="2" spans="1:5" x14ac:dyDescent="0.35">
      <c r="A2" s="4" t="s">
        <v>2085</v>
      </c>
      <c r="B2" t="s">
        <v>2044</v>
      </c>
    </row>
    <row r="4" spans="1:5" x14ac:dyDescent="0.35">
      <c r="A4" s="4" t="s">
        <v>2045</v>
      </c>
      <c r="B4" s="4" t="s">
        <v>2046</v>
      </c>
    </row>
    <row r="5" spans="1:5" x14ac:dyDescent="0.35">
      <c r="A5" s="4" t="s">
        <v>2029</v>
      </c>
      <c r="B5" t="s">
        <v>74</v>
      </c>
      <c r="C5" t="s">
        <v>14</v>
      </c>
      <c r="D5" t="s">
        <v>20</v>
      </c>
      <c r="E5" t="s">
        <v>2030</v>
      </c>
    </row>
    <row r="6" spans="1:5" x14ac:dyDescent="0.35">
      <c r="A6" s="13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13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13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13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13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13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13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13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13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13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13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13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13" t="s">
        <v>2030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83E2-4F36-47C3-BD81-6F82D21CC7D9}">
  <sheetPr codeName="Sheet5"/>
  <dimension ref="A1:H13"/>
  <sheetViews>
    <sheetView zoomScale="70" zoomScaleNormal="70" workbookViewId="0">
      <selection activeCell="F1" sqref="F1:F1048576"/>
    </sheetView>
  </sheetViews>
  <sheetFormatPr defaultColWidth="8.58203125" defaultRowHeight="15.5" x14ac:dyDescent="0.35"/>
  <cols>
    <col min="1" max="1" width="26.4140625" bestFit="1" customWidth="1"/>
    <col min="2" max="2" width="16.33203125" bestFit="1" customWidth="1"/>
    <col min="3" max="3" width="13" bestFit="1" customWidth="1"/>
    <col min="4" max="4" width="15.58203125" bestFit="1" customWidth="1"/>
    <col min="5" max="5" width="11.9140625" bestFit="1" customWidth="1"/>
    <col min="6" max="6" width="20.25" customWidth="1"/>
    <col min="7" max="7" width="12.4140625" bestFit="1" customWidth="1"/>
    <col min="8" max="8" width="18.08203125" bestFit="1" customWidth="1"/>
  </cols>
  <sheetData>
    <row r="1" spans="1:8" ht="27.5" customHeight="1" x14ac:dyDescent="0.35">
      <c r="A1" s="23" t="s">
        <v>2088</v>
      </c>
      <c r="B1" s="24" t="s">
        <v>2089</v>
      </c>
      <c r="C1" s="24" t="s">
        <v>2090</v>
      </c>
      <c r="D1" s="24" t="s">
        <v>2091</v>
      </c>
      <c r="E1" s="24" t="s">
        <v>2092</v>
      </c>
      <c r="F1" s="24" t="s">
        <v>2093</v>
      </c>
      <c r="G1" s="24" t="s">
        <v>2094</v>
      </c>
      <c r="H1" s="25" t="s">
        <v>2095</v>
      </c>
    </row>
    <row r="2" spans="1:8" x14ac:dyDescent="0.35">
      <c r="A2" s="21" t="s">
        <v>2096</v>
      </c>
      <c r="B2">
        <f>COUNTIFS(Crowdfunding!G2:G1001,"=successful",Crowdfunding!D2:D1001,"&lt;1000")</f>
        <v>30</v>
      </c>
      <c r="C2">
        <f>COUNTIFS(Crowdfunding!G2:G1001,"=failed",Crowdfunding!D2:D1001,"&lt;1000")</f>
        <v>20</v>
      </c>
      <c r="D2">
        <f>COUNTIFS(Crowdfunding!G2:G1001,"=canceled",Crowdfunding!D2:D1001,"&lt;1000")</f>
        <v>1</v>
      </c>
      <c r="E2">
        <f t="shared" ref="E2:E13" si="0">SUM(B2,C2,D2)</f>
        <v>51</v>
      </c>
      <c r="F2" s="14">
        <f>B2/E2</f>
        <v>0.58823529411764708</v>
      </c>
      <c r="G2" s="14">
        <f>C2/E2</f>
        <v>0.39215686274509803</v>
      </c>
      <c r="H2" s="17">
        <f>D2/E2</f>
        <v>1.9607843137254902E-2</v>
      </c>
    </row>
    <row r="3" spans="1:8" x14ac:dyDescent="0.35">
      <c r="A3" s="21" t="s">
        <v>2097</v>
      </c>
      <c r="B3">
        <f>COUNTIFS(Crowdfunding!$G$2:$G$1001,"=successful",Crowdfunding!$D$2:$D$1001,"&gt;=1000",Crowdfunding!$D$2:$D$1001,"&lt;=4999")</f>
        <v>191</v>
      </c>
      <c r="C3">
        <f>COUNTIFS(Crowdfunding!$G$2:$G$1001,"=failed",Crowdfunding!$D$2:$D$1001,"&gt;=1000",Crowdfunding!$D$2:$D$1001,"&lt;=4999")</f>
        <v>38</v>
      </c>
      <c r="D3">
        <f>COUNTIFS(Crowdfunding!$G$2:$G$1001,"=canceled",Crowdfunding!$D$2:$D$1001,"&gt;=1000",Crowdfunding!$D$2:$D$1001,"&lt;=4999")</f>
        <v>2</v>
      </c>
      <c r="E3">
        <f t="shared" si="0"/>
        <v>231</v>
      </c>
      <c r="F3" s="14">
        <f>B3/E3</f>
        <v>0.82683982683982682</v>
      </c>
      <c r="G3" s="14">
        <f>C3/E3</f>
        <v>0.16450216450216451</v>
      </c>
      <c r="H3" s="17">
        <f>D3/E3</f>
        <v>8.658008658008658E-3</v>
      </c>
    </row>
    <row r="4" spans="1:8" x14ac:dyDescent="0.35">
      <c r="A4" s="21" t="s">
        <v>2107</v>
      </c>
      <c r="B4">
        <f>COUNTIFS(Crowdfunding!$G$2:$G$1001,"=successful",Crowdfunding!$D$2:$D$1001,"&gt;=5000",Crowdfunding!$D$2:$D$1001,"&lt;=9999")</f>
        <v>164</v>
      </c>
      <c r="C4">
        <f>COUNTIFS(Crowdfunding!$G$2:$G$1001,"=failed",Crowdfunding!$D$2:$D$1001,"&gt;=5000",Crowdfunding!$D$2:$D$1001,"&lt;=9999")</f>
        <v>126</v>
      </c>
      <c r="D4">
        <f>COUNTIFS(Crowdfunding!$G$2:$G$1001,"=canceled",Crowdfunding!$D$2:$D$1001,"&gt;=5000",Crowdfunding!$D$2:$D$1001,"&lt;=9999")</f>
        <v>25</v>
      </c>
      <c r="E4">
        <f t="shared" si="0"/>
        <v>315</v>
      </c>
      <c r="F4" s="14">
        <f t="shared" ref="F4:F8" si="1">B4/E4</f>
        <v>0.52063492063492067</v>
      </c>
      <c r="G4" s="14">
        <f t="shared" ref="G4:G8" si="2">C4/E4</f>
        <v>0.4</v>
      </c>
      <c r="H4" s="17">
        <f t="shared" ref="H4:H8" si="3">D4/E4</f>
        <v>7.9365079365079361E-2</v>
      </c>
    </row>
    <row r="5" spans="1:8" x14ac:dyDescent="0.35">
      <c r="A5" s="21" t="s">
        <v>2098</v>
      </c>
      <c r="B5">
        <f>COUNTIFS(Crowdfunding!$G$2:$G$1001,"=successful",Crowdfunding!$D$2:$D$1001,"&gt;=10000",Crowdfunding!$D$2:$D$1001,"&lt;=14999")</f>
        <v>4</v>
      </c>
      <c r="C5">
        <f>COUNTIFS(Crowdfunding!$G$2:$G$1001,"=failed",Crowdfunding!$D$2:$D$1001,"&gt;=10000",Crowdfunding!$D$2:$D$1001,"&lt;=14999")</f>
        <v>5</v>
      </c>
      <c r="D5">
        <f>COUNTIFS(Crowdfunding!$G$2:$G$1001,"=canceled",Crowdfunding!$D$2:$D$1001,"&gt;=10000",Crowdfunding!$D$2:$D$1001,"&lt;=14999")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7">
        <f t="shared" si="3"/>
        <v>0</v>
      </c>
    </row>
    <row r="6" spans="1:8" x14ac:dyDescent="0.35">
      <c r="A6" s="21" t="s">
        <v>2099</v>
      </c>
      <c r="B6">
        <f>COUNTIFS(Crowdfunding!$G$2:$G$1001,"=successful",Crowdfunding!$D$2:$D$1001,"&gt;=15000",Crowdfunding!$D$2:$D$1001,"&lt;=19999")</f>
        <v>10</v>
      </c>
      <c r="C6">
        <f>COUNTIFS(Crowdfunding!$G$2:$G$1001,"=failed",Crowdfunding!$D$2:$D$1001,"&gt;=15000",Crowdfunding!$D$2:$D$1001,"&lt;=19999")</f>
        <v>0</v>
      </c>
      <c r="D6">
        <f>COUNTIFS(Crowdfunding!$G$2:$G$1001,"=canceled",Crowdfunding!$D$2:$D$1001,"&gt;=15000",Crowdfunding!$D$2:$D$1001,"&lt;=19999")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7">
        <f t="shared" si="3"/>
        <v>0</v>
      </c>
    </row>
    <row r="7" spans="1:8" x14ac:dyDescent="0.35">
      <c r="A7" s="21" t="s">
        <v>2100</v>
      </c>
      <c r="B7">
        <f>COUNTIFS(Crowdfunding!$G$2:$G$1001,"=successful",Crowdfunding!$D$2:$D$1001,"&gt;=20000",Crowdfunding!$D$2:$D$1001,"&lt;=24999")</f>
        <v>7</v>
      </c>
      <c r="C7">
        <f>COUNTIFS(Crowdfunding!$G$2:$G$1001,"=failed",Crowdfunding!$D$2:$D$1001,"&gt;=20000",Crowdfunding!$D$2:$D$1001,"&lt;=24999")</f>
        <v>0</v>
      </c>
      <c r="D7">
        <f>COUNTIFS(Crowdfunding!$G$2:$G$1001,"=canceled",Crowdfunding!$D$2:$D$1001,"&gt;=20000",Crowdfunding!$D$2:$D$1001,"&lt;=24999")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7">
        <f t="shared" si="3"/>
        <v>0</v>
      </c>
    </row>
    <row r="8" spans="1:8" x14ac:dyDescent="0.35">
      <c r="A8" s="21" t="s">
        <v>2101</v>
      </c>
      <c r="B8">
        <f>COUNTIFS(Crowdfunding!$G$2:$G$1001,"=successful",Crowdfunding!$D$2:$D$1001,"&gt;=25000",Crowdfunding!$D$2:$D$1001,"&lt;=29999")</f>
        <v>11</v>
      </c>
      <c r="C8">
        <f>COUNTIFS(Crowdfunding!$G$2:$G$1001,"=failed",Crowdfunding!$D$2:$D$1001,"&gt;=25000",Crowdfunding!$D$2:$D$1001,"&lt;=29999")</f>
        <v>3</v>
      </c>
      <c r="D8">
        <f>COUNTIFS(Crowdfunding!$G$2:$G$1001,"=canceled",Crowdfunding!$D$2:$D$1001,"&gt;=25000",Crowdfunding!$D$2:$D$1001,"&lt;=29999")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7">
        <f t="shared" si="3"/>
        <v>0</v>
      </c>
    </row>
    <row r="9" spans="1:8" x14ac:dyDescent="0.35">
      <c r="A9" s="21" t="s">
        <v>2102</v>
      </c>
      <c r="B9">
        <f>COUNTIFS(Crowdfunding!$G$2:$G$1001,"=successful",Crowdfunding!$D$2:$D$1001,"&gt;=30000",Crowdfunding!$D$2:$D$1001,"&lt;=34999")</f>
        <v>7</v>
      </c>
      <c r="C9">
        <f>COUNTIFS(Crowdfunding!$G$2:$G$1001,"=failed",Crowdfunding!$D$2:$D$1001,"&gt;=30000",Crowdfunding!$D$2:$D$1001,"&lt;=34999")</f>
        <v>0</v>
      </c>
      <c r="D9">
        <f>COUNTIFS(Crowdfunding!$G$2:$G$1001,"=canceled",Crowdfunding!$D$2:$D$1001,"&gt;=30000",Crowdfunding!$D$2:$D$1001,"&lt;=34999")</f>
        <v>0</v>
      </c>
      <c r="E9">
        <f t="shared" si="0"/>
        <v>7</v>
      </c>
      <c r="F9" s="14">
        <f t="shared" ref="F9" si="4">B9/E9</f>
        <v>1</v>
      </c>
      <c r="G9" s="14">
        <f t="shared" ref="G9" si="5">C9/E9</f>
        <v>0</v>
      </c>
      <c r="H9" s="17">
        <f t="shared" ref="H9" si="6">D9/E9</f>
        <v>0</v>
      </c>
    </row>
    <row r="10" spans="1:8" x14ac:dyDescent="0.35">
      <c r="A10" s="21" t="s">
        <v>2106</v>
      </c>
      <c r="B10">
        <f>COUNTIFS(Crowdfunding!$G$2:$G$1001,"=successful",Crowdfunding!$D$2:$D$1001,"&gt;=35000",Crowdfunding!$D$2:$D$1001,"&lt;=39999")</f>
        <v>8</v>
      </c>
      <c r="C10">
        <f>COUNTIFS(Crowdfunding!$G$2:$G$1001,"=failed",Crowdfunding!$D$2:$D$1001,"&gt;=35000",Crowdfunding!$D$2:$D$1001,"&lt;=39999")</f>
        <v>3</v>
      </c>
      <c r="D10">
        <f>COUNTIFS(Crowdfunding!$G$2:$G$1001,"=canceled",Crowdfunding!$D$2:$D$1001,"&gt;=35000",Crowdfunding!$D$2:$D$1001,"&lt;=39999")</f>
        <v>1</v>
      </c>
      <c r="E10">
        <f t="shared" si="0"/>
        <v>12</v>
      </c>
      <c r="F10" s="14">
        <f t="shared" ref="F10:F13" si="7">B10/E10</f>
        <v>0.66666666666666663</v>
      </c>
      <c r="G10" s="14">
        <f t="shared" ref="G10:G13" si="8">C10/E10</f>
        <v>0.25</v>
      </c>
      <c r="H10" s="17">
        <f t="shared" ref="H10:H13" si="9">D10/E10</f>
        <v>8.3333333333333329E-2</v>
      </c>
    </row>
    <row r="11" spans="1:8" x14ac:dyDescent="0.35">
      <c r="A11" s="21" t="s">
        <v>2103</v>
      </c>
      <c r="B11">
        <f>COUNTIFS(Crowdfunding!$G$2:$G$1001,"=successful",Crowdfunding!$D$2:$D$1001,"&gt;=40000",Crowdfunding!$D$2:$D$1001,"&lt;=44999")</f>
        <v>11</v>
      </c>
      <c r="C11">
        <f>COUNTIFS(Crowdfunding!$G$2:$G$1001,"=failed",Crowdfunding!$D$2:$D$1001,"&gt;=40000",Crowdfunding!$D$2:$D$1001,"&lt;=44999")</f>
        <v>3</v>
      </c>
      <c r="D11">
        <f>COUNTIFS(Crowdfunding!$G$2:$G$1001,"=canceled",Crowdfunding!$D$2:$D$1001,"&gt;=40000",Crowdfunding!$D$2:$D$1001,"&lt;=44999")</f>
        <v>0</v>
      </c>
      <c r="E11">
        <f t="shared" si="0"/>
        <v>14</v>
      </c>
      <c r="F11" s="14">
        <f t="shared" si="7"/>
        <v>0.7857142857142857</v>
      </c>
      <c r="G11" s="14">
        <f t="shared" si="8"/>
        <v>0.21428571428571427</v>
      </c>
      <c r="H11" s="17">
        <f t="shared" si="9"/>
        <v>0</v>
      </c>
    </row>
    <row r="12" spans="1:8" x14ac:dyDescent="0.35">
      <c r="A12" s="21" t="s">
        <v>2104</v>
      </c>
      <c r="B12">
        <f>COUNTIFS(Crowdfunding!$G$2:$G$1001,"=successful",Crowdfunding!$D$2:$D$1001,"&gt;=45000",Crowdfunding!$D$2:$D$1001,"&lt;=49999")</f>
        <v>8</v>
      </c>
      <c r="C12">
        <f>COUNTIFS(Crowdfunding!$G$2:$G$1001,"=failed",Crowdfunding!$D$2:$D$1001,"&gt;=45000",Crowdfunding!$D$2:$D$1001,"&lt;=49999")</f>
        <v>3</v>
      </c>
      <c r="D12">
        <f>COUNTIFS(Crowdfunding!$G$2:$G$1001,"=canceled",Crowdfunding!$D$2:$D$1001,"&gt;=45000",Crowdfunding!$D$2:$D$1001,"&lt;=49999")</f>
        <v>0</v>
      </c>
      <c r="E12">
        <f t="shared" si="0"/>
        <v>11</v>
      </c>
      <c r="F12" s="14">
        <f t="shared" si="7"/>
        <v>0.72727272727272729</v>
      </c>
      <c r="G12" s="14">
        <f t="shared" si="8"/>
        <v>0.27272727272727271</v>
      </c>
      <c r="H12" s="17">
        <f t="shared" si="9"/>
        <v>0</v>
      </c>
    </row>
    <row r="13" spans="1:8" x14ac:dyDescent="0.35">
      <c r="A13" s="22" t="s">
        <v>2105</v>
      </c>
      <c r="B13" s="15">
        <f>COUNTIFS(Crowdfunding!$G$2:$G$1001,"=successful",Crowdfunding!$D$2:$D$1001,"&gt;=50000")</f>
        <v>114</v>
      </c>
      <c r="C13" s="15">
        <f>COUNTIFS(Crowdfunding!$G$2:$G$1001,"=failed",Crowdfunding!$D$2:$D$1001,"&gt;=50000")</f>
        <v>163</v>
      </c>
      <c r="D13" s="15">
        <f>COUNTIFS(Crowdfunding!$G$2:$G$1001,"=canceled",Crowdfunding!$D$2:$D$1001,"&gt;=50000")</f>
        <v>28</v>
      </c>
      <c r="E13" s="15">
        <f t="shared" si="0"/>
        <v>305</v>
      </c>
      <c r="F13" s="16">
        <f t="shared" si="7"/>
        <v>0.3737704918032787</v>
      </c>
      <c r="G13" s="16">
        <f t="shared" si="8"/>
        <v>0.53442622950819674</v>
      </c>
      <c r="H13" s="18">
        <f t="shared" si="9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976FC-007E-44F7-9925-4E1A6DD175AC}">
  <sheetPr codeName="Sheet6"/>
  <dimension ref="A1:K566"/>
  <sheetViews>
    <sheetView tabSelected="1" workbookViewId="0">
      <selection activeCell="L11" sqref="L11"/>
    </sheetView>
  </sheetViews>
  <sheetFormatPr defaultRowHeight="15.5" x14ac:dyDescent="0.35"/>
  <cols>
    <col min="1" max="1" width="11.33203125" customWidth="1"/>
    <col min="2" max="2" width="12.4140625" bestFit="1" customWidth="1"/>
    <col min="3" max="3" width="2.58203125" customWidth="1"/>
    <col min="4" max="4" width="16.58203125" customWidth="1"/>
    <col min="5" max="5" width="18.6640625" customWidth="1"/>
    <col min="6" max="6" width="5.6640625" customWidth="1"/>
    <col min="7" max="7" width="8.33203125" bestFit="1" customWidth="1"/>
    <col min="8" max="8" width="12.4140625" bestFit="1" customWidth="1"/>
    <col min="9" max="9" width="2.58203125" customWidth="1"/>
    <col min="10" max="10" width="17.08203125" customWidth="1"/>
    <col min="11" max="11" width="18.75" customWidth="1"/>
  </cols>
  <sheetData>
    <row r="1" spans="1:11" x14ac:dyDescent="0.35">
      <c r="A1" s="19" t="s">
        <v>2108</v>
      </c>
      <c r="B1" s="19" t="s">
        <v>2109</v>
      </c>
      <c r="C1" s="19"/>
      <c r="D1" s="24" t="s">
        <v>2110</v>
      </c>
      <c r="E1" s="20">
        <f>AVERAGE(B2:B565)</f>
        <v>849.03368794326241</v>
      </c>
      <c r="G1" t="s">
        <v>2108</v>
      </c>
      <c r="H1" s="1" t="s">
        <v>2109</v>
      </c>
      <c r="J1" s="24" t="s">
        <v>2110</v>
      </c>
      <c r="K1" s="20">
        <f>AVERAGE(H2:H365)</f>
        <v>585.61538461538464</v>
      </c>
    </row>
    <row r="2" spans="1:11" x14ac:dyDescent="0.35">
      <c r="A2" t="s">
        <v>20</v>
      </c>
      <c r="B2">
        <v>158</v>
      </c>
      <c r="D2" s="27" t="s">
        <v>2112</v>
      </c>
      <c r="E2" s="8">
        <f>MEDIAN(B2:B566)</f>
        <v>201</v>
      </c>
      <c r="G2" t="s">
        <v>14</v>
      </c>
      <c r="H2">
        <v>0</v>
      </c>
      <c r="J2" s="27" t="s">
        <v>2112</v>
      </c>
      <c r="K2" s="8">
        <f>MEDIAN(H2:H365)</f>
        <v>114.5</v>
      </c>
    </row>
    <row r="3" spans="1:11" x14ac:dyDescent="0.35">
      <c r="A3" t="s">
        <v>20</v>
      </c>
      <c r="B3">
        <v>1425</v>
      </c>
      <c r="D3" s="27" t="s">
        <v>2113</v>
      </c>
      <c r="E3" s="8">
        <f>MAX(B2:B566)</f>
        <v>7295</v>
      </c>
      <c r="G3" t="s">
        <v>14</v>
      </c>
      <c r="H3">
        <v>24</v>
      </c>
      <c r="J3" s="27" t="s">
        <v>2113</v>
      </c>
      <c r="K3" s="8">
        <f>MAX(H2:H365)</f>
        <v>6080</v>
      </c>
    </row>
    <row r="4" spans="1:11" x14ac:dyDescent="0.35">
      <c r="A4" t="s">
        <v>20</v>
      </c>
      <c r="B4">
        <v>174</v>
      </c>
      <c r="D4" s="27" t="s">
        <v>2114</v>
      </c>
      <c r="E4" s="8">
        <f>MIN(B2:B566)</f>
        <v>16</v>
      </c>
      <c r="G4" t="s">
        <v>14</v>
      </c>
      <c r="H4">
        <v>53</v>
      </c>
      <c r="J4" s="27" t="s">
        <v>2114</v>
      </c>
      <c r="K4" s="8">
        <f>MIN(H2:H365)</f>
        <v>0</v>
      </c>
    </row>
    <row r="5" spans="1:11" x14ac:dyDescent="0.35">
      <c r="A5" t="s">
        <v>20</v>
      </c>
      <c r="B5">
        <v>227</v>
      </c>
      <c r="D5" s="27" t="s">
        <v>2111</v>
      </c>
      <c r="E5" s="8">
        <f>_xlfn.VAR.P(B2:B566)</f>
        <v>1603373.7324019109</v>
      </c>
      <c r="G5" t="s">
        <v>14</v>
      </c>
      <c r="H5">
        <v>18</v>
      </c>
      <c r="J5" s="27" t="s">
        <v>2111</v>
      </c>
      <c r="K5" s="8">
        <f>_xlfn.VAR.P(H2:H365)</f>
        <v>921574.68174133555</v>
      </c>
    </row>
    <row r="6" spans="1:11" x14ac:dyDescent="0.35">
      <c r="A6" t="s">
        <v>20</v>
      </c>
      <c r="B6">
        <v>220</v>
      </c>
      <c r="D6" s="28" t="s">
        <v>2115</v>
      </c>
      <c r="E6" s="26">
        <f>_xlfn.STDEV.P(B2:B566)</f>
        <v>1266.2439466397898</v>
      </c>
      <c r="G6" t="s">
        <v>14</v>
      </c>
      <c r="H6">
        <v>44</v>
      </c>
      <c r="J6" s="28" t="s">
        <v>2115</v>
      </c>
      <c r="K6" s="26">
        <f>_xlfn.STDEV.P(H2:H365)</f>
        <v>959.98681331637863</v>
      </c>
    </row>
    <row r="7" spans="1:11" x14ac:dyDescent="0.35">
      <c r="A7" t="s">
        <v>20</v>
      </c>
      <c r="B7">
        <v>98</v>
      </c>
      <c r="G7" t="s">
        <v>14</v>
      </c>
      <c r="H7">
        <v>27</v>
      </c>
    </row>
    <row r="8" spans="1:11" x14ac:dyDescent="0.35">
      <c r="A8" t="s">
        <v>20</v>
      </c>
      <c r="B8">
        <v>100</v>
      </c>
      <c r="G8" t="s">
        <v>14</v>
      </c>
      <c r="H8">
        <v>55</v>
      </c>
    </row>
    <row r="9" spans="1:11" x14ac:dyDescent="0.35">
      <c r="A9" t="s">
        <v>20</v>
      </c>
      <c r="B9">
        <v>1249</v>
      </c>
      <c r="G9" t="s">
        <v>14</v>
      </c>
      <c r="H9">
        <v>200</v>
      </c>
    </row>
    <row r="10" spans="1:11" x14ac:dyDescent="0.35">
      <c r="A10" t="s">
        <v>20</v>
      </c>
      <c r="B10">
        <v>1396</v>
      </c>
      <c r="G10" t="s">
        <v>14</v>
      </c>
      <c r="H10">
        <v>452</v>
      </c>
    </row>
    <row r="11" spans="1:11" x14ac:dyDescent="0.35">
      <c r="A11" t="s">
        <v>20</v>
      </c>
      <c r="B11">
        <v>890</v>
      </c>
      <c r="G11" t="s">
        <v>14</v>
      </c>
      <c r="H11">
        <v>674</v>
      </c>
    </row>
    <row r="12" spans="1:11" x14ac:dyDescent="0.35">
      <c r="A12" t="s">
        <v>20</v>
      </c>
      <c r="B12">
        <v>142</v>
      </c>
      <c r="G12" t="s">
        <v>14</v>
      </c>
      <c r="H12">
        <v>558</v>
      </c>
    </row>
    <row r="13" spans="1:11" x14ac:dyDescent="0.35">
      <c r="A13" t="s">
        <v>20</v>
      </c>
      <c r="B13">
        <v>2673</v>
      </c>
      <c r="G13" t="s">
        <v>14</v>
      </c>
      <c r="H13">
        <v>15</v>
      </c>
    </row>
    <row r="14" spans="1:11" x14ac:dyDescent="0.35">
      <c r="A14" t="s">
        <v>20</v>
      </c>
      <c r="B14">
        <v>163</v>
      </c>
      <c r="G14" t="s">
        <v>14</v>
      </c>
      <c r="H14">
        <v>2307</v>
      </c>
    </row>
    <row r="15" spans="1:11" x14ac:dyDescent="0.35">
      <c r="A15" t="s">
        <v>20</v>
      </c>
      <c r="B15">
        <v>2220</v>
      </c>
      <c r="G15" t="s">
        <v>14</v>
      </c>
      <c r="H15">
        <v>88</v>
      </c>
    </row>
    <row r="16" spans="1:11" x14ac:dyDescent="0.35">
      <c r="A16" t="s">
        <v>20</v>
      </c>
      <c r="B16">
        <v>1606</v>
      </c>
      <c r="G16" t="s">
        <v>14</v>
      </c>
      <c r="H16">
        <v>48</v>
      </c>
    </row>
    <row r="17" spans="1:8" x14ac:dyDescent="0.35">
      <c r="A17" t="s">
        <v>20</v>
      </c>
      <c r="B17">
        <v>129</v>
      </c>
      <c r="G17" t="s">
        <v>14</v>
      </c>
      <c r="H17">
        <v>1</v>
      </c>
    </row>
    <row r="18" spans="1:8" x14ac:dyDescent="0.35">
      <c r="A18" t="s">
        <v>20</v>
      </c>
      <c r="B18">
        <v>226</v>
      </c>
      <c r="G18" t="s">
        <v>14</v>
      </c>
      <c r="H18">
        <v>1467</v>
      </c>
    </row>
    <row r="19" spans="1:8" x14ac:dyDescent="0.35">
      <c r="A19" t="s">
        <v>20</v>
      </c>
      <c r="B19">
        <v>5419</v>
      </c>
      <c r="G19" t="s">
        <v>14</v>
      </c>
      <c r="H19">
        <v>75</v>
      </c>
    </row>
    <row r="20" spans="1:8" x14ac:dyDescent="0.35">
      <c r="A20" t="s">
        <v>20</v>
      </c>
      <c r="B20">
        <v>165</v>
      </c>
      <c r="G20" t="s">
        <v>14</v>
      </c>
      <c r="H20">
        <v>120</v>
      </c>
    </row>
    <row r="21" spans="1:8" x14ac:dyDescent="0.35">
      <c r="A21" t="s">
        <v>20</v>
      </c>
      <c r="B21">
        <v>1965</v>
      </c>
      <c r="G21" t="s">
        <v>14</v>
      </c>
      <c r="H21">
        <v>2253</v>
      </c>
    </row>
    <row r="22" spans="1:8" x14ac:dyDescent="0.35">
      <c r="A22" t="s">
        <v>20</v>
      </c>
      <c r="B22">
        <v>16</v>
      </c>
      <c r="G22" t="s">
        <v>14</v>
      </c>
      <c r="H22">
        <v>5</v>
      </c>
    </row>
    <row r="23" spans="1:8" x14ac:dyDescent="0.35">
      <c r="A23" t="s">
        <v>20</v>
      </c>
      <c r="B23">
        <v>107</v>
      </c>
      <c r="G23" t="s">
        <v>14</v>
      </c>
      <c r="H23">
        <v>38</v>
      </c>
    </row>
    <row r="24" spans="1:8" x14ac:dyDescent="0.35">
      <c r="A24" t="s">
        <v>20</v>
      </c>
      <c r="B24">
        <v>134</v>
      </c>
      <c r="G24" t="s">
        <v>14</v>
      </c>
      <c r="H24">
        <v>12</v>
      </c>
    </row>
    <row r="25" spans="1:8" x14ac:dyDescent="0.35">
      <c r="A25" t="s">
        <v>20</v>
      </c>
      <c r="B25">
        <v>198</v>
      </c>
      <c r="G25" t="s">
        <v>14</v>
      </c>
      <c r="H25">
        <v>1684</v>
      </c>
    </row>
    <row r="26" spans="1:8" x14ac:dyDescent="0.35">
      <c r="A26" t="s">
        <v>20</v>
      </c>
      <c r="B26">
        <v>111</v>
      </c>
      <c r="G26" t="s">
        <v>14</v>
      </c>
      <c r="H26">
        <v>56</v>
      </c>
    </row>
    <row r="27" spans="1:8" x14ac:dyDescent="0.35">
      <c r="A27" t="s">
        <v>20</v>
      </c>
      <c r="B27">
        <v>222</v>
      </c>
      <c r="G27" t="s">
        <v>14</v>
      </c>
      <c r="H27">
        <v>838</v>
      </c>
    </row>
    <row r="28" spans="1:8" x14ac:dyDescent="0.35">
      <c r="A28" t="s">
        <v>20</v>
      </c>
      <c r="B28">
        <v>6212</v>
      </c>
      <c r="G28" t="s">
        <v>14</v>
      </c>
      <c r="H28">
        <v>1000</v>
      </c>
    </row>
    <row r="29" spans="1:8" x14ac:dyDescent="0.35">
      <c r="A29" t="s">
        <v>20</v>
      </c>
      <c r="B29">
        <v>98</v>
      </c>
      <c r="G29" t="s">
        <v>14</v>
      </c>
      <c r="H29">
        <v>1482</v>
      </c>
    </row>
    <row r="30" spans="1:8" x14ac:dyDescent="0.35">
      <c r="A30" t="s">
        <v>20</v>
      </c>
      <c r="B30">
        <v>92</v>
      </c>
      <c r="G30" t="s">
        <v>14</v>
      </c>
      <c r="H30">
        <v>106</v>
      </c>
    </row>
    <row r="31" spans="1:8" x14ac:dyDescent="0.35">
      <c r="A31" t="s">
        <v>20</v>
      </c>
      <c r="B31">
        <v>149</v>
      </c>
      <c r="G31" t="s">
        <v>14</v>
      </c>
      <c r="H31">
        <v>679</v>
      </c>
    </row>
    <row r="32" spans="1:8" x14ac:dyDescent="0.35">
      <c r="A32" t="s">
        <v>20</v>
      </c>
      <c r="B32">
        <v>2431</v>
      </c>
      <c r="G32" t="s">
        <v>14</v>
      </c>
      <c r="H32">
        <v>1220</v>
      </c>
    </row>
    <row r="33" spans="1:8" x14ac:dyDescent="0.35">
      <c r="A33" t="s">
        <v>20</v>
      </c>
      <c r="B33">
        <v>303</v>
      </c>
      <c r="G33" t="s">
        <v>14</v>
      </c>
      <c r="H33">
        <v>1</v>
      </c>
    </row>
    <row r="34" spans="1:8" x14ac:dyDescent="0.35">
      <c r="A34" t="s">
        <v>20</v>
      </c>
      <c r="B34">
        <v>209</v>
      </c>
      <c r="G34" t="s">
        <v>14</v>
      </c>
      <c r="H34">
        <v>37</v>
      </c>
    </row>
    <row r="35" spans="1:8" x14ac:dyDescent="0.35">
      <c r="A35" t="s">
        <v>20</v>
      </c>
      <c r="B35">
        <v>131</v>
      </c>
      <c r="G35" t="s">
        <v>14</v>
      </c>
      <c r="H35">
        <v>60</v>
      </c>
    </row>
    <row r="36" spans="1:8" x14ac:dyDescent="0.35">
      <c r="A36" t="s">
        <v>20</v>
      </c>
      <c r="B36">
        <v>164</v>
      </c>
      <c r="G36" t="s">
        <v>14</v>
      </c>
      <c r="H36">
        <v>296</v>
      </c>
    </row>
    <row r="37" spans="1:8" x14ac:dyDescent="0.35">
      <c r="A37" t="s">
        <v>20</v>
      </c>
      <c r="B37">
        <v>201</v>
      </c>
      <c r="G37" t="s">
        <v>14</v>
      </c>
      <c r="H37">
        <v>3304</v>
      </c>
    </row>
    <row r="38" spans="1:8" x14ac:dyDescent="0.35">
      <c r="A38" t="s">
        <v>20</v>
      </c>
      <c r="B38">
        <v>211</v>
      </c>
      <c r="G38" t="s">
        <v>14</v>
      </c>
      <c r="H38">
        <v>73</v>
      </c>
    </row>
    <row r="39" spans="1:8" x14ac:dyDescent="0.35">
      <c r="A39" t="s">
        <v>20</v>
      </c>
      <c r="B39">
        <v>128</v>
      </c>
      <c r="G39" t="s">
        <v>14</v>
      </c>
      <c r="H39">
        <v>3387</v>
      </c>
    </row>
    <row r="40" spans="1:8" x14ac:dyDescent="0.35">
      <c r="A40" t="s">
        <v>20</v>
      </c>
      <c r="B40">
        <v>1600</v>
      </c>
      <c r="G40" t="s">
        <v>14</v>
      </c>
      <c r="H40">
        <v>662</v>
      </c>
    </row>
    <row r="41" spans="1:8" x14ac:dyDescent="0.35">
      <c r="A41" t="s">
        <v>20</v>
      </c>
      <c r="B41">
        <v>249</v>
      </c>
      <c r="G41" t="s">
        <v>14</v>
      </c>
      <c r="H41">
        <v>774</v>
      </c>
    </row>
    <row r="42" spans="1:8" x14ac:dyDescent="0.35">
      <c r="A42" t="s">
        <v>20</v>
      </c>
      <c r="B42">
        <v>236</v>
      </c>
      <c r="G42" t="s">
        <v>14</v>
      </c>
      <c r="H42">
        <v>672</v>
      </c>
    </row>
    <row r="43" spans="1:8" x14ac:dyDescent="0.35">
      <c r="A43" t="s">
        <v>20</v>
      </c>
      <c r="B43">
        <v>4065</v>
      </c>
      <c r="G43" t="s">
        <v>14</v>
      </c>
      <c r="H43">
        <v>940</v>
      </c>
    </row>
    <row r="44" spans="1:8" x14ac:dyDescent="0.35">
      <c r="A44" t="s">
        <v>20</v>
      </c>
      <c r="B44">
        <v>246</v>
      </c>
      <c r="G44" t="s">
        <v>14</v>
      </c>
      <c r="H44">
        <v>117</v>
      </c>
    </row>
    <row r="45" spans="1:8" x14ac:dyDescent="0.35">
      <c r="A45" t="s">
        <v>20</v>
      </c>
      <c r="B45">
        <v>2475</v>
      </c>
      <c r="G45" t="s">
        <v>14</v>
      </c>
      <c r="H45">
        <v>115</v>
      </c>
    </row>
    <row r="46" spans="1:8" x14ac:dyDescent="0.35">
      <c r="A46" t="s">
        <v>20</v>
      </c>
      <c r="B46">
        <v>76</v>
      </c>
      <c r="G46" t="s">
        <v>14</v>
      </c>
      <c r="H46">
        <v>326</v>
      </c>
    </row>
    <row r="47" spans="1:8" x14ac:dyDescent="0.35">
      <c r="A47" t="s">
        <v>20</v>
      </c>
      <c r="B47">
        <v>54</v>
      </c>
      <c r="G47" t="s">
        <v>14</v>
      </c>
      <c r="H47">
        <v>1</v>
      </c>
    </row>
    <row r="48" spans="1:8" x14ac:dyDescent="0.35">
      <c r="A48" t="s">
        <v>20</v>
      </c>
      <c r="B48">
        <v>88</v>
      </c>
      <c r="G48" t="s">
        <v>14</v>
      </c>
      <c r="H48">
        <v>1467</v>
      </c>
    </row>
    <row r="49" spans="1:8" x14ac:dyDescent="0.35">
      <c r="A49" t="s">
        <v>20</v>
      </c>
      <c r="B49">
        <v>85</v>
      </c>
      <c r="G49" t="s">
        <v>14</v>
      </c>
      <c r="H49">
        <v>5681</v>
      </c>
    </row>
    <row r="50" spans="1:8" x14ac:dyDescent="0.35">
      <c r="A50" t="s">
        <v>20</v>
      </c>
      <c r="B50">
        <v>170</v>
      </c>
      <c r="G50" t="s">
        <v>14</v>
      </c>
      <c r="H50">
        <v>1059</v>
      </c>
    </row>
    <row r="51" spans="1:8" x14ac:dyDescent="0.35">
      <c r="A51" t="s">
        <v>20</v>
      </c>
      <c r="B51">
        <v>330</v>
      </c>
      <c r="G51" t="s">
        <v>14</v>
      </c>
      <c r="H51">
        <v>1194</v>
      </c>
    </row>
    <row r="52" spans="1:8" x14ac:dyDescent="0.35">
      <c r="A52" t="s">
        <v>20</v>
      </c>
      <c r="B52">
        <v>127</v>
      </c>
      <c r="G52" t="s">
        <v>14</v>
      </c>
      <c r="H52">
        <v>30</v>
      </c>
    </row>
    <row r="53" spans="1:8" x14ac:dyDescent="0.35">
      <c r="A53" t="s">
        <v>20</v>
      </c>
      <c r="B53">
        <v>411</v>
      </c>
      <c r="G53" t="s">
        <v>14</v>
      </c>
      <c r="H53">
        <v>75</v>
      </c>
    </row>
    <row r="54" spans="1:8" x14ac:dyDescent="0.35">
      <c r="A54" t="s">
        <v>20</v>
      </c>
      <c r="B54">
        <v>180</v>
      </c>
      <c r="G54" t="s">
        <v>14</v>
      </c>
      <c r="H54">
        <v>955</v>
      </c>
    </row>
    <row r="55" spans="1:8" x14ac:dyDescent="0.35">
      <c r="A55" t="s">
        <v>20</v>
      </c>
      <c r="B55">
        <v>374</v>
      </c>
      <c r="G55" t="s">
        <v>14</v>
      </c>
      <c r="H55">
        <v>67</v>
      </c>
    </row>
    <row r="56" spans="1:8" x14ac:dyDescent="0.35">
      <c r="A56" t="s">
        <v>20</v>
      </c>
      <c r="B56">
        <v>71</v>
      </c>
      <c r="G56" t="s">
        <v>14</v>
      </c>
      <c r="H56">
        <v>5</v>
      </c>
    </row>
    <row r="57" spans="1:8" x14ac:dyDescent="0.35">
      <c r="A57" t="s">
        <v>20</v>
      </c>
      <c r="B57">
        <v>203</v>
      </c>
      <c r="G57" t="s">
        <v>14</v>
      </c>
      <c r="H57">
        <v>26</v>
      </c>
    </row>
    <row r="58" spans="1:8" x14ac:dyDescent="0.35">
      <c r="A58" t="s">
        <v>20</v>
      </c>
      <c r="B58">
        <v>113</v>
      </c>
      <c r="G58" t="s">
        <v>14</v>
      </c>
      <c r="H58">
        <v>1130</v>
      </c>
    </row>
    <row r="59" spans="1:8" x14ac:dyDescent="0.35">
      <c r="A59" t="s">
        <v>20</v>
      </c>
      <c r="B59">
        <v>96</v>
      </c>
      <c r="G59" t="s">
        <v>14</v>
      </c>
      <c r="H59">
        <v>782</v>
      </c>
    </row>
    <row r="60" spans="1:8" x14ac:dyDescent="0.35">
      <c r="A60" t="s">
        <v>20</v>
      </c>
      <c r="B60">
        <v>498</v>
      </c>
      <c r="G60" t="s">
        <v>14</v>
      </c>
      <c r="H60">
        <v>210</v>
      </c>
    </row>
    <row r="61" spans="1:8" x14ac:dyDescent="0.35">
      <c r="A61" t="s">
        <v>20</v>
      </c>
      <c r="B61">
        <v>180</v>
      </c>
      <c r="G61" t="s">
        <v>14</v>
      </c>
      <c r="H61">
        <v>136</v>
      </c>
    </row>
    <row r="62" spans="1:8" x14ac:dyDescent="0.35">
      <c r="A62" t="s">
        <v>20</v>
      </c>
      <c r="B62">
        <v>27</v>
      </c>
      <c r="G62" t="s">
        <v>14</v>
      </c>
      <c r="H62">
        <v>86</v>
      </c>
    </row>
    <row r="63" spans="1:8" x14ac:dyDescent="0.35">
      <c r="A63" t="s">
        <v>20</v>
      </c>
      <c r="B63">
        <v>2331</v>
      </c>
      <c r="G63" t="s">
        <v>14</v>
      </c>
      <c r="H63">
        <v>19</v>
      </c>
    </row>
    <row r="64" spans="1:8" x14ac:dyDescent="0.35">
      <c r="A64" t="s">
        <v>20</v>
      </c>
      <c r="B64">
        <v>113</v>
      </c>
      <c r="G64" t="s">
        <v>14</v>
      </c>
      <c r="H64">
        <v>886</v>
      </c>
    </row>
    <row r="65" spans="1:8" x14ac:dyDescent="0.35">
      <c r="A65" t="s">
        <v>20</v>
      </c>
      <c r="B65">
        <v>164</v>
      </c>
      <c r="G65" t="s">
        <v>14</v>
      </c>
      <c r="H65">
        <v>35</v>
      </c>
    </row>
    <row r="66" spans="1:8" x14ac:dyDescent="0.35">
      <c r="A66" t="s">
        <v>20</v>
      </c>
      <c r="B66">
        <v>164</v>
      </c>
      <c r="G66" t="s">
        <v>14</v>
      </c>
      <c r="H66">
        <v>24</v>
      </c>
    </row>
    <row r="67" spans="1:8" x14ac:dyDescent="0.35">
      <c r="A67" t="s">
        <v>20</v>
      </c>
      <c r="B67">
        <v>336</v>
      </c>
      <c r="G67" t="s">
        <v>14</v>
      </c>
      <c r="H67">
        <v>86</v>
      </c>
    </row>
    <row r="68" spans="1:8" x14ac:dyDescent="0.35">
      <c r="A68" t="s">
        <v>20</v>
      </c>
      <c r="B68">
        <v>1917</v>
      </c>
      <c r="G68" t="s">
        <v>14</v>
      </c>
      <c r="H68">
        <v>243</v>
      </c>
    </row>
    <row r="69" spans="1:8" x14ac:dyDescent="0.35">
      <c r="A69" t="s">
        <v>20</v>
      </c>
      <c r="B69">
        <v>95</v>
      </c>
      <c r="G69" t="s">
        <v>14</v>
      </c>
      <c r="H69">
        <v>65</v>
      </c>
    </row>
    <row r="70" spans="1:8" x14ac:dyDescent="0.35">
      <c r="A70" t="s">
        <v>20</v>
      </c>
      <c r="B70">
        <v>147</v>
      </c>
      <c r="G70" t="s">
        <v>14</v>
      </c>
      <c r="H70">
        <v>100</v>
      </c>
    </row>
    <row r="71" spans="1:8" x14ac:dyDescent="0.35">
      <c r="A71" t="s">
        <v>20</v>
      </c>
      <c r="B71">
        <v>86</v>
      </c>
      <c r="G71" t="s">
        <v>14</v>
      </c>
      <c r="H71">
        <v>168</v>
      </c>
    </row>
    <row r="72" spans="1:8" x14ac:dyDescent="0.35">
      <c r="A72" t="s">
        <v>20</v>
      </c>
      <c r="B72">
        <v>83</v>
      </c>
      <c r="G72" t="s">
        <v>14</v>
      </c>
      <c r="H72">
        <v>13</v>
      </c>
    </row>
    <row r="73" spans="1:8" x14ac:dyDescent="0.35">
      <c r="A73" t="s">
        <v>20</v>
      </c>
      <c r="B73">
        <v>676</v>
      </c>
      <c r="G73" t="s">
        <v>14</v>
      </c>
      <c r="H73">
        <v>1</v>
      </c>
    </row>
    <row r="74" spans="1:8" x14ac:dyDescent="0.35">
      <c r="A74" t="s">
        <v>20</v>
      </c>
      <c r="B74">
        <v>361</v>
      </c>
      <c r="G74" t="s">
        <v>14</v>
      </c>
      <c r="H74">
        <v>40</v>
      </c>
    </row>
    <row r="75" spans="1:8" x14ac:dyDescent="0.35">
      <c r="A75" t="s">
        <v>20</v>
      </c>
      <c r="B75">
        <v>131</v>
      </c>
      <c r="G75" t="s">
        <v>14</v>
      </c>
      <c r="H75">
        <v>226</v>
      </c>
    </row>
    <row r="76" spans="1:8" x14ac:dyDescent="0.35">
      <c r="A76" t="s">
        <v>20</v>
      </c>
      <c r="B76">
        <v>126</v>
      </c>
      <c r="G76" t="s">
        <v>14</v>
      </c>
      <c r="H76">
        <v>1625</v>
      </c>
    </row>
    <row r="77" spans="1:8" x14ac:dyDescent="0.35">
      <c r="A77" t="s">
        <v>20</v>
      </c>
      <c r="B77">
        <v>275</v>
      </c>
      <c r="G77" t="s">
        <v>14</v>
      </c>
      <c r="H77">
        <v>143</v>
      </c>
    </row>
    <row r="78" spans="1:8" x14ac:dyDescent="0.35">
      <c r="A78" t="s">
        <v>20</v>
      </c>
      <c r="B78">
        <v>67</v>
      </c>
      <c r="G78" t="s">
        <v>14</v>
      </c>
      <c r="H78">
        <v>934</v>
      </c>
    </row>
    <row r="79" spans="1:8" x14ac:dyDescent="0.35">
      <c r="A79" t="s">
        <v>20</v>
      </c>
      <c r="B79">
        <v>154</v>
      </c>
      <c r="G79" t="s">
        <v>14</v>
      </c>
      <c r="H79">
        <v>17</v>
      </c>
    </row>
    <row r="80" spans="1:8" x14ac:dyDescent="0.35">
      <c r="A80" t="s">
        <v>20</v>
      </c>
      <c r="B80">
        <v>1782</v>
      </c>
      <c r="G80" t="s">
        <v>14</v>
      </c>
      <c r="H80">
        <v>2179</v>
      </c>
    </row>
    <row r="81" spans="1:8" x14ac:dyDescent="0.35">
      <c r="A81" t="s">
        <v>20</v>
      </c>
      <c r="B81">
        <v>903</v>
      </c>
      <c r="G81" t="s">
        <v>14</v>
      </c>
      <c r="H81">
        <v>931</v>
      </c>
    </row>
    <row r="82" spans="1:8" x14ac:dyDescent="0.35">
      <c r="A82" t="s">
        <v>20</v>
      </c>
      <c r="B82">
        <v>94</v>
      </c>
      <c r="G82" t="s">
        <v>14</v>
      </c>
      <c r="H82">
        <v>92</v>
      </c>
    </row>
    <row r="83" spans="1:8" x14ac:dyDescent="0.35">
      <c r="A83" t="s">
        <v>20</v>
      </c>
      <c r="B83">
        <v>180</v>
      </c>
      <c r="G83" t="s">
        <v>14</v>
      </c>
      <c r="H83">
        <v>57</v>
      </c>
    </row>
    <row r="84" spans="1:8" x14ac:dyDescent="0.35">
      <c r="A84" t="s">
        <v>20</v>
      </c>
      <c r="B84">
        <v>533</v>
      </c>
      <c r="G84" t="s">
        <v>14</v>
      </c>
      <c r="H84">
        <v>41</v>
      </c>
    </row>
    <row r="85" spans="1:8" x14ac:dyDescent="0.35">
      <c r="A85" t="s">
        <v>20</v>
      </c>
      <c r="B85">
        <v>2443</v>
      </c>
      <c r="G85" t="s">
        <v>14</v>
      </c>
      <c r="H85">
        <v>1</v>
      </c>
    </row>
    <row r="86" spans="1:8" x14ac:dyDescent="0.35">
      <c r="A86" t="s">
        <v>20</v>
      </c>
      <c r="B86">
        <v>89</v>
      </c>
      <c r="G86" t="s">
        <v>14</v>
      </c>
      <c r="H86">
        <v>101</v>
      </c>
    </row>
    <row r="87" spans="1:8" x14ac:dyDescent="0.35">
      <c r="A87" t="s">
        <v>20</v>
      </c>
      <c r="B87">
        <v>159</v>
      </c>
      <c r="G87" t="s">
        <v>14</v>
      </c>
      <c r="H87">
        <v>1335</v>
      </c>
    </row>
    <row r="88" spans="1:8" x14ac:dyDescent="0.35">
      <c r="A88" t="s">
        <v>20</v>
      </c>
      <c r="B88">
        <v>50</v>
      </c>
      <c r="G88" t="s">
        <v>14</v>
      </c>
      <c r="H88">
        <v>15</v>
      </c>
    </row>
    <row r="89" spans="1:8" x14ac:dyDescent="0.35">
      <c r="A89" t="s">
        <v>20</v>
      </c>
      <c r="B89">
        <v>186</v>
      </c>
      <c r="G89" t="s">
        <v>14</v>
      </c>
      <c r="H89">
        <v>454</v>
      </c>
    </row>
    <row r="90" spans="1:8" x14ac:dyDescent="0.35">
      <c r="A90" t="s">
        <v>20</v>
      </c>
      <c r="B90">
        <v>1071</v>
      </c>
      <c r="G90" t="s">
        <v>14</v>
      </c>
      <c r="H90">
        <v>3182</v>
      </c>
    </row>
    <row r="91" spans="1:8" x14ac:dyDescent="0.35">
      <c r="A91" t="s">
        <v>20</v>
      </c>
      <c r="B91">
        <v>117</v>
      </c>
      <c r="G91" t="s">
        <v>14</v>
      </c>
      <c r="H91">
        <v>15</v>
      </c>
    </row>
    <row r="92" spans="1:8" x14ac:dyDescent="0.35">
      <c r="A92" t="s">
        <v>20</v>
      </c>
      <c r="B92">
        <v>70</v>
      </c>
      <c r="G92" t="s">
        <v>14</v>
      </c>
      <c r="H92">
        <v>133</v>
      </c>
    </row>
    <row r="93" spans="1:8" x14ac:dyDescent="0.35">
      <c r="A93" t="s">
        <v>20</v>
      </c>
      <c r="B93">
        <v>135</v>
      </c>
      <c r="G93" t="s">
        <v>14</v>
      </c>
      <c r="H93">
        <v>2062</v>
      </c>
    </row>
    <row r="94" spans="1:8" x14ac:dyDescent="0.35">
      <c r="A94" t="s">
        <v>20</v>
      </c>
      <c r="B94">
        <v>768</v>
      </c>
      <c r="G94" t="s">
        <v>14</v>
      </c>
      <c r="H94">
        <v>29</v>
      </c>
    </row>
    <row r="95" spans="1:8" x14ac:dyDescent="0.35">
      <c r="A95" t="s">
        <v>20</v>
      </c>
      <c r="B95">
        <v>199</v>
      </c>
      <c r="G95" t="s">
        <v>14</v>
      </c>
      <c r="H95">
        <v>132</v>
      </c>
    </row>
    <row r="96" spans="1:8" x14ac:dyDescent="0.35">
      <c r="A96" t="s">
        <v>20</v>
      </c>
      <c r="B96">
        <v>107</v>
      </c>
      <c r="G96" t="s">
        <v>14</v>
      </c>
      <c r="H96">
        <v>137</v>
      </c>
    </row>
    <row r="97" spans="1:8" x14ac:dyDescent="0.35">
      <c r="A97" t="s">
        <v>20</v>
      </c>
      <c r="B97">
        <v>195</v>
      </c>
      <c r="G97" t="s">
        <v>14</v>
      </c>
      <c r="H97">
        <v>908</v>
      </c>
    </row>
    <row r="98" spans="1:8" x14ac:dyDescent="0.35">
      <c r="A98" t="s">
        <v>20</v>
      </c>
      <c r="B98">
        <v>3376</v>
      </c>
      <c r="G98" t="s">
        <v>14</v>
      </c>
      <c r="H98">
        <v>10</v>
      </c>
    </row>
    <row r="99" spans="1:8" x14ac:dyDescent="0.35">
      <c r="A99" t="s">
        <v>20</v>
      </c>
      <c r="B99">
        <v>41</v>
      </c>
      <c r="G99" t="s">
        <v>14</v>
      </c>
      <c r="H99">
        <v>1910</v>
      </c>
    </row>
    <row r="100" spans="1:8" x14ac:dyDescent="0.35">
      <c r="A100" t="s">
        <v>20</v>
      </c>
      <c r="B100">
        <v>1821</v>
      </c>
      <c r="G100" t="s">
        <v>14</v>
      </c>
      <c r="H100">
        <v>38</v>
      </c>
    </row>
    <row r="101" spans="1:8" x14ac:dyDescent="0.35">
      <c r="A101" t="s">
        <v>20</v>
      </c>
      <c r="B101">
        <v>164</v>
      </c>
      <c r="G101" t="s">
        <v>14</v>
      </c>
      <c r="H101">
        <v>104</v>
      </c>
    </row>
    <row r="102" spans="1:8" x14ac:dyDescent="0.35">
      <c r="A102" t="s">
        <v>20</v>
      </c>
      <c r="B102">
        <v>157</v>
      </c>
      <c r="G102" t="s">
        <v>14</v>
      </c>
      <c r="H102">
        <v>49</v>
      </c>
    </row>
    <row r="103" spans="1:8" x14ac:dyDescent="0.35">
      <c r="A103" t="s">
        <v>20</v>
      </c>
      <c r="B103">
        <v>246</v>
      </c>
      <c r="G103" t="s">
        <v>14</v>
      </c>
      <c r="H103">
        <v>1</v>
      </c>
    </row>
    <row r="104" spans="1:8" x14ac:dyDescent="0.35">
      <c r="A104" t="s">
        <v>20</v>
      </c>
      <c r="B104">
        <v>1396</v>
      </c>
      <c r="G104" t="s">
        <v>14</v>
      </c>
      <c r="H104">
        <v>245</v>
      </c>
    </row>
    <row r="105" spans="1:8" x14ac:dyDescent="0.35">
      <c r="A105" t="s">
        <v>20</v>
      </c>
      <c r="B105">
        <v>2506</v>
      </c>
      <c r="G105" t="s">
        <v>14</v>
      </c>
      <c r="H105">
        <v>32</v>
      </c>
    </row>
    <row r="106" spans="1:8" x14ac:dyDescent="0.35">
      <c r="A106" t="s">
        <v>20</v>
      </c>
      <c r="B106">
        <v>244</v>
      </c>
      <c r="G106" t="s">
        <v>14</v>
      </c>
      <c r="H106">
        <v>7</v>
      </c>
    </row>
    <row r="107" spans="1:8" x14ac:dyDescent="0.35">
      <c r="A107" t="s">
        <v>20</v>
      </c>
      <c r="B107">
        <v>146</v>
      </c>
      <c r="G107" t="s">
        <v>14</v>
      </c>
      <c r="H107">
        <v>803</v>
      </c>
    </row>
    <row r="108" spans="1:8" x14ac:dyDescent="0.35">
      <c r="A108" t="s">
        <v>20</v>
      </c>
      <c r="B108">
        <v>1267</v>
      </c>
      <c r="G108" t="s">
        <v>14</v>
      </c>
      <c r="H108">
        <v>16</v>
      </c>
    </row>
    <row r="109" spans="1:8" x14ac:dyDescent="0.35">
      <c r="A109" t="s">
        <v>20</v>
      </c>
      <c r="B109">
        <v>1561</v>
      </c>
      <c r="G109" t="s">
        <v>14</v>
      </c>
      <c r="H109">
        <v>31</v>
      </c>
    </row>
    <row r="110" spans="1:8" x14ac:dyDescent="0.35">
      <c r="A110" t="s">
        <v>20</v>
      </c>
      <c r="B110">
        <v>48</v>
      </c>
      <c r="G110" t="s">
        <v>14</v>
      </c>
      <c r="H110">
        <v>108</v>
      </c>
    </row>
    <row r="111" spans="1:8" x14ac:dyDescent="0.35">
      <c r="A111" t="s">
        <v>20</v>
      </c>
      <c r="B111">
        <v>2739</v>
      </c>
      <c r="G111" t="s">
        <v>14</v>
      </c>
      <c r="H111">
        <v>30</v>
      </c>
    </row>
    <row r="112" spans="1:8" x14ac:dyDescent="0.35">
      <c r="A112" t="s">
        <v>20</v>
      </c>
      <c r="B112">
        <v>3537</v>
      </c>
      <c r="G112" t="s">
        <v>14</v>
      </c>
      <c r="H112">
        <v>17</v>
      </c>
    </row>
    <row r="113" spans="1:8" x14ac:dyDescent="0.35">
      <c r="A113" t="s">
        <v>20</v>
      </c>
      <c r="B113">
        <v>2107</v>
      </c>
      <c r="G113" t="s">
        <v>14</v>
      </c>
      <c r="H113">
        <v>80</v>
      </c>
    </row>
    <row r="114" spans="1:8" x14ac:dyDescent="0.35">
      <c r="A114" t="s">
        <v>20</v>
      </c>
      <c r="B114">
        <v>3318</v>
      </c>
      <c r="G114" t="s">
        <v>14</v>
      </c>
      <c r="H114">
        <v>2468</v>
      </c>
    </row>
    <row r="115" spans="1:8" x14ac:dyDescent="0.35">
      <c r="A115" t="s">
        <v>20</v>
      </c>
      <c r="B115">
        <v>340</v>
      </c>
      <c r="G115" t="s">
        <v>14</v>
      </c>
      <c r="H115">
        <v>26</v>
      </c>
    </row>
    <row r="116" spans="1:8" x14ac:dyDescent="0.35">
      <c r="A116" t="s">
        <v>20</v>
      </c>
      <c r="B116">
        <v>1442</v>
      </c>
      <c r="G116" t="s">
        <v>14</v>
      </c>
      <c r="H116">
        <v>73</v>
      </c>
    </row>
    <row r="117" spans="1:8" x14ac:dyDescent="0.35">
      <c r="A117" t="s">
        <v>20</v>
      </c>
      <c r="B117">
        <v>126</v>
      </c>
      <c r="G117" t="s">
        <v>14</v>
      </c>
      <c r="H117">
        <v>128</v>
      </c>
    </row>
    <row r="118" spans="1:8" x14ac:dyDescent="0.35">
      <c r="A118" t="s">
        <v>20</v>
      </c>
      <c r="B118">
        <v>524</v>
      </c>
      <c r="G118" t="s">
        <v>14</v>
      </c>
      <c r="H118">
        <v>33</v>
      </c>
    </row>
    <row r="119" spans="1:8" x14ac:dyDescent="0.35">
      <c r="A119" t="s">
        <v>20</v>
      </c>
      <c r="B119">
        <v>1989</v>
      </c>
      <c r="G119" t="s">
        <v>14</v>
      </c>
      <c r="H119">
        <v>1072</v>
      </c>
    </row>
    <row r="120" spans="1:8" x14ac:dyDescent="0.35">
      <c r="A120" t="s">
        <v>20</v>
      </c>
      <c r="B120">
        <v>157</v>
      </c>
      <c r="G120" t="s">
        <v>14</v>
      </c>
      <c r="H120">
        <v>393</v>
      </c>
    </row>
    <row r="121" spans="1:8" x14ac:dyDescent="0.35">
      <c r="A121" t="s">
        <v>20</v>
      </c>
      <c r="B121">
        <v>4498</v>
      </c>
      <c r="G121" t="s">
        <v>14</v>
      </c>
      <c r="H121">
        <v>1257</v>
      </c>
    </row>
    <row r="122" spans="1:8" x14ac:dyDescent="0.35">
      <c r="A122" t="s">
        <v>20</v>
      </c>
      <c r="B122">
        <v>80</v>
      </c>
      <c r="G122" t="s">
        <v>14</v>
      </c>
      <c r="H122">
        <v>328</v>
      </c>
    </row>
    <row r="123" spans="1:8" x14ac:dyDescent="0.35">
      <c r="A123" t="s">
        <v>20</v>
      </c>
      <c r="B123">
        <v>43</v>
      </c>
      <c r="G123" t="s">
        <v>14</v>
      </c>
      <c r="H123">
        <v>147</v>
      </c>
    </row>
    <row r="124" spans="1:8" x14ac:dyDescent="0.35">
      <c r="A124" t="s">
        <v>20</v>
      </c>
      <c r="B124">
        <v>2053</v>
      </c>
      <c r="G124" t="s">
        <v>14</v>
      </c>
      <c r="H124">
        <v>830</v>
      </c>
    </row>
    <row r="125" spans="1:8" x14ac:dyDescent="0.35">
      <c r="A125" t="s">
        <v>20</v>
      </c>
      <c r="B125">
        <v>168</v>
      </c>
      <c r="G125" t="s">
        <v>14</v>
      </c>
      <c r="H125">
        <v>331</v>
      </c>
    </row>
    <row r="126" spans="1:8" x14ac:dyDescent="0.35">
      <c r="A126" t="s">
        <v>20</v>
      </c>
      <c r="B126">
        <v>4289</v>
      </c>
      <c r="G126" t="s">
        <v>14</v>
      </c>
      <c r="H126">
        <v>25</v>
      </c>
    </row>
    <row r="127" spans="1:8" x14ac:dyDescent="0.35">
      <c r="A127" t="s">
        <v>20</v>
      </c>
      <c r="B127">
        <v>165</v>
      </c>
      <c r="G127" t="s">
        <v>14</v>
      </c>
      <c r="H127">
        <v>3483</v>
      </c>
    </row>
    <row r="128" spans="1:8" x14ac:dyDescent="0.35">
      <c r="A128" t="s">
        <v>20</v>
      </c>
      <c r="B128">
        <v>1815</v>
      </c>
      <c r="G128" t="s">
        <v>14</v>
      </c>
      <c r="H128">
        <v>923</v>
      </c>
    </row>
    <row r="129" spans="1:8" x14ac:dyDescent="0.35">
      <c r="A129" t="s">
        <v>20</v>
      </c>
      <c r="B129">
        <v>397</v>
      </c>
      <c r="G129" t="s">
        <v>14</v>
      </c>
      <c r="H129">
        <v>1</v>
      </c>
    </row>
    <row r="130" spans="1:8" x14ac:dyDescent="0.35">
      <c r="A130" t="s">
        <v>20</v>
      </c>
      <c r="B130">
        <v>1539</v>
      </c>
      <c r="G130" t="s">
        <v>14</v>
      </c>
      <c r="H130">
        <v>33</v>
      </c>
    </row>
    <row r="131" spans="1:8" x14ac:dyDescent="0.35">
      <c r="A131" t="s">
        <v>20</v>
      </c>
      <c r="B131">
        <v>138</v>
      </c>
      <c r="G131" t="s">
        <v>14</v>
      </c>
      <c r="H131">
        <v>40</v>
      </c>
    </row>
    <row r="132" spans="1:8" x14ac:dyDescent="0.35">
      <c r="A132" t="s">
        <v>20</v>
      </c>
      <c r="B132">
        <v>3594</v>
      </c>
      <c r="G132" t="s">
        <v>14</v>
      </c>
      <c r="H132">
        <v>23</v>
      </c>
    </row>
    <row r="133" spans="1:8" x14ac:dyDescent="0.35">
      <c r="A133" t="s">
        <v>20</v>
      </c>
      <c r="B133">
        <v>5880</v>
      </c>
      <c r="G133" t="s">
        <v>14</v>
      </c>
      <c r="H133">
        <v>75</v>
      </c>
    </row>
    <row r="134" spans="1:8" x14ac:dyDescent="0.35">
      <c r="A134" t="s">
        <v>20</v>
      </c>
      <c r="B134">
        <v>112</v>
      </c>
      <c r="G134" t="s">
        <v>14</v>
      </c>
      <c r="H134">
        <v>2176</v>
      </c>
    </row>
    <row r="135" spans="1:8" x14ac:dyDescent="0.35">
      <c r="A135" t="s">
        <v>20</v>
      </c>
      <c r="B135">
        <v>943</v>
      </c>
      <c r="G135" t="s">
        <v>14</v>
      </c>
      <c r="H135">
        <v>441</v>
      </c>
    </row>
    <row r="136" spans="1:8" x14ac:dyDescent="0.35">
      <c r="A136" t="s">
        <v>20</v>
      </c>
      <c r="B136">
        <v>2468</v>
      </c>
      <c r="G136" t="s">
        <v>14</v>
      </c>
      <c r="H136">
        <v>25</v>
      </c>
    </row>
    <row r="137" spans="1:8" x14ac:dyDescent="0.35">
      <c r="A137" t="s">
        <v>20</v>
      </c>
      <c r="B137">
        <v>2551</v>
      </c>
      <c r="G137" t="s">
        <v>14</v>
      </c>
      <c r="H137">
        <v>127</v>
      </c>
    </row>
    <row r="138" spans="1:8" x14ac:dyDescent="0.35">
      <c r="A138" t="s">
        <v>20</v>
      </c>
      <c r="B138">
        <v>101</v>
      </c>
      <c r="G138" t="s">
        <v>14</v>
      </c>
      <c r="H138">
        <v>355</v>
      </c>
    </row>
    <row r="139" spans="1:8" x14ac:dyDescent="0.35">
      <c r="A139" t="s">
        <v>20</v>
      </c>
      <c r="B139">
        <v>92</v>
      </c>
      <c r="G139" t="s">
        <v>14</v>
      </c>
      <c r="H139">
        <v>44</v>
      </c>
    </row>
    <row r="140" spans="1:8" x14ac:dyDescent="0.35">
      <c r="A140" t="s">
        <v>20</v>
      </c>
      <c r="B140">
        <v>62</v>
      </c>
      <c r="G140" t="s">
        <v>14</v>
      </c>
      <c r="H140">
        <v>67</v>
      </c>
    </row>
    <row r="141" spans="1:8" x14ac:dyDescent="0.35">
      <c r="A141" t="s">
        <v>20</v>
      </c>
      <c r="B141">
        <v>149</v>
      </c>
      <c r="G141" t="s">
        <v>14</v>
      </c>
      <c r="H141">
        <v>1068</v>
      </c>
    </row>
    <row r="142" spans="1:8" x14ac:dyDescent="0.35">
      <c r="A142" t="s">
        <v>20</v>
      </c>
      <c r="B142">
        <v>329</v>
      </c>
      <c r="G142" t="s">
        <v>14</v>
      </c>
      <c r="H142">
        <v>424</v>
      </c>
    </row>
    <row r="143" spans="1:8" x14ac:dyDescent="0.35">
      <c r="A143" t="s">
        <v>20</v>
      </c>
      <c r="B143">
        <v>97</v>
      </c>
      <c r="G143" t="s">
        <v>14</v>
      </c>
      <c r="H143">
        <v>151</v>
      </c>
    </row>
    <row r="144" spans="1:8" x14ac:dyDescent="0.35">
      <c r="A144" t="s">
        <v>20</v>
      </c>
      <c r="B144">
        <v>1784</v>
      </c>
      <c r="G144" t="s">
        <v>14</v>
      </c>
      <c r="H144">
        <v>1608</v>
      </c>
    </row>
    <row r="145" spans="1:8" x14ac:dyDescent="0.35">
      <c r="A145" t="s">
        <v>20</v>
      </c>
      <c r="B145">
        <v>1684</v>
      </c>
      <c r="G145" t="s">
        <v>14</v>
      </c>
      <c r="H145">
        <v>941</v>
      </c>
    </row>
    <row r="146" spans="1:8" x14ac:dyDescent="0.35">
      <c r="A146" t="s">
        <v>20</v>
      </c>
      <c r="B146">
        <v>250</v>
      </c>
      <c r="G146" t="s">
        <v>14</v>
      </c>
      <c r="H146">
        <v>1</v>
      </c>
    </row>
    <row r="147" spans="1:8" x14ac:dyDescent="0.35">
      <c r="A147" t="s">
        <v>20</v>
      </c>
      <c r="B147">
        <v>238</v>
      </c>
      <c r="G147" t="s">
        <v>14</v>
      </c>
      <c r="H147">
        <v>40</v>
      </c>
    </row>
    <row r="148" spans="1:8" x14ac:dyDescent="0.35">
      <c r="A148" t="s">
        <v>20</v>
      </c>
      <c r="B148">
        <v>53</v>
      </c>
      <c r="G148" t="s">
        <v>14</v>
      </c>
      <c r="H148">
        <v>3015</v>
      </c>
    </row>
    <row r="149" spans="1:8" x14ac:dyDescent="0.35">
      <c r="A149" t="s">
        <v>20</v>
      </c>
      <c r="B149">
        <v>214</v>
      </c>
      <c r="G149" t="s">
        <v>14</v>
      </c>
      <c r="H149">
        <v>435</v>
      </c>
    </row>
    <row r="150" spans="1:8" x14ac:dyDescent="0.35">
      <c r="A150" t="s">
        <v>20</v>
      </c>
      <c r="B150">
        <v>222</v>
      </c>
      <c r="G150" t="s">
        <v>14</v>
      </c>
      <c r="H150">
        <v>714</v>
      </c>
    </row>
    <row r="151" spans="1:8" x14ac:dyDescent="0.35">
      <c r="A151" t="s">
        <v>20</v>
      </c>
      <c r="B151">
        <v>1884</v>
      </c>
      <c r="G151" t="s">
        <v>14</v>
      </c>
      <c r="H151">
        <v>5497</v>
      </c>
    </row>
    <row r="152" spans="1:8" x14ac:dyDescent="0.35">
      <c r="A152" t="s">
        <v>20</v>
      </c>
      <c r="B152">
        <v>218</v>
      </c>
      <c r="G152" t="s">
        <v>14</v>
      </c>
      <c r="H152">
        <v>418</v>
      </c>
    </row>
    <row r="153" spans="1:8" x14ac:dyDescent="0.35">
      <c r="A153" t="s">
        <v>20</v>
      </c>
      <c r="B153">
        <v>6465</v>
      </c>
      <c r="G153" t="s">
        <v>14</v>
      </c>
      <c r="H153">
        <v>1439</v>
      </c>
    </row>
    <row r="154" spans="1:8" x14ac:dyDescent="0.35">
      <c r="A154" t="s">
        <v>20</v>
      </c>
      <c r="B154">
        <v>59</v>
      </c>
      <c r="G154" t="s">
        <v>14</v>
      </c>
      <c r="H154">
        <v>15</v>
      </c>
    </row>
    <row r="155" spans="1:8" x14ac:dyDescent="0.35">
      <c r="A155" t="s">
        <v>20</v>
      </c>
      <c r="B155">
        <v>88</v>
      </c>
      <c r="G155" t="s">
        <v>14</v>
      </c>
      <c r="H155">
        <v>1999</v>
      </c>
    </row>
    <row r="156" spans="1:8" x14ac:dyDescent="0.35">
      <c r="A156" t="s">
        <v>20</v>
      </c>
      <c r="B156">
        <v>1697</v>
      </c>
      <c r="G156" t="s">
        <v>14</v>
      </c>
      <c r="H156">
        <v>118</v>
      </c>
    </row>
    <row r="157" spans="1:8" x14ac:dyDescent="0.35">
      <c r="A157" t="s">
        <v>20</v>
      </c>
      <c r="B157">
        <v>92</v>
      </c>
      <c r="G157" t="s">
        <v>14</v>
      </c>
      <c r="H157">
        <v>162</v>
      </c>
    </row>
    <row r="158" spans="1:8" x14ac:dyDescent="0.35">
      <c r="A158" t="s">
        <v>20</v>
      </c>
      <c r="B158">
        <v>186</v>
      </c>
      <c r="G158" t="s">
        <v>14</v>
      </c>
      <c r="H158">
        <v>83</v>
      </c>
    </row>
    <row r="159" spans="1:8" x14ac:dyDescent="0.35">
      <c r="A159" t="s">
        <v>20</v>
      </c>
      <c r="B159">
        <v>138</v>
      </c>
      <c r="G159" t="s">
        <v>14</v>
      </c>
      <c r="H159">
        <v>747</v>
      </c>
    </row>
    <row r="160" spans="1:8" x14ac:dyDescent="0.35">
      <c r="A160" t="s">
        <v>20</v>
      </c>
      <c r="B160">
        <v>261</v>
      </c>
      <c r="G160" t="s">
        <v>14</v>
      </c>
      <c r="H160">
        <v>84</v>
      </c>
    </row>
    <row r="161" spans="1:8" x14ac:dyDescent="0.35">
      <c r="A161" t="s">
        <v>20</v>
      </c>
      <c r="B161">
        <v>107</v>
      </c>
      <c r="G161" t="s">
        <v>14</v>
      </c>
      <c r="H161">
        <v>91</v>
      </c>
    </row>
    <row r="162" spans="1:8" x14ac:dyDescent="0.35">
      <c r="A162" t="s">
        <v>20</v>
      </c>
      <c r="B162">
        <v>199</v>
      </c>
      <c r="G162" t="s">
        <v>14</v>
      </c>
      <c r="H162">
        <v>792</v>
      </c>
    </row>
    <row r="163" spans="1:8" x14ac:dyDescent="0.35">
      <c r="A163" t="s">
        <v>20</v>
      </c>
      <c r="B163">
        <v>5512</v>
      </c>
      <c r="G163" t="s">
        <v>14</v>
      </c>
      <c r="H163">
        <v>32</v>
      </c>
    </row>
    <row r="164" spans="1:8" x14ac:dyDescent="0.35">
      <c r="A164" t="s">
        <v>20</v>
      </c>
      <c r="B164">
        <v>86</v>
      </c>
      <c r="G164" t="s">
        <v>14</v>
      </c>
      <c r="H164">
        <v>186</v>
      </c>
    </row>
    <row r="165" spans="1:8" x14ac:dyDescent="0.35">
      <c r="A165" t="s">
        <v>20</v>
      </c>
      <c r="B165">
        <v>2768</v>
      </c>
      <c r="G165" t="s">
        <v>14</v>
      </c>
      <c r="H165">
        <v>605</v>
      </c>
    </row>
    <row r="166" spans="1:8" x14ac:dyDescent="0.35">
      <c r="A166" t="s">
        <v>20</v>
      </c>
      <c r="B166">
        <v>48</v>
      </c>
      <c r="G166" t="s">
        <v>14</v>
      </c>
      <c r="H166">
        <v>1</v>
      </c>
    </row>
    <row r="167" spans="1:8" x14ac:dyDescent="0.35">
      <c r="A167" t="s">
        <v>20</v>
      </c>
      <c r="B167">
        <v>87</v>
      </c>
      <c r="G167" t="s">
        <v>14</v>
      </c>
      <c r="H167">
        <v>31</v>
      </c>
    </row>
    <row r="168" spans="1:8" x14ac:dyDescent="0.35">
      <c r="A168" t="s">
        <v>20</v>
      </c>
      <c r="B168">
        <v>1894</v>
      </c>
      <c r="G168" t="s">
        <v>14</v>
      </c>
      <c r="H168">
        <v>1181</v>
      </c>
    </row>
    <row r="169" spans="1:8" x14ac:dyDescent="0.35">
      <c r="A169" t="s">
        <v>20</v>
      </c>
      <c r="B169">
        <v>282</v>
      </c>
      <c r="G169" t="s">
        <v>14</v>
      </c>
      <c r="H169">
        <v>39</v>
      </c>
    </row>
    <row r="170" spans="1:8" x14ac:dyDescent="0.35">
      <c r="A170" t="s">
        <v>20</v>
      </c>
      <c r="B170">
        <v>116</v>
      </c>
      <c r="G170" t="s">
        <v>14</v>
      </c>
      <c r="H170">
        <v>46</v>
      </c>
    </row>
    <row r="171" spans="1:8" x14ac:dyDescent="0.35">
      <c r="A171" t="s">
        <v>20</v>
      </c>
      <c r="B171">
        <v>83</v>
      </c>
      <c r="G171" t="s">
        <v>14</v>
      </c>
      <c r="H171">
        <v>105</v>
      </c>
    </row>
    <row r="172" spans="1:8" x14ac:dyDescent="0.35">
      <c r="A172" t="s">
        <v>20</v>
      </c>
      <c r="B172">
        <v>91</v>
      </c>
      <c r="G172" t="s">
        <v>14</v>
      </c>
      <c r="H172">
        <v>535</v>
      </c>
    </row>
    <row r="173" spans="1:8" x14ac:dyDescent="0.35">
      <c r="A173" t="s">
        <v>20</v>
      </c>
      <c r="B173">
        <v>546</v>
      </c>
      <c r="G173" t="s">
        <v>14</v>
      </c>
      <c r="H173">
        <v>16</v>
      </c>
    </row>
    <row r="174" spans="1:8" x14ac:dyDescent="0.35">
      <c r="A174" t="s">
        <v>20</v>
      </c>
      <c r="B174">
        <v>393</v>
      </c>
      <c r="G174" t="s">
        <v>14</v>
      </c>
      <c r="H174">
        <v>575</v>
      </c>
    </row>
    <row r="175" spans="1:8" x14ac:dyDescent="0.35">
      <c r="A175" t="s">
        <v>20</v>
      </c>
      <c r="B175">
        <v>133</v>
      </c>
      <c r="G175" t="s">
        <v>14</v>
      </c>
      <c r="H175">
        <v>1120</v>
      </c>
    </row>
    <row r="176" spans="1:8" x14ac:dyDescent="0.35">
      <c r="A176" t="s">
        <v>20</v>
      </c>
      <c r="B176">
        <v>254</v>
      </c>
      <c r="G176" t="s">
        <v>14</v>
      </c>
      <c r="H176">
        <v>113</v>
      </c>
    </row>
    <row r="177" spans="1:8" x14ac:dyDescent="0.35">
      <c r="A177" t="s">
        <v>20</v>
      </c>
      <c r="B177">
        <v>176</v>
      </c>
      <c r="G177" t="s">
        <v>14</v>
      </c>
      <c r="H177">
        <v>1538</v>
      </c>
    </row>
    <row r="178" spans="1:8" x14ac:dyDescent="0.35">
      <c r="A178" t="s">
        <v>20</v>
      </c>
      <c r="B178">
        <v>337</v>
      </c>
      <c r="G178" t="s">
        <v>14</v>
      </c>
      <c r="H178">
        <v>9</v>
      </c>
    </row>
    <row r="179" spans="1:8" x14ac:dyDescent="0.35">
      <c r="A179" t="s">
        <v>20</v>
      </c>
      <c r="B179">
        <v>107</v>
      </c>
      <c r="G179" t="s">
        <v>14</v>
      </c>
      <c r="H179">
        <v>554</v>
      </c>
    </row>
    <row r="180" spans="1:8" x14ac:dyDescent="0.35">
      <c r="A180" t="s">
        <v>20</v>
      </c>
      <c r="B180">
        <v>183</v>
      </c>
      <c r="G180" t="s">
        <v>14</v>
      </c>
      <c r="H180">
        <v>648</v>
      </c>
    </row>
    <row r="181" spans="1:8" x14ac:dyDescent="0.35">
      <c r="A181" t="s">
        <v>20</v>
      </c>
      <c r="B181">
        <v>72</v>
      </c>
      <c r="G181" t="s">
        <v>14</v>
      </c>
      <c r="H181">
        <v>21</v>
      </c>
    </row>
    <row r="182" spans="1:8" x14ac:dyDescent="0.35">
      <c r="A182" t="s">
        <v>20</v>
      </c>
      <c r="B182">
        <v>295</v>
      </c>
      <c r="G182" t="s">
        <v>14</v>
      </c>
      <c r="H182">
        <v>54</v>
      </c>
    </row>
    <row r="183" spans="1:8" x14ac:dyDescent="0.35">
      <c r="A183" t="s">
        <v>20</v>
      </c>
      <c r="B183">
        <v>142</v>
      </c>
      <c r="G183" t="s">
        <v>14</v>
      </c>
      <c r="H183">
        <v>120</v>
      </c>
    </row>
    <row r="184" spans="1:8" x14ac:dyDescent="0.35">
      <c r="A184" t="s">
        <v>20</v>
      </c>
      <c r="B184">
        <v>85</v>
      </c>
      <c r="G184" t="s">
        <v>14</v>
      </c>
      <c r="H184">
        <v>579</v>
      </c>
    </row>
    <row r="185" spans="1:8" x14ac:dyDescent="0.35">
      <c r="A185" t="s">
        <v>20</v>
      </c>
      <c r="B185">
        <v>659</v>
      </c>
      <c r="G185" t="s">
        <v>14</v>
      </c>
      <c r="H185">
        <v>2072</v>
      </c>
    </row>
    <row r="186" spans="1:8" x14ac:dyDescent="0.35">
      <c r="A186" t="s">
        <v>20</v>
      </c>
      <c r="B186">
        <v>121</v>
      </c>
      <c r="G186" t="s">
        <v>14</v>
      </c>
      <c r="H186">
        <v>0</v>
      </c>
    </row>
    <row r="187" spans="1:8" x14ac:dyDescent="0.35">
      <c r="A187" t="s">
        <v>20</v>
      </c>
      <c r="B187">
        <v>3742</v>
      </c>
      <c r="G187" t="s">
        <v>14</v>
      </c>
      <c r="H187">
        <v>1796</v>
      </c>
    </row>
    <row r="188" spans="1:8" x14ac:dyDescent="0.35">
      <c r="A188" t="s">
        <v>20</v>
      </c>
      <c r="B188">
        <v>223</v>
      </c>
      <c r="G188" t="s">
        <v>14</v>
      </c>
      <c r="H188">
        <v>62</v>
      </c>
    </row>
    <row r="189" spans="1:8" x14ac:dyDescent="0.35">
      <c r="A189" t="s">
        <v>20</v>
      </c>
      <c r="B189">
        <v>133</v>
      </c>
      <c r="G189" t="s">
        <v>14</v>
      </c>
      <c r="H189">
        <v>347</v>
      </c>
    </row>
    <row r="190" spans="1:8" x14ac:dyDescent="0.35">
      <c r="A190" t="s">
        <v>20</v>
      </c>
      <c r="B190">
        <v>5168</v>
      </c>
      <c r="G190" t="s">
        <v>14</v>
      </c>
      <c r="H190">
        <v>19</v>
      </c>
    </row>
    <row r="191" spans="1:8" x14ac:dyDescent="0.35">
      <c r="A191" t="s">
        <v>20</v>
      </c>
      <c r="B191">
        <v>307</v>
      </c>
      <c r="G191" t="s">
        <v>14</v>
      </c>
      <c r="H191">
        <v>1258</v>
      </c>
    </row>
    <row r="192" spans="1:8" x14ac:dyDescent="0.35">
      <c r="A192" t="s">
        <v>20</v>
      </c>
      <c r="B192">
        <v>2441</v>
      </c>
      <c r="G192" t="s">
        <v>14</v>
      </c>
      <c r="H192">
        <v>362</v>
      </c>
    </row>
    <row r="193" spans="1:8" x14ac:dyDescent="0.35">
      <c r="A193" t="s">
        <v>20</v>
      </c>
      <c r="B193">
        <v>1385</v>
      </c>
      <c r="G193" t="s">
        <v>14</v>
      </c>
      <c r="H193">
        <v>133</v>
      </c>
    </row>
    <row r="194" spans="1:8" x14ac:dyDescent="0.35">
      <c r="A194" t="s">
        <v>20</v>
      </c>
      <c r="B194">
        <v>190</v>
      </c>
      <c r="G194" t="s">
        <v>14</v>
      </c>
      <c r="H194">
        <v>846</v>
      </c>
    </row>
    <row r="195" spans="1:8" x14ac:dyDescent="0.35">
      <c r="A195" t="s">
        <v>20</v>
      </c>
      <c r="B195">
        <v>470</v>
      </c>
      <c r="G195" t="s">
        <v>14</v>
      </c>
      <c r="H195">
        <v>10</v>
      </c>
    </row>
    <row r="196" spans="1:8" x14ac:dyDescent="0.35">
      <c r="A196" t="s">
        <v>20</v>
      </c>
      <c r="B196">
        <v>253</v>
      </c>
      <c r="G196" t="s">
        <v>14</v>
      </c>
      <c r="H196">
        <v>191</v>
      </c>
    </row>
    <row r="197" spans="1:8" x14ac:dyDescent="0.35">
      <c r="A197" t="s">
        <v>20</v>
      </c>
      <c r="B197">
        <v>1113</v>
      </c>
      <c r="G197" t="s">
        <v>14</v>
      </c>
      <c r="H197">
        <v>1979</v>
      </c>
    </row>
    <row r="198" spans="1:8" x14ac:dyDescent="0.35">
      <c r="A198" t="s">
        <v>20</v>
      </c>
      <c r="B198">
        <v>2283</v>
      </c>
      <c r="G198" t="s">
        <v>14</v>
      </c>
      <c r="H198">
        <v>63</v>
      </c>
    </row>
    <row r="199" spans="1:8" x14ac:dyDescent="0.35">
      <c r="A199" t="s">
        <v>20</v>
      </c>
      <c r="B199">
        <v>1095</v>
      </c>
      <c r="G199" t="s">
        <v>14</v>
      </c>
      <c r="H199">
        <v>6080</v>
      </c>
    </row>
    <row r="200" spans="1:8" x14ac:dyDescent="0.35">
      <c r="A200" t="s">
        <v>20</v>
      </c>
      <c r="B200">
        <v>1690</v>
      </c>
      <c r="G200" t="s">
        <v>14</v>
      </c>
      <c r="H200">
        <v>80</v>
      </c>
    </row>
    <row r="201" spans="1:8" x14ac:dyDescent="0.35">
      <c r="A201" t="s">
        <v>20</v>
      </c>
      <c r="B201">
        <v>191</v>
      </c>
      <c r="G201" t="s">
        <v>14</v>
      </c>
      <c r="H201">
        <v>9</v>
      </c>
    </row>
    <row r="202" spans="1:8" x14ac:dyDescent="0.35">
      <c r="A202" t="s">
        <v>20</v>
      </c>
      <c r="B202">
        <v>2013</v>
      </c>
      <c r="G202" t="s">
        <v>14</v>
      </c>
      <c r="H202">
        <v>1784</v>
      </c>
    </row>
    <row r="203" spans="1:8" x14ac:dyDescent="0.35">
      <c r="A203" t="s">
        <v>20</v>
      </c>
      <c r="B203">
        <v>1703</v>
      </c>
      <c r="G203" t="s">
        <v>14</v>
      </c>
      <c r="H203">
        <v>243</v>
      </c>
    </row>
    <row r="204" spans="1:8" x14ac:dyDescent="0.35">
      <c r="A204" t="s">
        <v>20</v>
      </c>
      <c r="B204">
        <v>80</v>
      </c>
      <c r="G204" t="s">
        <v>14</v>
      </c>
      <c r="H204">
        <v>1296</v>
      </c>
    </row>
    <row r="205" spans="1:8" x14ac:dyDescent="0.35">
      <c r="A205" t="s">
        <v>20</v>
      </c>
      <c r="B205">
        <v>41</v>
      </c>
      <c r="G205" t="s">
        <v>14</v>
      </c>
      <c r="H205">
        <v>77</v>
      </c>
    </row>
    <row r="206" spans="1:8" x14ac:dyDescent="0.35">
      <c r="A206" t="s">
        <v>20</v>
      </c>
      <c r="B206">
        <v>187</v>
      </c>
      <c r="G206" t="s">
        <v>14</v>
      </c>
      <c r="H206">
        <v>395</v>
      </c>
    </row>
    <row r="207" spans="1:8" x14ac:dyDescent="0.35">
      <c r="A207" t="s">
        <v>20</v>
      </c>
      <c r="B207">
        <v>2875</v>
      </c>
      <c r="G207" t="s">
        <v>14</v>
      </c>
      <c r="H207">
        <v>49</v>
      </c>
    </row>
    <row r="208" spans="1:8" x14ac:dyDescent="0.35">
      <c r="A208" t="s">
        <v>20</v>
      </c>
      <c r="B208">
        <v>88</v>
      </c>
      <c r="G208" t="s">
        <v>14</v>
      </c>
      <c r="H208">
        <v>180</v>
      </c>
    </row>
    <row r="209" spans="1:8" x14ac:dyDescent="0.35">
      <c r="A209" t="s">
        <v>20</v>
      </c>
      <c r="B209">
        <v>191</v>
      </c>
      <c r="G209" t="s">
        <v>14</v>
      </c>
      <c r="H209">
        <v>2690</v>
      </c>
    </row>
    <row r="210" spans="1:8" x14ac:dyDescent="0.35">
      <c r="A210" t="s">
        <v>20</v>
      </c>
      <c r="B210">
        <v>139</v>
      </c>
      <c r="G210" t="s">
        <v>14</v>
      </c>
      <c r="H210">
        <v>2779</v>
      </c>
    </row>
    <row r="211" spans="1:8" x14ac:dyDescent="0.35">
      <c r="A211" t="s">
        <v>20</v>
      </c>
      <c r="B211">
        <v>186</v>
      </c>
      <c r="G211" t="s">
        <v>14</v>
      </c>
      <c r="H211">
        <v>92</v>
      </c>
    </row>
    <row r="212" spans="1:8" x14ac:dyDescent="0.35">
      <c r="A212" t="s">
        <v>20</v>
      </c>
      <c r="B212">
        <v>112</v>
      </c>
      <c r="G212" t="s">
        <v>14</v>
      </c>
      <c r="H212">
        <v>1028</v>
      </c>
    </row>
    <row r="213" spans="1:8" x14ac:dyDescent="0.35">
      <c r="A213" t="s">
        <v>20</v>
      </c>
      <c r="B213">
        <v>101</v>
      </c>
      <c r="G213" t="s">
        <v>14</v>
      </c>
      <c r="H213">
        <v>26</v>
      </c>
    </row>
    <row r="214" spans="1:8" x14ac:dyDescent="0.35">
      <c r="A214" t="s">
        <v>20</v>
      </c>
      <c r="B214">
        <v>206</v>
      </c>
      <c r="G214" t="s">
        <v>14</v>
      </c>
      <c r="H214">
        <v>1790</v>
      </c>
    </row>
    <row r="215" spans="1:8" x14ac:dyDescent="0.35">
      <c r="A215" t="s">
        <v>20</v>
      </c>
      <c r="B215">
        <v>154</v>
      </c>
      <c r="G215" t="s">
        <v>14</v>
      </c>
      <c r="H215">
        <v>37</v>
      </c>
    </row>
    <row r="216" spans="1:8" x14ac:dyDescent="0.35">
      <c r="A216" t="s">
        <v>20</v>
      </c>
      <c r="B216">
        <v>5966</v>
      </c>
      <c r="G216" t="s">
        <v>14</v>
      </c>
      <c r="H216">
        <v>35</v>
      </c>
    </row>
    <row r="217" spans="1:8" x14ac:dyDescent="0.35">
      <c r="A217" t="s">
        <v>20</v>
      </c>
      <c r="B217">
        <v>169</v>
      </c>
      <c r="G217" t="s">
        <v>14</v>
      </c>
      <c r="H217">
        <v>558</v>
      </c>
    </row>
    <row r="218" spans="1:8" x14ac:dyDescent="0.35">
      <c r="A218" t="s">
        <v>20</v>
      </c>
      <c r="B218">
        <v>2106</v>
      </c>
      <c r="G218" t="s">
        <v>14</v>
      </c>
      <c r="H218">
        <v>64</v>
      </c>
    </row>
    <row r="219" spans="1:8" x14ac:dyDescent="0.35">
      <c r="A219" t="s">
        <v>20</v>
      </c>
      <c r="B219">
        <v>131</v>
      </c>
      <c r="G219" t="s">
        <v>14</v>
      </c>
      <c r="H219">
        <v>245</v>
      </c>
    </row>
    <row r="220" spans="1:8" x14ac:dyDescent="0.35">
      <c r="A220" t="s">
        <v>20</v>
      </c>
      <c r="B220">
        <v>84</v>
      </c>
      <c r="G220" t="s">
        <v>14</v>
      </c>
      <c r="H220">
        <v>71</v>
      </c>
    </row>
    <row r="221" spans="1:8" x14ac:dyDescent="0.35">
      <c r="A221" t="s">
        <v>20</v>
      </c>
      <c r="B221">
        <v>155</v>
      </c>
      <c r="G221" t="s">
        <v>14</v>
      </c>
      <c r="H221">
        <v>42</v>
      </c>
    </row>
    <row r="222" spans="1:8" x14ac:dyDescent="0.35">
      <c r="A222" t="s">
        <v>20</v>
      </c>
      <c r="B222">
        <v>189</v>
      </c>
      <c r="G222" t="s">
        <v>14</v>
      </c>
      <c r="H222">
        <v>156</v>
      </c>
    </row>
    <row r="223" spans="1:8" x14ac:dyDescent="0.35">
      <c r="A223" t="s">
        <v>20</v>
      </c>
      <c r="B223">
        <v>4799</v>
      </c>
      <c r="G223" t="s">
        <v>14</v>
      </c>
      <c r="H223">
        <v>1368</v>
      </c>
    </row>
    <row r="224" spans="1:8" x14ac:dyDescent="0.35">
      <c r="A224" t="s">
        <v>20</v>
      </c>
      <c r="B224">
        <v>1137</v>
      </c>
      <c r="G224" t="s">
        <v>14</v>
      </c>
      <c r="H224">
        <v>102</v>
      </c>
    </row>
    <row r="225" spans="1:8" x14ac:dyDescent="0.35">
      <c r="A225" t="s">
        <v>20</v>
      </c>
      <c r="B225">
        <v>1152</v>
      </c>
      <c r="G225" t="s">
        <v>14</v>
      </c>
      <c r="H225">
        <v>86</v>
      </c>
    </row>
    <row r="226" spans="1:8" x14ac:dyDescent="0.35">
      <c r="A226" t="s">
        <v>20</v>
      </c>
      <c r="B226">
        <v>50</v>
      </c>
      <c r="G226" t="s">
        <v>14</v>
      </c>
      <c r="H226">
        <v>253</v>
      </c>
    </row>
    <row r="227" spans="1:8" x14ac:dyDescent="0.35">
      <c r="A227" t="s">
        <v>20</v>
      </c>
      <c r="B227">
        <v>3059</v>
      </c>
      <c r="G227" t="s">
        <v>14</v>
      </c>
      <c r="H227">
        <v>157</v>
      </c>
    </row>
    <row r="228" spans="1:8" x14ac:dyDescent="0.35">
      <c r="A228" t="s">
        <v>20</v>
      </c>
      <c r="B228">
        <v>34</v>
      </c>
      <c r="G228" t="s">
        <v>14</v>
      </c>
      <c r="H228">
        <v>183</v>
      </c>
    </row>
    <row r="229" spans="1:8" x14ac:dyDescent="0.35">
      <c r="A229" t="s">
        <v>20</v>
      </c>
      <c r="B229">
        <v>220</v>
      </c>
      <c r="G229" t="s">
        <v>14</v>
      </c>
      <c r="H229">
        <v>82</v>
      </c>
    </row>
    <row r="230" spans="1:8" x14ac:dyDescent="0.35">
      <c r="A230" t="s">
        <v>20</v>
      </c>
      <c r="B230">
        <v>1604</v>
      </c>
      <c r="G230" t="s">
        <v>14</v>
      </c>
      <c r="H230">
        <v>1</v>
      </c>
    </row>
    <row r="231" spans="1:8" x14ac:dyDescent="0.35">
      <c r="A231" t="s">
        <v>20</v>
      </c>
      <c r="B231">
        <v>454</v>
      </c>
      <c r="G231" t="s">
        <v>14</v>
      </c>
      <c r="H231">
        <v>1198</v>
      </c>
    </row>
    <row r="232" spans="1:8" x14ac:dyDescent="0.35">
      <c r="A232" t="s">
        <v>20</v>
      </c>
      <c r="B232">
        <v>123</v>
      </c>
      <c r="G232" t="s">
        <v>14</v>
      </c>
      <c r="H232">
        <v>648</v>
      </c>
    </row>
    <row r="233" spans="1:8" x14ac:dyDescent="0.35">
      <c r="A233" t="s">
        <v>20</v>
      </c>
      <c r="B233">
        <v>299</v>
      </c>
      <c r="G233" t="s">
        <v>14</v>
      </c>
      <c r="H233">
        <v>64</v>
      </c>
    </row>
    <row r="234" spans="1:8" x14ac:dyDescent="0.35">
      <c r="A234" t="s">
        <v>20</v>
      </c>
      <c r="B234">
        <v>2237</v>
      </c>
      <c r="G234" t="s">
        <v>14</v>
      </c>
      <c r="H234">
        <v>62</v>
      </c>
    </row>
    <row r="235" spans="1:8" x14ac:dyDescent="0.35">
      <c r="A235" t="s">
        <v>20</v>
      </c>
      <c r="B235">
        <v>645</v>
      </c>
      <c r="G235" t="s">
        <v>14</v>
      </c>
      <c r="H235">
        <v>750</v>
      </c>
    </row>
    <row r="236" spans="1:8" x14ac:dyDescent="0.35">
      <c r="A236" t="s">
        <v>20</v>
      </c>
      <c r="B236">
        <v>484</v>
      </c>
      <c r="G236" t="s">
        <v>14</v>
      </c>
      <c r="H236">
        <v>105</v>
      </c>
    </row>
    <row r="237" spans="1:8" x14ac:dyDescent="0.35">
      <c r="A237" t="s">
        <v>20</v>
      </c>
      <c r="B237">
        <v>154</v>
      </c>
      <c r="G237" t="s">
        <v>14</v>
      </c>
      <c r="H237">
        <v>2604</v>
      </c>
    </row>
    <row r="238" spans="1:8" x14ac:dyDescent="0.35">
      <c r="A238" t="s">
        <v>20</v>
      </c>
      <c r="B238">
        <v>82</v>
      </c>
      <c r="G238" t="s">
        <v>14</v>
      </c>
      <c r="H238">
        <v>65</v>
      </c>
    </row>
    <row r="239" spans="1:8" x14ac:dyDescent="0.35">
      <c r="A239" t="s">
        <v>20</v>
      </c>
      <c r="B239">
        <v>134</v>
      </c>
      <c r="G239" t="s">
        <v>14</v>
      </c>
      <c r="H239">
        <v>94</v>
      </c>
    </row>
    <row r="240" spans="1:8" x14ac:dyDescent="0.35">
      <c r="A240" t="s">
        <v>20</v>
      </c>
      <c r="B240">
        <v>5203</v>
      </c>
      <c r="G240" t="s">
        <v>14</v>
      </c>
      <c r="H240">
        <v>257</v>
      </c>
    </row>
    <row r="241" spans="1:8" x14ac:dyDescent="0.35">
      <c r="A241" t="s">
        <v>20</v>
      </c>
      <c r="B241">
        <v>94</v>
      </c>
      <c r="G241" t="s">
        <v>14</v>
      </c>
      <c r="H241">
        <v>2928</v>
      </c>
    </row>
    <row r="242" spans="1:8" x14ac:dyDescent="0.35">
      <c r="A242" t="s">
        <v>20</v>
      </c>
      <c r="B242">
        <v>205</v>
      </c>
      <c r="G242" t="s">
        <v>14</v>
      </c>
      <c r="H242">
        <v>4697</v>
      </c>
    </row>
    <row r="243" spans="1:8" x14ac:dyDescent="0.35">
      <c r="A243" t="s">
        <v>20</v>
      </c>
      <c r="B243">
        <v>92</v>
      </c>
      <c r="G243" t="s">
        <v>14</v>
      </c>
      <c r="H243">
        <v>2915</v>
      </c>
    </row>
    <row r="244" spans="1:8" x14ac:dyDescent="0.35">
      <c r="A244" t="s">
        <v>20</v>
      </c>
      <c r="B244">
        <v>219</v>
      </c>
      <c r="G244" t="s">
        <v>14</v>
      </c>
      <c r="H244">
        <v>18</v>
      </c>
    </row>
    <row r="245" spans="1:8" x14ac:dyDescent="0.35">
      <c r="A245" t="s">
        <v>20</v>
      </c>
      <c r="B245">
        <v>2526</v>
      </c>
      <c r="G245" t="s">
        <v>14</v>
      </c>
      <c r="H245">
        <v>602</v>
      </c>
    </row>
    <row r="246" spans="1:8" x14ac:dyDescent="0.35">
      <c r="A246" t="s">
        <v>20</v>
      </c>
      <c r="B246">
        <v>94</v>
      </c>
      <c r="G246" t="s">
        <v>14</v>
      </c>
      <c r="H246">
        <v>1</v>
      </c>
    </row>
    <row r="247" spans="1:8" x14ac:dyDescent="0.35">
      <c r="A247" t="s">
        <v>20</v>
      </c>
      <c r="B247">
        <v>1713</v>
      </c>
      <c r="G247" t="s">
        <v>14</v>
      </c>
      <c r="H247">
        <v>3868</v>
      </c>
    </row>
    <row r="248" spans="1:8" x14ac:dyDescent="0.35">
      <c r="A248" t="s">
        <v>20</v>
      </c>
      <c r="B248">
        <v>249</v>
      </c>
      <c r="G248" t="s">
        <v>14</v>
      </c>
      <c r="H248">
        <v>504</v>
      </c>
    </row>
    <row r="249" spans="1:8" x14ac:dyDescent="0.35">
      <c r="A249" t="s">
        <v>20</v>
      </c>
      <c r="B249">
        <v>192</v>
      </c>
      <c r="G249" t="s">
        <v>14</v>
      </c>
      <c r="H249">
        <v>14</v>
      </c>
    </row>
    <row r="250" spans="1:8" x14ac:dyDescent="0.35">
      <c r="A250" t="s">
        <v>20</v>
      </c>
      <c r="B250">
        <v>247</v>
      </c>
      <c r="G250" t="s">
        <v>14</v>
      </c>
      <c r="H250">
        <v>750</v>
      </c>
    </row>
    <row r="251" spans="1:8" x14ac:dyDescent="0.35">
      <c r="A251" t="s">
        <v>20</v>
      </c>
      <c r="B251">
        <v>2293</v>
      </c>
      <c r="G251" t="s">
        <v>14</v>
      </c>
      <c r="H251">
        <v>77</v>
      </c>
    </row>
    <row r="252" spans="1:8" x14ac:dyDescent="0.35">
      <c r="A252" t="s">
        <v>20</v>
      </c>
      <c r="B252">
        <v>3131</v>
      </c>
      <c r="G252" t="s">
        <v>14</v>
      </c>
      <c r="H252">
        <v>752</v>
      </c>
    </row>
    <row r="253" spans="1:8" x14ac:dyDescent="0.35">
      <c r="A253" t="s">
        <v>20</v>
      </c>
      <c r="B253">
        <v>143</v>
      </c>
      <c r="G253" t="s">
        <v>14</v>
      </c>
      <c r="H253">
        <v>131</v>
      </c>
    </row>
    <row r="254" spans="1:8" x14ac:dyDescent="0.35">
      <c r="A254" t="s">
        <v>20</v>
      </c>
      <c r="B254">
        <v>296</v>
      </c>
      <c r="G254" t="s">
        <v>14</v>
      </c>
      <c r="H254">
        <v>87</v>
      </c>
    </row>
    <row r="255" spans="1:8" x14ac:dyDescent="0.35">
      <c r="A255" t="s">
        <v>20</v>
      </c>
      <c r="B255">
        <v>170</v>
      </c>
      <c r="G255" t="s">
        <v>14</v>
      </c>
      <c r="H255">
        <v>1063</v>
      </c>
    </row>
    <row r="256" spans="1:8" x14ac:dyDescent="0.35">
      <c r="A256" t="s">
        <v>20</v>
      </c>
      <c r="B256">
        <v>86</v>
      </c>
      <c r="G256" t="s">
        <v>14</v>
      </c>
      <c r="H256">
        <v>76</v>
      </c>
    </row>
    <row r="257" spans="1:8" x14ac:dyDescent="0.35">
      <c r="A257" t="s">
        <v>20</v>
      </c>
      <c r="B257">
        <v>6286</v>
      </c>
      <c r="G257" t="s">
        <v>14</v>
      </c>
      <c r="H257">
        <v>4428</v>
      </c>
    </row>
    <row r="258" spans="1:8" x14ac:dyDescent="0.35">
      <c r="A258" t="s">
        <v>20</v>
      </c>
      <c r="B258">
        <v>3727</v>
      </c>
      <c r="G258" t="s">
        <v>14</v>
      </c>
      <c r="H258">
        <v>58</v>
      </c>
    </row>
    <row r="259" spans="1:8" x14ac:dyDescent="0.35">
      <c r="A259" t="s">
        <v>20</v>
      </c>
      <c r="B259">
        <v>1605</v>
      </c>
      <c r="G259" t="s">
        <v>14</v>
      </c>
      <c r="H259">
        <v>111</v>
      </c>
    </row>
    <row r="260" spans="1:8" x14ac:dyDescent="0.35">
      <c r="A260" t="s">
        <v>20</v>
      </c>
      <c r="B260">
        <v>2120</v>
      </c>
      <c r="G260" t="s">
        <v>14</v>
      </c>
      <c r="H260">
        <v>2955</v>
      </c>
    </row>
    <row r="261" spans="1:8" x14ac:dyDescent="0.35">
      <c r="A261" t="s">
        <v>20</v>
      </c>
      <c r="B261">
        <v>50</v>
      </c>
      <c r="G261" t="s">
        <v>14</v>
      </c>
      <c r="H261">
        <v>1657</v>
      </c>
    </row>
    <row r="262" spans="1:8" x14ac:dyDescent="0.35">
      <c r="A262" t="s">
        <v>20</v>
      </c>
      <c r="B262">
        <v>2080</v>
      </c>
      <c r="G262" t="s">
        <v>14</v>
      </c>
      <c r="H262">
        <v>926</v>
      </c>
    </row>
    <row r="263" spans="1:8" x14ac:dyDescent="0.35">
      <c r="A263" t="s">
        <v>20</v>
      </c>
      <c r="B263">
        <v>2105</v>
      </c>
      <c r="G263" t="s">
        <v>14</v>
      </c>
      <c r="H263">
        <v>77</v>
      </c>
    </row>
    <row r="264" spans="1:8" x14ac:dyDescent="0.35">
      <c r="A264" t="s">
        <v>20</v>
      </c>
      <c r="B264">
        <v>2436</v>
      </c>
      <c r="G264" t="s">
        <v>14</v>
      </c>
      <c r="H264">
        <v>1748</v>
      </c>
    </row>
    <row r="265" spans="1:8" x14ac:dyDescent="0.35">
      <c r="A265" t="s">
        <v>20</v>
      </c>
      <c r="B265">
        <v>80</v>
      </c>
      <c r="G265" t="s">
        <v>14</v>
      </c>
      <c r="H265">
        <v>79</v>
      </c>
    </row>
    <row r="266" spans="1:8" x14ac:dyDescent="0.35">
      <c r="A266" t="s">
        <v>20</v>
      </c>
      <c r="B266">
        <v>42</v>
      </c>
      <c r="G266" t="s">
        <v>14</v>
      </c>
      <c r="H266">
        <v>889</v>
      </c>
    </row>
    <row r="267" spans="1:8" x14ac:dyDescent="0.35">
      <c r="A267" t="s">
        <v>20</v>
      </c>
      <c r="B267">
        <v>139</v>
      </c>
      <c r="G267" t="s">
        <v>14</v>
      </c>
      <c r="H267">
        <v>56</v>
      </c>
    </row>
    <row r="268" spans="1:8" x14ac:dyDescent="0.35">
      <c r="A268" t="s">
        <v>20</v>
      </c>
      <c r="B268">
        <v>159</v>
      </c>
      <c r="G268" t="s">
        <v>14</v>
      </c>
      <c r="H268">
        <v>1</v>
      </c>
    </row>
    <row r="269" spans="1:8" x14ac:dyDescent="0.35">
      <c r="A269" t="s">
        <v>20</v>
      </c>
      <c r="B269">
        <v>381</v>
      </c>
      <c r="G269" t="s">
        <v>14</v>
      </c>
      <c r="H269">
        <v>83</v>
      </c>
    </row>
    <row r="270" spans="1:8" x14ac:dyDescent="0.35">
      <c r="A270" t="s">
        <v>20</v>
      </c>
      <c r="B270">
        <v>194</v>
      </c>
      <c r="G270" t="s">
        <v>14</v>
      </c>
      <c r="H270">
        <v>2025</v>
      </c>
    </row>
    <row r="271" spans="1:8" x14ac:dyDescent="0.35">
      <c r="A271" t="s">
        <v>20</v>
      </c>
      <c r="B271">
        <v>106</v>
      </c>
      <c r="G271" t="s">
        <v>14</v>
      </c>
      <c r="H271">
        <v>14</v>
      </c>
    </row>
    <row r="272" spans="1:8" x14ac:dyDescent="0.35">
      <c r="A272" t="s">
        <v>20</v>
      </c>
      <c r="B272">
        <v>142</v>
      </c>
      <c r="G272" t="s">
        <v>14</v>
      </c>
      <c r="H272">
        <v>656</v>
      </c>
    </row>
    <row r="273" spans="1:8" x14ac:dyDescent="0.35">
      <c r="A273" t="s">
        <v>20</v>
      </c>
      <c r="B273">
        <v>211</v>
      </c>
      <c r="G273" t="s">
        <v>14</v>
      </c>
      <c r="H273">
        <v>1596</v>
      </c>
    </row>
    <row r="274" spans="1:8" x14ac:dyDescent="0.35">
      <c r="A274" t="s">
        <v>20</v>
      </c>
      <c r="B274">
        <v>2756</v>
      </c>
      <c r="G274" t="s">
        <v>14</v>
      </c>
      <c r="H274">
        <v>10</v>
      </c>
    </row>
    <row r="275" spans="1:8" x14ac:dyDescent="0.35">
      <c r="A275" t="s">
        <v>20</v>
      </c>
      <c r="B275">
        <v>173</v>
      </c>
      <c r="G275" t="s">
        <v>14</v>
      </c>
      <c r="H275">
        <v>1121</v>
      </c>
    </row>
    <row r="276" spans="1:8" x14ac:dyDescent="0.35">
      <c r="A276" t="s">
        <v>20</v>
      </c>
      <c r="B276">
        <v>87</v>
      </c>
      <c r="G276" t="s">
        <v>14</v>
      </c>
      <c r="H276">
        <v>15</v>
      </c>
    </row>
    <row r="277" spans="1:8" x14ac:dyDescent="0.35">
      <c r="A277" t="s">
        <v>20</v>
      </c>
      <c r="B277">
        <v>1572</v>
      </c>
      <c r="G277" t="s">
        <v>14</v>
      </c>
      <c r="H277">
        <v>191</v>
      </c>
    </row>
    <row r="278" spans="1:8" x14ac:dyDescent="0.35">
      <c r="A278" t="s">
        <v>20</v>
      </c>
      <c r="B278">
        <v>2346</v>
      </c>
      <c r="G278" t="s">
        <v>14</v>
      </c>
      <c r="H278">
        <v>16</v>
      </c>
    </row>
    <row r="279" spans="1:8" x14ac:dyDescent="0.35">
      <c r="A279" t="s">
        <v>20</v>
      </c>
      <c r="B279">
        <v>115</v>
      </c>
      <c r="G279" t="s">
        <v>14</v>
      </c>
      <c r="H279">
        <v>17</v>
      </c>
    </row>
    <row r="280" spans="1:8" x14ac:dyDescent="0.35">
      <c r="A280" t="s">
        <v>20</v>
      </c>
      <c r="B280">
        <v>85</v>
      </c>
      <c r="G280" t="s">
        <v>14</v>
      </c>
      <c r="H280">
        <v>34</v>
      </c>
    </row>
    <row r="281" spans="1:8" x14ac:dyDescent="0.35">
      <c r="A281" t="s">
        <v>20</v>
      </c>
      <c r="B281">
        <v>144</v>
      </c>
      <c r="G281" t="s">
        <v>14</v>
      </c>
      <c r="H281">
        <v>1</v>
      </c>
    </row>
    <row r="282" spans="1:8" x14ac:dyDescent="0.35">
      <c r="A282" t="s">
        <v>20</v>
      </c>
      <c r="B282">
        <v>2443</v>
      </c>
      <c r="G282" t="s">
        <v>14</v>
      </c>
      <c r="H282">
        <v>1274</v>
      </c>
    </row>
    <row r="283" spans="1:8" x14ac:dyDescent="0.35">
      <c r="A283" t="s">
        <v>20</v>
      </c>
      <c r="B283">
        <v>64</v>
      </c>
      <c r="G283" t="s">
        <v>14</v>
      </c>
      <c r="H283">
        <v>210</v>
      </c>
    </row>
    <row r="284" spans="1:8" x14ac:dyDescent="0.35">
      <c r="A284" t="s">
        <v>20</v>
      </c>
      <c r="B284">
        <v>268</v>
      </c>
      <c r="G284" t="s">
        <v>14</v>
      </c>
      <c r="H284">
        <v>248</v>
      </c>
    </row>
    <row r="285" spans="1:8" x14ac:dyDescent="0.35">
      <c r="A285" t="s">
        <v>20</v>
      </c>
      <c r="B285">
        <v>195</v>
      </c>
      <c r="G285" t="s">
        <v>14</v>
      </c>
      <c r="H285">
        <v>513</v>
      </c>
    </row>
    <row r="286" spans="1:8" x14ac:dyDescent="0.35">
      <c r="A286" t="s">
        <v>20</v>
      </c>
      <c r="B286">
        <v>186</v>
      </c>
      <c r="G286" t="s">
        <v>14</v>
      </c>
      <c r="H286">
        <v>3410</v>
      </c>
    </row>
    <row r="287" spans="1:8" x14ac:dyDescent="0.35">
      <c r="A287" t="s">
        <v>20</v>
      </c>
      <c r="B287">
        <v>460</v>
      </c>
      <c r="G287" t="s">
        <v>14</v>
      </c>
      <c r="H287">
        <v>10</v>
      </c>
    </row>
    <row r="288" spans="1:8" x14ac:dyDescent="0.35">
      <c r="A288" t="s">
        <v>20</v>
      </c>
      <c r="B288">
        <v>2528</v>
      </c>
      <c r="G288" t="s">
        <v>14</v>
      </c>
      <c r="H288">
        <v>2201</v>
      </c>
    </row>
    <row r="289" spans="1:8" x14ac:dyDescent="0.35">
      <c r="A289" t="s">
        <v>20</v>
      </c>
      <c r="B289">
        <v>3657</v>
      </c>
      <c r="G289" t="s">
        <v>14</v>
      </c>
      <c r="H289">
        <v>676</v>
      </c>
    </row>
    <row r="290" spans="1:8" x14ac:dyDescent="0.35">
      <c r="A290" t="s">
        <v>20</v>
      </c>
      <c r="B290">
        <v>131</v>
      </c>
      <c r="G290" t="s">
        <v>14</v>
      </c>
      <c r="H290">
        <v>831</v>
      </c>
    </row>
    <row r="291" spans="1:8" x14ac:dyDescent="0.35">
      <c r="A291" t="s">
        <v>20</v>
      </c>
      <c r="B291">
        <v>239</v>
      </c>
      <c r="G291" t="s">
        <v>14</v>
      </c>
      <c r="H291">
        <v>859</v>
      </c>
    </row>
    <row r="292" spans="1:8" x14ac:dyDescent="0.35">
      <c r="A292" t="s">
        <v>20</v>
      </c>
      <c r="B292">
        <v>78</v>
      </c>
      <c r="G292" t="s">
        <v>14</v>
      </c>
      <c r="H292">
        <v>45</v>
      </c>
    </row>
    <row r="293" spans="1:8" x14ac:dyDescent="0.35">
      <c r="A293" t="s">
        <v>20</v>
      </c>
      <c r="B293">
        <v>1773</v>
      </c>
      <c r="G293" t="s">
        <v>14</v>
      </c>
      <c r="H293">
        <v>6</v>
      </c>
    </row>
    <row r="294" spans="1:8" x14ac:dyDescent="0.35">
      <c r="A294" t="s">
        <v>20</v>
      </c>
      <c r="B294">
        <v>32</v>
      </c>
      <c r="G294" t="s">
        <v>14</v>
      </c>
      <c r="H294">
        <v>7</v>
      </c>
    </row>
    <row r="295" spans="1:8" x14ac:dyDescent="0.35">
      <c r="A295" t="s">
        <v>20</v>
      </c>
      <c r="B295">
        <v>369</v>
      </c>
      <c r="G295" t="s">
        <v>14</v>
      </c>
      <c r="H295">
        <v>31</v>
      </c>
    </row>
    <row r="296" spans="1:8" x14ac:dyDescent="0.35">
      <c r="A296" t="s">
        <v>20</v>
      </c>
      <c r="B296">
        <v>89</v>
      </c>
      <c r="G296" t="s">
        <v>14</v>
      </c>
      <c r="H296">
        <v>78</v>
      </c>
    </row>
    <row r="297" spans="1:8" x14ac:dyDescent="0.35">
      <c r="A297" t="s">
        <v>20</v>
      </c>
      <c r="B297">
        <v>147</v>
      </c>
      <c r="G297" t="s">
        <v>14</v>
      </c>
      <c r="H297">
        <v>1225</v>
      </c>
    </row>
    <row r="298" spans="1:8" x14ac:dyDescent="0.35">
      <c r="A298" t="s">
        <v>20</v>
      </c>
      <c r="B298">
        <v>126</v>
      </c>
      <c r="G298" t="s">
        <v>14</v>
      </c>
      <c r="H298">
        <v>1</v>
      </c>
    </row>
    <row r="299" spans="1:8" x14ac:dyDescent="0.35">
      <c r="A299" t="s">
        <v>20</v>
      </c>
      <c r="B299">
        <v>2218</v>
      </c>
      <c r="G299" t="s">
        <v>14</v>
      </c>
      <c r="H299">
        <v>67</v>
      </c>
    </row>
    <row r="300" spans="1:8" x14ac:dyDescent="0.35">
      <c r="A300" t="s">
        <v>20</v>
      </c>
      <c r="B300">
        <v>202</v>
      </c>
      <c r="G300" t="s">
        <v>14</v>
      </c>
      <c r="H300">
        <v>19</v>
      </c>
    </row>
    <row r="301" spans="1:8" x14ac:dyDescent="0.35">
      <c r="A301" t="s">
        <v>20</v>
      </c>
      <c r="B301">
        <v>140</v>
      </c>
      <c r="G301" t="s">
        <v>14</v>
      </c>
      <c r="H301">
        <v>2108</v>
      </c>
    </row>
    <row r="302" spans="1:8" x14ac:dyDescent="0.35">
      <c r="A302" t="s">
        <v>20</v>
      </c>
      <c r="B302">
        <v>1052</v>
      </c>
      <c r="G302" t="s">
        <v>14</v>
      </c>
      <c r="H302">
        <v>679</v>
      </c>
    </row>
    <row r="303" spans="1:8" x14ac:dyDescent="0.35">
      <c r="A303" t="s">
        <v>20</v>
      </c>
      <c r="B303">
        <v>247</v>
      </c>
      <c r="G303" t="s">
        <v>14</v>
      </c>
      <c r="H303">
        <v>36</v>
      </c>
    </row>
    <row r="304" spans="1:8" x14ac:dyDescent="0.35">
      <c r="A304" t="s">
        <v>20</v>
      </c>
      <c r="B304">
        <v>84</v>
      </c>
      <c r="G304" t="s">
        <v>14</v>
      </c>
      <c r="H304">
        <v>47</v>
      </c>
    </row>
    <row r="305" spans="1:8" x14ac:dyDescent="0.35">
      <c r="A305" t="s">
        <v>20</v>
      </c>
      <c r="B305">
        <v>88</v>
      </c>
      <c r="G305" t="s">
        <v>14</v>
      </c>
      <c r="H305">
        <v>70</v>
      </c>
    </row>
    <row r="306" spans="1:8" x14ac:dyDescent="0.35">
      <c r="A306" t="s">
        <v>20</v>
      </c>
      <c r="B306">
        <v>156</v>
      </c>
      <c r="G306" t="s">
        <v>14</v>
      </c>
      <c r="H306">
        <v>154</v>
      </c>
    </row>
    <row r="307" spans="1:8" x14ac:dyDescent="0.35">
      <c r="A307" t="s">
        <v>20</v>
      </c>
      <c r="B307">
        <v>2985</v>
      </c>
      <c r="G307" t="s">
        <v>14</v>
      </c>
      <c r="H307">
        <v>22</v>
      </c>
    </row>
    <row r="308" spans="1:8" x14ac:dyDescent="0.35">
      <c r="A308" t="s">
        <v>20</v>
      </c>
      <c r="B308">
        <v>762</v>
      </c>
      <c r="G308" t="s">
        <v>14</v>
      </c>
      <c r="H308">
        <v>1758</v>
      </c>
    </row>
    <row r="309" spans="1:8" x14ac:dyDescent="0.35">
      <c r="A309" t="s">
        <v>20</v>
      </c>
      <c r="B309">
        <v>554</v>
      </c>
      <c r="G309" t="s">
        <v>14</v>
      </c>
      <c r="H309">
        <v>94</v>
      </c>
    </row>
    <row r="310" spans="1:8" x14ac:dyDescent="0.35">
      <c r="A310" t="s">
        <v>20</v>
      </c>
      <c r="B310">
        <v>135</v>
      </c>
      <c r="G310" t="s">
        <v>14</v>
      </c>
      <c r="H310">
        <v>33</v>
      </c>
    </row>
    <row r="311" spans="1:8" x14ac:dyDescent="0.35">
      <c r="A311" t="s">
        <v>20</v>
      </c>
      <c r="B311">
        <v>122</v>
      </c>
      <c r="G311" t="s">
        <v>14</v>
      </c>
      <c r="H311">
        <v>1</v>
      </c>
    </row>
    <row r="312" spans="1:8" x14ac:dyDescent="0.35">
      <c r="A312" t="s">
        <v>20</v>
      </c>
      <c r="B312">
        <v>221</v>
      </c>
      <c r="G312" t="s">
        <v>14</v>
      </c>
      <c r="H312">
        <v>31</v>
      </c>
    </row>
    <row r="313" spans="1:8" x14ac:dyDescent="0.35">
      <c r="A313" t="s">
        <v>20</v>
      </c>
      <c r="B313">
        <v>126</v>
      </c>
      <c r="G313" t="s">
        <v>14</v>
      </c>
      <c r="H313">
        <v>35</v>
      </c>
    </row>
    <row r="314" spans="1:8" x14ac:dyDescent="0.35">
      <c r="A314" t="s">
        <v>20</v>
      </c>
      <c r="B314">
        <v>1022</v>
      </c>
      <c r="G314" t="s">
        <v>14</v>
      </c>
      <c r="H314">
        <v>63</v>
      </c>
    </row>
    <row r="315" spans="1:8" x14ac:dyDescent="0.35">
      <c r="A315" t="s">
        <v>20</v>
      </c>
      <c r="B315">
        <v>3177</v>
      </c>
      <c r="G315" t="s">
        <v>14</v>
      </c>
      <c r="H315">
        <v>526</v>
      </c>
    </row>
    <row r="316" spans="1:8" x14ac:dyDescent="0.35">
      <c r="A316" t="s">
        <v>20</v>
      </c>
      <c r="B316">
        <v>198</v>
      </c>
      <c r="G316" t="s">
        <v>14</v>
      </c>
      <c r="H316">
        <v>121</v>
      </c>
    </row>
    <row r="317" spans="1:8" x14ac:dyDescent="0.35">
      <c r="A317" t="s">
        <v>20</v>
      </c>
      <c r="B317">
        <v>85</v>
      </c>
      <c r="G317" t="s">
        <v>14</v>
      </c>
      <c r="H317">
        <v>67</v>
      </c>
    </row>
    <row r="318" spans="1:8" x14ac:dyDescent="0.35">
      <c r="A318" t="s">
        <v>20</v>
      </c>
      <c r="B318">
        <v>3596</v>
      </c>
      <c r="G318" t="s">
        <v>14</v>
      </c>
      <c r="H318">
        <v>57</v>
      </c>
    </row>
    <row r="319" spans="1:8" x14ac:dyDescent="0.35">
      <c r="A319" t="s">
        <v>20</v>
      </c>
      <c r="B319">
        <v>244</v>
      </c>
      <c r="G319" t="s">
        <v>14</v>
      </c>
      <c r="H319">
        <v>1229</v>
      </c>
    </row>
    <row r="320" spans="1:8" x14ac:dyDescent="0.35">
      <c r="A320" t="s">
        <v>20</v>
      </c>
      <c r="B320">
        <v>5180</v>
      </c>
      <c r="G320" t="s">
        <v>14</v>
      </c>
      <c r="H320">
        <v>12</v>
      </c>
    </row>
    <row r="321" spans="1:8" x14ac:dyDescent="0.35">
      <c r="A321" t="s">
        <v>20</v>
      </c>
      <c r="B321">
        <v>589</v>
      </c>
      <c r="G321" t="s">
        <v>14</v>
      </c>
      <c r="H321">
        <v>452</v>
      </c>
    </row>
    <row r="322" spans="1:8" x14ac:dyDescent="0.35">
      <c r="A322" t="s">
        <v>20</v>
      </c>
      <c r="B322">
        <v>2725</v>
      </c>
      <c r="G322" t="s">
        <v>14</v>
      </c>
      <c r="H322">
        <v>1886</v>
      </c>
    </row>
    <row r="323" spans="1:8" x14ac:dyDescent="0.35">
      <c r="A323" t="s">
        <v>20</v>
      </c>
      <c r="B323">
        <v>300</v>
      </c>
      <c r="G323" t="s">
        <v>14</v>
      </c>
      <c r="H323">
        <v>1825</v>
      </c>
    </row>
    <row r="324" spans="1:8" x14ac:dyDescent="0.35">
      <c r="A324" t="s">
        <v>20</v>
      </c>
      <c r="B324">
        <v>144</v>
      </c>
      <c r="G324" t="s">
        <v>14</v>
      </c>
      <c r="H324">
        <v>31</v>
      </c>
    </row>
    <row r="325" spans="1:8" x14ac:dyDescent="0.35">
      <c r="A325" t="s">
        <v>20</v>
      </c>
      <c r="B325">
        <v>87</v>
      </c>
      <c r="G325" t="s">
        <v>14</v>
      </c>
      <c r="H325">
        <v>107</v>
      </c>
    </row>
    <row r="326" spans="1:8" x14ac:dyDescent="0.35">
      <c r="A326" t="s">
        <v>20</v>
      </c>
      <c r="B326">
        <v>3116</v>
      </c>
      <c r="G326" t="s">
        <v>14</v>
      </c>
      <c r="H326">
        <v>27</v>
      </c>
    </row>
    <row r="327" spans="1:8" x14ac:dyDescent="0.35">
      <c r="A327" t="s">
        <v>20</v>
      </c>
      <c r="B327">
        <v>909</v>
      </c>
      <c r="G327" t="s">
        <v>14</v>
      </c>
      <c r="H327">
        <v>1221</v>
      </c>
    </row>
    <row r="328" spans="1:8" x14ac:dyDescent="0.35">
      <c r="A328" t="s">
        <v>20</v>
      </c>
      <c r="B328">
        <v>1613</v>
      </c>
      <c r="G328" t="s">
        <v>14</v>
      </c>
      <c r="H328">
        <v>1</v>
      </c>
    </row>
    <row r="329" spans="1:8" x14ac:dyDescent="0.35">
      <c r="A329" t="s">
        <v>20</v>
      </c>
      <c r="B329">
        <v>136</v>
      </c>
      <c r="G329" t="s">
        <v>14</v>
      </c>
      <c r="H329">
        <v>16</v>
      </c>
    </row>
    <row r="330" spans="1:8" x14ac:dyDescent="0.35">
      <c r="A330" t="s">
        <v>20</v>
      </c>
      <c r="B330">
        <v>130</v>
      </c>
      <c r="G330" t="s">
        <v>14</v>
      </c>
      <c r="H330">
        <v>41</v>
      </c>
    </row>
    <row r="331" spans="1:8" x14ac:dyDescent="0.35">
      <c r="A331" t="s">
        <v>20</v>
      </c>
      <c r="B331">
        <v>102</v>
      </c>
      <c r="G331" t="s">
        <v>14</v>
      </c>
      <c r="H331">
        <v>523</v>
      </c>
    </row>
    <row r="332" spans="1:8" x14ac:dyDescent="0.35">
      <c r="A332" t="s">
        <v>20</v>
      </c>
      <c r="B332">
        <v>4006</v>
      </c>
      <c r="G332" t="s">
        <v>14</v>
      </c>
      <c r="H332">
        <v>141</v>
      </c>
    </row>
    <row r="333" spans="1:8" x14ac:dyDescent="0.35">
      <c r="A333" t="s">
        <v>20</v>
      </c>
      <c r="B333">
        <v>1629</v>
      </c>
      <c r="G333" t="s">
        <v>14</v>
      </c>
      <c r="H333">
        <v>52</v>
      </c>
    </row>
    <row r="334" spans="1:8" x14ac:dyDescent="0.35">
      <c r="A334" t="s">
        <v>20</v>
      </c>
      <c r="B334">
        <v>2188</v>
      </c>
      <c r="G334" t="s">
        <v>14</v>
      </c>
      <c r="H334">
        <v>225</v>
      </c>
    </row>
    <row r="335" spans="1:8" x14ac:dyDescent="0.35">
      <c r="A335" t="s">
        <v>20</v>
      </c>
      <c r="B335">
        <v>2409</v>
      </c>
      <c r="G335" t="s">
        <v>14</v>
      </c>
      <c r="H335">
        <v>38</v>
      </c>
    </row>
    <row r="336" spans="1:8" x14ac:dyDescent="0.35">
      <c r="A336" t="s">
        <v>20</v>
      </c>
      <c r="B336">
        <v>194</v>
      </c>
      <c r="G336" t="s">
        <v>14</v>
      </c>
      <c r="H336">
        <v>15</v>
      </c>
    </row>
    <row r="337" spans="1:8" x14ac:dyDescent="0.35">
      <c r="A337" t="s">
        <v>20</v>
      </c>
      <c r="B337">
        <v>1140</v>
      </c>
      <c r="G337" t="s">
        <v>14</v>
      </c>
      <c r="H337">
        <v>37</v>
      </c>
    </row>
    <row r="338" spans="1:8" x14ac:dyDescent="0.35">
      <c r="A338" t="s">
        <v>20</v>
      </c>
      <c r="B338">
        <v>102</v>
      </c>
      <c r="G338" t="s">
        <v>14</v>
      </c>
      <c r="H338">
        <v>112</v>
      </c>
    </row>
    <row r="339" spans="1:8" x14ac:dyDescent="0.35">
      <c r="A339" t="s">
        <v>20</v>
      </c>
      <c r="B339">
        <v>2857</v>
      </c>
      <c r="G339" t="s">
        <v>14</v>
      </c>
      <c r="H339">
        <v>21</v>
      </c>
    </row>
    <row r="340" spans="1:8" x14ac:dyDescent="0.35">
      <c r="A340" t="s">
        <v>20</v>
      </c>
      <c r="B340">
        <v>107</v>
      </c>
      <c r="G340" t="s">
        <v>14</v>
      </c>
      <c r="H340">
        <v>67</v>
      </c>
    </row>
    <row r="341" spans="1:8" x14ac:dyDescent="0.35">
      <c r="A341" t="s">
        <v>20</v>
      </c>
      <c r="B341">
        <v>160</v>
      </c>
      <c r="G341" t="s">
        <v>14</v>
      </c>
      <c r="H341">
        <v>78</v>
      </c>
    </row>
    <row r="342" spans="1:8" x14ac:dyDescent="0.35">
      <c r="A342" t="s">
        <v>20</v>
      </c>
      <c r="B342">
        <v>2230</v>
      </c>
      <c r="G342" t="s">
        <v>14</v>
      </c>
      <c r="H342">
        <v>67</v>
      </c>
    </row>
    <row r="343" spans="1:8" x14ac:dyDescent="0.35">
      <c r="A343" t="s">
        <v>20</v>
      </c>
      <c r="B343">
        <v>316</v>
      </c>
      <c r="G343" t="s">
        <v>14</v>
      </c>
      <c r="H343">
        <v>263</v>
      </c>
    </row>
    <row r="344" spans="1:8" x14ac:dyDescent="0.35">
      <c r="A344" t="s">
        <v>20</v>
      </c>
      <c r="B344">
        <v>117</v>
      </c>
      <c r="G344" t="s">
        <v>14</v>
      </c>
      <c r="H344">
        <v>1691</v>
      </c>
    </row>
    <row r="345" spans="1:8" x14ac:dyDescent="0.35">
      <c r="A345" t="s">
        <v>20</v>
      </c>
      <c r="B345">
        <v>6406</v>
      </c>
      <c r="G345" t="s">
        <v>14</v>
      </c>
      <c r="H345">
        <v>181</v>
      </c>
    </row>
    <row r="346" spans="1:8" x14ac:dyDescent="0.35">
      <c r="A346" t="s">
        <v>20</v>
      </c>
      <c r="B346">
        <v>192</v>
      </c>
      <c r="G346" t="s">
        <v>14</v>
      </c>
      <c r="H346">
        <v>13</v>
      </c>
    </row>
    <row r="347" spans="1:8" x14ac:dyDescent="0.35">
      <c r="A347" t="s">
        <v>20</v>
      </c>
      <c r="B347">
        <v>26</v>
      </c>
      <c r="G347" t="s">
        <v>14</v>
      </c>
      <c r="H347">
        <v>1</v>
      </c>
    </row>
    <row r="348" spans="1:8" x14ac:dyDescent="0.35">
      <c r="A348" t="s">
        <v>20</v>
      </c>
      <c r="B348">
        <v>723</v>
      </c>
      <c r="G348" t="s">
        <v>14</v>
      </c>
      <c r="H348">
        <v>21</v>
      </c>
    </row>
    <row r="349" spans="1:8" x14ac:dyDescent="0.35">
      <c r="A349" t="s">
        <v>20</v>
      </c>
      <c r="B349">
        <v>170</v>
      </c>
      <c r="G349" t="s">
        <v>14</v>
      </c>
      <c r="H349">
        <v>830</v>
      </c>
    </row>
    <row r="350" spans="1:8" x14ac:dyDescent="0.35">
      <c r="A350" t="s">
        <v>20</v>
      </c>
      <c r="B350">
        <v>238</v>
      </c>
      <c r="G350" t="s">
        <v>14</v>
      </c>
      <c r="H350">
        <v>130</v>
      </c>
    </row>
    <row r="351" spans="1:8" x14ac:dyDescent="0.35">
      <c r="A351" t="s">
        <v>20</v>
      </c>
      <c r="B351">
        <v>55</v>
      </c>
      <c r="G351" t="s">
        <v>14</v>
      </c>
      <c r="H351">
        <v>55</v>
      </c>
    </row>
    <row r="352" spans="1:8" x14ac:dyDescent="0.35">
      <c r="A352" t="s">
        <v>20</v>
      </c>
      <c r="B352">
        <v>128</v>
      </c>
      <c r="G352" t="s">
        <v>14</v>
      </c>
      <c r="H352">
        <v>114</v>
      </c>
    </row>
    <row r="353" spans="1:8" x14ac:dyDescent="0.35">
      <c r="A353" t="s">
        <v>20</v>
      </c>
      <c r="B353">
        <v>2144</v>
      </c>
      <c r="G353" t="s">
        <v>14</v>
      </c>
      <c r="H353">
        <v>594</v>
      </c>
    </row>
    <row r="354" spans="1:8" x14ac:dyDescent="0.35">
      <c r="A354" t="s">
        <v>20</v>
      </c>
      <c r="B354">
        <v>2693</v>
      </c>
      <c r="G354" t="s">
        <v>14</v>
      </c>
      <c r="H354">
        <v>24</v>
      </c>
    </row>
    <row r="355" spans="1:8" x14ac:dyDescent="0.35">
      <c r="A355" t="s">
        <v>20</v>
      </c>
      <c r="B355">
        <v>432</v>
      </c>
      <c r="G355" t="s">
        <v>14</v>
      </c>
      <c r="H355">
        <v>252</v>
      </c>
    </row>
    <row r="356" spans="1:8" x14ac:dyDescent="0.35">
      <c r="A356" t="s">
        <v>20</v>
      </c>
      <c r="B356">
        <v>189</v>
      </c>
      <c r="G356" t="s">
        <v>14</v>
      </c>
      <c r="H356">
        <v>67</v>
      </c>
    </row>
    <row r="357" spans="1:8" x14ac:dyDescent="0.35">
      <c r="A357" t="s">
        <v>20</v>
      </c>
      <c r="B357">
        <v>154</v>
      </c>
      <c r="G357" t="s">
        <v>14</v>
      </c>
      <c r="H357">
        <v>742</v>
      </c>
    </row>
    <row r="358" spans="1:8" x14ac:dyDescent="0.35">
      <c r="A358" t="s">
        <v>20</v>
      </c>
      <c r="B358">
        <v>96</v>
      </c>
      <c r="G358" t="s">
        <v>14</v>
      </c>
      <c r="H358">
        <v>75</v>
      </c>
    </row>
    <row r="359" spans="1:8" x14ac:dyDescent="0.35">
      <c r="A359" t="s">
        <v>20</v>
      </c>
      <c r="B359">
        <v>3063</v>
      </c>
      <c r="G359" t="s">
        <v>14</v>
      </c>
      <c r="H359">
        <v>4405</v>
      </c>
    </row>
    <row r="360" spans="1:8" x14ac:dyDescent="0.35">
      <c r="A360" t="s">
        <v>20</v>
      </c>
      <c r="B360">
        <v>2266</v>
      </c>
      <c r="G360" t="s">
        <v>14</v>
      </c>
      <c r="H360">
        <v>92</v>
      </c>
    </row>
    <row r="361" spans="1:8" x14ac:dyDescent="0.35">
      <c r="A361" t="s">
        <v>20</v>
      </c>
      <c r="B361">
        <v>194</v>
      </c>
      <c r="G361" t="s">
        <v>14</v>
      </c>
      <c r="H361">
        <v>64</v>
      </c>
    </row>
    <row r="362" spans="1:8" x14ac:dyDescent="0.35">
      <c r="A362" t="s">
        <v>20</v>
      </c>
      <c r="B362">
        <v>129</v>
      </c>
      <c r="G362" t="s">
        <v>14</v>
      </c>
      <c r="H362">
        <v>64</v>
      </c>
    </row>
    <row r="363" spans="1:8" x14ac:dyDescent="0.35">
      <c r="A363" t="s">
        <v>20</v>
      </c>
      <c r="B363">
        <v>375</v>
      </c>
      <c r="G363" t="s">
        <v>14</v>
      </c>
      <c r="H363">
        <v>842</v>
      </c>
    </row>
    <row r="364" spans="1:8" x14ac:dyDescent="0.35">
      <c r="A364" t="s">
        <v>20</v>
      </c>
      <c r="B364">
        <v>409</v>
      </c>
      <c r="G364" t="s">
        <v>14</v>
      </c>
      <c r="H364">
        <v>112</v>
      </c>
    </row>
    <row r="365" spans="1:8" x14ac:dyDescent="0.35">
      <c r="A365" t="s">
        <v>20</v>
      </c>
      <c r="B365">
        <v>234</v>
      </c>
      <c r="G365" t="s">
        <v>14</v>
      </c>
      <c r="H365">
        <v>374</v>
      </c>
    </row>
    <row r="366" spans="1:8" x14ac:dyDescent="0.35">
      <c r="A366" t="s">
        <v>20</v>
      </c>
      <c r="B366">
        <v>3016</v>
      </c>
    </row>
    <row r="367" spans="1:8" x14ac:dyDescent="0.35">
      <c r="A367" t="s">
        <v>20</v>
      </c>
      <c r="B367">
        <v>264</v>
      </c>
    </row>
    <row r="368" spans="1:8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G2:G365">
    <cfRule type="containsText" dxfId="3" priority="1" operator="containsText" text="live">
      <formula>NOT(ISERROR(SEARCH("live",G2)))</formula>
    </cfRule>
    <cfRule type="containsText" dxfId="2" priority="2" operator="containsText" text="canceled">
      <formula>NOT(ISERROR(SEARCH("canceled",G2)))</formula>
    </cfRule>
    <cfRule type="containsText" dxfId="1" priority="3" operator="containsText" text="successful">
      <formula>NOT(ISERROR(SEARCH("successful",G2)))</formula>
    </cfRule>
    <cfRule type="containsText" dxfId="0" priority="4" operator="containsText" text="failed">
      <formula>NOT(ISERROR(SEARCH("failed",G2)))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 Pivot</vt:lpstr>
      <vt:lpstr>Sub Category Pivot</vt:lpstr>
      <vt:lpstr>Dates Pivot</vt:lpstr>
      <vt:lpstr>Percentages Line Graph</vt:lpstr>
      <vt:lpstr>Summary Stats Table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Matthew Copello</cp:lastModifiedBy>
  <dcterms:created xsi:type="dcterms:W3CDTF">2021-09-29T18:52:28Z</dcterms:created>
  <dcterms:modified xsi:type="dcterms:W3CDTF">2023-01-31T02:25:06Z</dcterms:modified>
</cp:coreProperties>
</file>