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9954f38804c534/1. PG_WBS_MSBA_T3/T3_IB93Y0_Dissertation/1. Dissertation/MyData/"/>
    </mc:Choice>
  </mc:AlternateContent>
  <xr:revisionPtr revIDLastSave="2" documentId="8_{C2269F14-8983-409E-A705-7E73773E4EF5}" xr6:coauthVersionLast="47" xr6:coauthVersionMax="47" xr10:uidLastSave="{088F3A47-499D-49D9-9BA2-78C19DED11C9}"/>
  <bookViews>
    <workbookView xWindow="-98" yWindow="-98" windowWidth="21795" windowHeight="12975" activeTab="1" xr2:uid="{C6302D69-4344-432E-B983-589670A8BEA5}"/>
  </bookViews>
  <sheets>
    <sheet name="Quarter" sheetId="1" r:id="rId1"/>
    <sheet name="Ann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2" l="1"/>
  <c r="N61" i="2"/>
  <c r="F57" i="2"/>
  <c r="C63" i="2"/>
  <c r="P63" i="2"/>
  <c r="O63" i="2"/>
  <c r="M60" i="2"/>
  <c r="L60" i="2"/>
  <c r="K60" i="2"/>
  <c r="J60" i="2"/>
  <c r="I60" i="2"/>
  <c r="M59" i="2"/>
  <c r="J59" i="2"/>
  <c r="K58" i="2"/>
  <c r="J58" i="2"/>
  <c r="I58" i="2"/>
  <c r="H58" i="2"/>
  <c r="G58" i="2"/>
  <c r="F58" i="2"/>
  <c r="E58" i="2"/>
  <c r="J57" i="2"/>
  <c r="I57" i="2"/>
  <c r="B54" i="2"/>
  <c r="B52" i="2"/>
  <c r="B51" i="2"/>
  <c r="B50" i="2"/>
  <c r="B49" i="2"/>
  <c r="N48" i="2"/>
  <c r="B48" i="2"/>
  <c r="C47" i="2"/>
  <c r="B47" i="2"/>
  <c r="P46" i="2"/>
  <c r="O46" i="2"/>
  <c r="N46" i="2"/>
  <c r="M46" i="2"/>
  <c r="B46" i="2"/>
  <c r="O45" i="2"/>
  <c r="N45" i="2"/>
  <c r="B45" i="2"/>
  <c r="K44" i="2"/>
  <c r="J44" i="2"/>
  <c r="I44" i="2"/>
  <c r="H44" i="2"/>
  <c r="B44" i="2"/>
  <c r="J43" i="2"/>
  <c r="B43" i="2"/>
  <c r="L63" i="2"/>
  <c r="K63" i="2"/>
  <c r="I63" i="2"/>
  <c r="H63" i="2"/>
  <c r="C54" i="2"/>
  <c r="B39" i="2"/>
  <c r="P52" i="2"/>
  <c r="N52" i="2"/>
  <c r="M52" i="2"/>
  <c r="P51" i="2"/>
  <c r="O51" i="2"/>
  <c r="N51" i="2"/>
  <c r="L51" i="2"/>
  <c r="K51" i="2"/>
  <c r="N50" i="2"/>
  <c r="M50" i="2"/>
  <c r="L50" i="2"/>
  <c r="L49" i="2"/>
  <c r="K49" i="2"/>
  <c r="J49" i="2"/>
  <c r="I49" i="2"/>
  <c r="J48" i="2"/>
  <c r="I48" i="2"/>
  <c r="H48" i="2"/>
  <c r="G48" i="2"/>
  <c r="H47" i="2"/>
  <c r="G47" i="2"/>
  <c r="F47" i="2"/>
  <c r="E47" i="2"/>
  <c r="P61" i="2"/>
  <c r="O61" i="2"/>
  <c r="M61" i="2"/>
  <c r="L61" i="2"/>
  <c r="K61" i="2"/>
  <c r="J61" i="2"/>
  <c r="H61" i="2"/>
  <c r="M45" i="2"/>
  <c r="L45" i="2"/>
  <c r="P59" i="2"/>
  <c r="O59" i="2"/>
  <c r="N59" i="2"/>
  <c r="L59" i="2"/>
  <c r="K59" i="2"/>
  <c r="I59" i="2"/>
  <c r="H59" i="2"/>
  <c r="G59" i="2"/>
  <c r="P57" i="2"/>
  <c r="I43" i="2"/>
  <c r="H57" i="2"/>
  <c r="G57" i="2"/>
  <c r="B22" i="2"/>
  <c r="K50" i="2"/>
  <c r="H50" i="2"/>
  <c r="G50" i="2"/>
  <c r="F50" i="2"/>
  <c r="E50" i="2"/>
  <c r="P49" i="2"/>
  <c r="O49" i="2"/>
  <c r="M49" i="2"/>
  <c r="G49" i="2"/>
  <c r="F49" i="2"/>
  <c r="E49" i="2"/>
  <c r="D49" i="2"/>
  <c r="P48" i="2"/>
  <c r="O48" i="2"/>
  <c r="E48" i="2"/>
  <c r="D48" i="2"/>
  <c r="P47" i="2"/>
  <c r="O47" i="2"/>
  <c r="N47" i="2"/>
  <c r="L46" i="2"/>
  <c r="K46" i="2"/>
  <c r="J46" i="2"/>
  <c r="K45" i="2"/>
  <c r="J45" i="2"/>
  <c r="I45" i="2"/>
  <c r="AA63" i="1"/>
  <c r="Z63" i="1"/>
  <c r="Q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Q61" i="1"/>
  <c r="AM61" i="1"/>
  <c r="AL61" i="1"/>
  <c r="AG61" i="1"/>
  <c r="AF61" i="1"/>
  <c r="AC61" i="1"/>
  <c r="AB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D60" i="1"/>
  <c r="BC60" i="1"/>
  <c r="BB60" i="1"/>
  <c r="AQ60" i="1"/>
  <c r="AN60" i="1"/>
  <c r="AM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C59" i="1"/>
  <c r="BB59" i="1"/>
  <c r="AU59" i="1"/>
  <c r="AQ59" i="1"/>
  <c r="AP59" i="1"/>
  <c r="AM59" i="1"/>
  <c r="AB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C58" i="1"/>
  <c r="BB58" i="1"/>
  <c r="AU58" i="1"/>
  <c r="AQ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I62" i="1" s="1"/>
  <c r="H58" i="1"/>
  <c r="H62" i="1" s="1"/>
  <c r="G58" i="1"/>
  <c r="G62" i="1" s="1"/>
  <c r="F58" i="1"/>
  <c r="E58" i="1"/>
  <c r="D58" i="1"/>
  <c r="C58" i="1"/>
  <c r="B58" i="1"/>
  <c r="BC57" i="1"/>
  <c r="BB57" i="1"/>
  <c r="AQ57" i="1"/>
  <c r="AM57" i="1"/>
  <c r="AL57" i="1"/>
  <c r="AK57" i="1"/>
  <c r="AJ57" i="1"/>
  <c r="AG57" i="1"/>
  <c r="AF57" i="1"/>
  <c r="AA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C53" i="1"/>
  <c r="BB53" i="1"/>
  <c r="AY53" i="1"/>
  <c r="AX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G51" i="1"/>
  <c r="AF51" i="1"/>
  <c r="AE51" i="1"/>
  <c r="AD51" i="1"/>
  <c r="AC51" i="1"/>
  <c r="AB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Z50" i="1"/>
  <c r="AM50" i="1"/>
  <c r="AL50" i="1"/>
  <c r="AK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C49" i="1"/>
  <c r="BB49" i="1"/>
  <c r="AJ49" i="1"/>
  <c r="AI49" i="1"/>
  <c r="AH49" i="1"/>
  <c r="AG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N48" i="1"/>
  <c r="AB48" i="1"/>
  <c r="AA48" i="1"/>
  <c r="Z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C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D45" i="1"/>
  <c r="AR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D44" i="1"/>
  <c r="BC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C43" i="1"/>
  <c r="BB43" i="1"/>
  <c r="A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D39" i="1"/>
  <c r="BD63" i="1" s="1"/>
  <c r="BC39" i="1"/>
  <c r="BC63" i="1" s="1"/>
  <c r="BB39" i="1"/>
  <c r="BB63" i="1" s="1"/>
  <c r="BA39" i="1"/>
  <c r="BA63" i="1" s="1"/>
  <c r="AZ39" i="1"/>
  <c r="AZ63" i="1" s="1"/>
  <c r="AY39" i="1"/>
  <c r="AY63" i="1" s="1"/>
  <c r="AX39" i="1"/>
  <c r="AX63" i="1" s="1"/>
  <c r="AV39" i="1"/>
  <c r="AV63" i="1" s="1"/>
  <c r="AN39" i="1"/>
  <c r="AN63" i="1" s="1"/>
  <c r="AA39" i="1"/>
  <c r="Z39" i="1"/>
  <c r="Y39" i="1"/>
  <c r="Y63" i="1" s="1"/>
  <c r="Y62" i="1" s="1"/>
  <c r="X39" i="1"/>
  <c r="X63" i="1" s="1"/>
  <c r="W39" i="1"/>
  <c r="W63" i="1" s="1"/>
  <c r="V39" i="1"/>
  <c r="V63" i="1" s="1"/>
  <c r="U39" i="1"/>
  <c r="T39" i="1"/>
  <c r="S39" i="1"/>
  <c r="S63" i="1" s="1"/>
  <c r="S62" i="1" s="1"/>
  <c r="R39" i="1"/>
  <c r="R63" i="1" s="1"/>
  <c r="Q39" i="1"/>
  <c r="P39" i="1"/>
  <c r="AY47" i="1"/>
  <c r="AX47" i="1"/>
  <c r="AV47" i="1"/>
  <c r="AS47" i="1"/>
  <c r="AI47" i="1"/>
  <c r="AH47" i="1"/>
  <c r="AF47" i="1"/>
  <c r="AE47" i="1"/>
  <c r="AD47" i="1"/>
  <c r="BD61" i="1"/>
  <c r="BC61" i="1"/>
  <c r="BB46" i="1"/>
  <c r="BA61" i="1"/>
  <c r="AZ61" i="1"/>
  <c r="AY61" i="1"/>
  <c r="AW61" i="1"/>
  <c r="AV61" i="1"/>
  <c r="AS61" i="1"/>
  <c r="AR61" i="1"/>
  <c r="AP61" i="1"/>
  <c r="AN61" i="1"/>
  <c r="AE61" i="1"/>
  <c r="AA61" i="1"/>
  <c r="Z61" i="1"/>
  <c r="BC45" i="1"/>
  <c r="BB45" i="1"/>
  <c r="AW60" i="1"/>
  <c r="AV60" i="1"/>
  <c r="AR60" i="1"/>
  <c r="AQ45" i="1"/>
  <c r="AP60" i="1"/>
  <c r="AL60" i="1"/>
  <c r="AJ60" i="1"/>
  <c r="AI60" i="1"/>
  <c r="AG60" i="1"/>
  <c r="AF60" i="1"/>
  <c r="AE60" i="1"/>
  <c r="AA60" i="1"/>
  <c r="Z60" i="1"/>
  <c r="BE59" i="1"/>
  <c r="BD59" i="1"/>
  <c r="BA59" i="1"/>
  <c r="AZ59" i="1"/>
  <c r="AY59" i="1"/>
  <c r="AX59" i="1"/>
  <c r="AW59" i="1"/>
  <c r="AV59" i="1"/>
  <c r="AT59" i="1"/>
  <c r="AS59" i="1"/>
  <c r="AR59" i="1"/>
  <c r="AO59" i="1"/>
  <c r="AN59" i="1"/>
  <c r="AL59" i="1"/>
  <c r="AK59" i="1"/>
  <c r="AJ59" i="1"/>
  <c r="AI59" i="1"/>
  <c r="AH59" i="1"/>
  <c r="AG59" i="1"/>
  <c r="AF59" i="1"/>
  <c r="AE59" i="1"/>
  <c r="AD59" i="1"/>
  <c r="AC59" i="1"/>
  <c r="AA59" i="1"/>
  <c r="Z59" i="1"/>
  <c r="BD58" i="1"/>
  <c r="BB44" i="1"/>
  <c r="AV58" i="1"/>
  <c r="AP58" i="1"/>
  <c r="AO58" i="1"/>
  <c r="AN58" i="1"/>
  <c r="AM58" i="1"/>
  <c r="AL58" i="1"/>
  <c r="AF58" i="1"/>
  <c r="AE58" i="1"/>
  <c r="BD57" i="1"/>
  <c r="BA57" i="1"/>
  <c r="AZ57" i="1"/>
  <c r="AY57" i="1"/>
  <c r="AX57" i="1"/>
  <c r="AV57" i="1"/>
  <c r="AU57" i="1"/>
  <c r="AT57" i="1"/>
  <c r="AR57" i="1"/>
  <c r="AQ39" i="1"/>
  <c r="AQ63" i="1" s="1"/>
  <c r="AP39" i="1"/>
  <c r="AP63" i="1" s="1"/>
  <c r="AN57" i="1"/>
  <c r="AM39" i="1"/>
  <c r="AM63" i="1" s="1"/>
  <c r="AM62" i="1" s="1"/>
  <c r="AL39" i="1"/>
  <c r="AL63" i="1" s="1"/>
  <c r="AL62" i="1" s="1"/>
  <c r="AH57" i="1"/>
  <c r="AF39" i="1"/>
  <c r="AD39" i="1"/>
  <c r="AD63" i="1" s="1"/>
  <c r="AC39" i="1"/>
  <c r="AB39" i="1"/>
  <c r="Z57" i="1"/>
  <c r="U22" i="1"/>
  <c r="T22" i="1"/>
  <c r="S22" i="1"/>
  <c r="R22" i="1"/>
  <c r="Q22" i="1"/>
  <c r="P22" i="1"/>
  <c r="O22" i="1"/>
  <c r="N22" i="1"/>
  <c r="O54" i="1" s="1"/>
  <c r="M22" i="1"/>
  <c r="N54" i="1" s="1"/>
  <c r="L22" i="1"/>
  <c r="K22" i="1"/>
  <c r="J22" i="1"/>
  <c r="K54" i="1" s="1"/>
  <c r="I22" i="1"/>
  <c r="J54" i="1" s="1"/>
  <c r="H22" i="1"/>
  <c r="G22" i="1"/>
  <c r="H54" i="1" s="1"/>
  <c r="F22" i="1"/>
  <c r="E22" i="1"/>
  <c r="F54" i="1" s="1"/>
  <c r="D22" i="1"/>
  <c r="E54" i="1" s="1"/>
  <c r="C22" i="1"/>
  <c r="D54" i="1" s="1"/>
  <c r="B22" i="1"/>
  <c r="AT53" i="1"/>
  <c r="AS53" i="1"/>
  <c r="AP53" i="1"/>
  <c r="AM53" i="1"/>
  <c r="AL53" i="1"/>
  <c r="AI53" i="1"/>
  <c r="BD52" i="1"/>
  <c r="BC52" i="1"/>
  <c r="BB52" i="1"/>
  <c r="BA52" i="1"/>
  <c r="AX52" i="1"/>
  <c r="AU52" i="1"/>
  <c r="AT52" i="1"/>
  <c r="AR52" i="1"/>
  <c r="AQ52" i="1"/>
  <c r="AP52" i="1"/>
  <c r="AO52" i="1"/>
  <c r="AN52" i="1"/>
  <c r="AM52" i="1"/>
  <c r="AL52" i="1"/>
  <c r="AK52" i="1"/>
  <c r="AJ52" i="1"/>
  <c r="AH52" i="1"/>
  <c r="AE52" i="1"/>
  <c r="AD52" i="1"/>
  <c r="AB52" i="1"/>
  <c r="AA52" i="1"/>
  <c r="Z52" i="1"/>
  <c r="BE51" i="1"/>
  <c r="BD51" i="1"/>
  <c r="BB51" i="1"/>
  <c r="AY51" i="1"/>
  <c r="AX51" i="1"/>
  <c r="AV51" i="1"/>
  <c r="AU51" i="1"/>
  <c r="AT51" i="1"/>
  <c r="AR51" i="1"/>
  <c r="AQ51" i="1"/>
  <c r="AP51" i="1"/>
  <c r="AO51" i="1"/>
  <c r="AN51" i="1"/>
  <c r="AL51" i="1"/>
  <c r="AI51" i="1"/>
  <c r="AH51" i="1"/>
  <c r="AA51" i="1"/>
  <c r="Z51" i="1"/>
  <c r="Y51" i="1"/>
  <c r="V51" i="1"/>
  <c r="BC50" i="1"/>
  <c r="BB50" i="1"/>
  <c r="AY50" i="1"/>
  <c r="AX50" i="1"/>
  <c r="AV50" i="1"/>
  <c r="AU50" i="1"/>
  <c r="AT50" i="1"/>
  <c r="AS50" i="1"/>
  <c r="AR50" i="1"/>
  <c r="AP50" i="1"/>
  <c r="AJ50" i="1"/>
  <c r="AI50" i="1"/>
  <c r="AH50" i="1"/>
  <c r="AF50" i="1"/>
  <c r="AE50" i="1"/>
  <c r="AD50" i="1"/>
  <c r="AC50" i="1"/>
  <c r="AB50" i="1"/>
  <c r="Z50" i="1"/>
  <c r="W50" i="1"/>
  <c r="BA49" i="1"/>
  <c r="AZ49" i="1"/>
  <c r="AX49" i="1"/>
  <c r="AW49" i="1"/>
  <c r="AV49" i="1"/>
  <c r="AT49" i="1"/>
  <c r="AQ49" i="1"/>
  <c r="AP49" i="1"/>
  <c r="AM49" i="1"/>
  <c r="AD49" i="1"/>
  <c r="AA49" i="1"/>
  <c r="Z49" i="1"/>
  <c r="BD48" i="1"/>
  <c r="BC48" i="1"/>
  <c r="BB48" i="1"/>
  <c r="AM48" i="1"/>
  <c r="AL48" i="1"/>
  <c r="Y48" i="1"/>
  <c r="X48" i="1"/>
  <c r="AL47" i="1"/>
  <c r="AJ47" i="1"/>
  <c r="AA47" i="1"/>
  <c r="Z47" i="1"/>
  <c r="Y47" i="1"/>
  <c r="X47" i="1"/>
  <c r="V47" i="1"/>
  <c r="Z46" i="1"/>
  <c r="AF46" i="1"/>
  <c r="AJ45" i="1"/>
  <c r="X45" i="1"/>
  <c r="W22" i="1"/>
  <c r="AB44" i="1"/>
  <c r="Z22" i="1"/>
  <c r="AV44" i="1"/>
  <c r="AF44" i="1"/>
  <c r="W44" i="1"/>
  <c r="AZ22" i="1"/>
  <c r="AY22" i="1"/>
  <c r="AX22" i="1"/>
  <c r="AW22" i="1"/>
  <c r="AL43" i="1"/>
  <c r="AI22" i="1"/>
  <c r="X43" i="1"/>
  <c r="BC47" i="1" l="1"/>
  <c r="AL22" i="1"/>
  <c r="W45" i="1"/>
  <c r="V45" i="1"/>
  <c r="Z44" i="1"/>
  <c r="Z62" i="1"/>
  <c r="AP47" i="1"/>
  <c r="P45" i="2"/>
  <c r="P60" i="2"/>
  <c r="AA62" i="1"/>
  <c r="AS39" i="1"/>
  <c r="AS63" i="1" s="1"/>
  <c r="AS57" i="1"/>
  <c r="AC46" i="1"/>
  <c r="AT44" i="1"/>
  <c r="AT58" i="1"/>
  <c r="AD61" i="1"/>
  <c r="AD46" i="1"/>
  <c r="AE57" i="1"/>
  <c r="AE39" i="1"/>
  <c r="AE63" i="1" s="1"/>
  <c r="AE62" i="1" s="1"/>
  <c r="AU44" i="1"/>
  <c r="I47" i="2"/>
  <c r="AW43" i="1"/>
  <c r="BB47" i="1"/>
  <c r="V22" i="1"/>
  <c r="V54" i="1" s="1"/>
  <c r="BB22" i="1"/>
  <c r="L44" i="2"/>
  <c r="L58" i="2"/>
  <c r="BB62" i="1"/>
  <c r="AS44" i="1"/>
  <c r="AS58" i="1"/>
  <c r="C52" i="2"/>
  <c r="AT46" i="1"/>
  <c r="AT61" i="1"/>
  <c r="AU61" i="1"/>
  <c r="AU46" i="1"/>
  <c r="E62" i="1"/>
  <c r="AW39" i="1"/>
  <c r="AW63" i="1" s="1"/>
  <c r="AW62" i="1" s="1"/>
  <c r="AW57" i="1"/>
  <c r="W62" i="1"/>
  <c r="F62" i="1"/>
  <c r="K47" i="2"/>
  <c r="M48" i="2"/>
  <c r="AZ51" i="1"/>
  <c r="AX44" i="1"/>
  <c r="AH60" i="1"/>
  <c r="AH45" i="1"/>
  <c r="AX45" i="1"/>
  <c r="AH46" i="1"/>
  <c r="AH48" i="1"/>
  <c r="AX48" i="1"/>
  <c r="X62" i="1"/>
  <c r="L47" i="2"/>
  <c r="AA46" i="1"/>
  <c r="AM47" i="1"/>
  <c r="Y46" i="1"/>
  <c r="AC44" i="1"/>
  <c r="AC58" i="1"/>
  <c r="O50" i="2"/>
  <c r="AD58" i="1"/>
  <c r="AD62" i="1" s="1"/>
  <c r="AD44" i="1"/>
  <c r="P50" i="2"/>
  <c r="D62" i="1"/>
  <c r="E60" i="2"/>
  <c r="K48" i="2"/>
  <c r="V62" i="1"/>
  <c r="L48" i="2"/>
  <c r="AG39" i="1"/>
  <c r="AG63" i="1" s="1"/>
  <c r="AG43" i="1"/>
  <c r="AV22" i="1"/>
  <c r="AB22" i="1"/>
  <c r="AC54" i="1" s="1"/>
  <c r="AR22" i="1"/>
  <c r="AG45" i="1"/>
  <c r="AK47" i="1"/>
  <c r="AC49" i="1"/>
  <c r="AS49" i="1"/>
  <c r="Y50" i="1"/>
  <c r="AO50" i="1"/>
  <c r="BE50" i="1"/>
  <c r="AK51" i="1"/>
  <c r="BA51" i="1"/>
  <c r="AG52" i="1"/>
  <c r="AW52" i="1"/>
  <c r="AO53" i="1"/>
  <c r="BE53" i="1"/>
  <c r="AI44" i="1"/>
  <c r="AY44" i="1"/>
  <c r="AS43" i="1"/>
  <c r="M47" i="2"/>
  <c r="F60" i="2"/>
  <c r="AZ45" i="1"/>
  <c r="AZ47" i="1"/>
  <c r="G60" i="2"/>
  <c r="N60" i="2"/>
  <c r="AJ22" i="1"/>
  <c r="BA44" i="1"/>
  <c r="AK45" i="1"/>
  <c r="AK46" i="1"/>
  <c r="AK48" i="1"/>
  <c r="D58" i="2"/>
  <c r="AO22" i="1"/>
  <c r="BA22" i="1"/>
  <c r="BA54" i="1" s="1"/>
  <c r="AL46" i="1"/>
  <c r="AP48" i="1"/>
  <c r="BE52" i="1"/>
  <c r="AL45" i="1"/>
  <c r="C43" i="2"/>
  <c r="G51" i="2"/>
  <c r="AP22" i="1"/>
  <c r="AD22" i="1"/>
  <c r="AA45" i="1"/>
  <c r="F48" i="2"/>
  <c r="J50" i="2"/>
  <c r="D43" i="2"/>
  <c r="H51" i="2"/>
  <c r="M54" i="2"/>
  <c r="AP45" i="1"/>
  <c r="BA46" i="1"/>
  <c r="BB61" i="1"/>
  <c r="N62" i="1"/>
  <c r="E43" i="2"/>
  <c r="G44" i="2"/>
  <c r="I51" i="2"/>
  <c r="K52" i="2"/>
  <c r="N63" i="2"/>
  <c r="D57" i="2"/>
  <c r="AI46" i="1"/>
  <c r="AM45" i="1"/>
  <c r="AQ47" i="1"/>
  <c r="AZ44" i="1"/>
  <c r="AJ46" i="1"/>
  <c r="E59" i="2"/>
  <c r="BA45" i="1"/>
  <c r="BA47" i="1"/>
  <c r="BA48" i="1"/>
  <c r="K62" i="1"/>
  <c r="F59" i="2"/>
  <c r="H60" i="2"/>
  <c r="H62" i="2" s="1"/>
  <c r="BE22" i="1"/>
  <c r="AG22" i="1"/>
  <c r="AG54" i="1" s="1"/>
  <c r="AC22" i="1"/>
  <c r="AT47" i="1"/>
  <c r="AY46" i="1"/>
  <c r="AS52" i="1"/>
  <c r="L62" i="1"/>
  <c r="I50" i="2"/>
  <c r="E44" i="2"/>
  <c r="I52" i="2"/>
  <c r="AA43" i="1"/>
  <c r="AM44" i="1"/>
  <c r="AH22" i="1"/>
  <c r="AM46" i="1"/>
  <c r="AU47" i="1"/>
  <c r="AQ48" i="1"/>
  <c r="AN45" i="1"/>
  <c r="AZ46" i="1"/>
  <c r="M62" i="1"/>
  <c r="D47" i="2"/>
  <c r="H49" i="2"/>
  <c r="F44" i="2"/>
  <c r="J52" i="2"/>
  <c r="AN22" i="1"/>
  <c r="AF22" i="1"/>
  <c r="AW47" i="1"/>
  <c r="BA50" i="1"/>
  <c r="AK53" i="1"/>
  <c r="AO47" i="1"/>
  <c r="BE47" i="1"/>
  <c r="AO48" i="1"/>
  <c r="F43" i="2"/>
  <c r="J51" i="2"/>
  <c r="L52" i="2"/>
  <c r="O54" i="2"/>
  <c r="E57" i="2"/>
  <c r="AY45" i="1"/>
  <c r="D59" i="2"/>
  <c r="AZ48" i="1"/>
  <c r="AP44" i="1"/>
  <c r="P54" i="2"/>
  <c r="G43" i="2"/>
  <c r="AQ44" i="1"/>
  <c r="AE45" i="1"/>
  <c r="AQ43" i="1"/>
  <c r="V50" i="1"/>
  <c r="H43" i="2"/>
  <c r="AF43" i="1"/>
  <c r="AF45" i="1"/>
  <c r="AB49" i="1"/>
  <c r="AR49" i="1"/>
  <c r="X50" i="1"/>
  <c r="AN50" i="1"/>
  <c r="BD50" i="1"/>
  <c r="AJ51" i="1"/>
  <c r="AF52" i="1"/>
  <c r="AV52" i="1"/>
  <c r="AN53" i="1"/>
  <c r="BD53" i="1"/>
  <c r="AB47" i="1"/>
  <c r="AR47" i="1"/>
  <c r="AR43" i="1"/>
  <c r="M51" i="2"/>
  <c r="O52" i="2"/>
  <c r="C57" i="2"/>
  <c r="K43" i="2"/>
  <c r="K57" i="2"/>
  <c r="K62" i="2" s="1"/>
  <c r="M58" i="2"/>
  <c r="M44" i="2"/>
  <c r="C46" i="2"/>
  <c r="C61" i="2"/>
  <c r="D54" i="2"/>
  <c r="D63" i="2"/>
  <c r="L43" i="2"/>
  <c r="L57" i="2"/>
  <c r="N58" i="2"/>
  <c r="N44" i="2"/>
  <c r="D46" i="2"/>
  <c r="D61" i="2"/>
  <c r="E63" i="2"/>
  <c r="E54" i="2"/>
  <c r="M43" i="2"/>
  <c r="M57" i="2"/>
  <c r="O44" i="2"/>
  <c r="O58" i="2"/>
  <c r="C60" i="2"/>
  <c r="C45" i="2"/>
  <c r="E46" i="2"/>
  <c r="E61" i="2"/>
  <c r="F63" i="2"/>
  <c r="F54" i="2"/>
  <c r="N49" i="2"/>
  <c r="D50" i="2"/>
  <c r="C50" i="2"/>
  <c r="N57" i="2"/>
  <c r="N43" i="2"/>
  <c r="P58" i="2"/>
  <c r="P62" i="2" s="1"/>
  <c r="P44" i="2"/>
  <c r="D60" i="2"/>
  <c r="D45" i="2"/>
  <c r="F46" i="2"/>
  <c r="F61" i="2"/>
  <c r="D52" i="2"/>
  <c r="G63" i="2"/>
  <c r="G54" i="2"/>
  <c r="O43" i="2"/>
  <c r="C59" i="2"/>
  <c r="G46" i="2"/>
  <c r="C51" i="2"/>
  <c r="E52" i="2"/>
  <c r="J47" i="2"/>
  <c r="D51" i="2"/>
  <c r="F52" i="2"/>
  <c r="C58" i="2"/>
  <c r="I46" i="2"/>
  <c r="E51" i="2"/>
  <c r="G52" i="2"/>
  <c r="J54" i="2"/>
  <c r="F51" i="2"/>
  <c r="H52" i="2"/>
  <c r="C48" i="2"/>
  <c r="I54" i="2"/>
  <c r="P43" i="2"/>
  <c r="C44" i="2"/>
  <c r="L54" i="2"/>
  <c r="J63" i="2"/>
  <c r="J62" i="2" s="1"/>
  <c r="O57" i="2"/>
  <c r="G61" i="2"/>
  <c r="F45" i="2"/>
  <c r="N54" i="2"/>
  <c r="G45" i="2"/>
  <c r="H46" i="2"/>
  <c r="I61" i="2"/>
  <c r="I62" i="2" s="1"/>
  <c r="M63" i="2"/>
  <c r="C49" i="2"/>
  <c r="H54" i="2"/>
  <c r="K54" i="2"/>
  <c r="D44" i="2"/>
  <c r="E45" i="2"/>
  <c r="H45" i="2"/>
  <c r="AR53" i="1"/>
  <c r="AQ53" i="1"/>
  <c r="AH43" i="1"/>
  <c r="AI45" i="1"/>
  <c r="AY48" i="1"/>
  <c r="AX60" i="1"/>
  <c r="AJ43" i="1"/>
  <c r="AJ39" i="1"/>
  <c r="AJ44" i="1"/>
  <c r="AJ58" i="1"/>
  <c r="AJ48" i="1"/>
  <c r="Z54" i="1"/>
  <c r="AX58" i="1"/>
  <c r="AY60" i="1"/>
  <c r="AK58" i="1"/>
  <c r="AK44" i="1"/>
  <c r="AY58" i="1"/>
  <c r="AZ60" i="1"/>
  <c r="AA44" i="1"/>
  <c r="AZ58" i="1"/>
  <c r="AZ62" i="1" s="1"/>
  <c r="BA60" i="1"/>
  <c r="AF54" i="1"/>
  <c r="BA58" i="1"/>
  <c r="BA62" i="1" s="1"/>
  <c r="AF63" i="1"/>
  <c r="AF62" i="1" s="1"/>
  <c r="Y22" i="1"/>
  <c r="Z43" i="1"/>
  <c r="AK22" i="1"/>
  <c r="AL54" i="1" s="1"/>
  <c r="AL44" i="1"/>
  <c r="AL49" i="1"/>
  <c r="AK49" i="1"/>
  <c r="AH39" i="1"/>
  <c r="AE46" i="1"/>
  <c r="C54" i="1"/>
  <c r="W46" i="1"/>
  <c r="V46" i="1"/>
  <c r="AO57" i="1"/>
  <c r="AO43" i="1"/>
  <c r="BE57" i="1"/>
  <c r="BE43" i="1"/>
  <c r="BE39" i="1"/>
  <c r="AO45" i="1"/>
  <c r="AO60" i="1"/>
  <c r="BE45" i="1"/>
  <c r="AO61" i="1"/>
  <c r="AO46" i="1"/>
  <c r="BE48" i="1"/>
  <c r="AX43" i="1"/>
  <c r="AH61" i="1"/>
  <c r="AA22" i="1"/>
  <c r="AA54" i="1" s="1"/>
  <c r="AQ22" i="1"/>
  <c r="AE22" i="1"/>
  <c r="AY43" i="1"/>
  <c r="AE44" i="1"/>
  <c r="AH53" i="1"/>
  <c r="BE60" i="1"/>
  <c r="AI61" i="1"/>
  <c r="J62" i="1"/>
  <c r="AF49" i="1"/>
  <c r="AE49" i="1"/>
  <c r="X51" i="1"/>
  <c r="W51" i="1"/>
  <c r="AZ52" i="1"/>
  <c r="AY52" i="1"/>
  <c r="AU22" i="1"/>
  <c r="AH44" i="1"/>
  <c r="AH58" i="1"/>
  <c r="AX61" i="1"/>
  <c r="AX46" i="1"/>
  <c r="AI57" i="1"/>
  <c r="AI43" i="1"/>
  <c r="AI39" i="1"/>
  <c r="AI48" i="1"/>
  <c r="AK43" i="1"/>
  <c r="AK39" i="1"/>
  <c r="BC62" i="1"/>
  <c r="BE58" i="1"/>
  <c r="BE44" i="1"/>
  <c r="BE61" i="1"/>
  <c r="BE46" i="1"/>
  <c r="Y44" i="1"/>
  <c r="X44" i="1"/>
  <c r="X22" i="1"/>
  <c r="X54" i="1" s="1"/>
  <c r="Y49" i="1"/>
  <c r="X49" i="1"/>
  <c r="AO49" i="1"/>
  <c r="AN49" i="1"/>
  <c r="BE49" i="1"/>
  <c r="BD49" i="1"/>
  <c r="BA53" i="1"/>
  <c r="AZ53" i="1"/>
  <c r="M54" i="1"/>
  <c r="L54" i="1"/>
  <c r="AN62" i="1"/>
  <c r="AZ43" i="1"/>
  <c r="W47" i="1"/>
  <c r="AX54" i="1"/>
  <c r="AJ61" i="1"/>
  <c r="AS22" i="1"/>
  <c r="AB54" i="1"/>
  <c r="AB63" i="1"/>
  <c r="AR58" i="1"/>
  <c r="AR44" i="1"/>
  <c r="AB60" i="1"/>
  <c r="AB45" i="1"/>
  <c r="AB46" i="1"/>
  <c r="AR48" i="1"/>
  <c r="R62" i="1"/>
  <c r="AO39" i="1"/>
  <c r="AB43" i="1"/>
  <c r="BA43" i="1"/>
  <c r="AN44" i="1"/>
  <c r="AA50" i="1"/>
  <c r="Y52" i="1"/>
  <c r="AJ53" i="1"/>
  <c r="AY54" i="1"/>
  <c r="AB57" i="1"/>
  <c r="AI58" i="1"/>
  <c r="AK61" i="1"/>
  <c r="AQ62" i="1"/>
  <c r="AT22" i="1"/>
  <c r="AQ46" i="1"/>
  <c r="AC63" i="1"/>
  <c r="AC60" i="1"/>
  <c r="AC45" i="1"/>
  <c r="AS60" i="1"/>
  <c r="AS45" i="1"/>
  <c r="AC47" i="1"/>
  <c r="AC48" i="1"/>
  <c r="AS48" i="1"/>
  <c r="AP54" i="1"/>
  <c r="AC43" i="1"/>
  <c r="AO44" i="1"/>
  <c r="AZ54" i="1"/>
  <c r="AC57" i="1"/>
  <c r="X46" i="1"/>
  <c r="BD46" i="1"/>
  <c r="AT39" i="1"/>
  <c r="AT43" i="1"/>
  <c r="AD45" i="1"/>
  <c r="AD60" i="1"/>
  <c r="AT60" i="1"/>
  <c r="AT45" i="1"/>
  <c r="AD48" i="1"/>
  <c r="AT48" i="1"/>
  <c r="T54" i="1"/>
  <c r="T63" i="1"/>
  <c r="T62" i="1" s="1"/>
  <c r="AD43" i="1"/>
  <c r="AR46" i="1"/>
  <c r="AS51" i="1"/>
  <c r="AC52" i="1"/>
  <c r="R54" i="1"/>
  <c r="AD57" i="1"/>
  <c r="AK60" i="1"/>
  <c r="AU39" i="1"/>
  <c r="AU43" i="1"/>
  <c r="AU60" i="1"/>
  <c r="AU45" i="1"/>
  <c r="AE48" i="1"/>
  <c r="AU48" i="1"/>
  <c r="U54" i="1"/>
  <c r="U63" i="1"/>
  <c r="U62" i="1" s="1"/>
  <c r="AR39" i="1"/>
  <c r="AE43" i="1"/>
  <c r="AS46" i="1"/>
  <c r="S54" i="1"/>
  <c r="O62" i="1"/>
  <c r="AV62" i="1"/>
  <c r="AV46" i="1"/>
  <c r="AV54" i="1"/>
  <c r="AW51" i="1"/>
  <c r="W48" i="1"/>
  <c r="AY49" i="1"/>
  <c r="G54" i="1"/>
  <c r="AP43" i="1"/>
  <c r="AP57" i="1"/>
  <c r="AP62" i="1" s="1"/>
  <c r="P54" i="1"/>
  <c r="P63" i="1"/>
  <c r="P62" i="1" s="1"/>
  <c r="BD62" i="1"/>
  <c r="AP46" i="1"/>
  <c r="B62" i="1"/>
  <c r="AU49" i="1"/>
  <c r="AQ50" i="1"/>
  <c r="AM51" i="1"/>
  <c r="BC51" i="1"/>
  <c r="AI52" i="1"/>
  <c r="Q54" i="1"/>
  <c r="C62" i="1"/>
  <c r="AM22" i="1"/>
  <c r="AN54" i="1" s="1"/>
  <c r="BC22" i="1"/>
  <c r="BD54" i="1" s="1"/>
  <c r="BD43" i="1"/>
  <c r="AV53" i="1"/>
  <c r="AU53" i="1"/>
  <c r="AF48" i="1"/>
  <c r="AV48" i="1"/>
  <c r="AV45" i="1"/>
  <c r="Y43" i="1"/>
  <c r="BD22" i="1"/>
  <c r="Y45" i="1"/>
  <c r="AG50" i="1"/>
  <c r="AW50" i="1"/>
  <c r="AW53" i="1"/>
  <c r="I54" i="1"/>
  <c r="AG58" i="1"/>
  <c r="AG62" i="1" s="1"/>
  <c r="AG44" i="1"/>
  <c r="AW58" i="1"/>
  <c r="AW44" i="1"/>
  <c r="AG46" i="1"/>
  <c r="AW46" i="1"/>
  <c r="AG47" i="1"/>
  <c r="AG48" i="1"/>
  <c r="AW48" i="1"/>
  <c r="Z45" i="1"/>
  <c r="AW45" i="1"/>
  <c r="V43" i="1"/>
  <c r="AM43" i="1"/>
  <c r="Q62" i="1"/>
  <c r="W43" i="1"/>
  <c r="AN43" i="1"/>
  <c r="AN46" i="1"/>
  <c r="AN47" i="1"/>
  <c r="BD47" i="1"/>
  <c r="AE54" i="1" l="1"/>
  <c r="AS54" i="1"/>
  <c r="AQ54" i="1"/>
  <c r="O62" i="2"/>
  <c r="C62" i="2"/>
  <c r="AW54" i="1"/>
  <c r="AY62" i="1"/>
  <c r="N62" i="2"/>
  <c r="AD54" i="1"/>
  <c r="F62" i="2"/>
  <c r="BB54" i="1"/>
  <c r="M62" i="2"/>
  <c r="G62" i="2"/>
  <c r="AX62" i="1"/>
  <c r="L62" i="2"/>
  <c r="D62" i="2"/>
  <c r="W54" i="1"/>
  <c r="E62" i="2"/>
  <c r="AJ63" i="1"/>
  <c r="AJ62" i="1" s="1"/>
  <c r="AJ54" i="1"/>
  <c r="AB62" i="1"/>
  <c r="Y54" i="1"/>
  <c r="AU54" i="1"/>
  <c r="AU63" i="1"/>
  <c r="AU62" i="1" s="1"/>
  <c r="AS62" i="1"/>
  <c r="AH63" i="1"/>
  <c r="AH62" i="1" s="1"/>
  <c r="AH54" i="1"/>
  <c r="AT54" i="1"/>
  <c r="AT63" i="1"/>
  <c r="AT62" i="1" s="1"/>
  <c r="AO63" i="1"/>
  <c r="AO62" i="1" s="1"/>
  <c r="AO54" i="1"/>
  <c r="AC62" i="1"/>
  <c r="BC54" i="1"/>
  <c r="AM54" i="1"/>
  <c r="AK63" i="1"/>
  <c r="AK62" i="1" s="1"/>
  <c r="AK54" i="1"/>
  <c r="AR54" i="1"/>
  <c r="AR63" i="1"/>
  <c r="AR62" i="1" s="1"/>
  <c r="BE63" i="1"/>
  <c r="BE62" i="1" s="1"/>
  <c r="BE54" i="1"/>
  <c r="AI63" i="1"/>
  <c r="AI62" i="1" s="1"/>
  <c r="AI54" i="1"/>
</calcChain>
</file>

<file path=xl/sharedStrings.xml><?xml version="1.0" encoding="utf-8"?>
<sst xmlns="http://schemas.openxmlformats.org/spreadsheetml/2006/main" count="517" uniqueCount="123">
  <si>
    <t>Renewable quarterly electricity capacity and generation, quarterly data</t>
  </si>
  <si>
    <t>This worksheet contains 4 tables, arranged vertically on top of each other and separated by a blank row</t>
  </si>
  <si>
    <t>Some cells refer to notes which can be found on the notes worksheet</t>
  </si>
  <si>
    <t xml:space="preserve">Freeze panes are active on this sheet, to turn off freeze panes select the 'view' then 'freeze panes' then 'unfreeze panes' or use [Alt W, F] </t>
  </si>
  <si>
    <t xml:space="preserve">[x] is used to indicate data not available </t>
  </si>
  <si>
    <t>Units are specified in the table header or in the row label</t>
  </si>
  <si>
    <t>CUMULATIVE INSTALLED CAPACITY (MW) 
[note 1]</t>
  </si>
  <si>
    <t>2010 
1st quarter</t>
  </si>
  <si>
    <t>2010 
2nd quarter</t>
  </si>
  <si>
    <t>2010 
3rd quarter</t>
  </si>
  <si>
    <t>2010 
4th quarter</t>
  </si>
  <si>
    <t>2011 
1st quarter</t>
  </si>
  <si>
    <t>2011 
2nd quarter</t>
  </si>
  <si>
    <t>2011 
3rd quarter</t>
  </si>
  <si>
    <t>2011 
4th quarter</t>
  </si>
  <si>
    <t>2012 
1st quarter</t>
  </si>
  <si>
    <t>2012 
2nd quarter</t>
  </si>
  <si>
    <t>2012 
3rd quarter</t>
  </si>
  <si>
    <t>2012 
4th quarter</t>
  </si>
  <si>
    <t>2013 
1st quarter</t>
  </si>
  <si>
    <t>2013 
2nd quarter</t>
  </si>
  <si>
    <t>2013 
3rd quarter</t>
  </si>
  <si>
    <t>2013 
4th quarter</t>
  </si>
  <si>
    <t>2014 
1st quarter</t>
  </si>
  <si>
    <t>2014 
2nd quarter</t>
  </si>
  <si>
    <t>2014 
3rd quarter</t>
  </si>
  <si>
    <t>2014 
4th quarter</t>
  </si>
  <si>
    <t>2015 
1st quarter</t>
  </si>
  <si>
    <t>2015 
2nd quarter</t>
  </si>
  <si>
    <t>2015 
3rd quarter</t>
  </si>
  <si>
    <t>2015 
4th quarter</t>
  </si>
  <si>
    <t>2016 
1st quarter</t>
  </si>
  <si>
    <t>2016 
2nd quarter</t>
  </si>
  <si>
    <t>2016 
3rd quarter</t>
  </si>
  <si>
    <t>2016 
4th quarter</t>
  </si>
  <si>
    <t>2017 
1st quarter</t>
  </si>
  <si>
    <t>2017 
2nd quarter</t>
  </si>
  <si>
    <t>2017 
3rd quarter</t>
  </si>
  <si>
    <t>2017 
4th quarter</t>
  </si>
  <si>
    <t>2018 
1st quarter</t>
  </si>
  <si>
    <t>2018 
2nd quarter</t>
  </si>
  <si>
    <t>2018 
3rd quarter</t>
  </si>
  <si>
    <t>2018 
4th quarter</t>
  </si>
  <si>
    <t>2019 
1st quarter</t>
  </si>
  <si>
    <t>2019 
2nd quarter</t>
  </si>
  <si>
    <t>2019 
3rd quarter</t>
  </si>
  <si>
    <t>2019 
4th quarter</t>
  </si>
  <si>
    <t>2020 
1st quarter</t>
  </si>
  <si>
    <t>2020 
2nd quarter</t>
  </si>
  <si>
    <t>2020 
3rd quarter</t>
  </si>
  <si>
    <t>2020 
4th quarter</t>
  </si>
  <si>
    <t>2021 
1st quarter</t>
  </si>
  <si>
    <t>2021 
2nd quarter</t>
  </si>
  <si>
    <t>2021 
3rd quarter</t>
  </si>
  <si>
    <t>2021 
4th quarter</t>
  </si>
  <si>
    <t>2022 
1st quarter</t>
  </si>
  <si>
    <t>2022 
2nd quarter</t>
  </si>
  <si>
    <t>2022 
3rd quarter</t>
  </si>
  <si>
    <t>2022 
4th quarter</t>
  </si>
  <si>
    <t>2023 
1st quarter</t>
  </si>
  <si>
    <t>2023 
2nd quarter</t>
  </si>
  <si>
    <t>2023 
3rd quarter</t>
  </si>
  <si>
    <t>2023 
4th quarter</t>
  </si>
  <si>
    <t>Onshore wind</t>
  </si>
  <si>
    <t>Offshore wind - seabed</t>
  </si>
  <si>
    <t>Offshore wind - floating</t>
  </si>
  <si>
    <t>Shoreline wave / tidal</t>
  </si>
  <si>
    <t>Solar photovoltaics</t>
  </si>
  <si>
    <t>Small scale hydro</t>
  </si>
  <si>
    <t>Large scale hydro</t>
  </si>
  <si>
    <t xml:space="preserve">Landfill gas </t>
  </si>
  <si>
    <t>Sewage sludge digestion</t>
  </si>
  <si>
    <t>Energy from waste</t>
  </si>
  <si>
    <t>Animal Biomass (non-AD) [note 3]</t>
  </si>
  <si>
    <t>Anaerobic digestion</t>
  </si>
  <si>
    <t>Plant biomass [note 4]</t>
  </si>
  <si>
    <t>Liquid biofuels</t>
  </si>
  <si>
    <t>[x]</t>
  </si>
  <si>
    <t>TOTAL</t>
  </si>
  <si>
    <t>Co-firing [note 5]</t>
  </si>
  <si>
    <t>ELECTRICITY GENERATED (GWh) [note 6]</t>
  </si>
  <si>
    <t>Onshore wind [note 7]</t>
  </si>
  <si>
    <t>Offshore wind [note 7] [note 8]</t>
  </si>
  <si>
    <t>Shoreline wave / tidal [note 7]</t>
  </si>
  <si>
    <t>Solar photovoltaics [note 7]</t>
  </si>
  <si>
    <t>Hydro [note 7]</t>
  </si>
  <si>
    <t>Landfill gas [note 7]</t>
  </si>
  <si>
    <t>Sewage sludge digestion [note 7]</t>
  </si>
  <si>
    <t>Energy from waste [note 9]</t>
  </si>
  <si>
    <t>Co-firing with fossil fuels</t>
  </si>
  <si>
    <t>Animal Biomass (non-AD) [note 3] [note 7]</t>
  </si>
  <si>
    <t>Plant biomass [note 4] [note 7]</t>
  </si>
  <si>
    <t>Non-biodegradable wastes [note 10]</t>
  </si>
  <si>
    <t>LOAD FACTORS (%) [note 11]</t>
  </si>
  <si>
    <t>Offshore wind</t>
  </si>
  <si>
    <t>Hydro</t>
  </si>
  <si>
    <t>Animal Biomass (non-AD)</t>
  </si>
  <si>
    <t>Plant biomass</t>
  </si>
  <si>
    <t>TOTAL (excluding co-firing and non-biodegradable wastes)</t>
  </si>
  <si>
    <r>
      <t>SHARES OF ELECTRICITY GENERATED  (</t>
    </r>
    <r>
      <rPr>
        <sz val="12"/>
        <rFont val="Aptos Narrow"/>
        <family val="2"/>
        <scheme val="minor"/>
      </rPr>
      <t>%</t>
    </r>
    <r>
      <rPr>
        <b/>
        <sz val="12"/>
        <rFont val="Aptos Narrow"/>
        <family val="2"/>
        <scheme val="minor"/>
      </rPr>
      <t>)</t>
    </r>
  </si>
  <si>
    <t>Bioenergy and waste</t>
  </si>
  <si>
    <t>All renewables</t>
  </si>
  <si>
    <t>TOTAL ELECTRICITY GENERATED (inc. non-renewables) (GWh) 
[note 13]</t>
  </si>
  <si>
    <t>Renewable annual electricity capacity and generation, annual data</t>
  </si>
  <si>
    <t>This worksheet contains 3 tables, arranged vertically on top of each other and separated by a blank row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</si>
  <si>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</si>
  <si>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</si>
  <si>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</si>
  <si>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</si>
  <si>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</si>
  <si>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</si>
  <si>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</si>
  <si>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</si>
  <si>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</si>
  <si>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</si>
  <si>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</si>
  <si>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</si>
  <si>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</si>
  <si>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</si>
  <si>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</si>
  <si>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ELECTRICITY GENERATED (GWh) 
[note 6]</t>
  </si>
  <si>
    <t>LOAD FACTORS (%) 
[note 11]</t>
  </si>
  <si>
    <r>
      <t>SHARES OF ELECTRICITY GENERATED (</t>
    </r>
    <r>
      <rPr>
        <i/>
        <sz val="12"/>
        <rFont val="Aptos Narrow"/>
        <family val="2"/>
        <scheme val="minor"/>
      </rPr>
      <t>%</t>
    </r>
    <r>
      <rPr>
        <b/>
        <sz val="12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</si>
</sst>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%"/>
    <numFmt numFmtId="165" formatCode="0;;;@"/>
    <numFmt numFmtId="166" formatCode="#,##0;\-#,##0;\-"/>
    <numFmt numFmtId="167" formatCode="#,##0.0;\-#,##0.0"/>
    <numFmt numFmtId="168" formatCode="#,##0.0000;\-#,##0.0000"/>
    <numFmt numFmtId="169" formatCode="_-* #,##0.0_-;\-* #,##0.0_-;_-* &quot;-&quot;??_-;_-@_-"/>
    <numFmt numFmtId="170" formatCode="0.000"/>
    <numFmt numFmtId="171" formatCode="_-* #,##0_-;\-* #,##0_-;_-* &quot;-&quot;??_-;_-@_-"/>
    <numFmt numFmtId="172" formatCode="#,##0.00\ ;\-#,##0.00\ ;&quot;-&quot;\ "/>
    <numFmt numFmtId="173" formatCode="_-* #,##0.0_-;\-* #,##0.0_-;_-* &quot;-&quot;?_-;_-@_-"/>
  </numFmts>
  <fonts count="21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5"/>
      <color theme="3"/>
      <name val="Aptos Narrow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Calibri"/>
      <family val="2"/>
    </font>
    <font>
      <sz val="10"/>
      <color rgb="FF00B0F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00B0F0"/>
      <name val="Arial"/>
      <family val="2"/>
    </font>
    <font>
      <sz val="12"/>
      <color rgb="FF00B0F0"/>
      <name val="Aptos Narrow"/>
      <family val="2"/>
      <scheme val="minor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u/>
      <sz val="10"/>
      <color indexed="12"/>
      <name val="MS Sans Serif"/>
      <family val="2"/>
    </font>
    <font>
      <b/>
      <sz val="22"/>
      <name val="Arial"/>
      <family val="2"/>
    </font>
    <font>
      <i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26">
    <xf numFmtId="0" fontId="0" fillId="0" borderId="0" xfId="0"/>
    <xf numFmtId="0" fontId="2" fillId="2" borderId="1" xfId="3" applyFill="1" applyAlignment="1">
      <alignment horizontal="left" vertical="center"/>
    </xf>
    <xf numFmtId="0" fontId="3" fillId="2" borderId="0" xfId="0" applyFont="1" applyFill="1" applyAlignment="1">
      <alignment vertical="center"/>
    </xf>
    <xf numFmtId="43" fontId="3" fillId="2" borderId="0" xfId="0" applyNumberFormat="1" applyFont="1" applyFill="1" applyAlignment="1">
      <alignment vertical="center"/>
    </xf>
    <xf numFmtId="0" fontId="4" fillId="0" borderId="0" xfId="4">
      <alignment vertical="center"/>
    </xf>
    <xf numFmtId="164" fontId="3" fillId="2" borderId="0" xfId="2" applyNumberFormat="1" applyFont="1" applyFill="1" applyAlignment="1">
      <alignment vertical="center"/>
    </xf>
    <xf numFmtId="9" fontId="3" fillId="2" borderId="0" xfId="2" applyFont="1" applyFill="1" applyAlignment="1">
      <alignment vertical="center"/>
    </xf>
    <xf numFmtId="37" fontId="3" fillId="2" borderId="0" xfId="0" applyNumberFormat="1" applyFont="1" applyFill="1" applyAlignment="1">
      <alignment vertical="center"/>
    </xf>
    <xf numFmtId="165" fontId="5" fillId="2" borderId="0" xfId="0" applyNumberFormat="1" applyFont="1" applyFill="1" applyAlignment="1">
      <alignment horizontal="center" vertical="center"/>
    </xf>
    <xf numFmtId="165" fontId="5" fillId="2" borderId="0" xfId="5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5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37" fontId="6" fillId="2" borderId="0" xfId="1" applyNumberFormat="1" applyFont="1" applyFill="1" applyAlignment="1">
      <alignment vertical="center"/>
    </xf>
    <xf numFmtId="37" fontId="6" fillId="2" borderId="0" xfId="1" applyNumberFormat="1" applyFont="1" applyFill="1" applyBorder="1" applyAlignment="1">
      <alignment vertical="center"/>
    </xf>
    <xf numFmtId="37" fontId="6" fillId="2" borderId="0" xfId="0" applyNumberFormat="1" applyFont="1" applyFill="1" applyAlignment="1">
      <alignment vertical="center"/>
    </xf>
    <xf numFmtId="166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167" fontId="6" fillId="2" borderId="0" xfId="1" applyNumberFormat="1" applyFont="1" applyFill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37" fontId="5" fillId="2" borderId="6" xfId="1" applyNumberFormat="1" applyFont="1" applyFill="1" applyBorder="1" applyAlignment="1">
      <alignment vertical="center"/>
    </xf>
    <xf numFmtId="37" fontId="5" fillId="2" borderId="6" xfId="0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37" fontId="6" fillId="2" borderId="3" xfId="1" applyNumberFormat="1" applyFont="1" applyFill="1" applyBorder="1" applyAlignment="1">
      <alignment vertical="center"/>
    </xf>
    <xf numFmtId="37" fontId="6" fillId="2" borderId="3" xfId="0" applyNumberFormat="1" applyFont="1" applyFill="1" applyBorder="1" applyAlignment="1">
      <alignment vertical="center"/>
    </xf>
    <xf numFmtId="37" fontId="6" fillId="2" borderId="6" xfId="0" applyNumberFormat="1" applyFont="1" applyFill="1" applyBorder="1" applyAlignment="1">
      <alignment vertical="center"/>
    </xf>
    <xf numFmtId="168" fontId="7" fillId="0" borderId="3" xfId="0" applyNumberFormat="1" applyFont="1" applyBorder="1" applyAlignment="1">
      <alignment horizontal="center" vertical="center" wrapText="1"/>
    </xf>
    <xf numFmtId="37" fontId="7" fillId="0" borderId="3" xfId="0" applyNumberFormat="1" applyFont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/>
    </xf>
    <xf numFmtId="164" fontId="6" fillId="2" borderId="0" xfId="2" applyNumberFormat="1" applyFont="1" applyFill="1" applyAlignment="1">
      <alignment vertical="center"/>
    </xf>
    <xf numFmtId="167" fontId="6" fillId="2" borderId="0" xfId="0" applyNumberFormat="1" applyFont="1" applyFill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37" fontId="6" fillId="0" borderId="0" xfId="1" applyNumberFormat="1" applyFont="1" applyFill="1" applyBorder="1" applyAlignment="1">
      <alignment vertical="center"/>
    </xf>
    <xf numFmtId="39" fontId="5" fillId="2" borderId="6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37" fontId="6" fillId="2" borderId="10" xfId="1" applyNumberFormat="1" applyFont="1" applyFill="1" applyBorder="1" applyAlignment="1">
      <alignment vertical="center"/>
    </xf>
    <xf numFmtId="37" fontId="6" fillId="2" borderId="10" xfId="0" applyNumberFormat="1" applyFont="1" applyFill="1" applyBorder="1" applyAlignment="1">
      <alignment vertical="center"/>
    </xf>
    <xf numFmtId="39" fontId="6" fillId="2" borderId="0" xfId="0" applyNumberFormat="1" applyFont="1" applyFill="1" applyAlignment="1">
      <alignment vertical="center"/>
    </xf>
    <xf numFmtId="37" fontId="6" fillId="2" borderId="11" xfId="0" applyNumberFormat="1" applyFont="1" applyFill="1" applyBorder="1" applyAlignment="1">
      <alignment vertical="center"/>
    </xf>
    <xf numFmtId="167" fontId="6" fillId="2" borderId="8" xfId="1" applyNumberFormat="1" applyFont="1" applyFill="1" applyBorder="1" applyAlignment="1">
      <alignment vertical="center"/>
    </xf>
    <xf numFmtId="167" fontId="6" fillId="2" borderId="0" xfId="1" applyNumberFormat="1" applyFont="1" applyFill="1" applyAlignment="1">
      <alignment vertical="center"/>
    </xf>
    <xf numFmtId="169" fontId="6" fillId="2" borderId="0" xfId="1" applyNumberFormat="1" applyFont="1" applyFill="1" applyAlignment="1">
      <alignment vertical="center"/>
    </xf>
    <xf numFmtId="167" fontId="5" fillId="2" borderId="6" xfId="1" applyNumberFormat="1" applyFont="1" applyFill="1" applyBorder="1" applyAlignment="1">
      <alignment vertical="center"/>
    </xf>
    <xf numFmtId="169" fontId="5" fillId="2" borderId="6" xfId="1" applyNumberFormat="1" applyFont="1" applyFill="1" applyBorder="1" applyAlignment="1">
      <alignment vertical="center"/>
    </xf>
    <xf numFmtId="168" fontId="6" fillId="2" borderId="0" xfId="0" applyNumberFormat="1" applyFont="1" applyFill="1" applyAlignment="1">
      <alignment vertical="center"/>
    </xf>
    <xf numFmtId="167" fontId="6" fillId="0" borderId="0" xfId="1" applyNumberFormat="1" applyFont="1" applyFill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167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5" fillId="0" borderId="12" xfId="5" applyFont="1" applyBorder="1" applyAlignment="1">
      <alignment horizontal="left" vertical="center" wrapText="1"/>
    </xf>
    <xf numFmtId="37" fontId="5" fillId="0" borderId="13" xfId="1" applyNumberFormat="1" applyFont="1" applyFill="1" applyBorder="1" applyAlignment="1">
      <alignment vertical="center"/>
    </xf>
    <xf numFmtId="37" fontId="5" fillId="0" borderId="13" xfId="0" applyNumberFormat="1" applyFont="1" applyBorder="1" applyAlignment="1" applyProtection="1">
      <alignment horizontal="right" vertical="center"/>
      <protection hidden="1"/>
    </xf>
    <xf numFmtId="37" fontId="5" fillId="2" borderId="13" xfId="1" applyNumberFormat="1" applyFont="1" applyFill="1" applyBorder="1" applyAlignment="1">
      <alignment vertical="center"/>
    </xf>
    <xf numFmtId="37" fontId="5" fillId="2" borderId="13" xfId="0" applyNumberFormat="1" applyFont="1" applyFill="1" applyBorder="1" applyAlignment="1" applyProtection="1">
      <alignment horizontal="right" vertical="center"/>
      <protection hidden="1"/>
    </xf>
    <xf numFmtId="37" fontId="5" fillId="2" borderId="13" xfId="1" applyNumberFormat="1" applyFont="1" applyFill="1" applyBorder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170" fontId="3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171" fontId="3" fillId="2" borderId="0" xfId="6" applyNumberFormat="1" applyFont="1" applyFill="1" applyAlignment="1">
      <alignment vertical="center"/>
    </xf>
    <xf numFmtId="172" fontId="11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37" fontId="9" fillId="2" borderId="0" xfId="0" applyNumberFormat="1" applyFont="1" applyFill="1" applyAlignment="1">
      <alignment vertical="center"/>
    </xf>
    <xf numFmtId="171" fontId="9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164" fontId="9" fillId="2" borderId="0" xfId="2" applyNumberFormat="1" applyFont="1" applyFill="1" applyAlignment="1">
      <alignment vertical="center"/>
    </xf>
    <xf numFmtId="171" fontId="13" fillId="2" borderId="0" xfId="1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/>
    </xf>
    <xf numFmtId="173" fontId="3" fillId="2" borderId="0" xfId="0" applyNumberFormat="1" applyFont="1" applyFill="1" applyAlignment="1">
      <alignment vertical="center"/>
    </xf>
    <xf numFmtId="0" fontId="15" fillId="2" borderId="0" xfId="7" applyFont="1" applyFill="1" applyAlignment="1" applyProtection="1">
      <alignment vertical="center"/>
    </xf>
    <xf numFmtId="0" fontId="16" fillId="2" borderId="0" xfId="8" applyFill="1" applyAlignment="1" applyProtection="1">
      <alignment vertical="center"/>
    </xf>
    <xf numFmtId="171" fontId="17" fillId="2" borderId="0" xfId="0" applyNumberFormat="1" applyFont="1" applyFill="1" applyAlignment="1">
      <alignment vertical="center"/>
    </xf>
    <xf numFmtId="171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3" xfId="4" applyBorder="1">
      <alignment vertical="center"/>
    </xf>
    <xf numFmtId="0" fontId="7" fillId="2" borderId="15" xfId="0" applyFont="1" applyFill="1" applyBorder="1" applyAlignment="1">
      <alignment horizontal="left" vertical="center" wrapText="1"/>
    </xf>
    <xf numFmtId="0" fontId="8" fillId="0" borderId="14" xfId="4" applyFont="1" applyBorder="1" applyAlignment="1">
      <alignment horizontal="center" vertical="center"/>
    </xf>
    <xf numFmtId="37" fontId="8" fillId="0" borderId="3" xfId="4" applyNumberFormat="1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5" fillId="2" borderId="3" xfId="4" applyFont="1" applyFill="1" applyBorder="1" applyAlignment="1">
      <alignment horizontal="center" vertical="center"/>
    </xf>
    <xf numFmtId="37" fontId="6" fillId="2" borderId="0" xfId="6" applyNumberFormat="1" applyFont="1" applyFill="1" applyAlignment="1">
      <alignment vertical="center"/>
    </xf>
    <xf numFmtId="164" fontId="6" fillId="2" borderId="8" xfId="2" applyNumberFormat="1" applyFont="1" applyFill="1" applyBorder="1" applyAlignment="1">
      <alignment vertical="center"/>
    </xf>
    <xf numFmtId="164" fontId="6" fillId="2" borderId="0" xfId="0" applyNumberFormat="1" applyFont="1" applyFill="1" applyAlignment="1">
      <alignment vertical="center"/>
    </xf>
    <xf numFmtId="171" fontId="6" fillId="2" borderId="0" xfId="0" applyNumberFormat="1" applyFont="1" applyFill="1" applyAlignment="1">
      <alignment vertical="center"/>
    </xf>
    <xf numFmtId="37" fontId="6" fillId="2" borderId="3" xfId="6" applyNumberFormat="1" applyFont="1" applyFill="1" applyBorder="1" applyAlignment="1">
      <alignment vertical="center"/>
    </xf>
    <xf numFmtId="37" fontId="5" fillId="2" borderId="6" xfId="6" applyNumberFormat="1" applyFont="1" applyFill="1" applyBorder="1" applyAlignment="1">
      <alignment vertical="center"/>
    </xf>
    <xf numFmtId="37" fontId="5" fillId="2" borderId="0" xfId="6" applyNumberFormat="1" applyFont="1" applyFill="1" applyBorder="1" applyAlignment="1">
      <alignment vertical="center"/>
    </xf>
    <xf numFmtId="37" fontId="6" fillId="2" borderId="7" xfId="6" applyNumberFormat="1" applyFont="1" applyFill="1" applyBorder="1" applyAlignment="1">
      <alignment vertical="center"/>
    </xf>
    <xf numFmtId="164" fontId="6" fillId="2" borderId="6" xfId="0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horizontal="left" vertical="center" wrapText="1"/>
    </xf>
    <xf numFmtId="37" fontId="6" fillId="2" borderId="0" xfId="6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7" xfId="4" applyFont="1" applyFill="1" applyBorder="1" applyAlignment="1">
      <alignment horizontal="center" vertical="center"/>
    </xf>
    <xf numFmtId="0" fontId="6" fillId="2" borderId="5" xfId="5" applyFont="1" applyFill="1" applyBorder="1" applyAlignment="1">
      <alignment horizontal="left" vertical="center"/>
    </xf>
    <xf numFmtId="167" fontId="6" fillId="2" borderId="6" xfId="2" applyNumberFormat="1" applyFont="1" applyFill="1" applyBorder="1" applyAlignment="1">
      <alignment vertical="center"/>
    </xf>
    <xf numFmtId="0" fontId="6" fillId="2" borderId="4" xfId="5" applyFont="1" applyFill="1" applyBorder="1" applyAlignment="1">
      <alignment horizontal="left" vertical="center"/>
    </xf>
    <xf numFmtId="167" fontId="6" fillId="2" borderId="0" xfId="2" applyNumberFormat="1" applyFont="1" applyFill="1" applyAlignment="1">
      <alignment vertical="center"/>
    </xf>
    <xf numFmtId="37" fontId="6" fillId="2" borderId="0" xfId="2" applyNumberFormat="1" applyFont="1" applyFill="1" applyAlignment="1">
      <alignment vertical="center"/>
    </xf>
    <xf numFmtId="37" fontId="6" fillId="2" borderId="0" xfId="9" applyNumberFormat="1" applyFont="1" applyFill="1" applyAlignment="1">
      <alignment vertical="center"/>
    </xf>
    <xf numFmtId="0" fontId="6" fillId="2" borderId="0" xfId="2" applyNumberFormat="1" applyFont="1" applyFill="1" applyAlignment="1">
      <alignment vertical="center"/>
    </xf>
    <xf numFmtId="0" fontId="5" fillId="2" borderId="5" xfId="5" applyFont="1" applyFill="1" applyBorder="1" applyAlignment="1">
      <alignment horizontal="left" vertical="center"/>
    </xf>
    <xf numFmtId="167" fontId="5" fillId="2" borderId="6" xfId="2" applyNumberFormat="1" applyFont="1" applyFill="1" applyBorder="1" applyAlignment="1">
      <alignment vertical="center"/>
    </xf>
    <xf numFmtId="167" fontId="6" fillId="2" borderId="0" xfId="6" applyNumberFormat="1" applyFont="1" applyFill="1" applyAlignment="1">
      <alignment vertical="center"/>
    </xf>
    <xf numFmtId="167" fontId="6" fillId="2" borderId="3" xfId="0" applyNumberFormat="1" applyFont="1" applyFill="1" applyBorder="1" applyAlignment="1">
      <alignment vertical="center"/>
    </xf>
    <xf numFmtId="0" fontId="5" fillId="2" borderId="4" xfId="5" applyFont="1" applyFill="1" applyBorder="1" applyAlignment="1">
      <alignment horizontal="left" vertical="center"/>
    </xf>
    <xf numFmtId="167" fontId="8" fillId="0" borderId="3" xfId="4" applyNumberFormat="1" applyFont="1" applyBorder="1" applyAlignment="1">
      <alignment horizontal="center" vertical="center"/>
    </xf>
    <xf numFmtId="0" fontId="19" fillId="2" borderId="5" xfId="5" applyFont="1" applyFill="1" applyBorder="1" applyAlignment="1">
      <alignment horizontal="left" vertical="center"/>
    </xf>
    <xf numFmtId="167" fontId="6" fillId="2" borderId="6" xfId="0" applyNumberFormat="1" applyFont="1" applyFill="1" applyBorder="1" applyAlignment="1">
      <alignment horizontal="right" vertical="center"/>
    </xf>
    <xf numFmtId="167" fontId="6" fillId="2" borderId="0" xfId="0" applyNumberFormat="1" applyFont="1" applyFill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20" fillId="2" borderId="8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37" fontId="5" fillId="0" borderId="13" xfId="6" applyNumberFormat="1" applyFont="1" applyFill="1" applyBorder="1" applyAlignment="1">
      <alignment vertical="center"/>
    </xf>
    <xf numFmtId="37" fontId="5" fillId="2" borderId="13" xfId="6" applyNumberFormat="1" applyFont="1" applyFill="1" applyBorder="1" applyAlignment="1">
      <alignment vertical="center"/>
    </xf>
    <xf numFmtId="171" fontId="3" fillId="2" borderId="0" xfId="0" applyNumberFormat="1" applyFont="1" applyFill="1" applyAlignment="1">
      <alignment vertical="center"/>
    </xf>
    <xf numFmtId="164" fontId="20" fillId="2" borderId="0" xfId="2" applyNumberFormat="1" applyFont="1" applyFill="1" applyAlignment="1">
      <alignment vertical="center"/>
    </xf>
    <xf numFmtId="171" fontId="9" fillId="2" borderId="0" xfId="0" applyNumberFormat="1" applyFont="1" applyFill="1" applyAlignment="1">
      <alignment vertical="center"/>
    </xf>
    <xf numFmtId="171" fontId="3" fillId="2" borderId="0" xfId="2" applyNumberFormat="1" applyFont="1" applyFill="1" applyAlignment="1">
      <alignment vertical="center"/>
    </xf>
    <xf numFmtId="0" fontId="14" fillId="2" borderId="0" xfId="7" applyFill="1" applyAlignment="1" applyProtection="1">
      <alignment vertical="center"/>
    </xf>
    <xf numFmtId="37" fontId="6" fillId="2" borderId="8" xfId="1" applyNumberFormat="1" applyFont="1" applyFill="1" applyBorder="1" applyAlignment="1">
      <alignment vertical="center"/>
    </xf>
  </cellXfs>
  <cellStyles count="10">
    <cellStyle name="Comma" xfId="1" builtinId="3"/>
    <cellStyle name="Comma 2" xfId="6" xr:uid="{E26D0661-C124-4B80-918D-0CCD711C7FCA}"/>
    <cellStyle name="Heading 1" xfId="3" builtinId="16"/>
    <cellStyle name="Hyperlink" xfId="7" builtinId="8"/>
    <cellStyle name="Hyperlink 2" xfId="8" xr:uid="{18311BF7-DDA9-4177-922E-E6FA518A7819}"/>
    <cellStyle name="Normal" xfId="0" builtinId="0"/>
    <cellStyle name="Normal 3" xfId="5" xr:uid="{E44C480B-CA2D-42C3-920E-030E570A802C}"/>
    <cellStyle name="Normal 4" xfId="4" xr:uid="{A202189F-05EC-41B1-89D1-3E909FC7E1D6}"/>
    <cellStyle name="Per cent" xfId="2" builtinId="5"/>
    <cellStyle name="Percent 2" xfId="9" xr:uid="{103270D5-6A71-48D7-A3F9-80AB9A29AE52}"/>
  </cellStyles>
  <dxfs count="4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</dxf>
    <dxf>
      <border outline="0"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</dxf>
    <dxf>
      <border outline="0"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9" formatCode="_-* #,##0.0_-;\-* #,##0.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9" formatCode="_-* #,##0.0_-;\-* #,##0.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9" formatCode="_-* #,##0.0_-;\-* #,##0.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9" formatCode="_-* #,##0.0_-;\-* #,##0.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9" formatCode="_-* #,##0.0_-;\-* #,##0.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9" formatCode="_-* #,##0.0_-;\-* #,##0.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9" formatCode="_-* #,##0.0_-;\-* #,##0.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9" formatCode="_-* #,##0.0_-;\-* #,##0.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#,##0.0;\-#,##0.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5" formatCode="#,##0;\-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9EECE4-D2F3-4265-97B5-5C84BAA8BDD8}" name="Renewable_quarterly_electricity_generated" displayName="Renewable_quarterly_electricity_generated" ref="A25:BE41" totalsRowCount="1" headerRowDxfId="467" dataDxfId="465" headerRowBorderDxfId="466" tableBorderDxfId="464" dataCellStyle="Comma">
  <autoFilter ref="A25:BE40" xr:uid="{229EECE4-D2F3-4265-97B5-5C84BAA8BDD8}"/>
  <tableColumns count="57">
    <tableColumn id="1" xr3:uid="{63341451-7669-48F3-B4D9-5711D36059E7}" name="ELECTRICITY GENERATED (GWh) [note 6]" dataDxfId="463" totalsRowDxfId="462"/>
    <tableColumn id="2" xr3:uid="{D7D12371-652D-49FD-9442-E46FA272E470}" name="2010 _x000a_1st quarter" dataDxfId="461" totalsRowDxfId="460" dataCellStyle="Comma"/>
    <tableColumn id="3" xr3:uid="{183EB8A8-8BAC-48BA-A595-38204A50602B}" name="2010 _x000a_2nd quarter" dataDxfId="459" totalsRowDxfId="458" dataCellStyle="Comma"/>
    <tableColumn id="4" xr3:uid="{BFEFB4CE-B62F-434F-9BF5-6130ACB6572F}" name="2010 _x000a_3rd quarter" dataDxfId="457" totalsRowDxfId="456" dataCellStyle="Comma"/>
    <tableColumn id="5" xr3:uid="{A5520D97-0AAC-476A-9C97-80CF0EE3F359}" name="2010 _x000a_4th quarter" dataDxfId="455" totalsRowDxfId="454" dataCellStyle="Comma"/>
    <tableColumn id="6" xr3:uid="{EED81FD1-0799-4C56-B68A-B68C461AB02C}" name="2011 _x000a_1st quarter" dataDxfId="453" totalsRowDxfId="452" dataCellStyle="Comma"/>
    <tableColumn id="7" xr3:uid="{88EA5FA0-679F-4593-8A09-92C51EEF663D}" name="2011 _x000a_2nd quarter" dataDxfId="451" totalsRowDxfId="450" dataCellStyle="Comma"/>
    <tableColumn id="8" xr3:uid="{0BBEF066-8A5B-48AC-B329-F80639FE9686}" name="2011 _x000a_3rd quarter" dataDxfId="449" totalsRowDxfId="448" dataCellStyle="Comma"/>
    <tableColumn id="9" xr3:uid="{B214203E-A3BC-4377-855C-0FCCA9265597}" name="2011 _x000a_4th quarter" dataDxfId="447" totalsRowDxfId="446" dataCellStyle="Comma"/>
    <tableColumn id="10" xr3:uid="{36963BA9-66F4-47CE-B721-676BEF9BEB3C}" name="2012 _x000a_1st quarter" dataDxfId="445" totalsRowDxfId="444" dataCellStyle="Comma"/>
    <tableColumn id="11" xr3:uid="{13FF101E-060B-4948-8EBE-123F4B6042F0}" name="2012 _x000a_2nd quarter" dataDxfId="443" totalsRowDxfId="442" dataCellStyle="Comma"/>
    <tableColumn id="12" xr3:uid="{B947AAE9-CAB8-44F5-8FB5-38E4ECE05D0E}" name="2012 _x000a_3rd quarter" dataDxfId="441" totalsRowDxfId="440" dataCellStyle="Comma"/>
    <tableColumn id="13" xr3:uid="{7849BCDA-A8C7-45B8-9C53-E019F66856AA}" name="2012 _x000a_4th quarter" dataDxfId="439" totalsRowDxfId="438" dataCellStyle="Comma"/>
    <tableColumn id="14" xr3:uid="{3330EA21-5641-4BB1-8431-C38E8332D500}" name="2013 _x000a_1st quarter" dataDxfId="437" totalsRowDxfId="436" dataCellStyle="Comma"/>
    <tableColumn id="15" xr3:uid="{4A37838E-3C91-40F9-A553-69F1EEF14EF3}" name="2013 _x000a_2nd quarter" dataDxfId="435" totalsRowDxfId="434" dataCellStyle="Comma"/>
    <tableColumn id="16" xr3:uid="{61225712-F051-45A0-97B8-7290DA6FEDEC}" name="2013 _x000a_3rd quarter" dataDxfId="433" totalsRowDxfId="432" dataCellStyle="Comma"/>
    <tableColumn id="17" xr3:uid="{902233B8-42FE-4823-A783-CA668CAADCC5}" name="2013 _x000a_4th quarter" dataDxfId="431" totalsRowDxfId="430" dataCellStyle="Comma"/>
    <tableColumn id="18" xr3:uid="{52546EE5-0631-42CE-86A3-73E862C04EBA}" name="2014 _x000a_1st quarter" dataDxfId="429" totalsRowDxfId="428" dataCellStyle="Comma"/>
    <tableColumn id="19" xr3:uid="{0B36DBD9-7E95-493B-92D4-4AA39E8ECB40}" name="2014 _x000a_2nd quarter" dataDxfId="427" totalsRowDxfId="426" dataCellStyle="Comma"/>
    <tableColumn id="20" xr3:uid="{1BE535EF-3768-4DFF-82B0-2050C0255F85}" name="2014 _x000a_3rd quarter" dataDxfId="425" totalsRowDxfId="424" dataCellStyle="Comma"/>
    <tableColumn id="21" xr3:uid="{C1DFC952-5246-4E0F-8E26-A44BD3C3D54D}" name="2014 _x000a_4th quarter" dataDxfId="423" totalsRowDxfId="422" dataCellStyle="Comma"/>
    <tableColumn id="22" xr3:uid="{DF852AB0-7150-46FB-9314-D03D9C49E38D}" name="2015 _x000a_1st quarter" dataDxfId="421" totalsRowDxfId="420" dataCellStyle="Comma"/>
    <tableColumn id="23" xr3:uid="{4F590161-A35E-4377-ACEF-30C4FC936D0D}" name="2015 _x000a_2nd quarter" dataDxfId="419" totalsRowDxfId="418" dataCellStyle="Comma"/>
    <tableColumn id="24" xr3:uid="{B04B74C5-CF68-4DF0-8AFA-A5D4BE29F176}" name="2015 _x000a_3rd quarter" dataDxfId="417" totalsRowDxfId="416" dataCellStyle="Comma"/>
    <tableColumn id="25" xr3:uid="{3D664B43-9C12-4AAD-A03D-52EE667F751B}" name="2015 _x000a_4th quarter" dataDxfId="415" totalsRowDxfId="414" dataCellStyle="Comma"/>
    <tableColumn id="26" xr3:uid="{3D349E81-CCB4-4AFC-8515-380BD4B01B73}" name="2016 _x000a_1st quarter" dataDxfId="413" totalsRowDxfId="412" dataCellStyle="Comma"/>
    <tableColumn id="27" xr3:uid="{6793B665-6A1C-46B5-B0E8-EE16BB918F9D}" name="2016 _x000a_2nd quarter" dataDxfId="411" totalsRowDxfId="410" dataCellStyle="Comma"/>
    <tableColumn id="28" xr3:uid="{34C95915-2E5A-4E2E-A04B-51F0D7DCA3B0}" name="2016 _x000a_3rd quarter" dataDxfId="409" totalsRowDxfId="408" dataCellStyle="Comma"/>
    <tableColumn id="29" xr3:uid="{825A373A-88AA-4563-B821-EB72773B9288}" name="2016 _x000a_4th quarter" dataDxfId="407" totalsRowDxfId="406" dataCellStyle="Comma"/>
    <tableColumn id="30" xr3:uid="{315F4D66-27FE-420E-8FB8-ED84250E034D}" name="2017 _x000a_1st quarter" dataDxfId="405" totalsRowDxfId="404" dataCellStyle="Comma"/>
    <tableColumn id="31" xr3:uid="{C0726D7B-CB56-499D-8E51-08F37A26C923}" name="2017 _x000a_2nd quarter" dataDxfId="403" totalsRowDxfId="402" dataCellStyle="Comma"/>
    <tableColumn id="32" xr3:uid="{96C76952-A756-4B14-9198-01DECBBC76BD}" name="2017 _x000a_3rd quarter" dataDxfId="401" totalsRowDxfId="400" dataCellStyle="Comma"/>
    <tableColumn id="33" xr3:uid="{818C5F4F-4FF3-4C3E-BEA1-AFFD75C779E3}" name="2017 _x000a_4th quarter" dataDxfId="399" totalsRowDxfId="398" dataCellStyle="Comma"/>
    <tableColumn id="34" xr3:uid="{5E7F08A6-35FE-45F7-B520-A7D75FF7673D}" name="2018 _x000a_1st quarter" dataDxfId="397" totalsRowDxfId="396" dataCellStyle="Comma"/>
    <tableColumn id="35" xr3:uid="{9A462792-6FD3-4A8D-9955-83E24C7F6249}" name="2018 _x000a_2nd quarter" dataDxfId="395" totalsRowDxfId="394" dataCellStyle="Comma"/>
    <tableColumn id="36" xr3:uid="{94BA49CA-3E99-4B43-92D4-2BE20DE5DE23}" name="2018 _x000a_3rd quarter" dataDxfId="393" totalsRowDxfId="392" dataCellStyle="Comma"/>
    <tableColumn id="37" xr3:uid="{474CBD33-1F90-4968-A42F-9355F3D817AF}" name="2018 _x000a_4th quarter" dataDxfId="391" totalsRowDxfId="390" dataCellStyle="Comma"/>
    <tableColumn id="38" xr3:uid="{51502FF5-9637-454F-99D9-8E674F65DE47}" name="2019 _x000a_1st quarter" dataDxfId="389" totalsRowDxfId="388" dataCellStyle="Comma"/>
    <tableColumn id="39" xr3:uid="{2FBD0495-C815-45BC-A250-C2A3A2E9D7AB}" name="2019 _x000a_2nd quarter" dataDxfId="387" totalsRowDxfId="386" dataCellStyle="Comma"/>
    <tableColumn id="40" xr3:uid="{97A541C0-DE34-4FB3-A36B-4B0EF6428038}" name="2019 _x000a_3rd quarter" dataDxfId="385" totalsRowDxfId="384" dataCellStyle="Comma"/>
    <tableColumn id="41" xr3:uid="{026D50BF-52B2-487D-A0D2-6CB86B278003}" name="2019 _x000a_4th quarter" dataDxfId="383" totalsRowDxfId="382" dataCellStyle="Comma"/>
    <tableColumn id="42" xr3:uid="{CD1ACC65-AFD7-4934-A8AB-FF496426FAF0}" name="2020 _x000a_1st quarter" dataDxfId="381" totalsRowDxfId="380" dataCellStyle="Comma"/>
    <tableColumn id="43" xr3:uid="{96A11E71-F070-4798-9517-DBAC1D724E55}" name="2020 _x000a_2nd quarter" dataDxfId="379" totalsRowDxfId="378" dataCellStyle="Comma"/>
    <tableColumn id="44" xr3:uid="{9761262C-C6CF-421F-BF95-F5D6B11492C5}" name="2020 _x000a_3rd quarter" dataDxfId="377" totalsRowDxfId="376" dataCellStyle="Comma"/>
    <tableColumn id="45" xr3:uid="{24344D21-AEBD-4348-9306-7A2477E8E067}" name="2020 _x000a_4th quarter" dataDxfId="375" totalsRowDxfId="374" dataCellStyle="Comma"/>
    <tableColumn id="46" xr3:uid="{54F740B5-3CA5-4AB8-A85A-8214CE6F4CAB}" name="2021 _x000a_1st quarter" dataDxfId="373" totalsRowDxfId="372" dataCellStyle="Comma"/>
    <tableColumn id="47" xr3:uid="{1EBC12BC-387F-47E2-9093-7E4BA8100578}" name="2021 _x000a_2nd quarter" dataDxfId="371" totalsRowDxfId="370" dataCellStyle="Comma"/>
    <tableColumn id="48" xr3:uid="{BAED821C-74D6-4CF7-BFDB-5417ABBA2975}" name="2021 _x000a_3rd quarter" dataDxfId="369" totalsRowDxfId="368" dataCellStyle="Comma"/>
    <tableColumn id="49" xr3:uid="{FF876A0F-0CFC-4A85-8814-435D74AF9BCC}" name="2021 _x000a_4th quarter" dataDxfId="367" totalsRowDxfId="366" dataCellStyle="Comma"/>
    <tableColumn id="50" xr3:uid="{00CED36C-2A6A-49BE-98B0-A7BD29783D1E}" name="2022 _x000a_1st quarter" dataDxfId="365" totalsRowDxfId="364" dataCellStyle="Comma"/>
    <tableColumn id="51" xr3:uid="{B2A882A9-83E5-445B-B5F2-45A5DAAE41FC}" name="2022 _x000a_2nd quarter" dataDxfId="363" totalsRowDxfId="362" dataCellStyle="Comma"/>
    <tableColumn id="52" xr3:uid="{D376233B-2B95-48D9-AD98-8D334D209011}" name="2022 _x000a_3rd quarter" dataDxfId="361" totalsRowDxfId="360" dataCellStyle="Comma"/>
    <tableColumn id="53" xr3:uid="{DF0EBEB0-7C16-4C20-B73F-9502B6566441}" name="2022 _x000a_4th quarter" dataDxfId="359" totalsRowDxfId="358" dataCellStyle="Comma"/>
    <tableColumn id="54" xr3:uid="{91A712A4-BD05-4C02-8603-3839E490E5DC}" name="2023 _x000a_1st quarter" dataDxfId="357" totalsRowDxfId="356" dataCellStyle="Comma"/>
    <tableColumn id="55" xr3:uid="{B7ADAEC7-73C8-420C-B775-0C3151952999}" name="2023 _x000a_2nd quarter" dataDxfId="355" totalsRowDxfId="354" dataCellStyle="Comma"/>
    <tableColumn id="56" xr3:uid="{3C5193E1-5748-4D6F-BAD3-4DADA042AC43}" name="2023 _x000a_3rd quarter" dataDxfId="353" totalsRowDxfId="352" dataCellStyle="Comma"/>
    <tableColumn id="57" xr3:uid="{BB1FC743-D2D0-4AAF-8162-79FECD03B244}" name="2023 _x000a_4th quarter" dataDxfId="351" totalsRowDxfId="350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5CE9-D362-49CA-B5A6-69857E7A3517}" name="Renewable_quarterly_load_factors" displayName="Renewable_quarterly_load_factors" ref="A42:BE54" totalsRowShown="0" headerRowDxfId="349" dataDxfId="347" headerRowBorderDxfId="348" tableBorderDxfId="346" dataCellStyle="Comma">
  <autoFilter ref="A42:BE54" xr:uid="{A7175CE9-D362-49CA-B5A6-69857E7A3517}"/>
  <tableColumns count="57">
    <tableColumn id="1" xr3:uid="{E9FD21C6-8D7F-4CAE-A6E9-6D86B66F7772}" name="LOAD FACTORS (%) [note 11]" dataDxfId="345" dataCellStyle="Normal 3"/>
    <tableColumn id="2" xr3:uid="{8C8BEFBF-A726-43F4-98E6-3202CB9545B5}" name="2010 _x000a_1st quarter" dataDxfId="344" dataCellStyle="Comma"/>
    <tableColumn id="3" xr3:uid="{8AE7DBED-9F6E-46DF-BD9F-1F5D25514746}" name="2010 _x000a_2nd quarter" dataDxfId="343" dataCellStyle="Comma"/>
    <tableColumn id="4" xr3:uid="{47DC10F6-9694-472A-9C71-36E33D20C751}" name="2010 _x000a_3rd quarter" dataDxfId="342" dataCellStyle="Comma"/>
    <tableColumn id="5" xr3:uid="{E7D068B5-C60E-41F3-81CE-BE4CD26705D8}" name="2010 _x000a_4th quarter" dataDxfId="341" dataCellStyle="Comma"/>
    <tableColumn id="6" xr3:uid="{40193FA0-AE09-48A6-8AD2-8B796A9F6590}" name="2011 _x000a_1st quarter" dataDxfId="340" dataCellStyle="Comma"/>
    <tableColumn id="7" xr3:uid="{5FB1D53C-1156-49CC-8D81-78AC1C410BE4}" name="2011 _x000a_2nd quarter" dataDxfId="339" dataCellStyle="Comma"/>
    <tableColumn id="8" xr3:uid="{C5E6227E-61F8-48A8-94FC-E6713C653723}" name="2011 _x000a_3rd quarter" dataDxfId="338" dataCellStyle="Comma"/>
    <tableColumn id="9" xr3:uid="{1E983921-2D6F-4990-99C0-5A69775DB65F}" name="2011 _x000a_4th quarter" dataDxfId="337" dataCellStyle="Comma"/>
    <tableColumn id="10" xr3:uid="{0412E77C-6BE4-4291-AE92-145B36E329F2}" name="2012 _x000a_1st quarter" dataDxfId="336" dataCellStyle="Comma"/>
    <tableColumn id="11" xr3:uid="{41EAFE6F-595C-4735-922E-5B5FF9B960A5}" name="2012 _x000a_2nd quarter" dataDxfId="335" dataCellStyle="Comma"/>
    <tableColumn id="12" xr3:uid="{FFF20081-DAA0-4161-93EF-AB09AB851706}" name="2012 _x000a_3rd quarter" dataDxfId="334" dataCellStyle="Comma"/>
    <tableColumn id="13" xr3:uid="{0ECAEFE6-00A7-45B7-B504-0D501EE284D0}" name="2012 _x000a_4th quarter" dataDxfId="333" dataCellStyle="Comma"/>
    <tableColumn id="14" xr3:uid="{1F7D25EA-42B2-4413-A8F0-A0F9549E7273}" name="2013 _x000a_1st quarter" dataDxfId="332" dataCellStyle="Comma"/>
    <tableColumn id="15" xr3:uid="{25FEAD50-E09A-4A9E-941A-411C0DEF9CBF}" name="2013 _x000a_2nd quarter" dataDxfId="331" dataCellStyle="Comma"/>
    <tableColumn id="16" xr3:uid="{47F6186C-1AEE-44B7-815D-91F67C3FD677}" name="2013 _x000a_3rd quarter" dataDxfId="330" dataCellStyle="Comma"/>
    <tableColumn id="17" xr3:uid="{2678E9F9-6B9A-4450-82DA-B824B97B4E35}" name="2013 _x000a_4th quarter" dataDxfId="329" dataCellStyle="Comma"/>
    <tableColumn id="18" xr3:uid="{2289CE52-26FB-445F-A188-8D9023C4EBD9}" name="2014 _x000a_1st quarter" dataDxfId="328" dataCellStyle="Comma"/>
    <tableColumn id="19" xr3:uid="{04EFB01F-B743-4CB1-B3C0-5F0C48A62F7D}" name="2014 _x000a_2nd quarter" dataDxfId="327" dataCellStyle="Comma"/>
    <tableColumn id="20" xr3:uid="{5DF4CC33-D3D5-43A3-9216-09CCD8EA831B}" name="2014 _x000a_3rd quarter" dataDxfId="326" dataCellStyle="Comma"/>
    <tableColumn id="21" xr3:uid="{B33667E5-7C7B-472C-9628-2B83FAC2CC17}" name="2014 _x000a_4th quarter" dataDxfId="325" dataCellStyle="Comma"/>
    <tableColumn id="22" xr3:uid="{D7D7543F-D048-45E1-BEB6-06E4A6AF8276}" name="2015 _x000a_1st quarter" dataDxfId="324" dataCellStyle="Comma"/>
    <tableColumn id="23" xr3:uid="{4F92E61C-F102-4B14-A4D4-F6095AF4E5DD}" name="2015 _x000a_2nd quarter" dataDxfId="323" dataCellStyle="Comma"/>
    <tableColumn id="24" xr3:uid="{07284EA8-F715-4327-B28C-9EC9DAD32752}" name="2015 _x000a_3rd quarter" dataDxfId="322" dataCellStyle="Comma"/>
    <tableColumn id="25" xr3:uid="{00947FE9-0E54-4896-AB34-8DCA8CF1D261}" name="2015 _x000a_4th quarter" dataDxfId="321" dataCellStyle="Comma"/>
    <tableColumn id="26" xr3:uid="{B274E053-D9D9-4260-8435-8D3EC0765DD7}" name="2016 _x000a_1st quarter" dataDxfId="320" dataCellStyle="Comma"/>
    <tableColumn id="27" xr3:uid="{754F95EE-39AA-4CF7-9703-65C42634B4F8}" name="2016 _x000a_2nd quarter" dataDxfId="319" dataCellStyle="Comma"/>
    <tableColumn id="28" xr3:uid="{6FAC7536-EC13-41F7-9905-B894A91925AF}" name="2016 _x000a_3rd quarter" dataDxfId="318" dataCellStyle="Comma"/>
    <tableColumn id="29" xr3:uid="{41ED8A7B-B136-4B90-8595-8D15669BAD94}" name="2016 _x000a_4th quarter" dataDxfId="317" dataCellStyle="Comma"/>
    <tableColumn id="30" xr3:uid="{C825C528-046D-469D-BF0D-DCCB839B5F4F}" name="2017 _x000a_1st quarter" dataDxfId="316" dataCellStyle="Comma"/>
    <tableColumn id="31" xr3:uid="{8F986EB9-2EE6-45DE-B746-08AEC97CBF52}" name="2017 _x000a_2nd quarter" dataDxfId="315" dataCellStyle="Comma"/>
    <tableColumn id="32" xr3:uid="{E3CA6509-4F92-4DA3-B32B-27F5DAE9066E}" name="2017 _x000a_3rd quarter" dataDxfId="314" dataCellStyle="Comma"/>
    <tableColumn id="33" xr3:uid="{094774BA-E11A-43EA-BBA2-6335C20CD1F1}" name="2017 _x000a_4th quarter" dataDxfId="313" dataCellStyle="Comma"/>
    <tableColumn id="34" xr3:uid="{BE6565B7-652B-4B8B-8498-2F249152F952}" name="2018 _x000a_1st quarter" dataDxfId="312" dataCellStyle="Comma"/>
    <tableColumn id="35" xr3:uid="{53C93FBF-11B7-4D5D-8CFC-DE9A772279DA}" name="2018 _x000a_2nd quarter" dataDxfId="311" dataCellStyle="Comma"/>
    <tableColumn id="36" xr3:uid="{C444EADA-9D0C-4D29-8B41-723DF6BAFE7B}" name="2018 _x000a_3rd quarter" dataDxfId="310" dataCellStyle="Comma"/>
    <tableColumn id="37" xr3:uid="{D629772F-8A34-4393-A13A-E7BE1FC310EB}" name="2018 _x000a_4th quarter" dataDxfId="309" dataCellStyle="Comma"/>
    <tableColumn id="38" xr3:uid="{C2E23CED-F6B8-4B92-BD7D-D5C1F5C3952F}" name="2019 _x000a_1st quarter" dataDxfId="308" dataCellStyle="Comma"/>
    <tableColumn id="39" xr3:uid="{D550428A-6778-4AF0-B772-C761E64B2634}" name="2019 _x000a_2nd quarter" dataDxfId="307" dataCellStyle="Comma"/>
    <tableColumn id="40" xr3:uid="{79BB9C84-35A4-410E-BF3B-BEC3E8A02287}" name="2019 _x000a_3rd quarter" dataDxfId="306" dataCellStyle="Comma"/>
    <tableColumn id="41" xr3:uid="{0180B06F-50C6-4A95-83BD-F61FBB10352D}" name="2019 _x000a_4th quarter" dataDxfId="305" dataCellStyle="Comma"/>
    <tableColumn id="42" xr3:uid="{F32728D7-4FA7-45DF-BCDF-DF483EA3DE9E}" name="2020 _x000a_1st quarter" dataDxfId="304" dataCellStyle="Comma"/>
    <tableColumn id="43" xr3:uid="{8A861D75-ACCD-4A81-86C6-D27AAFDCE4DA}" name="2020 _x000a_2nd quarter" dataDxfId="303" dataCellStyle="Comma"/>
    <tableColumn id="44" xr3:uid="{0A36A3F6-A5C3-4EA4-9BF8-E2BCBD3A5E81}" name="2020 _x000a_3rd quarter" dataDxfId="302" dataCellStyle="Comma"/>
    <tableColumn id="45" xr3:uid="{6160E225-9E9C-4265-B413-1AD6729C8215}" name="2020 _x000a_4th quarter" dataDxfId="301" dataCellStyle="Comma"/>
    <tableColumn id="46" xr3:uid="{CE2872AE-C031-41CA-8EDC-8F758784D0CA}" name="2021 _x000a_1st quarter" dataDxfId="300" dataCellStyle="Comma"/>
    <tableColumn id="47" xr3:uid="{B07CDB36-8A99-46F9-AF31-E1B15BAA8CB8}" name="2021 _x000a_2nd quarter" dataDxfId="299" dataCellStyle="Comma"/>
    <tableColumn id="48" xr3:uid="{5C99D53C-CFEC-4E49-BDF7-11B0CE3AA166}" name="2021 _x000a_3rd quarter" dataDxfId="298" dataCellStyle="Comma"/>
    <tableColumn id="49" xr3:uid="{C849B548-B45E-42F1-9686-01AD49ACF7DC}" name="2021 _x000a_4th quarter" dataDxfId="297" dataCellStyle="Comma"/>
    <tableColumn id="50" xr3:uid="{673AA47F-7093-42CD-8ACF-DF57A56EEC3B}" name="2022 _x000a_1st quarter" dataDxfId="296" dataCellStyle="Comma"/>
    <tableColumn id="51" xr3:uid="{EBB285E3-7BB6-4BB0-95F7-39B3DC751D99}" name="2022 _x000a_2nd quarter" dataDxfId="295" dataCellStyle="Comma"/>
    <tableColumn id="52" xr3:uid="{16CAD6D0-8D5A-4645-B066-F0500A6AB80A}" name="2022 _x000a_3rd quarter" dataDxfId="294" dataCellStyle="Comma"/>
    <tableColumn id="53" xr3:uid="{513D455A-6D72-4129-94A1-3CFD3AD2729B}" name="2022 _x000a_4th quarter" dataDxfId="293" dataCellStyle="Comma"/>
    <tableColumn id="54" xr3:uid="{52AC3406-38C9-42A0-AC4F-9A383B12FEA5}" name="2023 _x000a_1st quarter" dataDxfId="292" dataCellStyle="Comma"/>
    <tableColumn id="55" xr3:uid="{FD06450A-D7F0-4FBB-AD50-BE42D18CE9A1}" name="2023 _x000a_2nd quarter" dataDxfId="291" dataCellStyle="Comma"/>
    <tableColumn id="56" xr3:uid="{B9B8CFA7-BF25-4DC7-B2D4-74D078A419B8}" name="2023 _x000a_3rd quarter" dataDxfId="290" dataCellStyle="Comma"/>
    <tableColumn id="57" xr3:uid="{326CA233-4810-4D1E-8B43-DBEAD238C69F}" name="2023 _x000a_4th quarter" dataDxfId="289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07BA75-57CC-4DEA-B525-83DECE34B4A0}" name="Renewable_shares_of_total_electricity_generated_quarterly" displayName="Renewable_shares_of_total_electricity_generated_quarterly" ref="A56:BE64" totalsRowShown="0" headerRowDxfId="288" dataDxfId="286" headerRowBorderDxfId="287" tableBorderDxfId="285" dataCellStyle="Comma">
  <autoFilter ref="A56:BE64" xr:uid="{A707BA75-57CC-4DEA-B525-83DECE34B4A0}"/>
  <tableColumns count="57">
    <tableColumn id="1" xr3:uid="{43446518-5E18-4FE7-8895-84D0E5FB95B4}" name="SHARES OF ELECTRICITY GENERATED  (%)" dataDxfId="284" dataCellStyle="Normal 3"/>
    <tableColumn id="2" xr3:uid="{7913BBCF-C9BA-430C-84E2-B73DB749B401}" name="2010 _x000a_1st quarter" dataDxfId="283" dataCellStyle="Comma"/>
    <tableColumn id="3" xr3:uid="{7146F93A-2CCD-47D4-B0B9-A4D2481DD5FE}" name="2010 _x000a_2nd quarter" dataDxfId="282" dataCellStyle="Comma"/>
    <tableColumn id="4" xr3:uid="{E02A1E68-DF44-446B-BE56-D78421D55B1C}" name="2010 _x000a_3rd quarter" dataDxfId="281" dataCellStyle="Comma"/>
    <tableColumn id="5" xr3:uid="{E6044024-783C-43C4-8548-7114C63B33EC}" name="2010 _x000a_4th quarter" dataDxfId="280" dataCellStyle="Comma"/>
    <tableColumn id="6" xr3:uid="{C35CBD0C-8591-4EC2-A25C-1700DB748F66}" name="2011 _x000a_1st quarter" dataDxfId="279" dataCellStyle="Comma"/>
    <tableColumn id="7" xr3:uid="{51D520E6-6A93-4355-91D3-1260652ABA83}" name="2011 _x000a_2nd quarter" dataDxfId="278" dataCellStyle="Comma"/>
    <tableColumn id="8" xr3:uid="{D980E30C-C671-4D61-9E7F-FC0FF084CF7D}" name="2011 _x000a_3rd quarter" dataDxfId="277" dataCellStyle="Comma"/>
    <tableColumn id="9" xr3:uid="{923AD183-7D2E-40FC-92C5-3104013B1F92}" name="2011 _x000a_4th quarter" dataDxfId="276" dataCellStyle="Comma"/>
    <tableColumn id="10" xr3:uid="{4BA985D2-61F7-4C4A-ACDC-F7841C624946}" name="2012 _x000a_1st quarter" dataDxfId="275" dataCellStyle="Comma"/>
    <tableColumn id="11" xr3:uid="{3B988772-4DAF-4790-964A-90010D8515A7}" name="2012 _x000a_2nd quarter" dataDxfId="274" dataCellStyle="Comma"/>
    <tableColumn id="12" xr3:uid="{8D430611-1293-4FD1-8169-859207DFACDC}" name="2012 _x000a_3rd quarter" dataDxfId="273" dataCellStyle="Comma"/>
    <tableColumn id="13" xr3:uid="{CFFF6D86-DED0-4668-A5E8-92758E3C214E}" name="2012 _x000a_4th quarter" dataDxfId="272" dataCellStyle="Comma"/>
    <tableColumn id="14" xr3:uid="{C5E257C8-973B-4EA9-86E0-408225624D4E}" name="2013 _x000a_1st quarter" dataDxfId="271" dataCellStyle="Comma"/>
    <tableColumn id="15" xr3:uid="{F528AEE6-8539-4BEE-B5D5-5A62BF67E5E3}" name="2013 _x000a_2nd quarter" dataDxfId="270" dataCellStyle="Comma"/>
    <tableColumn id="16" xr3:uid="{F2706E83-6BE8-4071-859B-0BF0B0D86E63}" name="2013 _x000a_3rd quarter" dataDxfId="269" dataCellStyle="Comma"/>
    <tableColumn id="17" xr3:uid="{204E188F-82E8-4A7A-9E98-0CFE03BFBAB1}" name="2013 _x000a_4th quarter" dataDxfId="268"/>
    <tableColumn id="18" xr3:uid="{884A88C1-0A7D-40A1-A059-840A2605765C}" name="2014 _x000a_1st quarter" dataDxfId="267" dataCellStyle="Comma"/>
    <tableColumn id="19" xr3:uid="{76A22253-1637-4BAC-9768-4470517438DE}" name="2014 _x000a_2nd quarter" dataDxfId="266" dataCellStyle="Comma"/>
    <tableColumn id="20" xr3:uid="{DC0E0F52-89AB-4723-8E5E-FBB199D77285}" name="2014 _x000a_3rd quarter" dataDxfId="265" dataCellStyle="Comma"/>
    <tableColumn id="21" xr3:uid="{5316688C-AC5C-4BC9-9CC1-9278B0B8AB60}" name="2014 _x000a_4th quarter" dataDxfId="264" dataCellStyle="Comma"/>
    <tableColumn id="22" xr3:uid="{0F2620D3-4BF9-4700-87C2-22E81F6BAED1}" name="2015 _x000a_1st quarter" dataDxfId="263" dataCellStyle="Comma"/>
    <tableColumn id="23" xr3:uid="{B415F992-DDD8-4E66-B4DE-A70161FC0DCE}" name="2015 _x000a_2nd quarter" dataDxfId="262" dataCellStyle="Comma"/>
    <tableColumn id="24" xr3:uid="{3F1CA9D3-00C4-4F12-B8B5-E7C813A1AC6A}" name="2015 _x000a_3rd quarter" dataDxfId="261" dataCellStyle="Comma"/>
    <tableColumn id="25" xr3:uid="{45EBD87D-74AA-4F95-AAFA-51F2B178D8E6}" name="2015 _x000a_4th quarter" dataDxfId="260" dataCellStyle="Comma"/>
    <tableColumn id="26" xr3:uid="{93935965-D830-46B3-A003-CEE86782C720}" name="2016 _x000a_1st quarter" dataDxfId="259" dataCellStyle="Comma"/>
    <tableColumn id="27" xr3:uid="{1CF680BA-1C43-43F4-8E05-EC32F5A8547C}" name="2016 _x000a_2nd quarter" dataDxfId="258" dataCellStyle="Comma"/>
    <tableColumn id="28" xr3:uid="{4AECC819-8B8F-49EF-8D42-606F1C9F1F45}" name="2016 _x000a_3rd quarter" dataDxfId="257" dataCellStyle="Comma"/>
    <tableColumn id="29" xr3:uid="{41E72E6F-0900-4F94-82CD-4AA68F190FD3}" name="2016 _x000a_4th quarter" dataDxfId="256" dataCellStyle="Comma"/>
    <tableColumn id="30" xr3:uid="{9279E4B0-767A-4507-B3B1-42DB47C6796B}" name="2017 _x000a_1st quarter" dataDxfId="255" dataCellStyle="Comma"/>
    <tableColumn id="31" xr3:uid="{D94EC23B-7F3A-43A9-B8EC-2E8685C97212}" name="2017 _x000a_2nd quarter" dataDxfId="254" dataCellStyle="Comma"/>
    <tableColumn id="32" xr3:uid="{AEAA0EFC-E653-4B67-8171-D0F032B69C22}" name="2017 _x000a_3rd quarter" dataDxfId="253" dataCellStyle="Comma"/>
    <tableColumn id="33" xr3:uid="{E9335026-B723-4207-9DD0-BF171577BE0E}" name="2017 _x000a_4th quarter" dataDxfId="252" dataCellStyle="Comma"/>
    <tableColumn id="34" xr3:uid="{1A24E601-0B99-4154-A461-BCEDD0769F9E}" name="2018 _x000a_1st quarter" dataDxfId="251" dataCellStyle="Comma"/>
    <tableColumn id="35" xr3:uid="{0BF9A0E7-B318-4F58-BC3D-086D93A619CA}" name="2018 _x000a_2nd quarter" dataDxfId="250" dataCellStyle="Comma"/>
    <tableColumn id="36" xr3:uid="{C3D776F6-86A0-4565-B61B-BA4EF268111A}" name="2018 _x000a_3rd quarter" dataDxfId="249" dataCellStyle="Comma"/>
    <tableColumn id="37" xr3:uid="{67DC24E7-54DC-42AC-ACE5-D19CB9BA9A73}" name="2018 _x000a_4th quarter" dataDxfId="248" dataCellStyle="Comma"/>
    <tableColumn id="38" xr3:uid="{10810222-D232-4E45-A84A-F6CD13D8D037}" name="2019 _x000a_1st quarter" dataDxfId="247" dataCellStyle="Comma"/>
    <tableColumn id="39" xr3:uid="{28216A1A-849D-4B7A-B6DB-50736F124491}" name="2019 _x000a_2nd quarter" dataDxfId="246" dataCellStyle="Comma"/>
    <tableColumn id="40" xr3:uid="{B5C5E487-68EB-454F-ADAC-BFAE7E68E1E1}" name="2019 _x000a_3rd quarter" dataDxfId="245" dataCellStyle="Comma"/>
    <tableColumn id="41" xr3:uid="{C74A35DA-3238-4D13-A4F5-8E19AC5901AE}" name="2019 _x000a_4th quarter" dataDxfId="244" dataCellStyle="Comma"/>
    <tableColumn id="42" xr3:uid="{E138D2FE-FC61-4337-8831-495EAA128409}" name="2020 _x000a_1st quarter" dataDxfId="243" dataCellStyle="Comma"/>
    <tableColumn id="43" xr3:uid="{2F110BE7-97C7-4407-8C8E-747B8BD6008E}" name="2020 _x000a_2nd quarter" dataDxfId="242" dataCellStyle="Comma"/>
    <tableColumn id="44" xr3:uid="{D51E3BAC-D74D-4CE8-A79B-F1C75CF2D6A7}" name="2020 _x000a_3rd quarter" dataDxfId="241" dataCellStyle="Comma"/>
    <tableColumn id="45" xr3:uid="{933B09BE-6F2E-4F82-9CE7-4C2D444016C0}" name="2020 _x000a_4th quarter" dataDxfId="240" dataCellStyle="Comma"/>
    <tableColumn id="46" xr3:uid="{43269F75-9417-4C35-AC39-24F9174C126C}" name="2021 _x000a_1st quarter" dataDxfId="239" dataCellStyle="Comma"/>
    <tableColumn id="47" xr3:uid="{60E0B03E-29A5-4934-ADEE-9402948C77F0}" name="2021 _x000a_2nd quarter" dataDxfId="238" dataCellStyle="Comma"/>
    <tableColumn id="48" xr3:uid="{BC5FCE36-52D1-4118-8D04-E1D06CFC083D}" name="2021 _x000a_3rd quarter" dataDxfId="237" dataCellStyle="Comma"/>
    <tableColumn id="49" xr3:uid="{388C952F-D2CE-455E-8E51-04175A3C9663}" name="2021 _x000a_4th quarter" dataDxfId="236" dataCellStyle="Comma"/>
    <tableColumn id="50" xr3:uid="{B6EB0844-3943-4194-910D-A27B300CA1CC}" name="2022 _x000a_1st quarter" dataDxfId="235" dataCellStyle="Comma"/>
    <tableColumn id="51" xr3:uid="{01668663-051C-49D3-B280-991F4B3C11E4}" name="2022 _x000a_2nd quarter" dataDxfId="234" dataCellStyle="Comma"/>
    <tableColumn id="52" xr3:uid="{CDFFE969-BA97-4A79-BB30-ED972A21EA74}" name="2022 _x000a_3rd quarter" dataDxfId="233" dataCellStyle="Comma"/>
    <tableColumn id="53" xr3:uid="{935E301D-5D81-4A8C-9067-203284E49C9E}" name="2022 _x000a_4th quarter" dataDxfId="232" dataCellStyle="Comma"/>
    <tableColumn id="54" xr3:uid="{FE34FE4C-A1A3-4496-B00A-5F1E0CEC540B}" name="2023 _x000a_1st quarter" dataDxfId="231" dataCellStyle="Comma"/>
    <tableColumn id="55" xr3:uid="{E6854AE4-FBAB-4261-878F-1D4329AA75AC}" name="2023 _x000a_2nd quarter" dataDxfId="230" dataCellStyle="Comma"/>
    <tableColumn id="56" xr3:uid="{2C751BFB-1F1A-4EE1-9294-A59AAAF8D492}" name="2023 _x000a_3rd quarter" dataDxfId="229" dataCellStyle="Comma"/>
    <tableColumn id="57" xr3:uid="{3A3643EF-1DA4-4DE9-AA17-AE7D8EC1B7FC}" name="2023 _x000a_4th quarter" dataDxfId="228" dataCellStyle="Comm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DF7C0D-0031-451B-B3AF-7734D64350FB}" name="Renewable_quarterly_cumulative_capacity" displayName="Renewable_quarterly_cumulative_capacity" ref="A7:BE24" totalsRowCount="1" headerRowDxfId="227" dataDxfId="225" headerRowBorderDxfId="226" tableBorderDxfId="224" dataCellStyle="Comma">
  <tableColumns count="57">
    <tableColumn id="1" xr3:uid="{8F1CB9BE-8C32-411B-BC33-4BC12A266F82}" name="CUMULATIVE INSTALLED CAPACITY (MW) _x000a_[note 1]" dataDxfId="223" totalsRowDxfId="222"/>
    <tableColumn id="2" xr3:uid="{6D189D39-C17E-4738-B3E0-26C4643F9C8F}" name="2010 _x000a_1st quarter" dataDxfId="221" totalsRowDxfId="220" dataCellStyle="Comma"/>
    <tableColumn id="3" xr3:uid="{368AAE8A-4CCC-4E97-9CC6-304C3608C74B}" name="2010 _x000a_2nd quarter" dataDxfId="219" totalsRowDxfId="218" dataCellStyle="Comma"/>
    <tableColumn id="4" xr3:uid="{41FD273F-0912-454A-A06D-3E088905EECC}" name="2010 _x000a_3rd quarter" dataDxfId="217" totalsRowDxfId="216" dataCellStyle="Comma"/>
    <tableColumn id="5" xr3:uid="{51373E0E-3DF7-4446-B33B-7CC7F167F27D}" name="2010 _x000a_4th quarter" dataDxfId="215" totalsRowDxfId="214" dataCellStyle="Comma"/>
    <tableColumn id="6" xr3:uid="{818AE016-3DE4-4D6C-84D3-5C276F909380}" name="2011 _x000a_1st quarter" dataDxfId="213" totalsRowDxfId="212" dataCellStyle="Comma"/>
    <tableColumn id="7" xr3:uid="{725A6C0E-6BDF-47D6-A769-F9AB1048D3B6}" name="2011 _x000a_2nd quarter" dataDxfId="211" totalsRowDxfId="210" dataCellStyle="Comma"/>
    <tableColumn id="8" xr3:uid="{E581FCA5-55A2-42BC-8D56-643FF89D5443}" name="2011 _x000a_3rd quarter" dataDxfId="209" totalsRowDxfId="208" dataCellStyle="Comma"/>
    <tableColumn id="9" xr3:uid="{636A9541-54EB-42E2-B108-9017AF8BB227}" name="2011 _x000a_4th quarter" dataDxfId="207" totalsRowDxfId="206" dataCellStyle="Comma"/>
    <tableColumn id="10" xr3:uid="{F5EDFE3F-8FF7-4FF3-B013-E145CC41046F}" name="2012 _x000a_1st quarter" dataDxfId="205" totalsRowDxfId="204" dataCellStyle="Comma"/>
    <tableColumn id="11" xr3:uid="{00E7DA6F-1833-4B3E-83CD-659A94212907}" name="2012 _x000a_2nd quarter" dataDxfId="203" totalsRowDxfId="202" dataCellStyle="Comma"/>
    <tableColumn id="12" xr3:uid="{F214C5A3-7D12-4334-95F8-B07BECF9AEBC}" name="2012 _x000a_3rd quarter" dataDxfId="201" totalsRowDxfId="200" dataCellStyle="Comma"/>
    <tableColumn id="13" xr3:uid="{8C74BFED-D645-4A0C-88CA-792C7E7FC41E}" name="2012 _x000a_4th quarter" dataDxfId="199" totalsRowDxfId="198" dataCellStyle="Comma"/>
    <tableColumn id="14" xr3:uid="{BCBE4ADD-E716-411F-8079-7029845F1231}" name="2013 _x000a_1st quarter" dataDxfId="197" totalsRowDxfId="196" dataCellStyle="Comma"/>
    <tableColumn id="15" xr3:uid="{BCF6133F-726C-4281-AF2F-01E120BB55B3}" name="2013 _x000a_2nd quarter" dataDxfId="195" totalsRowDxfId="194" dataCellStyle="Comma"/>
    <tableColumn id="16" xr3:uid="{D8C92DD8-F081-47A1-B65B-89F81A2E0B20}" name="2013 _x000a_3rd quarter" dataDxfId="193" totalsRowDxfId="192" dataCellStyle="Comma"/>
    <tableColumn id="17" xr3:uid="{181D30D0-E367-4370-99F6-B590F4DC5C96}" name="2013 _x000a_4th quarter" dataDxfId="191" totalsRowDxfId="190"/>
    <tableColumn id="18" xr3:uid="{FF6CD2A3-F74F-4743-80EB-1F7EAEBFA17A}" name="2014 _x000a_1st quarter" dataDxfId="189" totalsRowDxfId="188" dataCellStyle="Comma"/>
    <tableColumn id="19" xr3:uid="{F23427B5-F320-442A-9D17-DC5237C657AE}" name="2014 _x000a_2nd quarter" dataDxfId="187" totalsRowDxfId="186" dataCellStyle="Comma"/>
    <tableColumn id="20" xr3:uid="{D10698A4-B6B2-46CF-8946-3BA4F8B4FAAF}" name="2014 _x000a_3rd quarter" dataDxfId="185" totalsRowDxfId="184" dataCellStyle="Comma"/>
    <tableColumn id="21" xr3:uid="{D4DEA622-8090-4F45-8444-70F8CC07DB3A}" name="2014 _x000a_4th quarter" dataDxfId="183" totalsRowDxfId="182" dataCellStyle="Comma"/>
    <tableColumn id="22" xr3:uid="{404040E2-7119-4DDA-83AD-D850A246F483}" name="2015 _x000a_1st quarter" dataDxfId="181" totalsRowDxfId="180" dataCellStyle="Comma"/>
    <tableColumn id="23" xr3:uid="{DA615480-6020-48DD-B9B9-7B125F3B75D9}" name="2015 _x000a_2nd quarter" dataDxfId="179" totalsRowDxfId="178" dataCellStyle="Comma"/>
    <tableColumn id="24" xr3:uid="{8C84C4CB-03C4-43ED-96A1-1F7A35E3270A}" name="2015 _x000a_3rd quarter" dataDxfId="177" totalsRowDxfId="176" dataCellStyle="Comma"/>
    <tableColumn id="25" xr3:uid="{852A529E-2CE4-45C2-B44E-B58610A26FA0}" name="2015 _x000a_4th quarter" dataDxfId="175" totalsRowDxfId="174" dataCellStyle="Comma"/>
    <tableColumn id="26" xr3:uid="{E6E728DE-5557-4F03-9B41-A4A908A712C0}" name="2016 _x000a_1st quarter" dataDxfId="173" totalsRowDxfId="172" dataCellStyle="Comma"/>
    <tableColumn id="27" xr3:uid="{EBB99598-67D1-4DED-98CD-7B4ED0EF6EBA}" name="2016 _x000a_2nd quarter" dataDxfId="171" totalsRowDxfId="170" dataCellStyle="Comma"/>
    <tableColumn id="28" xr3:uid="{DBB857DF-7303-43CF-8C3C-A49C671E1266}" name="2016 _x000a_3rd quarter" dataDxfId="169" totalsRowDxfId="168" dataCellStyle="Comma"/>
    <tableColumn id="29" xr3:uid="{748EF082-0076-4649-ADA4-120C13413CF1}" name="2016 _x000a_4th quarter" dataDxfId="167" totalsRowDxfId="166" dataCellStyle="Comma"/>
    <tableColumn id="30" xr3:uid="{AA650CED-AF91-4FCB-ACF2-8E1F0F8153AA}" name="2017 _x000a_1st quarter" dataDxfId="165" totalsRowDxfId="164" dataCellStyle="Comma"/>
    <tableColumn id="31" xr3:uid="{F2AB6E4B-A670-430B-BB6E-6DA20E5E087C}" name="2017 _x000a_2nd quarter" dataDxfId="163" totalsRowDxfId="162" dataCellStyle="Comma"/>
    <tableColumn id="32" xr3:uid="{DB115CC0-ECF4-4BD5-B95A-B6E83C790CCD}" name="2017 _x000a_3rd quarter" dataDxfId="161" totalsRowDxfId="160" dataCellStyle="Comma"/>
    <tableColumn id="33" xr3:uid="{D7205756-5245-4A22-A866-01EB91E83C97}" name="2017 _x000a_4th quarter" dataDxfId="159" totalsRowDxfId="158" dataCellStyle="Comma"/>
    <tableColumn id="34" xr3:uid="{706A170B-84B0-4485-9BEC-2A7EA84388A7}" name="2018 _x000a_1st quarter" dataDxfId="157" totalsRowDxfId="156" dataCellStyle="Comma"/>
    <tableColumn id="35" xr3:uid="{64FEF127-AE98-4A27-B495-69DA670CC893}" name="2018 _x000a_2nd quarter" dataDxfId="155" totalsRowDxfId="154" dataCellStyle="Comma"/>
    <tableColumn id="36" xr3:uid="{83511FAB-3C6B-4D83-8257-E9C47917B50E}" name="2018 _x000a_3rd quarter" dataDxfId="153" totalsRowDxfId="152" dataCellStyle="Comma"/>
    <tableColumn id="37" xr3:uid="{C0A5D01C-81A2-49C0-BEB4-154CE42613EB}" name="2018 _x000a_4th quarter" dataDxfId="151" totalsRowDxfId="150" dataCellStyle="Comma"/>
    <tableColumn id="38" xr3:uid="{8BCED059-6EB9-4E7C-B573-DFE9A23D232C}" name="2019 _x000a_1st quarter" dataDxfId="149" totalsRowDxfId="148" dataCellStyle="Comma"/>
    <tableColumn id="39" xr3:uid="{5C1CC0DE-CF33-4438-9744-763866B4D741}" name="2019 _x000a_2nd quarter" dataDxfId="147" totalsRowDxfId="146" dataCellStyle="Comma"/>
    <tableColumn id="40" xr3:uid="{0055901C-E76B-48B6-8FDB-8DF3E2144AD7}" name="2019 _x000a_3rd quarter" dataDxfId="145" totalsRowDxfId="144" dataCellStyle="Comma"/>
    <tableColumn id="41" xr3:uid="{AB5EC6B2-D22D-49C7-8139-F87AA8994AAB}" name="2019 _x000a_4th quarter" dataDxfId="143" totalsRowDxfId="142" dataCellStyle="Comma"/>
    <tableColumn id="42" xr3:uid="{98C65C60-9438-42E8-A5A4-9993D6CAB5DC}" name="2020 _x000a_1st quarter" dataDxfId="141" totalsRowDxfId="140" dataCellStyle="Comma"/>
    <tableColumn id="43" xr3:uid="{A29B143C-78AC-47ED-8BAA-DB8221D6C293}" name="2020 _x000a_2nd quarter" dataDxfId="139" totalsRowDxfId="138" dataCellStyle="Comma"/>
    <tableColumn id="44" xr3:uid="{604A5791-8696-4107-8EF8-9C53DC40FC89}" name="2020 _x000a_3rd quarter" dataDxfId="137" totalsRowDxfId="136" dataCellStyle="Comma"/>
    <tableColumn id="45" xr3:uid="{5E8E8F6E-28A0-429C-B6F2-267C3A698ECF}" name="2020 _x000a_4th quarter" dataDxfId="135" totalsRowDxfId="134" dataCellStyle="Comma"/>
    <tableColumn id="46" xr3:uid="{FA754867-0F43-4BDE-883F-153D9F0188EB}" name="2021 _x000a_1st quarter" dataDxfId="133" totalsRowDxfId="132" dataCellStyle="Comma"/>
    <tableColumn id="47" xr3:uid="{20187C06-B682-438E-9803-4A058C395F43}" name="2021 _x000a_2nd quarter" dataDxfId="131" totalsRowDxfId="130" dataCellStyle="Comma"/>
    <tableColumn id="48" xr3:uid="{AB2D80D2-9800-4CED-A6BD-93BA17F224FC}" name="2021 _x000a_3rd quarter" dataDxfId="129" totalsRowDxfId="128" dataCellStyle="Comma"/>
    <tableColumn id="49" xr3:uid="{D3C684F1-C08D-4546-9465-1D8959E213BB}" name="2021 _x000a_4th quarter" dataDxfId="127" totalsRowDxfId="126" dataCellStyle="Comma"/>
    <tableColumn id="50" xr3:uid="{AEA3C343-616B-47E0-BBDC-3712A9820437}" name="2022 _x000a_1st quarter" dataDxfId="125" totalsRowDxfId="124" dataCellStyle="Comma"/>
    <tableColumn id="51" xr3:uid="{13C48731-3095-4441-9C03-013F034435BD}" name="2022 _x000a_2nd quarter" dataDxfId="123" totalsRowDxfId="122" dataCellStyle="Comma"/>
    <tableColumn id="52" xr3:uid="{5D82670B-BE3A-4BDF-B24B-6311A5596E76}" name="2022 _x000a_3rd quarter" dataDxfId="121" totalsRowDxfId="120" dataCellStyle="Comma"/>
    <tableColumn id="53" xr3:uid="{24C70A2B-BECC-46EE-83A5-454DA18DCE48}" name="2022 _x000a_4th quarter" dataDxfId="119" totalsRowDxfId="118" dataCellStyle="Comma"/>
    <tableColumn id="54" xr3:uid="{60642FB1-F400-480A-B378-4BD7F3A47EB9}" name="2023 _x000a_1st quarter" dataDxfId="117" totalsRowDxfId="116" dataCellStyle="Comma"/>
    <tableColumn id="55" xr3:uid="{68087D45-2724-4A3A-BFB2-A65D52E8BDD4}" name="2023 _x000a_2nd quarter" dataDxfId="115" totalsRowDxfId="114" dataCellStyle="Comma"/>
    <tableColumn id="56" xr3:uid="{6E6F8CA8-CEB2-4C2B-9BBF-A09BCAB8687E}" name="2023 _x000a_3rd quarter" dataDxfId="113" totalsRowDxfId="112" dataCellStyle="Comma"/>
    <tableColumn id="57" xr3:uid="{322EAB00-F88F-494C-B52E-044A4E67BF15}" name="2023 _x000a_4th quarter" dataDxfId="111" totalsRowDxfId="110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35A6BA-1D1A-4849-9C0E-3A30BF1E2EC6}" name="Renewable_annual_cumulative_capacity" displayName="Renewable_annual_cumulative_capacity" ref="A7:P24" totalsRowCount="1" headerRowDxfId="109" dataDxfId="107" headerRowBorderDxfId="108" tableBorderDxfId="106" dataCellStyle="Comma">
  <autoFilter ref="A7:P23" xr:uid="{7335A6BA-1D1A-4849-9C0E-3A30BF1E2EC6}"/>
  <tableColumns count="16">
    <tableColumn id="1" xr3:uid="{1D951AA0-F5BB-4FAB-AEA5-5A5248E14DC0}" name="CUMULATIVE INSTALLED CAPACITY (MW) _x000a_[note 1]" dataDxfId="105" totalsRowDxfId="104"/>
    <tableColumn id="2" xr3:uid="{06A58AF6-E882-42F5-8987-BC869303F94A}" name="2009" dataDxfId="103" totalsRowDxfId="102" dataCellStyle="Comma"/>
    <tableColumn id="3" xr3:uid="{5CA44C7E-A3F2-4DD7-A28B-58CD0E341696}" name="2010" dataDxfId="101" totalsRowDxfId="100" dataCellStyle="Comma"/>
    <tableColumn id="4" xr3:uid="{876486E0-D704-472D-B5E1-6E3C5905C470}" name="2011" dataDxfId="99" totalsRowDxfId="98" dataCellStyle="Comma"/>
    <tableColumn id="5" xr3:uid="{45D87F35-DBEA-43BF-97F5-E4B15992D3FF}" name="2012" dataDxfId="97" totalsRowDxfId="96" dataCellStyle="Comma"/>
    <tableColumn id="6" xr3:uid="{B01F9CC6-C45A-46D2-A7F6-81C0B64C4BF5}" name="2013" dataDxfId="95" totalsRowDxfId="94" dataCellStyle="Comma"/>
    <tableColumn id="7" xr3:uid="{FFDB9595-36D2-4CC3-B2CC-4B51C47C7B9B}" name="2014" dataDxfId="93" totalsRowDxfId="92" dataCellStyle="Comma"/>
    <tableColumn id="8" xr3:uid="{5D97DF75-8CF7-411C-8854-A3E7552D2AC2}" name="2015" dataDxfId="91" totalsRowDxfId="90" dataCellStyle="Comma"/>
    <tableColumn id="9" xr3:uid="{BC139A7E-BD3E-47AC-B0AC-B4E2834AF45F}" name="2016" dataDxfId="89" totalsRowDxfId="88" dataCellStyle="Comma"/>
    <tableColumn id="10" xr3:uid="{5DCBDFA0-1515-480E-99E7-5301C217E432}" name="2017" dataDxfId="87" totalsRowDxfId="86" dataCellStyle="Comma"/>
    <tableColumn id="11" xr3:uid="{4E60B418-0580-4842-BA45-F7F9FE1EFC5A}" name="2018" dataDxfId="85" totalsRowDxfId="84" dataCellStyle="Comma"/>
    <tableColumn id="12" xr3:uid="{BD3B190F-F9CB-4F13-99B9-0CADA2CA0260}" name="2019" dataDxfId="83" totalsRowDxfId="82" dataCellStyle="Comma"/>
    <tableColumn id="13" xr3:uid="{C2A398FF-8255-4647-B801-3F9B22D35B1E}" name="2020" dataDxfId="81" totalsRowDxfId="80" dataCellStyle="Comma"/>
    <tableColumn id="14" xr3:uid="{BF3B1AB6-AE25-42D9-BC57-DEB7AB068557}" name="2021" dataDxfId="79" totalsRowDxfId="78" dataCellStyle="Comma 2"/>
    <tableColumn id="15" xr3:uid="{AF5924CD-821D-462B-A800-4670C7763A3A}" name="2022" dataDxfId="77" totalsRowDxfId="76" dataCellStyle="Comma 2"/>
    <tableColumn id="16" xr3:uid="{8783DA3C-BD3E-402B-B372-509835723A97}" name="2023" dataDxfId="75" totalsRowDxfId="74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56E994-D903-4A91-A126-1E35173F43FC}" name="Renewable_annual_electricity_generated" displayName="Renewable_annual_electricity_generated" ref="A25:P41" totalsRowCount="1" headerRowDxfId="73" dataDxfId="71" headerRowBorderDxfId="72" tableBorderDxfId="70" dataCellStyle="Comma">
  <autoFilter ref="A25:P40" xr:uid="{1056E994-D903-4A91-A126-1E35173F43FC}"/>
  <tableColumns count="16">
    <tableColumn id="1" xr3:uid="{CCBC0075-234B-42BA-905C-2B9CD1CA77B6}" name="ELECTRICITY GENERATED (GWh) _x000a_[note 6]" dataDxfId="69" totalsRowDxfId="68"/>
    <tableColumn id="2" xr3:uid="{27196E20-8BDF-41AC-A8B2-DEA70C5B98ED}" name="2009" dataDxfId="67" totalsRowDxfId="66" dataCellStyle="Comma"/>
    <tableColumn id="3" xr3:uid="{E9152B8E-7777-43DF-8314-BEE21BB9F768}" name="2010" dataDxfId="65" totalsRowDxfId="64" dataCellStyle="Comma"/>
    <tableColumn id="4" xr3:uid="{EF8A4CDD-9410-4618-AE88-5FCFB8D59CCB}" name="2011" dataDxfId="63" totalsRowDxfId="62" dataCellStyle="Comma"/>
    <tableColumn id="5" xr3:uid="{A2AFFE4B-2FFD-4E37-94E1-824D94A20410}" name="2012" dataDxfId="61" totalsRowDxfId="60" dataCellStyle="Comma"/>
    <tableColumn id="6" xr3:uid="{202170BE-64CA-43EF-99E4-0235D599F03A}" name="2013" dataDxfId="59" totalsRowDxfId="58" dataCellStyle="Comma"/>
    <tableColumn id="7" xr3:uid="{7E6B8559-EE32-415A-BA60-4721B08715CA}" name="2014" dataDxfId="57" totalsRowDxfId="56" dataCellStyle="Comma"/>
    <tableColumn id="8" xr3:uid="{EC398B5D-C500-4349-A21B-64B3685AA6B0}" name="2015" dataDxfId="55" totalsRowDxfId="54" dataCellStyle="Comma"/>
    <tableColumn id="9" xr3:uid="{B233F27F-0A45-4050-9219-83D35BFC9300}" name="2016" dataDxfId="53" totalsRowDxfId="52" dataCellStyle="Comma"/>
    <tableColumn id="10" xr3:uid="{5B028547-79A4-4C68-81F1-A2DA3A145B8C}" name="2017" dataDxfId="51" totalsRowDxfId="50" dataCellStyle="Comma"/>
    <tableColumn id="11" xr3:uid="{6AEB4EDB-D016-43DC-973B-D1DFB5049114}" name="2018" dataDxfId="49" totalsRowDxfId="48" dataCellStyle="Comma"/>
    <tableColumn id="12" xr3:uid="{34F67D59-B50B-44C5-971D-CFF40AB5B4CC}" name="2019" dataDxfId="47" totalsRowDxfId="46" dataCellStyle="Comma"/>
    <tableColumn id="13" xr3:uid="{EFE62142-0C93-494F-8EDF-0FB7A5B9D09F}" name="2020" dataDxfId="45" totalsRowDxfId="44" dataCellStyle="Comma"/>
    <tableColumn id="14" xr3:uid="{93E95F7F-9145-4402-85C8-B8B69B13B8E7}" name="2021" dataDxfId="43" totalsRowDxfId="42" dataCellStyle="Comma 2"/>
    <tableColumn id="15" xr3:uid="{65ADD8A3-1477-4B1D-B071-DD2C879E4C84}" name="2022" dataDxfId="41" totalsRowDxfId="40" dataCellStyle="Comma 2"/>
    <tableColumn id="16" xr3:uid="{AB760C6B-F1F3-4B3E-8479-912819303612}" name="2023" dataDxfId="39" totalsRowDxfId="38" dataCellStyle="Comm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3310AD-C9DC-4507-90E7-7DAF85C0B9EE}" name="Renewable_annual_load_factors" displayName="Renewable_annual_load_factors" ref="A42:P54" totalsRowShown="0" headerRowDxfId="37" dataDxfId="36" tableBorderDxfId="35">
  <autoFilter ref="A42:P54" xr:uid="{6D3310AD-C9DC-4507-90E7-7DAF85C0B9EE}"/>
  <tableColumns count="16">
    <tableColumn id="1" xr3:uid="{D506CEC3-D410-4F17-8E01-8F784F6336EC}" name="LOAD FACTORS (%) _x000a_[note 11]" dataDxfId="34" dataCellStyle="Normal 3"/>
    <tableColumn id="2" xr3:uid="{44412618-E914-4CE1-A243-1636C2391848}" name="2009" dataDxfId="33"/>
    <tableColumn id="3" xr3:uid="{2EA0CE3A-696A-4EC1-A510-E47FDCAA1968}" name="2010" dataDxfId="32"/>
    <tableColumn id="4" xr3:uid="{07DF2EED-010D-4096-BC03-491075BDF487}" name="2011" dataDxfId="31"/>
    <tableColumn id="5" xr3:uid="{C5CDE4FE-4AE4-4CD9-ADE7-BBFDDDDCCC1A}" name="2012" dataDxfId="30"/>
    <tableColumn id="6" xr3:uid="{BE444087-372B-48AC-9452-E0D8CD3B8D82}" name="2013" dataDxfId="29"/>
    <tableColumn id="7" xr3:uid="{8B1DAF5F-76D7-4208-9AFA-7894845A7F11}" name="2014" dataDxfId="28"/>
    <tableColumn id="8" xr3:uid="{C0F77530-837F-4D47-A133-4A26209623FA}" name="2015" dataDxfId="27"/>
    <tableColumn id="9" xr3:uid="{53E75BE4-6005-40C5-BB6D-55BA03E777A3}" name="2016" dataDxfId="26"/>
    <tableColumn id="10" xr3:uid="{6504088B-5AB4-4F2A-9FAE-FA2ED7A0C8A7}" name="2017" dataDxfId="25"/>
    <tableColumn id="11" xr3:uid="{5CC93406-334A-49DE-8317-ABDAA6C8E33F}" name="2018" dataDxfId="24"/>
    <tableColumn id="12" xr3:uid="{ADB27DBB-4135-49AE-AD25-4E105E082FE6}" name="2019" dataDxfId="23"/>
    <tableColumn id="13" xr3:uid="{680D6D58-C2E5-44B2-9F77-2EA015964819}" name="2020" dataDxfId="22"/>
    <tableColumn id="14" xr3:uid="{1D45F866-8A98-4E8E-A534-D61597DDE1CC}" name="2021" dataDxfId="21" dataCellStyle="Percent 2"/>
    <tableColumn id="15" xr3:uid="{17AD438D-C627-4507-9FD8-59E20DA1916C}" name="2022" dataDxfId="20"/>
    <tableColumn id="16" xr3:uid="{D7F8A8B6-318A-4F02-9F1A-B477E6E19CE7}" name="2023" dataDxfId="1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24E057-BBB0-4F20-A6C2-7247BA7A0809}" name="Renewable_shares_of_electricity_generated_annual" displayName="Renewable_shares_of_electricity_generated_annual" ref="A56:P64" totalsRowShown="0" headerRowDxfId="18" dataDxfId="17" tableBorderDxfId="16">
  <autoFilter ref="A56:P64" xr:uid="{1824E057-BBB0-4F20-A6C2-7247BA7A0809}"/>
  <tableColumns count="16">
    <tableColumn id="1" xr3:uid="{12EE1AF1-3B41-40EB-9A68-C9D7473E0089}" name="SHARES OF ELECTRICITY GENERATED (%)" dataDxfId="15" dataCellStyle="Normal 3"/>
    <tableColumn id="2" xr3:uid="{318BD2CD-8159-4270-8D0B-CA0133A480D3}" name="2009" dataDxfId="14"/>
    <tableColumn id="3" xr3:uid="{42CFC3CC-1F87-41D3-9194-57DAFC2383B4}" name="2010" dataDxfId="13"/>
    <tableColumn id="4" xr3:uid="{8635A957-752F-4D1F-A10A-B14C3B017172}" name="2011" dataDxfId="12"/>
    <tableColumn id="5" xr3:uid="{C1802793-EAC7-4D37-A8C4-EF3265954BFA}" name="2012" dataDxfId="11"/>
    <tableColumn id="6" xr3:uid="{EBFCA5A7-95CC-43B8-BB51-9838C274D44D}" name="2013" dataDxfId="10"/>
    <tableColumn id="7" xr3:uid="{01F57762-FC7C-4ADD-AF9F-199BCC3918FC}" name="2014" dataDxfId="9"/>
    <tableColumn id="8" xr3:uid="{C09445F3-08AB-4DFE-A2C0-6036EC2A4E5B}" name="2015" dataDxfId="8"/>
    <tableColumn id="9" xr3:uid="{ECA1A341-9C73-47B6-B733-EA2361053296}" name="2016" dataDxfId="7"/>
    <tableColumn id="10" xr3:uid="{DB9435E2-4C4A-4270-A447-D0E07FA50398}" name="2017" dataDxfId="6"/>
    <tableColumn id="11" xr3:uid="{BF4C26D6-E4A6-4523-9A96-C59F88B87AEB}" name="2018" dataDxfId="5"/>
    <tableColumn id="12" xr3:uid="{7962DD2F-DBD7-4C1B-915F-922D0999EFAD}" name="2019" dataDxfId="4"/>
    <tableColumn id="13" xr3:uid="{98E6F382-3C92-4132-BCDF-A413DD625833}" name="2020" dataDxfId="3"/>
    <tableColumn id="14" xr3:uid="{38776540-1C3C-4926-A185-86570D1128D3}" name="2021" dataDxfId="2" dataCellStyle="Percent 2"/>
    <tableColumn id="15" xr3:uid="{74A54630-3D90-4EF1-A754-C42493137FD1}" name="2022" dataDxfId="1"/>
    <tableColumn id="16" xr3:uid="{6E71A4DB-4E14-4F35-AABB-B22D3DD8471E}" name="202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93F2-1177-4A5D-89EA-53254CE6CEA2}">
  <dimension ref="A1:EY85"/>
  <sheetViews>
    <sheetView showGridLines="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0" sqref="B10"/>
    </sheetView>
  </sheetViews>
  <sheetFormatPr defaultColWidth="9.19921875" defaultRowHeight="12.75" x14ac:dyDescent="0.45"/>
  <cols>
    <col min="1" max="1" width="55.73046875" style="2" customWidth="1"/>
    <col min="2" max="47" width="13.53125" style="2" customWidth="1"/>
    <col min="48" max="48" width="13.73046875" style="2" customWidth="1"/>
    <col min="49" max="49" width="14.265625" style="2" customWidth="1"/>
    <col min="50" max="50" width="14" style="2" customWidth="1"/>
    <col min="51" max="51" width="13.53125" style="2" customWidth="1"/>
    <col min="52" max="52" width="13" style="2" customWidth="1"/>
    <col min="53" max="53" width="13.265625" style="2" customWidth="1"/>
    <col min="54" max="54" width="13.53125" style="2" customWidth="1"/>
    <col min="55" max="55" width="12.19921875" style="2" customWidth="1"/>
    <col min="56" max="56" width="13" style="2" customWidth="1"/>
    <col min="57" max="57" width="11.73046875" style="2" customWidth="1"/>
    <col min="58" max="16384" width="9.19921875" style="2"/>
  </cols>
  <sheetData>
    <row r="1" spans="1:58" ht="45" customHeight="1" thickBot="1" x14ac:dyDescent="0.5">
      <c r="A1" s="1" t="s">
        <v>0</v>
      </c>
      <c r="P1" s="3"/>
    </row>
    <row r="2" spans="1:58" ht="20.25" customHeight="1" thickTop="1" x14ac:dyDescent="0.45">
      <c r="A2" s="4" t="s">
        <v>1</v>
      </c>
      <c r="B2" s="5"/>
      <c r="C2" s="5"/>
      <c r="D2" s="5"/>
      <c r="E2" s="5"/>
      <c r="F2" s="5"/>
      <c r="G2" s="5"/>
      <c r="H2" s="5"/>
      <c r="P2" s="6"/>
    </row>
    <row r="3" spans="1:58" ht="20.25" customHeight="1" x14ac:dyDescent="0.45">
      <c r="A3" s="4" t="s">
        <v>2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8" ht="20.25" customHeight="1" x14ac:dyDescent="0.45">
      <c r="A4" s="4" t="s">
        <v>3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8" s="10" customFormat="1" ht="20.25" customHeight="1" x14ac:dyDescent="0.45">
      <c r="A5" s="4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58" s="10" customFormat="1" ht="20.25" customHeight="1" x14ac:dyDescent="0.45">
      <c r="A6" s="4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3"/>
      <c r="AP6" s="12"/>
      <c r="AQ6" s="12"/>
      <c r="AR6" s="12"/>
      <c r="AS6" s="12"/>
      <c r="AT6" s="12"/>
      <c r="AU6" s="12"/>
    </row>
    <row r="7" spans="1:58" s="10" customFormat="1" ht="45" customHeight="1" x14ac:dyDescent="0.45">
      <c r="A7" s="14" t="s">
        <v>6</v>
      </c>
      <c r="B7" s="15" t="s">
        <v>7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15" t="s">
        <v>13</v>
      </c>
      <c r="I7" s="15" t="s">
        <v>14</v>
      </c>
      <c r="J7" s="15" t="s">
        <v>15</v>
      </c>
      <c r="K7" s="15" t="s">
        <v>16</v>
      </c>
      <c r="L7" s="15" t="s">
        <v>17</v>
      </c>
      <c r="M7" s="15" t="s">
        <v>18</v>
      </c>
      <c r="N7" s="16" t="s">
        <v>19</v>
      </c>
      <c r="O7" s="16" t="s">
        <v>20</v>
      </c>
      <c r="P7" s="16" t="s">
        <v>21</v>
      </c>
      <c r="Q7" s="16" t="s">
        <v>22</v>
      </c>
      <c r="R7" s="16" t="s">
        <v>23</v>
      </c>
      <c r="S7" s="16" t="s">
        <v>24</v>
      </c>
      <c r="T7" s="16" t="s">
        <v>25</v>
      </c>
      <c r="U7" s="16" t="s">
        <v>26</v>
      </c>
      <c r="V7" s="16" t="s">
        <v>27</v>
      </c>
      <c r="W7" s="16" t="s">
        <v>28</v>
      </c>
      <c r="X7" s="16" t="s">
        <v>29</v>
      </c>
      <c r="Y7" s="16" t="s">
        <v>30</v>
      </c>
      <c r="Z7" s="16" t="s">
        <v>31</v>
      </c>
      <c r="AA7" s="16" t="s">
        <v>32</v>
      </c>
      <c r="AB7" s="16" t="s">
        <v>33</v>
      </c>
      <c r="AC7" s="16" t="s">
        <v>34</v>
      </c>
      <c r="AD7" s="16" t="s">
        <v>35</v>
      </c>
      <c r="AE7" s="16" t="s">
        <v>36</v>
      </c>
      <c r="AF7" s="16" t="s">
        <v>37</v>
      </c>
      <c r="AG7" s="16" t="s">
        <v>38</v>
      </c>
      <c r="AH7" s="16" t="s">
        <v>39</v>
      </c>
      <c r="AI7" s="16" t="s">
        <v>40</v>
      </c>
      <c r="AJ7" s="16" t="s">
        <v>41</v>
      </c>
      <c r="AK7" s="16" t="s">
        <v>42</v>
      </c>
      <c r="AL7" s="16" t="s">
        <v>43</v>
      </c>
      <c r="AM7" s="16" t="s">
        <v>44</v>
      </c>
      <c r="AN7" s="16" t="s">
        <v>45</v>
      </c>
      <c r="AO7" s="16" t="s">
        <v>46</v>
      </c>
      <c r="AP7" s="16" t="s">
        <v>47</v>
      </c>
      <c r="AQ7" s="16" t="s">
        <v>48</v>
      </c>
      <c r="AR7" s="16" t="s">
        <v>49</v>
      </c>
      <c r="AS7" s="16" t="s">
        <v>50</v>
      </c>
      <c r="AT7" s="16" t="s">
        <v>51</v>
      </c>
      <c r="AU7" s="16" t="s">
        <v>52</v>
      </c>
      <c r="AV7" s="16" t="s">
        <v>53</v>
      </c>
      <c r="AW7" s="16" t="s">
        <v>54</v>
      </c>
      <c r="AX7" s="16" t="s">
        <v>55</v>
      </c>
      <c r="AY7" s="16" t="s">
        <v>56</v>
      </c>
      <c r="AZ7" s="16" t="s">
        <v>57</v>
      </c>
      <c r="BA7" s="16" t="s">
        <v>58</v>
      </c>
      <c r="BB7" s="16" t="s">
        <v>59</v>
      </c>
      <c r="BC7" s="16" t="s">
        <v>60</v>
      </c>
      <c r="BD7" s="16" t="s">
        <v>61</v>
      </c>
      <c r="BE7" s="16" t="s">
        <v>62</v>
      </c>
    </row>
    <row r="8" spans="1:58" s="10" customFormat="1" ht="20.25" customHeight="1" x14ac:dyDescent="0.45">
      <c r="A8" s="17" t="s">
        <v>63</v>
      </c>
      <c r="B8" s="18">
        <v>3913</v>
      </c>
      <c r="C8" s="18">
        <v>3920</v>
      </c>
      <c r="D8" s="18">
        <v>4035</v>
      </c>
      <c r="E8" s="18">
        <v>4080</v>
      </c>
      <c r="F8" s="18">
        <v>4176</v>
      </c>
      <c r="G8" s="18">
        <v>4345</v>
      </c>
      <c r="H8" s="18">
        <v>4524</v>
      </c>
      <c r="I8" s="18">
        <v>4758</v>
      </c>
      <c r="J8" s="18">
        <v>5102</v>
      </c>
      <c r="K8" s="18">
        <v>5429</v>
      </c>
      <c r="L8" s="18">
        <v>5765</v>
      </c>
      <c r="M8" s="19">
        <v>6035</v>
      </c>
      <c r="N8" s="18">
        <v>6737</v>
      </c>
      <c r="O8" s="18">
        <v>7072</v>
      </c>
      <c r="P8" s="18">
        <v>7424</v>
      </c>
      <c r="Q8" s="20">
        <v>7586</v>
      </c>
      <c r="R8" s="18">
        <v>7668</v>
      </c>
      <c r="S8" s="18">
        <v>7998</v>
      </c>
      <c r="T8" s="18">
        <v>8281</v>
      </c>
      <c r="U8" s="18">
        <v>8573</v>
      </c>
      <c r="V8" s="18">
        <v>8689.07</v>
      </c>
      <c r="W8" s="18">
        <v>8791.5</v>
      </c>
      <c r="X8" s="18">
        <v>9003.3700000000008</v>
      </c>
      <c r="Y8" s="18">
        <v>9212.24</v>
      </c>
      <c r="Z8" s="18">
        <v>9391.77</v>
      </c>
      <c r="AA8" s="18">
        <v>9546.4000000000015</v>
      </c>
      <c r="AB8" s="18">
        <v>10182.83</v>
      </c>
      <c r="AC8" s="18">
        <v>10832.529999999999</v>
      </c>
      <c r="AD8" s="18">
        <v>11965.07</v>
      </c>
      <c r="AE8" s="18">
        <v>12313.76</v>
      </c>
      <c r="AF8" s="18">
        <v>12566.779999999999</v>
      </c>
      <c r="AG8" s="18">
        <v>12597.150000000001</v>
      </c>
      <c r="AH8" s="18">
        <v>13045.419999999998</v>
      </c>
      <c r="AI8" s="18">
        <v>13141.59</v>
      </c>
      <c r="AJ8" s="18">
        <v>13287.910000000002</v>
      </c>
      <c r="AK8" s="18">
        <v>13424.85</v>
      </c>
      <c r="AL8" s="18">
        <v>13664.34</v>
      </c>
      <c r="AM8" s="18">
        <v>13872.96</v>
      </c>
      <c r="AN8" s="18">
        <v>13960.349999999999</v>
      </c>
      <c r="AO8" s="18">
        <v>13998.33</v>
      </c>
      <c r="AP8" s="18">
        <v>13973.72</v>
      </c>
      <c r="AQ8" s="18">
        <v>13975.77</v>
      </c>
      <c r="AR8" s="18">
        <v>13978.070000000002</v>
      </c>
      <c r="AS8" s="18">
        <v>14075.07</v>
      </c>
      <c r="AT8" s="18">
        <v>14115.04</v>
      </c>
      <c r="AU8" s="18">
        <v>14211.34</v>
      </c>
      <c r="AV8" s="19">
        <v>14346.090000000002</v>
      </c>
      <c r="AW8" s="19">
        <v>14492.42</v>
      </c>
      <c r="AX8" s="19">
        <v>14648.18</v>
      </c>
      <c r="AY8" s="19">
        <v>14648.18</v>
      </c>
      <c r="AZ8" s="19">
        <v>14685.98</v>
      </c>
      <c r="BA8" s="19">
        <v>14834.650000000001</v>
      </c>
      <c r="BB8" s="19">
        <v>15255.8</v>
      </c>
      <c r="BC8" s="19">
        <v>15301.999999999998</v>
      </c>
      <c r="BD8" s="19">
        <v>15369.75</v>
      </c>
      <c r="BE8" s="19">
        <v>15369.75</v>
      </c>
      <c r="BF8" s="21"/>
    </row>
    <row r="9" spans="1:58" s="10" customFormat="1" ht="20.25" customHeight="1" x14ac:dyDescent="0.45">
      <c r="A9" s="22" t="s">
        <v>64</v>
      </c>
      <c r="B9" s="125">
        <v>951</v>
      </c>
      <c r="C9" s="18">
        <v>1041</v>
      </c>
      <c r="D9" s="18">
        <v>1341</v>
      </c>
      <c r="E9" s="18">
        <v>1341</v>
      </c>
      <c r="F9" s="18">
        <v>1427</v>
      </c>
      <c r="G9" s="18">
        <v>1564</v>
      </c>
      <c r="H9" s="18">
        <v>1650</v>
      </c>
      <c r="I9" s="18">
        <v>1838</v>
      </c>
      <c r="J9" s="18">
        <v>2200</v>
      </c>
      <c r="K9" s="18">
        <v>2516</v>
      </c>
      <c r="L9" s="18">
        <v>2682</v>
      </c>
      <c r="M9" s="19">
        <v>2995</v>
      </c>
      <c r="N9" s="18">
        <v>3381</v>
      </c>
      <c r="O9" s="18">
        <v>3543</v>
      </c>
      <c r="P9" s="18">
        <v>3656</v>
      </c>
      <c r="Q9" s="20">
        <v>3696</v>
      </c>
      <c r="R9" s="18">
        <v>3764</v>
      </c>
      <c r="S9" s="18">
        <v>4085</v>
      </c>
      <c r="T9" s="18">
        <v>4426</v>
      </c>
      <c r="U9" s="18">
        <v>4501</v>
      </c>
      <c r="V9" s="18">
        <v>4738.6000000000004</v>
      </c>
      <c r="W9" s="18">
        <v>5014</v>
      </c>
      <c r="X9" s="18">
        <v>5093.5</v>
      </c>
      <c r="Y9" s="18">
        <v>5093.5</v>
      </c>
      <c r="Z9" s="18">
        <v>5087.1499999999996</v>
      </c>
      <c r="AA9" s="18">
        <v>5087.1499999999996</v>
      </c>
      <c r="AB9" s="18">
        <v>5087.1499999999996</v>
      </c>
      <c r="AC9" s="18">
        <v>5293.4</v>
      </c>
      <c r="AD9" s="18">
        <v>5447.9</v>
      </c>
      <c r="AE9" s="18">
        <v>5645.75</v>
      </c>
      <c r="AF9" s="18">
        <v>6130.8</v>
      </c>
      <c r="AG9" s="18">
        <v>6957.85</v>
      </c>
      <c r="AH9" s="18">
        <v>7609.9000000000005</v>
      </c>
      <c r="AI9" s="18">
        <v>7763.9000000000005</v>
      </c>
      <c r="AJ9" s="18">
        <v>7979.7</v>
      </c>
      <c r="AK9" s="18">
        <v>8150.5</v>
      </c>
      <c r="AL9" s="18">
        <v>8447.2999999999993</v>
      </c>
      <c r="AM9" s="18">
        <v>9124.2999999999993</v>
      </c>
      <c r="AN9" s="18">
        <v>9670.2999999999993</v>
      </c>
      <c r="AO9" s="18">
        <v>9856.2999999999993</v>
      </c>
      <c r="AP9" s="18">
        <v>10082.049999999999</v>
      </c>
      <c r="AQ9" s="18">
        <v>10350.85</v>
      </c>
      <c r="AR9" s="18">
        <v>10350.85</v>
      </c>
      <c r="AS9" s="18">
        <v>10350.85</v>
      </c>
      <c r="AT9" s="18">
        <v>10360.35</v>
      </c>
      <c r="AU9" s="18">
        <v>10625.35</v>
      </c>
      <c r="AV9" s="19">
        <v>11025.35</v>
      </c>
      <c r="AW9" s="19">
        <v>11175.85</v>
      </c>
      <c r="AX9" s="19">
        <v>12654.05</v>
      </c>
      <c r="AY9" s="19">
        <v>13116.05</v>
      </c>
      <c r="AZ9" s="19">
        <v>13768.05</v>
      </c>
      <c r="BA9" s="19">
        <v>13848.05</v>
      </c>
      <c r="BB9" s="19">
        <v>13848.05</v>
      </c>
      <c r="BC9" s="19">
        <v>14337.05</v>
      </c>
      <c r="BD9" s="19">
        <v>14349.65</v>
      </c>
      <c r="BE9" s="19">
        <v>14665.65</v>
      </c>
      <c r="BF9" s="21"/>
    </row>
    <row r="10" spans="1:58" s="10" customFormat="1" ht="20.25" customHeight="1" x14ac:dyDescent="0.45">
      <c r="A10" s="22" t="s">
        <v>65</v>
      </c>
      <c r="B10" s="125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30</v>
      </c>
      <c r="AH10" s="18">
        <v>30</v>
      </c>
      <c r="AI10" s="18">
        <v>30</v>
      </c>
      <c r="AJ10" s="18">
        <v>30</v>
      </c>
      <c r="AK10" s="18">
        <v>30</v>
      </c>
      <c r="AL10" s="18">
        <v>32</v>
      </c>
      <c r="AM10" s="18">
        <v>32</v>
      </c>
      <c r="AN10" s="18">
        <v>32</v>
      </c>
      <c r="AO10" s="18">
        <v>32</v>
      </c>
      <c r="AP10" s="18">
        <v>32</v>
      </c>
      <c r="AQ10" s="18">
        <v>32</v>
      </c>
      <c r="AR10" s="18">
        <v>32</v>
      </c>
      <c r="AS10" s="18">
        <v>32</v>
      </c>
      <c r="AT10" s="18">
        <v>32</v>
      </c>
      <c r="AU10" s="18">
        <v>40</v>
      </c>
      <c r="AV10" s="19">
        <v>41.524999999999999</v>
      </c>
      <c r="AW10" s="19">
        <v>79.625</v>
      </c>
      <c r="AX10" s="19">
        <v>79.625</v>
      </c>
      <c r="AY10" s="19">
        <v>79.625</v>
      </c>
      <c r="AZ10" s="19">
        <v>79.625</v>
      </c>
      <c r="BA10" s="19">
        <v>79.625</v>
      </c>
      <c r="BB10" s="19">
        <v>79.625</v>
      </c>
      <c r="BC10" s="19">
        <v>79.625</v>
      </c>
      <c r="BD10" s="19">
        <v>79.625</v>
      </c>
      <c r="BE10" s="19">
        <v>79.625</v>
      </c>
      <c r="BF10" s="21"/>
    </row>
    <row r="11" spans="1:58" s="10" customFormat="1" ht="20.25" customHeight="1" x14ac:dyDescent="0.45">
      <c r="A11" s="17" t="s">
        <v>66</v>
      </c>
      <c r="B11" s="18">
        <v>4</v>
      </c>
      <c r="C11" s="18">
        <v>4</v>
      </c>
      <c r="D11" s="18">
        <v>4</v>
      </c>
      <c r="E11" s="18">
        <v>4</v>
      </c>
      <c r="F11" s="18">
        <v>3</v>
      </c>
      <c r="G11" s="18">
        <v>3</v>
      </c>
      <c r="H11" s="18">
        <v>4</v>
      </c>
      <c r="I11" s="18">
        <v>4</v>
      </c>
      <c r="J11" s="18">
        <v>5</v>
      </c>
      <c r="K11" s="18">
        <v>7</v>
      </c>
      <c r="L11" s="18">
        <v>7</v>
      </c>
      <c r="M11" s="19">
        <v>9</v>
      </c>
      <c r="N11" s="18">
        <v>7</v>
      </c>
      <c r="O11" s="18">
        <v>7</v>
      </c>
      <c r="P11" s="18">
        <v>8</v>
      </c>
      <c r="Q11" s="20">
        <v>8</v>
      </c>
      <c r="R11" s="18">
        <v>7</v>
      </c>
      <c r="S11" s="18">
        <v>8</v>
      </c>
      <c r="T11" s="18">
        <v>8</v>
      </c>
      <c r="U11" s="18">
        <v>9</v>
      </c>
      <c r="V11" s="18">
        <v>8.94</v>
      </c>
      <c r="W11" s="18">
        <v>8.94</v>
      </c>
      <c r="X11" s="18">
        <v>8.94</v>
      </c>
      <c r="Y11" s="18">
        <v>8.94</v>
      </c>
      <c r="Z11" s="18">
        <v>7.7899999999999991</v>
      </c>
      <c r="AA11" s="18">
        <v>7.7899999999999991</v>
      </c>
      <c r="AB11" s="18">
        <v>7.7899999999999991</v>
      </c>
      <c r="AC11" s="18">
        <v>13.49</v>
      </c>
      <c r="AD11" s="18">
        <v>18.400000000000002</v>
      </c>
      <c r="AE11" s="18">
        <v>18.400000000000002</v>
      </c>
      <c r="AF11" s="18">
        <v>18.400000000000002</v>
      </c>
      <c r="AG11" s="18">
        <v>18.400000000000002</v>
      </c>
      <c r="AH11" s="18">
        <v>18.400000000000002</v>
      </c>
      <c r="AI11" s="18">
        <v>20.400000000000002</v>
      </c>
      <c r="AJ11" s="18">
        <v>20.400000000000002</v>
      </c>
      <c r="AK11" s="18">
        <v>20.400000000000002</v>
      </c>
      <c r="AL11" s="18">
        <v>22.400000000000002</v>
      </c>
      <c r="AM11" s="18">
        <v>22.400000000000002</v>
      </c>
      <c r="AN11" s="18">
        <v>22.400000000000002</v>
      </c>
      <c r="AO11" s="18">
        <v>22.400000000000002</v>
      </c>
      <c r="AP11" s="18">
        <v>22.3</v>
      </c>
      <c r="AQ11" s="18">
        <v>22.3</v>
      </c>
      <c r="AR11" s="18">
        <v>22.3</v>
      </c>
      <c r="AS11" s="18">
        <v>22.3</v>
      </c>
      <c r="AT11" s="18">
        <v>22.3</v>
      </c>
      <c r="AU11" s="18">
        <v>22.3</v>
      </c>
      <c r="AV11" s="19">
        <v>22.3</v>
      </c>
      <c r="AW11" s="19">
        <v>22.3</v>
      </c>
      <c r="AX11" s="19">
        <v>22.3</v>
      </c>
      <c r="AY11" s="19">
        <v>22.3</v>
      </c>
      <c r="AZ11" s="19">
        <v>22.3</v>
      </c>
      <c r="BA11" s="19">
        <v>22.3</v>
      </c>
      <c r="BB11" s="19">
        <v>23.7</v>
      </c>
      <c r="BC11" s="19">
        <v>23.7</v>
      </c>
      <c r="BD11" s="19">
        <v>23.7</v>
      </c>
      <c r="BE11" s="19">
        <v>23.7</v>
      </c>
      <c r="BF11" s="21"/>
    </row>
    <row r="12" spans="1:58" s="10" customFormat="1" ht="20.25" customHeight="1" x14ac:dyDescent="0.45">
      <c r="A12" s="17" t="s">
        <v>67</v>
      </c>
      <c r="B12" s="18">
        <v>35</v>
      </c>
      <c r="C12" s="18">
        <v>48</v>
      </c>
      <c r="D12" s="18">
        <v>67</v>
      </c>
      <c r="E12" s="18">
        <v>95</v>
      </c>
      <c r="F12" s="18">
        <v>137</v>
      </c>
      <c r="G12" s="18">
        <v>214</v>
      </c>
      <c r="H12" s="18">
        <v>492</v>
      </c>
      <c r="I12" s="18">
        <v>1000</v>
      </c>
      <c r="J12" s="18">
        <v>1310</v>
      </c>
      <c r="K12" s="18">
        <v>1428</v>
      </c>
      <c r="L12" s="18">
        <v>1657</v>
      </c>
      <c r="M12" s="19">
        <v>1754</v>
      </c>
      <c r="N12" s="18">
        <v>2287</v>
      </c>
      <c r="O12" s="18">
        <v>2535</v>
      </c>
      <c r="P12" s="18">
        <v>2677</v>
      </c>
      <c r="Q12" s="20">
        <v>2937</v>
      </c>
      <c r="R12" s="18">
        <v>4984</v>
      </c>
      <c r="S12" s="18">
        <v>5152</v>
      </c>
      <c r="T12" s="18">
        <v>5317</v>
      </c>
      <c r="U12" s="18">
        <v>5528</v>
      </c>
      <c r="V12" s="18">
        <v>7916.9</v>
      </c>
      <c r="W12" s="18">
        <v>8239.2699999999986</v>
      </c>
      <c r="X12" s="18">
        <v>8630.4699999999993</v>
      </c>
      <c r="Y12" s="18">
        <v>9601.2199999999993</v>
      </c>
      <c r="Z12" s="18">
        <v>10955.930000000002</v>
      </c>
      <c r="AA12" s="18">
        <v>11439.54</v>
      </c>
      <c r="AB12" s="18">
        <v>11724.73</v>
      </c>
      <c r="AC12" s="18">
        <v>11914.020000000002</v>
      </c>
      <c r="AD12" s="18">
        <v>12214.920000000002</v>
      </c>
      <c r="AE12" s="18">
        <v>12390.119999999999</v>
      </c>
      <c r="AF12" s="18">
        <v>12532.010000000002</v>
      </c>
      <c r="AG12" s="18">
        <v>12760.02</v>
      </c>
      <c r="AH12" s="18">
        <v>13005.8</v>
      </c>
      <c r="AI12" s="18">
        <v>13022.630000000001</v>
      </c>
      <c r="AJ12" s="18">
        <v>13043.12</v>
      </c>
      <c r="AK12" s="18">
        <v>13059.07</v>
      </c>
      <c r="AL12" s="18">
        <v>13188.230000000001</v>
      </c>
      <c r="AM12" s="18">
        <v>13221.42</v>
      </c>
      <c r="AN12" s="18">
        <v>13282.490000000002</v>
      </c>
      <c r="AO12" s="18">
        <v>13344.84</v>
      </c>
      <c r="AP12" s="18">
        <v>13385.77</v>
      </c>
      <c r="AQ12" s="18">
        <v>13418.4</v>
      </c>
      <c r="AR12" s="18">
        <v>13510.4</v>
      </c>
      <c r="AS12" s="18">
        <v>13552.7</v>
      </c>
      <c r="AT12" s="18">
        <v>13726.07</v>
      </c>
      <c r="AU12" s="18">
        <v>13778.140000000001</v>
      </c>
      <c r="AV12" s="19">
        <v>13843.380000000001</v>
      </c>
      <c r="AW12" s="19">
        <v>13914.349999999999</v>
      </c>
      <c r="AX12" s="19">
        <v>14116.86</v>
      </c>
      <c r="AY12" s="19">
        <v>14250.93</v>
      </c>
      <c r="AZ12" s="19">
        <v>14401.01</v>
      </c>
      <c r="BA12" s="19">
        <v>14650.99</v>
      </c>
      <c r="BB12" s="19">
        <v>15227.930000000002</v>
      </c>
      <c r="BC12" s="19">
        <v>15546.159999999998</v>
      </c>
      <c r="BD12" s="19">
        <v>15817.830000000002</v>
      </c>
      <c r="BE12" s="19">
        <v>15993.489999999998</v>
      </c>
      <c r="BF12" s="21"/>
    </row>
    <row r="13" spans="1:58" s="10" customFormat="1" ht="20.25" customHeight="1" x14ac:dyDescent="0.45">
      <c r="A13" s="17" t="s">
        <v>68</v>
      </c>
      <c r="B13" s="18">
        <v>182</v>
      </c>
      <c r="C13" s="18">
        <v>185</v>
      </c>
      <c r="D13" s="18">
        <v>186</v>
      </c>
      <c r="E13" s="18">
        <v>188</v>
      </c>
      <c r="F13" s="18">
        <v>191</v>
      </c>
      <c r="G13" s="18">
        <v>195</v>
      </c>
      <c r="H13" s="18">
        <v>198</v>
      </c>
      <c r="I13" s="18">
        <v>202</v>
      </c>
      <c r="J13" s="18">
        <v>204</v>
      </c>
      <c r="K13" s="18">
        <v>210</v>
      </c>
      <c r="L13" s="18">
        <v>211</v>
      </c>
      <c r="M13" s="19">
        <v>216</v>
      </c>
      <c r="N13" s="18">
        <v>217</v>
      </c>
      <c r="O13" s="18">
        <v>222</v>
      </c>
      <c r="P13" s="18">
        <v>225</v>
      </c>
      <c r="Q13" s="20">
        <v>232</v>
      </c>
      <c r="R13" s="18">
        <v>240</v>
      </c>
      <c r="S13" s="18">
        <v>242</v>
      </c>
      <c r="T13" s="18">
        <v>246</v>
      </c>
      <c r="U13" s="18">
        <v>253</v>
      </c>
      <c r="V13" s="18">
        <v>260.78000000000003</v>
      </c>
      <c r="W13" s="18">
        <v>266.80999999999995</v>
      </c>
      <c r="X13" s="18">
        <v>272.45</v>
      </c>
      <c r="Y13" s="18">
        <v>300.2</v>
      </c>
      <c r="Z13" s="18">
        <v>307.2</v>
      </c>
      <c r="AA13" s="18">
        <v>311.06</v>
      </c>
      <c r="AB13" s="18">
        <v>342.58</v>
      </c>
      <c r="AC13" s="18">
        <v>359.23999999999995</v>
      </c>
      <c r="AD13" s="18">
        <v>360.21999999999997</v>
      </c>
      <c r="AE13" s="18">
        <v>364.73</v>
      </c>
      <c r="AF13" s="18">
        <v>396.10999999999996</v>
      </c>
      <c r="AG13" s="18">
        <v>396.46000000000004</v>
      </c>
      <c r="AH13" s="18">
        <v>400.28999999999996</v>
      </c>
      <c r="AI13" s="18">
        <v>400.53000000000003</v>
      </c>
      <c r="AJ13" s="18">
        <v>402.58</v>
      </c>
      <c r="AK13" s="18">
        <v>404.01000000000005</v>
      </c>
      <c r="AL13" s="18">
        <v>400.47999999999996</v>
      </c>
      <c r="AM13" s="18">
        <v>400.73999999999995</v>
      </c>
      <c r="AN13" s="18">
        <v>405.53999999999996</v>
      </c>
      <c r="AO13" s="18">
        <v>406.74</v>
      </c>
      <c r="AP13" s="18">
        <v>410.47</v>
      </c>
      <c r="AQ13" s="18">
        <v>414.47</v>
      </c>
      <c r="AR13" s="18">
        <v>414.49</v>
      </c>
      <c r="AS13" s="18">
        <v>414.59000000000003</v>
      </c>
      <c r="AT13" s="18">
        <v>416.58000000000004</v>
      </c>
      <c r="AU13" s="18">
        <v>417.78</v>
      </c>
      <c r="AV13" s="19">
        <v>419.75</v>
      </c>
      <c r="AW13" s="19">
        <v>419.75</v>
      </c>
      <c r="AX13" s="19">
        <v>419.28</v>
      </c>
      <c r="AY13" s="19">
        <v>419.76</v>
      </c>
      <c r="AZ13" s="19">
        <v>419.76</v>
      </c>
      <c r="BA13" s="19">
        <v>419.76</v>
      </c>
      <c r="BB13" s="19">
        <v>419.76</v>
      </c>
      <c r="BC13" s="19">
        <v>419.76</v>
      </c>
      <c r="BD13" s="19">
        <v>419.76</v>
      </c>
      <c r="BE13" s="19">
        <v>419.76</v>
      </c>
      <c r="BF13" s="21"/>
    </row>
    <row r="14" spans="1:58" s="10" customFormat="1" ht="20.25" customHeight="1" x14ac:dyDescent="0.45">
      <c r="A14" s="17" t="s">
        <v>69</v>
      </c>
      <c r="B14" s="18">
        <v>1459</v>
      </c>
      <c r="C14" s="18">
        <v>1459</v>
      </c>
      <c r="D14" s="18">
        <v>1459</v>
      </c>
      <c r="E14" s="18">
        <v>1459</v>
      </c>
      <c r="F14" s="18">
        <v>1477</v>
      </c>
      <c r="G14" s="18">
        <v>1477</v>
      </c>
      <c r="H14" s="18">
        <v>1477</v>
      </c>
      <c r="I14" s="18">
        <v>1477</v>
      </c>
      <c r="J14" s="18">
        <v>1477</v>
      </c>
      <c r="K14" s="18">
        <v>1477</v>
      </c>
      <c r="L14" s="18">
        <v>1477</v>
      </c>
      <c r="M14" s="19">
        <v>1477</v>
      </c>
      <c r="N14" s="18">
        <v>1477</v>
      </c>
      <c r="O14" s="18">
        <v>1477</v>
      </c>
      <c r="P14" s="18">
        <v>1477</v>
      </c>
      <c r="Q14" s="20">
        <v>1477</v>
      </c>
      <c r="R14" s="18">
        <v>1477</v>
      </c>
      <c r="S14" s="18">
        <v>1477</v>
      </c>
      <c r="T14" s="18">
        <v>1477</v>
      </c>
      <c r="U14" s="18">
        <v>1477</v>
      </c>
      <c r="V14" s="18">
        <v>1476.78</v>
      </c>
      <c r="W14" s="18">
        <v>1476.78</v>
      </c>
      <c r="X14" s="18">
        <v>1476.78</v>
      </c>
      <c r="Y14" s="18">
        <v>1476.78</v>
      </c>
      <c r="Z14" s="18">
        <v>1473.28</v>
      </c>
      <c r="AA14" s="18">
        <v>1473.28</v>
      </c>
      <c r="AB14" s="18">
        <v>1473.28</v>
      </c>
      <c r="AC14" s="18">
        <v>1473.28</v>
      </c>
      <c r="AD14" s="18">
        <v>1473.18</v>
      </c>
      <c r="AE14" s="18">
        <v>1473.18</v>
      </c>
      <c r="AF14" s="18">
        <v>1473.18</v>
      </c>
      <c r="AG14" s="18">
        <v>1473.18</v>
      </c>
      <c r="AH14" s="18">
        <v>1476.68</v>
      </c>
      <c r="AI14" s="18">
        <v>1476.68</v>
      </c>
      <c r="AJ14" s="18">
        <v>1476.68</v>
      </c>
      <c r="AK14" s="18">
        <v>1473.18</v>
      </c>
      <c r="AL14" s="18">
        <v>1473.18</v>
      </c>
      <c r="AM14" s="18">
        <v>1473.18</v>
      </c>
      <c r="AN14" s="18">
        <v>1473.18</v>
      </c>
      <c r="AO14" s="18">
        <v>1473.18</v>
      </c>
      <c r="AP14" s="18">
        <v>1471.08</v>
      </c>
      <c r="AQ14" s="18">
        <v>1471.08</v>
      </c>
      <c r="AR14" s="18">
        <v>1471.08</v>
      </c>
      <c r="AS14" s="18">
        <v>1470.68</v>
      </c>
      <c r="AT14" s="18">
        <v>1470.68</v>
      </c>
      <c r="AU14" s="18">
        <v>1470.68</v>
      </c>
      <c r="AV14" s="19">
        <v>1470.68</v>
      </c>
      <c r="AW14" s="19">
        <v>1470.68</v>
      </c>
      <c r="AX14" s="19">
        <v>1470.68</v>
      </c>
      <c r="AY14" s="19">
        <v>1470.68</v>
      </c>
      <c r="AZ14" s="19">
        <v>1470.68</v>
      </c>
      <c r="BA14" s="19">
        <v>1470.68</v>
      </c>
      <c r="BB14" s="19">
        <v>1471.43</v>
      </c>
      <c r="BC14" s="19">
        <v>1471.43</v>
      </c>
      <c r="BD14" s="19">
        <v>1471.43</v>
      </c>
      <c r="BE14" s="19">
        <v>1471.43</v>
      </c>
      <c r="BF14" s="21"/>
    </row>
    <row r="15" spans="1:58" s="10" customFormat="1" ht="20.25" customHeight="1" x14ac:dyDescent="0.45">
      <c r="A15" s="17" t="s">
        <v>70</v>
      </c>
      <c r="B15" s="18">
        <v>1011</v>
      </c>
      <c r="C15" s="18">
        <v>1019</v>
      </c>
      <c r="D15" s="18">
        <v>1021</v>
      </c>
      <c r="E15" s="18">
        <v>1021</v>
      </c>
      <c r="F15" s="18">
        <v>1053</v>
      </c>
      <c r="G15" s="18">
        <v>1053</v>
      </c>
      <c r="H15" s="18">
        <v>1053</v>
      </c>
      <c r="I15" s="18">
        <v>1053</v>
      </c>
      <c r="J15" s="18">
        <v>1039</v>
      </c>
      <c r="K15" s="18">
        <v>1039</v>
      </c>
      <c r="L15" s="18">
        <v>1041</v>
      </c>
      <c r="M15" s="19">
        <v>1042</v>
      </c>
      <c r="N15" s="18">
        <v>1050</v>
      </c>
      <c r="O15" s="18">
        <v>1050</v>
      </c>
      <c r="P15" s="18">
        <v>1050</v>
      </c>
      <c r="Q15" s="20">
        <v>1050</v>
      </c>
      <c r="R15" s="18">
        <v>1053</v>
      </c>
      <c r="S15" s="18">
        <v>1054</v>
      </c>
      <c r="T15" s="18">
        <v>1057</v>
      </c>
      <c r="U15" s="18">
        <v>1058</v>
      </c>
      <c r="V15" s="18">
        <v>1061.32</v>
      </c>
      <c r="W15" s="18">
        <v>1061.32</v>
      </c>
      <c r="X15" s="18">
        <v>1061.32</v>
      </c>
      <c r="Y15" s="18">
        <v>1061.32</v>
      </c>
      <c r="Z15" s="18">
        <v>1061.5700000000002</v>
      </c>
      <c r="AA15" s="18">
        <v>1061.9100000000001</v>
      </c>
      <c r="AB15" s="18">
        <v>1061.9100000000001</v>
      </c>
      <c r="AC15" s="18">
        <v>1061.9100000000001</v>
      </c>
      <c r="AD15" s="18">
        <v>1066.1200000000001</v>
      </c>
      <c r="AE15" s="18">
        <v>1066.1200000000001</v>
      </c>
      <c r="AF15" s="18">
        <v>1066.1200000000001</v>
      </c>
      <c r="AG15" s="18">
        <v>1066.1200000000001</v>
      </c>
      <c r="AH15" s="18">
        <v>1063.06</v>
      </c>
      <c r="AI15" s="18">
        <v>1063.06</v>
      </c>
      <c r="AJ15" s="18">
        <v>1063.06</v>
      </c>
      <c r="AK15" s="18">
        <v>1063.06</v>
      </c>
      <c r="AL15" s="18">
        <v>1055.49</v>
      </c>
      <c r="AM15" s="18">
        <v>1055.49</v>
      </c>
      <c r="AN15" s="18">
        <v>1055.49</v>
      </c>
      <c r="AO15" s="18">
        <v>1055.49</v>
      </c>
      <c r="AP15" s="18">
        <v>1054.5600000000002</v>
      </c>
      <c r="AQ15" s="18">
        <v>1054.5600000000002</v>
      </c>
      <c r="AR15" s="18">
        <v>1054.5600000000002</v>
      </c>
      <c r="AS15" s="18">
        <v>1054.5600000000002</v>
      </c>
      <c r="AT15" s="18">
        <v>1054.5600000000002</v>
      </c>
      <c r="AU15" s="18">
        <v>1054.5600000000002</v>
      </c>
      <c r="AV15" s="19">
        <v>1055.5600000000002</v>
      </c>
      <c r="AW15" s="19">
        <v>1055.5600000000002</v>
      </c>
      <c r="AX15" s="19">
        <v>1053.4100000000001</v>
      </c>
      <c r="AY15" s="19">
        <v>1053.4100000000001</v>
      </c>
      <c r="AZ15" s="19">
        <v>1053.4100000000001</v>
      </c>
      <c r="BA15" s="19">
        <v>1059.4100000000001</v>
      </c>
      <c r="BB15" s="19">
        <v>1059.4100000000001</v>
      </c>
      <c r="BC15" s="19">
        <v>1059.4100000000001</v>
      </c>
      <c r="BD15" s="19">
        <v>1059.4100000000001</v>
      </c>
      <c r="BE15" s="19">
        <v>1059.4100000000001</v>
      </c>
      <c r="BF15" s="21"/>
    </row>
    <row r="16" spans="1:58" s="10" customFormat="1" ht="20.25" customHeight="1" x14ac:dyDescent="0.45">
      <c r="A16" s="17" t="s">
        <v>71</v>
      </c>
      <c r="B16" s="18">
        <v>184</v>
      </c>
      <c r="C16" s="18">
        <v>186</v>
      </c>
      <c r="D16" s="18">
        <v>186</v>
      </c>
      <c r="E16" s="18">
        <v>193</v>
      </c>
      <c r="F16" s="18">
        <v>194</v>
      </c>
      <c r="G16" s="18">
        <v>198</v>
      </c>
      <c r="H16" s="18">
        <v>199</v>
      </c>
      <c r="I16" s="18">
        <v>199</v>
      </c>
      <c r="J16" s="18">
        <v>206</v>
      </c>
      <c r="K16" s="18">
        <v>206</v>
      </c>
      <c r="L16" s="18">
        <v>212</v>
      </c>
      <c r="M16" s="19">
        <v>212</v>
      </c>
      <c r="N16" s="18">
        <v>197</v>
      </c>
      <c r="O16" s="18">
        <v>199</v>
      </c>
      <c r="P16" s="18">
        <v>201</v>
      </c>
      <c r="Q16" s="20">
        <v>201</v>
      </c>
      <c r="R16" s="18">
        <v>215</v>
      </c>
      <c r="S16" s="18">
        <v>224</v>
      </c>
      <c r="T16" s="18">
        <v>225</v>
      </c>
      <c r="U16" s="18">
        <v>230</v>
      </c>
      <c r="V16" s="18">
        <v>231.2</v>
      </c>
      <c r="W16" s="18">
        <v>231.2</v>
      </c>
      <c r="X16" s="18">
        <v>231.2</v>
      </c>
      <c r="Y16" s="18">
        <v>231.29999999999995</v>
      </c>
      <c r="Z16" s="18">
        <v>256.76</v>
      </c>
      <c r="AA16" s="18">
        <v>257.33</v>
      </c>
      <c r="AB16" s="18">
        <v>257.33</v>
      </c>
      <c r="AC16" s="18">
        <v>257.33</v>
      </c>
      <c r="AD16" s="18">
        <v>245.48999999999998</v>
      </c>
      <c r="AE16" s="18">
        <v>245.48999999999998</v>
      </c>
      <c r="AF16" s="18">
        <v>245.48999999999998</v>
      </c>
      <c r="AG16" s="18">
        <v>245.48999999999998</v>
      </c>
      <c r="AH16" s="18">
        <v>246.51</v>
      </c>
      <c r="AI16" s="18">
        <v>246.51</v>
      </c>
      <c r="AJ16" s="18">
        <v>246.51</v>
      </c>
      <c r="AK16" s="18">
        <v>246.51</v>
      </c>
      <c r="AL16" s="18">
        <v>246.51</v>
      </c>
      <c r="AM16" s="18">
        <v>246.51</v>
      </c>
      <c r="AN16" s="18">
        <v>246.51</v>
      </c>
      <c r="AO16" s="18">
        <v>246.51</v>
      </c>
      <c r="AP16" s="18">
        <v>246.51</v>
      </c>
      <c r="AQ16" s="18">
        <v>246.51</v>
      </c>
      <c r="AR16" s="18">
        <v>246.51</v>
      </c>
      <c r="AS16" s="18">
        <v>246.51</v>
      </c>
      <c r="AT16" s="18">
        <v>247.31</v>
      </c>
      <c r="AU16" s="18">
        <v>247.31</v>
      </c>
      <c r="AV16" s="19">
        <v>247.31</v>
      </c>
      <c r="AW16" s="19">
        <v>256.96999999999997</v>
      </c>
      <c r="AX16" s="19">
        <v>267.69</v>
      </c>
      <c r="AY16" s="19">
        <v>267.69</v>
      </c>
      <c r="AZ16" s="19">
        <v>267.69</v>
      </c>
      <c r="BA16" s="19">
        <v>267.69</v>
      </c>
      <c r="BB16" s="19">
        <v>267.69</v>
      </c>
      <c r="BC16" s="19">
        <v>267.69</v>
      </c>
      <c r="BD16" s="19">
        <v>267.69</v>
      </c>
      <c r="BE16" s="19">
        <v>267.75</v>
      </c>
      <c r="BF16" s="21"/>
    </row>
    <row r="17" spans="1:63" s="10" customFormat="1" ht="20.25" customHeight="1" x14ac:dyDescent="0.45">
      <c r="A17" s="17" t="s">
        <v>72</v>
      </c>
      <c r="B17" s="18">
        <v>413</v>
      </c>
      <c r="C17" s="18">
        <v>413</v>
      </c>
      <c r="D17" s="18">
        <v>413</v>
      </c>
      <c r="E17" s="18">
        <v>413</v>
      </c>
      <c r="F17" s="18">
        <v>422</v>
      </c>
      <c r="G17" s="18">
        <v>422</v>
      </c>
      <c r="H17" s="18">
        <v>422</v>
      </c>
      <c r="I17" s="18">
        <v>502</v>
      </c>
      <c r="J17" s="18">
        <v>499</v>
      </c>
      <c r="K17" s="18">
        <v>499</v>
      </c>
      <c r="L17" s="18">
        <v>499</v>
      </c>
      <c r="M17" s="19">
        <v>513</v>
      </c>
      <c r="N17" s="18">
        <v>538</v>
      </c>
      <c r="O17" s="18">
        <v>545</v>
      </c>
      <c r="P17" s="18">
        <v>545</v>
      </c>
      <c r="Q17" s="20">
        <v>545</v>
      </c>
      <c r="R17" s="18">
        <v>595</v>
      </c>
      <c r="S17" s="18">
        <v>621</v>
      </c>
      <c r="T17" s="18">
        <v>629</v>
      </c>
      <c r="U17" s="18">
        <v>680</v>
      </c>
      <c r="V17" s="18">
        <v>830.44</v>
      </c>
      <c r="W17" s="18">
        <v>839.44</v>
      </c>
      <c r="X17" s="18">
        <v>907.44</v>
      </c>
      <c r="Y17" s="18">
        <v>929.94</v>
      </c>
      <c r="Z17" s="18">
        <v>939.29000000000008</v>
      </c>
      <c r="AA17" s="18">
        <v>939.29000000000008</v>
      </c>
      <c r="AB17" s="18">
        <v>988.29000000000008</v>
      </c>
      <c r="AC17" s="18">
        <v>1028.29</v>
      </c>
      <c r="AD17" s="18">
        <v>1077.0800000000002</v>
      </c>
      <c r="AE17" s="18">
        <v>1077.0800000000002</v>
      </c>
      <c r="AF17" s="18">
        <v>1077.0800000000002</v>
      </c>
      <c r="AG17" s="18">
        <v>1090.93</v>
      </c>
      <c r="AH17" s="18">
        <v>1136.54</v>
      </c>
      <c r="AI17" s="18">
        <v>1136.54</v>
      </c>
      <c r="AJ17" s="18">
        <v>1136.54</v>
      </c>
      <c r="AK17" s="18">
        <v>1136.54</v>
      </c>
      <c r="AL17" s="18">
        <v>1149.3399999999999</v>
      </c>
      <c r="AM17" s="18">
        <v>1149.3399999999999</v>
      </c>
      <c r="AN17" s="18">
        <v>1138.04</v>
      </c>
      <c r="AO17" s="18">
        <v>1309.78</v>
      </c>
      <c r="AP17" s="18">
        <v>1350.25</v>
      </c>
      <c r="AQ17" s="18">
        <v>1350.25</v>
      </c>
      <c r="AR17" s="18">
        <v>1400.1499999999999</v>
      </c>
      <c r="AS17" s="18">
        <v>1434.9299999999998</v>
      </c>
      <c r="AT17" s="18">
        <v>1441.9099999999999</v>
      </c>
      <c r="AU17" s="18">
        <v>1441.9099999999999</v>
      </c>
      <c r="AV17" s="19">
        <v>1450.9099999999999</v>
      </c>
      <c r="AW17" s="19">
        <v>1450.9099999999999</v>
      </c>
      <c r="AX17" s="19">
        <v>1505.1499999999999</v>
      </c>
      <c r="AY17" s="19">
        <v>1505.1499999999999</v>
      </c>
      <c r="AZ17" s="19">
        <v>1505.1499999999999</v>
      </c>
      <c r="BA17" s="19">
        <v>1505.1499999999999</v>
      </c>
      <c r="BB17" s="19">
        <v>1547.1499999999999</v>
      </c>
      <c r="BC17" s="19">
        <v>1547.1499999999999</v>
      </c>
      <c r="BD17" s="19">
        <v>1547.1499999999999</v>
      </c>
      <c r="BE17" s="19">
        <v>1558.2499999999998</v>
      </c>
      <c r="BF17" s="21"/>
    </row>
    <row r="18" spans="1:63" s="10" customFormat="1" ht="20.25" customHeight="1" x14ac:dyDescent="0.45">
      <c r="A18" s="17" t="s">
        <v>73</v>
      </c>
      <c r="B18" s="18">
        <v>111</v>
      </c>
      <c r="C18" s="18">
        <v>111</v>
      </c>
      <c r="D18" s="18">
        <v>111</v>
      </c>
      <c r="E18" s="18">
        <v>111</v>
      </c>
      <c r="F18" s="18">
        <v>111</v>
      </c>
      <c r="G18" s="18">
        <v>111</v>
      </c>
      <c r="H18" s="18">
        <v>111</v>
      </c>
      <c r="I18" s="18">
        <v>111</v>
      </c>
      <c r="J18" s="18">
        <v>111</v>
      </c>
      <c r="K18" s="18">
        <v>111</v>
      </c>
      <c r="L18" s="18">
        <v>111</v>
      </c>
      <c r="M18" s="19">
        <v>111</v>
      </c>
      <c r="N18" s="18">
        <v>111</v>
      </c>
      <c r="O18" s="18">
        <v>111</v>
      </c>
      <c r="P18" s="18">
        <v>111</v>
      </c>
      <c r="Q18" s="20">
        <v>111</v>
      </c>
      <c r="R18" s="18">
        <v>111</v>
      </c>
      <c r="S18" s="18">
        <v>111</v>
      </c>
      <c r="T18" s="18">
        <v>111</v>
      </c>
      <c r="U18" s="18">
        <v>111</v>
      </c>
      <c r="V18" s="18">
        <v>110.52</v>
      </c>
      <c r="W18" s="18">
        <v>110.52</v>
      </c>
      <c r="X18" s="18">
        <v>110.52</v>
      </c>
      <c r="Y18" s="18">
        <v>110.52</v>
      </c>
      <c r="Z18" s="18">
        <v>129.32</v>
      </c>
      <c r="AA18" s="18">
        <v>129.32</v>
      </c>
      <c r="AB18" s="18">
        <v>129.32</v>
      </c>
      <c r="AC18" s="18">
        <v>129.32</v>
      </c>
      <c r="AD18" s="18">
        <v>129.32</v>
      </c>
      <c r="AE18" s="18">
        <v>129.32</v>
      </c>
      <c r="AF18" s="18">
        <v>129.32</v>
      </c>
      <c r="AG18" s="18">
        <v>129.32</v>
      </c>
      <c r="AH18" s="18">
        <v>129.32</v>
      </c>
      <c r="AI18" s="18">
        <v>129.32</v>
      </c>
      <c r="AJ18" s="18">
        <v>129.32</v>
      </c>
      <c r="AK18" s="18">
        <v>129.32</v>
      </c>
      <c r="AL18" s="18">
        <v>129.32</v>
      </c>
      <c r="AM18" s="18">
        <v>129.32</v>
      </c>
      <c r="AN18" s="18">
        <v>129.32</v>
      </c>
      <c r="AO18" s="18">
        <v>129.32</v>
      </c>
      <c r="AP18" s="18">
        <v>129.32</v>
      </c>
      <c r="AQ18" s="18">
        <v>129.32</v>
      </c>
      <c r="AR18" s="18">
        <v>129.32</v>
      </c>
      <c r="AS18" s="18">
        <v>129.32</v>
      </c>
      <c r="AT18" s="18">
        <v>129.32</v>
      </c>
      <c r="AU18" s="18">
        <v>129.32</v>
      </c>
      <c r="AV18" s="19">
        <v>129.32</v>
      </c>
      <c r="AW18" s="19">
        <v>129.32</v>
      </c>
      <c r="AX18" s="19">
        <v>129.32</v>
      </c>
      <c r="AY18" s="19">
        <v>129.32</v>
      </c>
      <c r="AZ18" s="19">
        <v>129.32</v>
      </c>
      <c r="BA18" s="19">
        <v>129.32</v>
      </c>
      <c r="BB18" s="19">
        <v>129.32</v>
      </c>
      <c r="BC18" s="19">
        <v>129.32</v>
      </c>
      <c r="BD18" s="19">
        <v>129.32</v>
      </c>
      <c r="BE18" s="19">
        <v>129.32</v>
      </c>
      <c r="BF18" s="21"/>
    </row>
    <row r="19" spans="1:63" s="10" customFormat="1" ht="20.25" customHeight="1" x14ac:dyDescent="0.45">
      <c r="A19" s="17" t="s">
        <v>74</v>
      </c>
      <c r="B19" s="18">
        <v>27</v>
      </c>
      <c r="C19" s="18">
        <v>27</v>
      </c>
      <c r="D19" s="18">
        <v>30</v>
      </c>
      <c r="E19" s="18">
        <v>30</v>
      </c>
      <c r="F19" s="18">
        <v>42</v>
      </c>
      <c r="G19" s="18">
        <v>46</v>
      </c>
      <c r="H19" s="18">
        <v>60</v>
      </c>
      <c r="I19" s="18">
        <v>74</v>
      </c>
      <c r="J19" s="18">
        <v>77</v>
      </c>
      <c r="K19" s="18">
        <v>90</v>
      </c>
      <c r="L19" s="18">
        <v>99</v>
      </c>
      <c r="M19" s="19">
        <v>121</v>
      </c>
      <c r="N19" s="18">
        <v>127</v>
      </c>
      <c r="O19" s="18">
        <v>133</v>
      </c>
      <c r="P19" s="18">
        <v>141</v>
      </c>
      <c r="Q19" s="20">
        <v>163</v>
      </c>
      <c r="R19" s="18">
        <v>191</v>
      </c>
      <c r="S19" s="18">
        <v>196</v>
      </c>
      <c r="T19" s="18">
        <v>210</v>
      </c>
      <c r="U19" s="18">
        <v>243</v>
      </c>
      <c r="V19" s="18">
        <v>265.51</v>
      </c>
      <c r="W19" s="18">
        <v>268.58000000000004</v>
      </c>
      <c r="X19" s="18">
        <v>301.88</v>
      </c>
      <c r="Y19" s="18">
        <v>335.74</v>
      </c>
      <c r="Z19" s="18">
        <v>372.42</v>
      </c>
      <c r="AA19" s="18">
        <v>378.3</v>
      </c>
      <c r="AB19" s="18">
        <v>399.45</v>
      </c>
      <c r="AC19" s="18">
        <v>454.38</v>
      </c>
      <c r="AD19" s="18">
        <v>481.36999999999995</v>
      </c>
      <c r="AE19" s="18">
        <v>484.78</v>
      </c>
      <c r="AF19" s="18">
        <v>495.28</v>
      </c>
      <c r="AG19" s="18">
        <v>507.44999999999993</v>
      </c>
      <c r="AH19" s="18">
        <v>525.55999999999995</v>
      </c>
      <c r="AI19" s="18">
        <v>525.55999999999995</v>
      </c>
      <c r="AJ19" s="18">
        <v>525.55999999999995</v>
      </c>
      <c r="AK19" s="18">
        <v>527.54999999999995</v>
      </c>
      <c r="AL19" s="18">
        <v>536.51</v>
      </c>
      <c r="AM19" s="18">
        <v>536.51</v>
      </c>
      <c r="AN19" s="18">
        <v>537.36</v>
      </c>
      <c r="AO19" s="18">
        <v>541.65</v>
      </c>
      <c r="AP19" s="18">
        <v>545.05000000000007</v>
      </c>
      <c r="AQ19" s="18">
        <v>545.05000000000007</v>
      </c>
      <c r="AR19" s="18">
        <v>546.9799999999999</v>
      </c>
      <c r="AS19" s="18">
        <v>547.20999999999992</v>
      </c>
      <c r="AT19" s="18">
        <v>568.05999999999995</v>
      </c>
      <c r="AU19" s="18">
        <v>568.05999999999995</v>
      </c>
      <c r="AV19" s="19">
        <v>613.66</v>
      </c>
      <c r="AW19" s="19">
        <v>614.16</v>
      </c>
      <c r="AX19" s="19">
        <v>619.46</v>
      </c>
      <c r="AY19" s="19">
        <v>619.46</v>
      </c>
      <c r="AZ19" s="19">
        <v>630.34</v>
      </c>
      <c r="BA19" s="19">
        <v>630.34</v>
      </c>
      <c r="BB19" s="19">
        <v>626.39</v>
      </c>
      <c r="BC19" s="19">
        <v>626.39</v>
      </c>
      <c r="BD19" s="19">
        <v>626.39</v>
      </c>
      <c r="BE19" s="19">
        <v>626.41999999999996</v>
      </c>
      <c r="BF19" s="21"/>
    </row>
    <row r="20" spans="1:63" s="10" customFormat="1" ht="20.25" customHeight="1" x14ac:dyDescent="0.45">
      <c r="A20" s="17" t="s">
        <v>75</v>
      </c>
      <c r="B20" s="18">
        <v>319</v>
      </c>
      <c r="C20" s="18">
        <v>319</v>
      </c>
      <c r="D20" s="18">
        <v>319</v>
      </c>
      <c r="E20" s="18">
        <v>321</v>
      </c>
      <c r="F20" s="18">
        <v>321</v>
      </c>
      <c r="G20" s="18">
        <v>321</v>
      </c>
      <c r="H20" s="18">
        <v>324</v>
      </c>
      <c r="I20" s="18">
        <v>1164</v>
      </c>
      <c r="J20" s="18">
        <v>1148</v>
      </c>
      <c r="K20" s="18">
        <v>1153</v>
      </c>
      <c r="L20" s="18">
        <v>1156</v>
      </c>
      <c r="M20" s="19">
        <v>1166</v>
      </c>
      <c r="N20" s="18">
        <v>2124</v>
      </c>
      <c r="O20" s="18">
        <v>2773</v>
      </c>
      <c r="P20" s="18">
        <v>1955</v>
      </c>
      <c r="Q20" s="20">
        <v>1955</v>
      </c>
      <c r="R20" s="18">
        <v>2043</v>
      </c>
      <c r="S20" s="18">
        <v>2169</v>
      </c>
      <c r="T20" s="18">
        <v>2255</v>
      </c>
      <c r="U20" s="18">
        <v>2258</v>
      </c>
      <c r="V20" s="18">
        <v>2294.06</v>
      </c>
      <c r="W20" s="18">
        <v>2295.3999999999996</v>
      </c>
      <c r="X20" s="18">
        <v>2960.52</v>
      </c>
      <c r="Y20" s="18">
        <v>2604.0699999999997</v>
      </c>
      <c r="Z20" s="18">
        <v>2769.05</v>
      </c>
      <c r="AA20" s="18">
        <v>2769.9400000000005</v>
      </c>
      <c r="AB20" s="18">
        <v>2779.4700000000007</v>
      </c>
      <c r="AC20" s="18">
        <v>2833.5500000000006</v>
      </c>
      <c r="AD20" s="18">
        <v>2967.84</v>
      </c>
      <c r="AE20" s="18">
        <v>3020.1900000000005</v>
      </c>
      <c r="AF20" s="18">
        <v>3020.1900000000005</v>
      </c>
      <c r="AG20" s="18">
        <v>3020.1900000000005</v>
      </c>
      <c r="AH20" s="18">
        <v>3289.27</v>
      </c>
      <c r="AI20" s="18">
        <v>3731.27</v>
      </c>
      <c r="AJ20" s="18">
        <v>4463.2699999999995</v>
      </c>
      <c r="AK20" s="18">
        <v>4463.2699999999995</v>
      </c>
      <c r="AL20" s="18">
        <v>4530.4900000000007</v>
      </c>
      <c r="AM20" s="18">
        <v>4530.4900000000007</v>
      </c>
      <c r="AN20" s="18">
        <v>4530.4900000000007</v>
      </c>
      <c r="AO20" s="18">
        <v>4554.4900000000007</v>
      </c>
      <c r="AP20" s="18">
        <v>4563.62</v>
      </c>
      <c r="AQ20" s="18">
        <v>4563.62</v>
      </c>
      <c r="AR20" s="18">
        <v>4563.62</v>
      </c>
      <c r="AS20" s="18">
        <v>4564.1000000000004</v>
      </c>
      <c r="AT20" s="18">
        <v>4570.88</v>
      </c>
      <c r="AU20" s="18">
        <v>4571.45</v>
      </c>
      <c r="AV20" s="19">
        <v>4571.45</v>
      </c>
      <c r="AW20" s="19">
        <v>4572.8500000000004</v>
      </c>
      <c r="AX20" s="19">
        <v>4584.8900000000003</v>
      </c>
      <c r="AY20" s="19">
        <v>4584.8900000000003</v>
      </c>
      <c r="AZ20" s="19">
        <v>4584.8900000000003</v>
      </c>
      <c r="BA20" s="19">
        <v>4584.8900000000003</v>
      </c>
      <c r="BB20" s="19">
        <v>4584.8900000000003</v>
      </c>
      <c r="BC20" s="19">
        <v>4584.8900000000003</v>
      </c>
      <c r="BD20" s="19">
        <v>4584.8900000000003</v>
      </c>
      <c r="BE20" s="19">
        <v>4584.8900000000003</v>
      </c>
    </row>
    <row r="21" spans="1:63" s="10" customFormat="1" ht="20.25" customHeight="1" x14ac:dyDescent="0.45">
      <c r="A21" s="17" t="s">
        <v>76</v>
      </c>
      <c r="B21" s="23" t="s">
        <v>77</v>
      </c>
      <c r="C21" s="23" t="s">
        <v>77</v>
      </c>
      <c r="D21" s="23" t="s">
        <v>77</v>
      </c>
      <c r="E21" s="23" t="s">
        <v>77</v>
      </c>
      <c r="F21" s="23" t="s">
        <v>77</v>
      </c>
      <c r="G21" s="23" t="s">
        <v>77</v>
      </c>
      <c r="H21" s="23" t="s">
        <v>77</v>
      </c>
      <c r="I21" s="23" t="s">
        <v>77</v>
      </c>
      <c r="J21" s="23" t="s">
        <v>77</v>
      </c>
      <c r="K21" s="23" t="s">
        <v>77</v>
      </c>
      <c r="L21" s="23" t="s">
        <v>77</v>
      </c>
      <c r="M21" s="23" t="s">
        <v>77</v>
      </c>
      <c r="N21" s="23" t="s">
        <v>77</v>
      </c>
      <c r="O21" s="23" t="s">
        <v>77</v>
      </c>
      <c r="P21" s="23" t="s">
        <v>77</v>
      </c>
      <c r="Q21" s="23" t="s">
        <v>77</v>
      </c>
      <c r="R21" s="23" t="s">
        <v>77</v>
      </c>
      <c r="S21" s="23" t="s">
        <v>77</v>
      </c>
      <c r="T21" s="23" t="s">
        <v>77</v>
      </c>
      <c r="U21" s="23" t="s">
        <v>77</v>
      </c>
      <c r="V21" s="23" t="s">
        <v>77</v>
      </c>
      <c r="W21" s="23" t="s">
        <v>77</v>
      </c>
      <c r="X21" s="23" t="s">
        <v>77</v>
      </c>
      <c r="Y21" s="23" t="s">
        <v>77</v>
      </c>
      <c r="Z21" s="23" t="s">
        <v>77</v>
      </c>
      <c r="AA21" s="23" t="s">
        <v>77</v>
      </c>
      <c r="AB21" s="23" t="s">
        <v>77</v>
      </c>
      <c r="AC21" s="23" t="s">
        <v>77</v>
      </c>
      <c r="AD21" s="23" t="s">
        <v>77</v>
      </c>
      <c r="AE21" s="23" t="s">
        <v>77</v>
      </c>
      <c r="AF21" s="23" t="s">
        <v>77</v>
      </c>
      <c r="AG21" s="23" t="s">
        <v>77</v>
      </c>
      <c r="AH21" s="18">
        <v>45.44</v>
      </c>
      <c r="AI21" s="18">
        <v>45.44</v>
      </c>
      <c r="AJ21" s="18">
        <v>45.44</v>
      </c>
      <c r="AK21" s="18">
        <v>45.44</v>
      </c>
      <c r="AL21" s="18">
        <v>47.29</v>
      </c>
      <c r="AM21" s="18">
        <v>47.29</v>
      </c>
      <c r="AN21" s="18">
        <v>47.29</v>
      </c>
      <c r="AO21" s="18">
        <v>47.29</v>
      </c>
      <c r="AP21" s="18">
        <v>46.07</v>
      </c>
      <c r="AQ21" s="18">
        <v>46.07</v>
      </c>
      <c r="AR21" s="18">
        <v>46.07</v>
      </c>
      <c r="AS21" s="18">
        <v>46.07</v>
      </c>
      <c r="AT21" s="18">
        <v>36.46</v>
      </c>
      <c r="AU21" s="18">
        <v>36.46</v>
      </c>
      <c r="AV21" s="19">
        <v>36.46</v>
      </c>
      <c r="AW21" s="19">
        <v>36.46</v>
      </c>
      <c r="AX21" s="19">
        <v>36.29</v>
      </c>
      <c r="AY21" s="19">
        <v>36.29</v>
      </c>
      <c r="AZ21" s="19">
        <v>36.29</v>
      </c>
      <c r="BA21" s="19">
        <v>36.29</v>
      </c>
      <c r="BB21" s="19">
        <v>36.29</v>
      </c>
      <c r="BC21" s="19">
        <v>36.29</v>
      </c>
      <c r="BD21" s="19">
        <v>36.29</v>
      </c>
      <c r="BE21" s="19">
        <v>36.29</v>
      </c>
    </row>
    <row r="22" spans="1:63" s="10" customFormat="1" ht="20.25" customHeight="1" x14ac:dyDescent="0.45">
      <c r="A22" s="24" t="s">
        <v>78</v>
      </c>
      <c r="B22" s="25">
        <f t="shared" ref="B22:AG22" si="0">SUM(B8:B21)</f>
        <v>8609</v>
      </c>
      <c r="C22" s="25">
        <f t="shared" si="0"/>
        <v>8732</v>
      </c>
      <c r="D22" s="25">
        <f t="shared" si="0"/>
        <v>9172</v>
      </c>
      <c r="E22" s="25">
        <f t="shared" si="0"/>
        <v>9256</v>
      </c>
      <c r="F22" s="25">
        <f t="shared" si="0"/>
        <v>9554</v>
      </c>
      <c r="G22" s="25">
        <f t="shared" si="0"/>
        <v>9949</v>
      </c>
      <c r="H22" s="25">
        <f t="shared" si="0"/>
        <v>10514</v>
      </c>
      <c r="I22" s="25">
        <f t="shared" si="0"/>
        <v>12382</v>
      </c>
      <c r="J22" s="25">
        <f t="shared" si="0"/>
        <v>13378</v>
      </c>
      <c r="K22" s="25">
        <f t="shared" si="0"/>
        <v>14165</v>
      </c>
      <c r="L22" s="25">
        <f t="shared" si="0"/>
        <v>14917</v>
      </c>
      <c r="M22" s="25">
        <f t="shared" si="0"/>
        <v>15651</v>
      </c>
      <c r="N22" s="26">
        <f t="shared" si="0"/>
        <v>18253</v>
      </c>
      <c r="O22" s="26">
        <f t="shared" si="0"/>
        <v>19667</v>
      </c>
      <c r="P22" s="26">
        <f t="shared" si="0"/>
        <v>19470</v>
      </c>
      <c r="Q22" s="26">
        <f t="shared" si="0"/>
        <v>19961</v>
      </c>
      <c r="R22" s="26">
        <f t="shared" si="0"/>
        <v>22348</v>
      </c>
      <c r="S22" s="26">
        <f t="shared" si="0"/>
        <v>23337</v>
      </c>
      <c r="T22" s="26">
        <f t="shared" si="0"/>
        <v>24242</v>
      </c>
      <c r="U22" s="26">
        <f t="shared" si="0"/>
        <v>24921</v>
      </c>
      <c r="V22" s="26">
        <f t="shared" si="0"/>
        <v>27884.12</v>
      </c>
      <c r="W22" s="26">
        <f t="shared" si="0"/>
        <v>28603.760000000002</v>
      </c>
      <c r="X22" s="26">
        <f t="shared" si="0"/>
        <v>30058.39</v>
      </c>
      <c r="Y22" s="26">
        <f t="shared" si="0"/>
        <v>30965.77</v>
      </c>
      <c r="Z22" s="26">
        <f t="shared" si="0"/>
        <v>32751.53</v>
      </c>
      <c r="AA22" s="26">
        <f t="shared" si="0"/>
        <v>33401.310000000005</v>
      </c>
      <c r="AB22" s="26">
        <f t="shared" si="0"/>
        <v>34434.130000000005</v>
      </c>
      <c r="AC22" s="26">
        <f t="shared" si="0"/>
        <v>35650.740000000005</v>
      </c>
      <c r="AD22" s="26">
        <f t="shared" si="0"/>
        <v>37446.910000000003</v>
      </c>
      <c r="AE22" s="26">
        <f t="shared" si="0"/>
        <v>38228.920000000006</v>
      </c>
      <c r="AF22" s="26">
        <f t="shared" si="0"/>
        <v>39150.76</v>
      </c>
      <c r="AG22" s="26">
        <f t="shared" si="0"/>
        <v>40292.559999999998</v>
      </c>
      <c r="AH22" s="26">
        <f t="shared" ref="AH22:BE22" si="1">SUM(AH8:AH21)</f>
        <v>42022.19</v>
      </c>
      <c r="AI22" s="26">
        <f t="shared" si="1"/>
        <v>42733.43</v>
      </c>
      <c r="AJ22" s="26">
        <f t="shared" si="1"/>
        <v>43850.090000000004</v>
      </c>
      <c r="AK22" s="26">
        <f t="shared" si="1"/>
        <v>44173.700000000004</v>
      </c>
      <c r="AL22" s="26">
        <f t="shared" si="1"/>
        <v>44922.880000000005</v>
      </c>
      <c r="AM22" s="26">
        <f t="shared" si="1"/>
        <v>45841.95</v>
      </c>
      <c r="AN22" s="26">
        <f t="shared" si="1"/>
        <v>46530.76</v>
      </c>
      <c r="AO22" s="26">
        <f t="shared" si="1"/>
        <v>47018.319999999992</v>
      </c>
      <c r="AP22" s="26">
        <f t="shared" si="1"/>
        <v>47312.770000000004</v>
      </c>
      <c r="AQ22" s="26">
        <f t="shared" si="1"/>
        <v>47620.250000000007</v>
      </c>
      <c r="AR22" s="26">
        <f t="shared" si="1"/>
        <v>47766.400000000009</v>
      </c>
      <c r="AS22" s="26">
        <f t="shared" si="1"/>
        <v>47940.889999999992</v>
      </c>
      <c r="AT22" s="26">
        <f t="shared" si="1"/>
        <v>48191.519999999982</v>
      </c>
      <c r="AU22" s="26">
        <f t="shared" si="1"/>
        <v>48614.659999999989</v>
      </c>
      <c r="AV22" s="26">
        <f t="shared" si="1"/>
        <v>49273.744999999995</v>
      </c>
      <c r="AW22" s="26">
        <f t="shared" si="1"/>
        <v>49691.204999999994</v>
      </c>
      <c r="AX22" s="26">
        <f t="shared" si="1"/>
        <v>51607.185000000005</v>
      </c>
      <c r="AY22" s="26">
        <f t="shared" si="1"/>
        <v>52203.735000000008</v>
      </c>
      <c r="AZ22" s="26">
        <f t="shared" si="1"/>
        <v>53054.495000000003</v>
      </c>
      <c r="BA22" s="26">
        <f t="shared" si="1"/>
        <v>53539.145000000004</v>
      </c>
      <c r="BB22" s="26">
        <f t="shared" si="1"/>
        <v>54577.435000000012</v>
      </c>
      <c r="BC22" s="26">
        <f t="shared" si="1"/>
        <v>55430.865000000005</v>
      </c>
      <c r="BD22" s="26">
        <f t="shared" si="1"/>
        <v>55782.885000000017</v>
      </c>
      <c r="BE22" s="26">
        <f t="shared" si="1"/>
        <v>56285.735000000001</v>
      </c>
    </row>
    <row r="23" spans="1:63" s="10" customFormat="1" ht="15" customHeight="1" x14ac:dyDescent="0.45">
      <c r="A23" s="27" t="s">
        <v>79</v>
      </c>
      <c r="B23" s="28">
        <v>278</v>
      </c>
      <c r="C23" s="28">
        <v>278</v>
      </c>
      <c r="D23" s="28">
        <v>278</v>
      </c>
      <c r="E23" s="28">
        <v>278</v>
      </c>
      <c r="F23" s="28">
        <v>353</v>
      </c>
      <c r="G23" s="28">
        <v>353</v>
      </c>
      <c r="H23" s="28">
        <v>353</v>
      </c>
      <c r="I23" s="28">
        <v>353</v>
      </c>
      <c r="J23" s="28">
        <v>208</v>
      </c>
      <c r="K23" s="28">
        <v>208</v>
      </c>
      <c r="L23" s="28">
        <v>208</v>
      </c>
      <c r="M23" s="28">
        <v>208</v>
      </c>
      <c r="N23" s="29">
        <v>39</v>
      </c>
      <c r="O23" s="29">
        <v>39</v>
      </c>
      <c r="P23" s="29">
        <v>39</v>
      </c>
      <c r="Q23" s="29">
        <v>39</v>
      </c>
      <c r="R23" s="29">
        <v>14</v>
      </c>
      <c r="S23" s="29">
        <v>14</v>
      </c>
      <c r="T23" s="29">
        <v>14</v>
      </c>
      <c r="U23" s="29">
        <v>14</v>
      </c>
      <c r="V23" s="29">
        <v>21</v>
      </c>
      <c r="W23" s="29">
        <v>21</v>
      </c>
      <c r="X23" s="29">
        <v>21</v>
      </c>
      <c r="Y23" s="29">
        <v>21</v>
      </c>
      <c r="Z23" s="29">
        <v>13</v>
      </c>
      <c r="AA23" s="29">
        <v>13</v>
      </c>
      <c r="AB23" s="29">
        <v>13</v>
      </c>
      <c r="AC23" s="29">
        <v>13</v>
      </c>
      <c r="AD23" s="29">
        <v>6</v>
      </c>
      <c r="AE23" s="29">
        <v>6</v>
      </c>
      <c r="AF23" s="29">
        <v>6</v>
      </c>
      <c r="AG23" s="29">
        <v>6</v>
      </c>
      <c r="AH23" s="29">
        <v>0.12</v>
      </c>
      <c r="AI23" s="29">
        <v>0.12</v>
      </c>
      <c r="AJ23" s="29">
        <v>0.12</v>
      </c>
      <c r="AK23" s="29">
        <v>0.12</v>
      </c>
      <c r="AL23" s="29">
        <v>0.19</v>
      </c>
      <c r="AM23" s="29">
        <v>0.19</v>
      </c>
      <c r="AN23" s="29">
        <v>0.19</v>
      </c>
      <c r="AO23" s="29">
        <v>0.19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</row>
    <row r="24" spans="1:63" s="10" customFormat="1" ht="19.5" customHeight="1" x14ac:dyDescent="0.45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30"/>
      <c r="BD24" s="30"/>
    </row>
    <row r="25" spans="1:63" s="10" customFormat="1" ht="32.25" customHeight="1" x14ac:dyDescent="0.45">
      <c r="A25" s="14" t="s">
        <v>80</v>
      </c>
      <c r="B25" s="15" t="s">
        <v>7</v>
      </c>
      <c r="C25" s="15" t="s">
        <v>8</v>
      </c>
      <c r="D25" s="15" t="s">
        <v>9</v>
      </c>
      <c r="E25" s="15" t="s">
        <v>10</v>
      </c>
      <c r="F25" s="15" t="s">
        <v>11</v>
      </c>
      <c r="G25" s="15" t="s">
        <v>12</v>
      </c>
      <c r="H25" s="15" t="s">
        <v>13</v>
      </c>
      <c r="I25" s="15" t="s">
        <v>14</v>
      </c>
      <c r="J25" s="15" t="s">
        <v>15</v>
      </c>
      <c r="K25" s="15" t="s">
        <v>16</v>
      </c>
      <c r="L25" s="15" t="s">
        <v>17</v>
      </c>
      <c r="M25" s="15" t="s">
        <v>18</v>
      </c>
      <c r="N25" s="16" t="s">
        <v>19</v>
      </c>
      <c r="O25" s="16" t="s">
        <v>20</v>
      </c>
      <c r="P25" s="16" t="s">
        <v>21</v>
      </c>
      <c r="Q25" s="16" t="s">
        <v>22</v>
      </c>
      <c r="R25" s="16" t="s">
        <v>23</v>
      </c>
      <c r="S25" s="16" t="s">
        <v>24</v>
      </c>
      <c r="T25" s="16" t="s">
        <v>25</v>
      </c>
      <c r="U25" s="16" t="s">
        <v>26</v>
      </c>
      <c r="V25" s="16" t="s">
        <v>27</v>
      </c>
      <c r="W25" s="16" t="s">
        <v>28</v>
      </c>
      <c r="X25" s="16" t="s">
        <v>29</v>
      </c>
      <c r="Y25" s="16" t="s">
        <v>30</v>
      </c>
      <c r="Z25" s="16" t="s">
        <v>31</v>
      </c>
      <c r="AA25" s="16" t="s">
        <v>32</v>
      </c>
      <c r="AB25" s="16" t="s">
        <v>33</v>
      </c>
      <c r="AC25" s="16" t="s">
        <v>34</v>
      </c>
      <c r="AD25" s="16" t="s">
        <v>35</v>
      </c>
      <c r="AE25" s="16" t="s">
        <v>36</v>
      </c>
      <c r="AF25" s="16" t="s">
        <v>37</v>
      </c>
      <c r="AG25" s="16" t="s">
        <v>38</v>
      </c>
      <c r="AH25" s="16" t="s">
        <v>39</v>
      </c>
      <c r="AI25" s="16" t="s">
        <v>40</v>
      </c>
      <c r="AJ25" s="16" t="s">
        <v>41</v>
      </c>
      <c r="AK25" s="16" t="s">
        <v>42</v>
      </c>
      <c r="AL25" s="16" t="s">
        <v>43</v>
      </c>
      <c r="AM25" s="16" t="s">
        <v>44</v>
      </c>
      <c r="AN25" s="16" t="s">
        <v>45</v>
      </c>
      <c r="AO25" s="31" t="s">
        <v>46</v>
      </c>
      <c r="AP25" s="31" t="s">
        <v>47</v>
      </c>
      <c r="AQ25" s="31" t="s">
        <v>48</v>
      </c>
      <c r="AR25" s="31" t="s">
        <v>49</v>
      </c>
      <c r="AS25" s="31" t="s">
        <v>50</v>
      </c>
      <c r="AT25" s="31" t="s">
        <v>51</v>
      </c>
      <c r="AU25" s="31" t="s">
        <v>52</v>
      </c>
      <c r="AV25" s="31" t="s">
        <v>53</v>
      </c>
      <c r="AW25" s="31" t="s">
        <v>54</v>
      </c>
      <c r="AX25" s="32" t="s">
        <v>55</v>
      </c>
      <c r="AY25" s="32" t="s">
        <v>56</v>
      </c>
      <c r="AZ25" s="32" t="s">
        <v>57</v>
      </c>
      <c r="BA25" s="32" t="s">
        <v>58</v>
      </c>
      <c r="BB25" s="32" t="s">
        <v>59</v>
      </c>
      <c r="BC25" s="32" t="s">
        <v>60</v>
      </c>
      <c r="BD25" s="32" t="s">
        <v>61</v>
      </c>
      <c r="BE25" s="16" t="s">
        <v>62</v>
      </c>
      <c r="BF25" s="33"/>
    </row>
    <row r="26" spans="1:63" s="10" customFormat="1" ht="20.25" customHeight="1" x14ac:dyDescent="0.45">
      <c r="A26" s="17" t="s">
        <v>81</v>
      </c>
      <c r="B26" s="18">
        <v>1757.35</v>
      </c>
      <c r="C26" s="18">
        <v>1198.51</v>
      </c>
      <c r="D26" s="18">
        <v>1933.71</v>
      </c>
      <c r="E26" s="18">
        <v>2336.4</v>
      </c>
      <c r="F26" s="18">
        <v>2396.5700000000002</v>
      </c>
      <c r="G26" s="18">
        <v>2492.2399999999998</v>
      </c>
      <c r="H26" s="18">
        <v>1914.76</v>
      </c>
      <c r="I26" s="18">
        <v>4010.38</v>
      </c>
      <c r="J26" s="18">
        <v>3565.23</v>
      </c>
      <c r="K26" s="18">
        <v>2241.98</v>
      </c>
      <c r="L26" s="18">
        <v>2647.5</v>
      </c>
      <c r="M26" s="19">
        <v>3789.24</v>
      </c>
      <c r="N26" s="18">
        <v>3974.46</v>
      </c>
      <c r="O26" s="18">
        <v>3873.58</v>
      </c>
      <c r="P26" s="18">
        <v>2768.53</v>
      </c>
      <c r="Q26" s="20">
        <v>6308.81</v>
      </c>
      <c r="R26" s="18">
        <v>6666.15</v>
      </c>
      <c r="S26" s="18">
        <v>3036.41</v>
      </c>
      <c r="T26" s="18">
        <v>2884.04</v>
      </c>
      <c r="U26" s="18">
        <v>5968.05</v>
      </c>
      <c r="V26" s="18">
        <v>7160.87</v>
      </c>
      <c r="W26" s="18">
        <v>4757.43</v>
      </c>
      <c r="X26" s="18">
        <v>3809.02</v>
      </c>
      <c r="Y26" s="18">
        <v>7124.67</v>
      </c>
      <c r="Z26" s="18">
        <v>6324.27</v>
      </c>
      <c r="AA26" s="18">
        <v>3957.09</v>
      </c>
      <c r="AB26" s="18">
        <v>4599.3100000000004</v>
      </c>
      <c r="AC26" s="18">
        <v>5873.01</v>
      </c>
      <c r="AD26" s="18">
        <v>7745.42</v>
      </c>
      <c r="AE26" s="18">
        <v>6186.06</v>
      </c>
      <c r="AF26" s="18">
        <v>5629.92</v>
      </c>
      <c r="AG26" s="18">
        <v>9163.8299999999981</v>
      </c>
      <c r="AH26" s="18">
        <v>9561.36</v>
      </c>
      <c r="AI26" s="18">
        <v>5436.6299999999992</v>
      </c>
      <c r="AJ26" s="18">
        <v>5546.96</v>
      </c>
      <c r="AK26" s="18">
        <v>9837.4600000000009</v>
      </c>
      <c r="AL26" s="18">
        <v>9836.32</v>
      </c>
      <c r="AM26" s="18">
        <v>6051.68</v>
      </c>
      <c r="AN26" s="18">
        <v>6795.8599999999988</v>
      </c>
      <c r="AO26" s="18">
        <v>9175.8799999999992</v>
      </c>
      <c r="AP26" s="18">
        <v>12929.060000000001</v>
      </c>
      <c r="AQ26" s="18">
        <v>6085.74</v>
      </c>
      <c r="AR26" s="18">
        <v>6670.7</v>
      </c>
      <c r="AS26" s="18">
        <v>9013.2900000000009</v>
      </c>
      <c r="AT26" s="18">
        <v>9962.0499999999993</v>
      </c>
      <c r="AU26" s="19">
        <v>5295.43</v>
      </c>
      <c r="AV26" s="19">
        <v>3992.3199999999997</v>
      </c>
      <c r="AW26" s="19">
        <v>9903.77</v>
      </c>
      <c r="AX26" s="19">
        <v>11817.38</v>
      </c>
      <c r="AY26" s="19">
        <v>7465.11</v>
      </c>
      <c r="AZ26" s="19">
        <v>5686.7</v>
      </c>
      <c r="BA26" s="19">
        <v>10268.19</v>
      </c>
      <c r="BB26" s="19">
        <v>10279.58</v>
      </c>
      <c r="BC26" s="19">
        <v>5103.82</v>
      </c>
      <c r="BD26" s="19">
        <v>6776.9100000000008</v>
      </c>
      <c r="BE26" s="19">
        <v>10279.27</v>
      </c>
      <c r="BF26" s="33"/>
      <c r="BI26" s="20"/>
    </row>
    <row r="27" spans="1:63" s="10" customFormat="1" ht="20.25" customHeight="1" x14ac:dyDescent="0.45">
      <c r="A27" s="17" t="s">
        <v>82</v>
      </c>
      <c r="B27" s="18">
        <v>670.86</v>
      </c>
      <c r="C27" s="18">
        <v>460.44</v>
      </c>
      <c r="D27" s="18">
        <v>825.67</v>
      </c>
      <c r="E27" s="18">
        <v>1102.7</v>
      </c>
      <c r="F27" s="18">
        <v>998.07</v>
      </c>
      <c r="G27" s="18">
        <v>1128.6099999999999</v>
      </c>
      <c r="H27" s="18">
        <v>1098.45</v>
      </c>
      <c r="I27" s="18">
        <v>1923.9</v>
      </c>
      <c r="J27" s="18">
        <v>1507.04</v>
      </c>
      <c r="K27" s="18">
        <v>1649.95</v>
      </c>
      <c r="L27" s="18">
        <v>1707.44</v>
      </c>
      <c r="M27" s="19">
        <v>2738.74</v>
      </c>
      <c r="N27" s="18">
        <v>2804.62</v>
      </c>
      <c r="O27" s="18">
        <v>2614.92</v>
      </c>
      <c r="P27" s="18">
        <v>1965.32</v>
      </c>
      <c r="Q27" s="20">
        <v>4086.92</v>
      </c>
      <c r="R27" s="18">
        <v>4383.82</v>
      </c>
      <c r="S27" s="18">
        <v>2092.0700000000002</v>
      </c>
      <c r="T27" s="18">
        <v>2242.1</v>
      </c>
      <c r="U27" s="18">
        <v>4686.6000000000004</v>
      </c>
      <c r="V27" s="18">
        <v>4675.2700000000004</v>
      </c>
      <c r="W27" s="18">
        <v>3577.58</v>
      </c>
      <c r="X27" s="18">
        <v>3412.26</v>
      </c>
      <c r="Y27" s="18">
        <v>5757.63</v>
      </c>
      <c r="Z27" s="18">
        <v>5148.2899999999991</v>
      </c>
      <c r="AA27" s="18">
        <v>3252.21</v>
      </c>
      <c r="AB27" s="18">
        <v>3581.88</v>
      </c>
      <c r="AC27" s="18">
        <v>4423.3599999999997</v>
      </c>
      <c r="AD27" s="18">
        <v>5162.04</v>
      </c>
      <c r="AE27" s="18">
        <v>3991.54</v>
      </c>
      <c r="AF27" s="18">
        <v>3959.2299999999996</v>
      </c>
      <c r="AG27" s="18">
        <v>7803.11</v>
      </c>
      <c r="AH27" s="18">
        <v>7927.0199999999995</v>
      </c>
      <c r="AI27" s="18">
        <v>4727.01</v>
      </c>
      <c r="AJ27" s="18">
        <v>5018.0000000000009</v>
      </c>
      <c r="AK27" s="18">
        <v>8853.17</v>
      </c>
      <c r="AL27" s="18">
        <v>8600</v>
      </c>
      <c r="AM27" s="18">
        <v>5936.17</v>
      </c>
      <c r="AN27" s="18">
        <v>7188.31</v>
      </c>
      <c r="AO27" s="18">
        <v>10250.67</v>
      </c>
      <c r="AP27" s="18">
        <v>13362</v>
      </c>
      <c r="AQ27" s="18">
        <v>7290.1</v>
      </c>
      <c r="AR27" s="18">
        <v>8011.5999999999995</v>
      </c>
      <c r="AS27" s="18">
        <v>12017.390000000001</v>
      </c>
      <c r="AT27" s="18">
        <v>11200.539999999999</v>
      </c>
      <c r="AU27" s="19">
        <v>6189.94</v>
      </c>
      <c r="AV27" s="19">
        <v>6124.24</v>
      </c>
      <c r="AW27" s="19">
        <v>11994.820000000002</v>
      </c>
      <c r="AX27" s="19">
        <v>12626.960000000001</v>
      </c>
      <c r="AY27" s="19">
        <v>8876.8000000000011</v>
      </c>
      <c r="AZ27" s="19">
        <v>7728.84</v>
      </c>
      <c r="BA27" s="19">
        <v>15787.27</v>
      </c>
      <c r="BB27" s="19">
        <v>15022.029999999999</v>
      </c>
      <c r="BC27" s="19">
        <v>8550.34</v>
      </c>
      <c r="BD27" s="19">
        <v>9810.36</v>
      </c>
      <c r="BE27" s="19">
        <v>16167.16</v>
      </c>
      <c r="BF27" s="33"/>
      <c r="BI27" s="20"/>
    </row>
    <row r="28" spans="1:63" s="10" customFormat="1" ht="20.25" customHeight="1" x14ac:dyDescent="0.45">
      <c r="A28" s="17" t="s">
        <v>83</v>
      </c>
      <c r="B28" s="18">
        <v>0.55000000000000004</v>
      </c>
      <c r="C28" s="18">
        <v>0.62</v>
      </c>
      <c r="D28" s="18">
        <v>0.63</v>
      </c>
      <c r="E28" s="18">
        <v>0.09</v>
      </c>
      <c r="F28" s="18">
        <v>0.19</v>
      </c>
      <c r="G28" s="18">
        <v>0.32</v>
      </c>
      <c r="H28" s="18">
        <v>0.18</v>
      </c>
      <c r="I28" s="18">
        <v>0.25</v>
      </c>
      <c r="J28" s="18">
        <v>0.96</v>
      </c>
      <c r="K28" s="18">
        <v>0.86</v>
      </c>
      <c r="L28" s="18">
        <v>1.21</v>
      </c>
      <c r="M28" s="19">
        <v>1.18</v>
      </c>
      <c r="N28" s="18">
        <v>1.27</v>
      </c>
      <c r="O28" s="18">
        <v>1.1200000000000001</v>
      </c>
      <c r="P28" s="18">
        <v>1</v>
      </c>
      <c r="Q28" s="20">
        <v>1.37</v>
      </c>
      <c r="R28" s="18">
        <v>0.47</v>
      </c>
      <c r="S28" s="18">
        <v>0.94</v>
      </c>
      <c r="T28" s="18">
        <v>0.22</v>
      </c>
      <c r="U28" s="18">
        <v>0.59</v>
      </c>
      <c r="V28" s="18">
        <v>0.56999999999999995</v>
      </c>
      <c r="W28" s="18">
        <v>0.47</v>
      </c>
      <c r="X28" s="18">
        <v>0.48</v>
      </c>
      <c r="Y28" s="18">
        <v>0.48</v>
      </c>
      <c r="Z28" s="18">
        <v>0</v>
      </c>
      <c r="AA28" s="18">
        <v>0</v>
      </c>
      <c r="AB28" s="18">
        <v>0</v>
      </c>
      <c r="AC28" s="18">
        <v>0.01</v>
      </c>
      <c r="AD28" s="18">
        <v>0.33</v>
      </c>
      <c r="AE28" s="18">
        <v>0.1</v>
      </c>
      <c r="AF28" s="18">
        <v>2.44</v>
      </c>
      <c r="AG28" s="18">
        <v>1.32</v>
      </c>
      <c r="AH28" s="18">
        <v>3.14</v>
      </c>
      <c r="AI28" s="18">
        <v>3.11</v>
      </c>
      <c r="AJ28" s="18">
        <v>1.1399999999999999</v>
      </c>
      <c r="AK28" s="18">
        <v>1.91</v>
      </c>
      <c r="AL28" s="18">
        <v>3.16</v>
      </c>
      <c r="AM28" s="18">
        <v>3.92</v>
      </c>
      <c r="AN28" s="18">
        <v>3.98</v>
      </c>
      <c r="AO28" s="18">
        <v>2.93</v>
      </c>
      <c r="AP28" s="18">
        <v>2.93</v>
      </c>
      <c r="AQ28" s="18">
        <v>3.13</v>
      </c>
      <c r="AR28" s="18">
        <v>3.45</v>
      </c>
      <c r="AS28" s="18">
        <v>1.77</v>
      </c>
      <c r="AT28" s="18">
        <v>1.34</v>
      </c>
      <c r="AU28" s="19">
        <v>1.25</v>
      </c>
      <c r="AV28" s="19">
        <v>1.3</v>
      </c>
      <c r="AW28" s="19">
        <v>1.59</v>
      </c>
      <c r="AX28" s="19">
        <v>1.54</v>
      </c>
      <c r="AY28" s="19">
        <v>2.73</v>
      </c>
      <c r="AZ28" s="19">
        <v>3.43</v>
      </c>
      <c r="BA28" s="19">
        <v>3.5</v>
      </c>
      <c r="BB28" s="19">
        <v>3.19</v>
      </c>
      <c r="BC28" s="19">
        <v>3.16</v>
      </c>
      <c r="BD28" s="19">
        <v>3.35</v>
      </c>
      <c r="BE28" s="19">
        <v>2.02</v>
      </c>
      <c r="BF28" s="33"/>
      <c r="BI28" s="20"/>
    </row>
    <row r="29" spans="1:63" s="10" customFormat="1" ht="20.25" customHeight="1" x14ac:dyDescent="0.45">
      <c r="A29" s="17" t="s">
        <v>84</v>
      </c>
      <c r="B29" s="18">
        <v>5.74</v>
      </c>
      <c r="C29" s="18">
        <v>11.16</v>
      </c>
      <c r="D29" s="18">
        <v>14.52</v>
      </c>
      <c r="E29" s="18">
        <v>8.86</v>
      </c>
      <c r="F29" s="18">
        <v>15.34</v>
      </c>
      <c r="G29" s="18">
        <v>66.05</v>
      </c>
      <c r="H29" s="18">
        <v>105.16</v>
      </c>
      <c r="I29" s="18">
        <v>57.11</v>
      </c>
      <c r="J29" s="18">
        <v>178.23</v>
      </c>
      <c r="K29" s="18">
        <v>437.84</v>
      </c>
      <c r="L29" s="18">
        <v>554.1</v>
      </c>
      <c r="M29" s="19">
        <v>183.59</v>
      </c>
      <c r="N29" s="18">
        <v>140.22999999999999</v>
      </c>
      <c r="O29" s="18">
        <v>701.04</v>
      </c>
      <c r="P29" s="18">
        <v>859.57</v>
      </c>
      <c r="Q29" s="20">
        <v>309.42</v>
      </c>
      <c r="R29" s="18">
        <v>470.45</v>
      </c>
      <c r="S29" s="18">
        <v>1472.92</v>
      </c>
      <c r="T29" s="18">
        <v>1561.84</v>
      </c>
      <c r="U29" s="18">
        <v>548.86</v>
      </c>
      <c r="V29" s="18">
        <v>937.53</v>
      </c>
      <c r="W29" s="18">
        <v>3104.26</v>
      </c>
      <c r="X29" s="18">
        <v>2695.23</v>
      </c>
      <c r="Y29" s="18">
        <v>795.84</v>
      </c>
      <c r="Z29" s="18">
        <v>1457.1999999999998</v>
      </c>
      <c r="AA29" s="18">
        <v>3868.22</v>
      </c>
      <c r="AB29" s="18">
        <v>3739.22</v>
      </c>
      <c r="AC29" s="18">
        <v>1330.49</v>
      </c>
      <c r="AD29" s="18">
        <v>1605.77</v>
      </c>
      <c r="AE29" s="18">
        <v>4578.7299999999996</v>
      </c>
      <c r="AF29" s="18">
        <v>3956.8500000000004</v>
      </c>
      <c r="AG29" s="18">
        <v>1315.8900000000003</v>
      </c>
      <c r="AH29" s="18">
        <v>1793.14</v>
      </c>
      <c r="AI29" s="18">
        <v>4909.38</v>
      </c>
      <c r="AJ29" s="18">
        <v>4481</v>
      </c>
      <c r="AK29" s="18">
        <v>1484.8799999999999</v>
      </c>
      <c r="AL29" s="18">
        <v>1917.77</v>
      </c>
      <c r="AM29" s="18">
        <v>4620.82</v>
      </c>
      <c r="AN29" s="18">
        <v>4488.29</v>
      </c>
      <c r="AO29" s="18">
        <v>1391.1699999999998</v>
      </c>
      <c r="AP29" s="18">
        <v>1888.9099999999999</v>
      </c>
      <c r="AQ29" s="18">
        <v>5173.0399999999991</v>
      </c>
      <c r="AR29" s="18">
        <v>4086.3700000000003</v>
      </c>
      <c r="AS29" s="18">
        <v>1355.6399999999999</v>
      </c>
      <c r="AT29" s="18">
        <v>1724.5199999999998</v>
      </c>
      <c r="AU29" s="19">
        <v>4828.7399999999989</v>
      </c>
      <c r="AV29" s="19">
        <v>4069.7700000000004</v>
      </c>
      <c r="AW29" s="19">
        <v>1452.47</v>
      </c>
      <c r="AX29" s="19">
        <v>1994.27</v>
      </c>
      <c r="AY29" s="19">
        <v>4925.2300000000005</v>
      </c>
      <c r="AZ29" s="19">
        <v>4672.0600000000004</v>
      </c>
      <c r="BA29" s="19">
        <v>1691.3399999999997</v>
      </c>
      <c r="BB29" s="19">
        <v>1863.2900000000002</v>
      </c>
      <c r="BC29" s="19">
        <v>5657.0899999999992</v>
      </c>
      <c r="BD29" s="19">
        <v>4531.34</v>
      </c>
      <c r="BE29" s="19">
        <v>1774.7400000000002</v>
      </c>
      <c r="BF29" s="33"/>
      <c r="BG29" s="34"/>
      <c r="BH29" s="35"/>
      <c r="BI29" s="20"/>
      <c r="BJ29" s="35"/>
      <c r="BK29" s="35"/>
    </row>
    <row r="30" spans="1:63" s="10" customFormat="1" ht="20.25" customHeight="1" x14ac:dyDescent="0.45">
      <c r="A30" s="17" t="s">
        <v>85</v>
      </c>
      <c r="B30" s="18">
        <v>844.91</v>
      </c>
      <c r="C30" s="18">
        <v>653.63</v>
      </c>
      <c r="D30" s="18">
        <v>855.88</v>
      </c>
      <c r="E30" s="18">
        <v>1236.95</v>
      </c>
      <c r="F30" s="18">
        <v>1303.67</v>
      </c>
      <c r="G30" s="18">
        <v>1141.57</v>
      </c>
      <c r="H30" s="18">
        <v>1231.31</v>
      </c>
      <c r="I30" s="18">
        <v>2015.19</v>
      </c>
      <c r="J30" s="18">
        <v>1825.23</v>
      </c>
      <c r="K30" s="18">
        <v>795.59</v>
      </c>
      <c r="L30" s="18">
        <v>1053.6199999999999</v>
      </c>
      <c r="M30" s="19">
        <v>1635.2</v>
      </c>
      <c r="N30" s="18">
        <v>1253.02</v>
      </c>
      <c r="O30" s="18">
        <v>969.11</v>
      </c>
      <c r="P30" s="18">
        <v>743.05</v>
      </c>
      <c r="Q30" s="20">
        <v>1736.3</v>
      </c>
      <c r="R30" s="18">
        <v>2243.4699999999998</v>
      </c>
      <c r="S30" s="18">
        <v>1113.27</v>
      </c>
      <c r="T30" s="18">
        <v>778.6</v>
      </c>
      <c r="U30" s="18">
        <v>1752.46</v>
      </c>
      <c r="V30" s="18">
        <v>2010.55</v>
      </c>
      <c r="W30" s="18">
        <v>1425.33</v>
      </c>
      <c r="X30" s="18">
        <v>1028.44</v>
      </c>
      <c r="Y30" s="18">
        <v>1832.95</v>
      </c>
      <c r="Z30" s="18">
        <v>2081.56</v>
      </c>
      <c r="AA30" s="18">
        <v>932.57</v>
      </c>
      <c r="AB30" s="18">
        <v>1147.99</v>
      </c>
      <c r="AC30" s="18">
        <v>1208.2700000000002</v>
      </c>
      <c r="AD30" s="18">
        <v>1798.44</v>
      </c>
      <c r="AE30" s="18">
        <v>863.85</v>
      </c>
      <c r="AF30" s="18">
        <v>1263.8400000000001</v>
      </c>
      <c r="AG30" s="18">
        <v>1955.73</v>
      </c>
      <c r="AH30" s="18">
        <v>1564.5</v>
      </c>
      <c r="AI30" s="18">
        <v>953.56999999999994</v>
      </c>
      <c r="AJ30" s="18">
        <v>890.92000000000007</v>
      </c>
      <c r="AK30" s="18">
        <v>2034.29</v>
      </c>
      <c r="AL30" s="18">
        <v>1891.3</v>
      </c>
      <c r="AM30" s="18">
        <v>831.84</v>
      </c>
      <c r="AN30" s="18">
        <v>1406.06</v>
      </c>
      <c r="AO30" s="18">
        <v>1803.69</v>
      </c>
      <c r="AP30" s="18">
        <v>2473.5</v>
      </c>
      <c r="AQ30" s="18">
        <v>1009.8199999999999</v>
      </c>
      <c r="AR30" s="18">
        <v>1183.75</v>
      </c>
      <c r="AS30" s="18">
        <v>2201.75</v>
      </c>
      <c r="AT30" s="18">
        <v>1766.6</v>
      </c>
      <c r="AU30" s="19">
        <v>997.00000000000011</v>
      </c>
      <c r="AV30" s="19">
        <v>562.19000000000005</v>
      </c>
      <c r="AW30" s="19">
        <v>2072.4700000000003</v>
      </c>
      <c r="AX30" s="19">
        <v>1944.6899999999998</v>
      </c>
      <c r="AY30" s="19">
        <v>993.58</v>
      </c>
      <c r="AZ30" s="19">
        <v>771.02</v>
      </c>
      <c r="BA30" s="19">
        <v>1930.8400000000001</v>
      </c>
      <c r="BB30" s="19">
        <v>1663.72</v>
      </c>
      <c r="BC30" s="19">
        <v>636.97</v>
      </c>
      <c r="BD30" s="19">
        <v>1062.6600000000001</v>
      </c>
      <c r="BE30" s="19">
        <v>1831.12</v>
      </c>
      <c r="BF30" s="33"/>
      <c r="BG30" s="34"/>
      <c r="BI30" s="20"/>
    </row>
    <row r="31" spans="1:63" s="10" customFormat="1" ht="20.25" customHeight="1" x14ac:dyDescent="0.45">
      <c r="A31" s="17" t="s">
        <v>86</v>
      </c>
      <c r="B31" s="18">
        <v>1300.6300000000001</v>
      </c>
      <c r="C31" s="18">
        <v>1291.1199999999999</v>
      </c>
      <c r="D31" s="18">
        <v>1301.25</v>
      </c>
      <c r="E31" s="18">
        <v>1323.86</v>
      </c>
      <c r="F31" s="18">
        <v>1327.38</v>
      </c>
      <c r="G31" s="18">
        <v>1316.82</v>
      </c>
      <c r="H31" s="18">
        <v>1318.34</v>
      </c>
      <c r="I31" s="18">
        <v>1355.48</v>
      </c>
      <c r="J31" s="18">
        <v>1308.54</v>
      </c>
      <c r="K31" s="18">
        <v>1289.46</v>
      </c>
      <c r="L31" s="18">
        <v>1305.31</v>
      </c>
      <c r="M31" s="19">
        <v>1305.19</v>
      </c>
      <c r="N31" s="18">
        <v>1295.8800000000001</v>
      </c>
      <c r="O31" s="18">
        <v>1292.4100000000001</v>
      </c>
      <c r="P31" s="18">
        <v>1272.48</v>
      </c>
      <c r="Q31" s="20">
        <v>1313.88</v>
      </c>
      <c r="R31" s="18">
        <v>1268.69</v>
      </c>
      <c r="S31" s="18">
        <v>1261.99</v>
      </c>
      <c r="T31" s="18">
        <v>1238.55</v>
      </c>
      <c r="U31" s="18">
        <v>1263.98</v>
      </c>
      <c r="V31" s="18">
        <v>1239.76</v>
      </c>
      <c r="W31" s="18">
        <v>1211.6199999999999</v>
      </c>
      <c r="X31" s="18">
        <v>1200.67</v>
      </c>
      <c r="Y31" s="18">
        <v>1220.1300000000001</v>
      </c>
      <c r="Z31" s="18">
        <v>1217.93</v>
      </c>
      <c r="AA31" s="18">
        <v>1170.8</v>
      </c>
      <c r="AB31" s="18">
        <v>1158.17</v>
      </c>
      <c r="AC31" s="18">
        <v>1155.96</v>
      </c>
      <c r="AD31" s="18">
        <v>1095.8000000000002</v>
      </c>
      <c r="AE31" s="18">
        <v>1058.7500000000002</v>
      </c>
      <c r="AF31" s="18">
        <v>1063</v>
      </c>
      <c r="AG31" s="18">
        <v>1066.25</v>
      </c>
      <c r="AH31" s="18">
        <v>1005.41</v>
      </c>
      <c r="AI31" s="18">
        <v>976.51999999999987</v>
      </c>
      <c r="AJ31" s="18">
        <v>958.48000000000013</v>
      </c>
      <c r="AK31" s="18">
        <v>975.38</v>
      </c>
      <c r="AL31" s="18">
        <v>930.12</v>
      </c>
      <c r="AM31" s="18">
        <v>892.02</v>
      </c>
      <c r="AN31" s="18">
        <v>891.06000000000006</v>
      </c>
      <c r="AO31" s="18">
        <v>911.12000000000012</v>
      </c>
      <c r="AP31" s="18">
        <v>892.30000000000007</v>
      </c>
      <c r="AQ31" s="18">
        <v>867.4</v>
      </c>
      <c r="AR31" s="18">
        <v>854.71</v>
      </c>
      <c r="AS31" s="18">
        <v>881.68</v>
      </c>
      <c r="AT31" s="18">
        <v>836.92000000000007</v>
      </c>
      <c r="AU31" s="19">
        <v>822.70000000000016</v>
      </c>
      <c r="AV31" s="19">
        <v>821.76</v>
      </c>
      <c r="AW31" s="19">
        <v>831.5</v>
      </c>
      <c r="AX31" s="19">
        <v>784.6</v>
      </c>
      <c r="AY31" s="19">
        <v>780.33999999999992</v>
      </c>
      <c r="AZ31" s="19">
        <v>761.24</v>
      </c>
      <c r="BA31" s="19">
        <v>774.96</v>
      </c>
      <c r="BB31" s="19">
        <v>764.16</v>
      </c>
      <c r="BC31" s="19">
        <v>740.76999999999987</v>
      </c>
      <c r="BD31" s="19">
        <v>753.85</v>
      </c>
      <c r="BE31" s="19">
        <v>735.22</v>
      </c>
      <c r="BF31" s="33"/>
      <c r="BG31" s="34"/>
      <c r="BI31" s="20"/>
    </row>
    <row r="32" spans="1:63" s="37" customFormat="1" ht="20.25" customHeight="1" x14ac:dyDescent="0.45">
      <c r="A32" s="17" t="s">
        <v>87</v>
      </c>
      <c r="B32" s="18">
        <v>174.97</v>
      </c>
      <c r="C32" s="18">
        <v>188.98</v>
      </c>
      <c r="D32" s="18">
        <v>180.14</v>
      </c>
      <c r="E32" s="18">
        <v>179.37</v>
      </c>
      <c r="F32" s="18">
        <v>189.48</v>
      </c>
      <c r="G32" s="18">
        <v>197.75</v>
      </c>
      <c r="H32" s="18">
        <v>190.42</v>
      </c>
      <c r="I32" s="18">
        <v>197.35</v>
      </c>
      <c r="J32" s="18">
        <v>191.02</v>
      </c>
      <c r="K32" s="18">
        <v>186.03</v>
      </c>
      <c r="L32" s="18">
        <v>174.72</v>
      </c>
      <c r="M32" s="19">
        <v>186.77</v>
      </c>
      <c r="N32" s="18">
        <v>180.01</v>
      </c>
      <c r="O32" s="18">
        <v>204.34</v>
      </c>
      <c r="P32" s="18">
        <v>184.22</v>
      </c>
      <c r="Q32" s="20">
        <v>197.41</v>
      </c>
      <c r="R32" s="18">
        <v>191.98</v>
      </c>
      <c r="S32" s="18">
        <v>224.78</v>
      </c>
      <c r="T32" s="18">
        <v>208.33</v>
      </c>
      <c r="U32" s="18">
        <v>215.05</v>
      </c>
      <c r="V32" s="18">
        <v>224.79</v>
      </c>
      <c r="W32" s="18">
        <v>232.75</v>
      </c>
      <c r="X32" s="18">
        <v>216.62</v>
      </c>
      <c r="Y32" s="18">
        <v>220.21</v>
      </c>
      <c r="Z32" s="18">
        <v>236.25</v>
      </c>
      <c r="AA32" s="18">
        <v>250.79000000000002</v>
      </c>
      <c r="AB32" s="18">
        <v>228.83999999999997</v>
      </c>
      <c r="AC32" s="18">
        <v>234.42</v>
      </c>
      <c r="AD32" s="18">
        <v>245.91</v>
      </c>
      <c r="AE32" s="18">
        <v>246.88</v>
      </c>
      <c r="AF32" s="18">
        <v>231.72000000000003</v>
      </c>
      <c r="AG32" s="18">
        <v>242.82999999999998</v>
      </c>
      <c r="AH32" s="18">
        <v>242.98000000000002</v>
      </c>
      <c r="AI32" s="18">
        <v>263.09999999999997</v>
      </c>
      <c r="AJ32" s="18">
        <v>227.98999999999998</v>
      </c>
      <c r="AK32" s="18">
        <v>257.95999999999998</v>
      </c>
      <c r="AL32" s="18">
        <v>263.14</v>
      </c>
      <c r="AM32" s="18">
        <v>269.83999999999997</v>
      </c>
      <c r="AN32" s="18">
        <v>254.4</v>
      </c>
      <c r="AO32" s="18">
        <v>261.24</v>
      </c>
      <c r="AP32" s="18">
        <v>268.60999999999996</v>
      </c>
      <c r="AQ32" s="18">
        <v>278.93000000000006</v>
      </c>
      <c r="AR32" s="18">
        <v>253.24</v>
      </c>
      <c r="AS32" s="18">
        <v>266</v>
      </c>
      <c r="AT32" s="18">
        <v>261.58999999999997</v>
      </c>
      <c r="AU32" s="19">
        <v>275.10999999999996</v>
      </c>
      <c r="AV32" s="19">
        <v>245.22000000000003</v>
      </c>
      <c r="AW32" s="19">
        <v>264.79000000000002</v>
      </c>
      <c r="AX32" s="19">
        <v>270.69</v>
      </c>
      <c r="AY32" s="19">
        <v>272.12</v>
      </c>
      <c r="AZ32" s="19">
        <v>231.48</v>
      </c>
      <c r="BA32" s="19">
        <v>233.95</v>
      </c>
      <c r="BB32" s="19">
        <v>263.51</v>
      </c>
      <c r="BC32" s="19">
        <v>266.87</v>
      </c>
      <c r="BD32" s="19">
        <v>239.19</v>
      </c>
      <c r="BE32" s="19">
        <v>225.42999999999998</v>
      </c>
      <c r="BF32" s="36"/>
      <c r="BG32" s="34"/>
      <c r="BI32" s="20"/>
    </row>
    <row r="33" spans="1:155" s="10" customFormat="1" ht="20.25" customHeight="1" x14ac:dyDescent="0.45">
      <c r="A33" s="17" t="s">
        <v>88</v>
      </c>
      <c r="B33" s="18">
        <v>377.84</v>
      </c>
      <c r="C33" s="18">
        <v>383</v>
      </c>
      <c r="D33" s="18">
        <v>378.01</v>
      </c>
      <c r="E33" s="18">
        <v>389.91</v>
      </c>
      <c r="F33" s="18">
        <v>377.5</v>
      </c>
      <c r="G33" s="18">
        <v>368.41</v>
      </c>
      <c r="H33" s="18">
        <v>377.34</v>
      </c>
      <c r="I33" s="18">
        <v>380.78</v>
      </c>
      <c r="J33" s="18">
        <v>423.24</v>
      </c>
      <c r="K33" s="18">
        <v>431.17</v>
      </c>
      <c r="L33" s="18">
        <v>465.35</v>
      </c>
      <c r="M33" s="19">
        <v>453.14</v>
      </c>
      <c r="N33" s="18">
        <v>414.82</v>
      </c>
      <c r="O33" s="18">
        <v>401.33</v>
      </c>
      <c r="P33" s="18">
        <v>418.87</v>
      </c>
      <c r="Q33" s="20">
        <v>413.15</v>
      </c>
      <c r="R33" s="18">
        <v>468.81</v>
      </c>
      <c r="S33" s="18">
        <v>465.59</v>
      </c>
      <c r="T33" s="18">
        <v>485.21</v>
      </c>
      <c r="U33" s="18">
        <v>480.26</v>
      </c>
      <c r="V33" s="18">
        <v>608.51</v>
      </c>
      <c r="W33" s="18">
        <v>603.39</v>
      </c>
      <c r="X33" s="18">
        <v>684.91</v>
      </c>
      <c r="Y33" s="18">
        <v>685.62</v>
      </c>
      <c r="Z33" s="18">
        <v>727.83</v>
      </c>
      <c r="AA33" s="18">
        <v>625.37</v>
      </c>
      <c r="AB33" s="18">
        <v>677.1</v>
      </c>
      <c r="AC33" s="18">
        <v>709.45</v>
      </c>
      <c r="AD33" s="18">
        <v>844.66</v>
      </c>
      <c r="AE33" s="18">
        <v>822.21</v>
      </c>
      <c r="AF33" s="18">
        <v>867.74</v>
      </c>
      <c r="AG33" s="18">
        <v>850.99</v>
      </c>
      <c r="AH33" s="18">
        <v>872.61</v>
      </c>
      <c r="AI33" s="18">
        <v>872.61</v>
      </c>
      <c r="AJ33" s="18">
        <v>872.61</v>
      </c>
      <c r="AK33" s="18">
        <v>872.61</v>
      </c>
      <c r="AL33" s="18">
        <v>892.87</v>
      </c>
      <c r="AM33" s="18">
        <v>916.58</v>
      </c>
      <c r="AN33" s="18">
        <v>961.54</v>
      </c>
      <c r="AO33" s="18">
        <v>1020.58</v>
      </c>
      <c r="AP33" s="18">
        <v>1139.6600000000001</v>
      </c>
      <c r="AQ33" s="18">
        <v>1105.43</v>
      </c>
      <c r="AR33" s="18">
        <v>1069.93</v>
      </c>
      <c r="AS33" s="18">
        <v>1031.71</v>
      </c>
      <c r="AT33" s="18">
        <v>1149.02</v>
      </c>
      <c r="AU33" s="19">
        <v>1121.33</v>
      </c>
      <c r="AV33" s="19">
        <v>1131.01</v>
      </c>
      <c r="AW33" s="19">
        <v>1157.46</v>
      </c>
      <c r="AX33" s="38">
        <v>1201.3699999999999</v>
      </c>
      <c r="AY33" s="38">
        <v>1169.22</v>
      </c>
      <c r="AZ33" s="38">
        <v>1175.1600000000001</v>
      </c>
      <c r="BA33" s="38">
        <v>1210.6400000000001</v>
      </c>
      <c r="BB33" s="19">
        <v>1229.47</v>
      </c>
      <c r="BC33" s="19">
        <v>1207.26</v>
      </c>
      <c r="BD33" s="19">
        <v>1252.28</v>
      </c>
      <c r="BE33" s="19">
        <v>1281.53</v>
      </c>
      <c r="BF33" s="33"/>
      <c r="BG33" s="34"/>
      <c r="BI33" s="20"/>
    </row>
    <row r="34" spans="1:155" s="10" customFormat="1" ht="20.25" customHeight="1" x14ac:dyDescent="0.45">
      <c r="A34" s="17" t="s">
        <v>89</v>
      </c>
      <c r="B34" s="18">
        <v>578.55999999999995</v>
      </c>
      <c r="C34" s="18">
        <v>459.71</v>
      </c>
      <c r="D34" s="18">
        <v>677.83</v>
      </c>
      <c r="E34" s="18">
        <v>716.34</v>
      </c>
      <c r="F34" s="18">
        <v>828.47</v>
      </c>
      <c r="G34" s="18">
        <v>598.95000000000005</v>
      </c>
      <c r="H34" s="18">
        <v>792.04</v>
      </c>
      <c r="I34" s="18">
        <v>873.58</v>
      </c>
      <c r="J34" s="18">
        <v>658.4</v>
      </c>
      <c r="K34" s="18">
        <v>401.66</v>
      </c>
      <c r="L34" s="18">
        <v>421.44</v>
      </c>
      <c r="M34" s="19">
        <v>347</v>
      </c>
      <c r="N34" s="18">
        <v>126.31</v>
      </c>
      <c r="O34" s="18">
        <v>68.61</v>
      </c>
      <c r="P34" s="18">
        <v>70.33</v>
      </c>
      <c r="Q34" s="20">
        <v>72.010000000000005</v>
      </c>
      <c r="R34" s="18">
        <v>33.04</v>
      </c>
      <c r="S34" s="18">
        <v>37.1</v>
      </c>
      <c r="T34" s="18">
        <v>28.22</v>
      </c>
      <c r="U34" s="18">
        <v>25.48</v>
      </c>
      <c r="V34" s="18">
        <v>35.75</v>
      </c>
      <c r="W34" s="18">
        <v>35.659999999999997</v>
      </c>
      <c r="X34" s="18">
        <v>56.99</v>
      </c>
      <c r="Y34" s="18">
        <v>54.91</v>
      </c>
      <c r="Z34" s="18">
        <v>51</v>
      </c>
      <c r="AA34" s="18">
        <v>14.99</v>
      </c>
      <c r="AB34" s="18">
        <v>4.7699999999999996</v>
      </c>
      <c r="AC34" s="18">
        <v>46.7</v>
      </c>
      <c r="AD34" s="18">
        <v>51.41</v>
      </c>
      <c r="AE34" s="18">
        <v>0.68</v>
      </c>
      <c r="AF34" s="18">
        <v>1.79</v>
      </c>
      <c r="AG34" s="18">
        <v>0</v>
      </c>
      <c r="AH34" s="18">
        <v>0.27</v>
      </c>
      <c r="AI34" s="18">
        <v>0.27</v>
      </c>
      <c r="AJ34" s="18">
        <v>0.27</v>
      </c>
      <c r="AK34" s="18">
        <v>0.27</v>
      </c>
      <c r="AL34" s="18">
        <v>0.42</v>
      </c>
      <c r="AM34" s="18">
        <v>0.42</v>
      </c>
      <c r="AN34" s="18">
        <v>0.42</v>
      </c>
      <c r="AO34" s="18">
        <v>0.42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9">
        <v>0</v>
      </c>
      <c r="AV34" s="19">
        <v>0</v>
      </c>
      <c r="AW34" s="19">
        <v>0</v>
      </c>
      <c r="AX34" s="38">
        <v>0</v>
      </c>
      <c r="AY34" s="38">
        <v>0</v>
      </c>
      <c r="AZ34" s="38">
        <v>0</v>
      </c>
      <c r="BA34" s="38">
        <v>0</v>
      </c>
      <c r="BB34" s="19">
        <v>0</v>
      </c>
      <c r="BC34" s="19">
        <v>0</v>
      </c>
      <c r="BD34" s="19">
        <v>0</v>
      </c>
      <c r="BE34" s="19">
        <v>0</v>
      </c>
      <c r="BF34" s="33"/>
      <c r="BG34" s="34"/>
      <c r="BH34" s="20"/>
      <c r="BI34" s="20"/>
    </row>
    <row r="35" spans="1:155" s="10" customFormat="1" ht="20.25" customHeight="1" x14ac:dyDescent="0.45">
      <c r="A35" s="17" t="s">
        <v>90</v>
      </c>
      <c r="B35" s="18">
        <v>167.26</v>
      </c>
      <c r="C35" s="18">
        <v>160.6</v>
      </c>
      <c r="D35" s="18">
        <v>143.33000000000001</v>
      </c>
      <c r="E35" s="18">
        <v>156.02000000000001</v>
      </c>
      <c r="F35" s="18">
        <v>158.88999999999999</v>
      </c>
      <c r="G35" s="18">
        <v>153.9</v>
      </c>
      <c r="H35" s="18">
        <v>154.12</v>
      </c>
      <c r="I35" s="18">
        <v>147.69999999999999</v>
      </c>
      <c r="J35" s="18">
        <v>177.76</v>
      </c>
      <c r="K35" s="18">
        <v>141.4</v>
      </c>
      <c r="L35" s="18">
        <v>143.72</v>
      </c>
      <c r="M35" s="19">
        <v>180.01</v>
      </c>
      <c r="N35" s="18">
        <v>165.87</v>
      </c>
      <c r="O35" s="18">
        <v>167.25</v>
      </c>
      <c r="P35" s="18">
        <v>144.21</v>
      </c>
      <c r="Q35" s="20">
        <v>150.91</v>
      </c>
      <c r="R35" s="18">
        <v>158.94999999999999</v>
      </c>
      <c r="S35" s="18">
        <v>160.87</v>
      </c>
      <c r="T35" s="18">
        <v>131.99</v>
      </c>
      <c r="U35" s="18">
        <v>162.09</v>
      </c>
      <c r="V35" s="18">
        <v>169.76</v>
      </c>
      <c r="W35" s="18">
        <v>171.09</v>
      </c>
      <c r="X35" s="18">
        <v>141.84</v>
      </c>
      <c r="Y35" s="18">
        <v>165.12</v>
      </c>
      <c r="Z35" s="18">
        <v>171.32</v>
      </c>
      <c r="AA35" s="18">
        <v>165.11</v>
      </c>
      <c r="AB35" s="18">
        <v>140.5</v>
      </c>
      <c r="AC35" s="18">
        <v>173.27</v>
      </c>
      <c r="AD35" s="18">
        <v>174.25</v>
      </c>
      <c r="AE35" s="18">
        <v>165.75</v>
      </c>
      <c r="AF35" s="18">
        <v>140.72</v>
      </c>
      <c r="AG35" s="18">
        <v>168.46</v>
      </c>
      <c r="AH35" s="18">
        <v>171.87</v>
      </c>
      <c r="AI35" s="18">
        <v>163.15</v>
      </c>
      <c r="AJ35" s="18">
        <v>130.27000000000001</v>
      </c>
      <c r="AK35" s="18">
        <v>168.65</v>
      </c>
      <c r="AL35" s="18">
        <v>168.1</v>
      </c>
      <c r="AM35" s="18">
        <v>169.02</v>
      </c>
      <c r="AN35" s="18">
        <v>145.4</v>
      </c>
      <c r="AO35" s="18">
        <v>178.31</v>
      </c>
      <c r="AP35" s="18">
        <v>176.56</v>
      </c>
      <c r="AQ35" s="18">
        <v>161.03</v>
      </c>
      <c r="AR35" s="18">
        <v>142.29</v>
      </c>
      <c r="AS35" s="18">
        <v>167.32</v>
      </c>
      <c r="AT35" s="18">
        <v>162.69999999999999</v>
      </c>
      <c r="AU35" s="19">
        <v>165</v>
      </c>
      <c r="AV35" s="19">
        <v>132.41999999999999</v>
      </c>
      <c r="AW35" s="19">
        <v>156.25</v>
      </c>
      <c r="AX35" s="38">
        <v>162.41</v>
      </c>
      <c r="AY35" s="38">
        <v>158.80000000000001</v>
      </c>
      <c r="AZ35" s="38">
        <v>126.35</v>
      </c>
      <c r="BA35" s="38">
        <v>154.97</v>
      </c>
      <c r="BB35" s="19">
        <v>160.80000000000001</v>
      </c>
      <c r="BC35" s="19">
        <v>151.56</v>
      </c>
      <c r="BD35" s="19">
        <v>114.22</v>
      </c>
      <c r="BE35" s="19">
        <v>171.34</v>
      </c>
      <c r="BF35" s="33"/>
      <c r="BG35" s="34"/>
      <c r="BH35" s="20"/>
      <c r="BI35" s="20"/>
    </row>
    <row r="36" spans="1:155" s="10" customFormat="1" ht="20.25" customHeight="1" x14ac:dyDescent="0.45">
      <c r="A36" s="17" t="s">
        <v>74</v>
      </c>
      <c r="B36" s="18">
        <v>18.079999999999998</v>
      </c>
      <c r="C36" s="18">
        <v>24.05</v>
      </c>
      <c r="D36" s="18">
        <v>31.73</v>
      </c>
      <c r="E36" s="18">
        <v>43.63</v>
      </c>
      <c r="F36" s="18">
        <v>47.15</v>
      </c>
      <c r="G36" s="18">
        <v>52.29</v>
      </c>
      <c r="H36" s="18">
        <v>59.88</v>
      </c>
      <c r="I36" s="18">
        <v>77.86</v>
      </c>
      <c r="J36" s="18">
        <v>97.83</v>
      </c>
      <c r="K36" s="18">
        <v>116.6</v>
      </c>
      <c r="L36" s="18">
        <v>129.81</v>
      </c>
      <c r="M36" s="19">
        <v>150.38999999999999</v>
      </c>
      <c r="N36" s="18">
        <v>159.56</v>
      </c>
      <c r="O36" s="18">
        <v>167.44</v>
      </c>
      <c r="P36" s="18">
        <v>181.1</v>
      </c>
      <c r="Q36" s="20">
        <v>204.95</v>
      </c>
      <c r="R36" s="18">
        <v>228.77</v>
      </c>
      <c r="S36" s="18">
        <v>243.77</v>
      </c>
      <c r="T36" s="18">
        <v>258.83</v>
      </c>
      <c r="U36" s="18">
        <v>291.19</v>
      </c>
      <c r="V36" s="18">
        <v>329.21</v>
      </c>
      <c r="W36" s="18">
        <v>352.42</v>
      </c>
      <c r="X36" s="18">
        <v>374.13</v>
      </c>
      <c r="Y36" s="18">
        <v>428.91</v>
      </c>
      <c r="Z36" s="18">
        <v>508.11</v>
      </c>
      <c r="AA36" s="18">
        <v>518.47</v>
      </c>
      <c r="AB36" s="18">
        <v>550.82000000000005</v>
      </c>
      <c r="AC36" s="18">
        <v>580.39</v>
      </c>
      <c r="AD36" s="18">
        <v>647.21</v>
      </c>
      <c r="AE36" s="18">
        <v>653.73</v>
      </c>
      <c r="AF36" s="18">
        <v>661.95</v>
      </c>
      <c r="AG36" s="18">
        <v>669</v>
      </c>
      <c r="AH36" s="18">
        <v>686.55</v>
      </c>
      <c r="AI36" s="18">
        <v>698.46</v>
      </c>
      <c r="AJ36" s="18">
        <v>705.4</v>
      </c>
      <c r="AK36" s="18">
        <v>707.15</v>
      </c>
      <c r="AL36" s="18">
        <v>730.54</v>
      </c>
      <c r="AM36" s="18">
        <v>728.71</v>
      </c>
      <c r="AN36" s="18">
        <v>746.69</v>
      </c>
      <c r="AO36" s="18">
        <v>743.06</v>
      </c>
      <c r="AP36" s="18">
        <v>739.91</v>
      </c>
      <c r="AQ36" s="18">
        <v>729.79</v>
      </c>
      <c r="AR36" s="18">
        <v>747.13</v>
      </c>
      <c r="AS36" s="18">
        <v>742.82</v>
      </c>
      <c r="AT36" s="18">
        <v>770.23</v>
      </c>
      <c r="AU36" s="19">
        <v>783.14</v>
      </c>
      <c r="AV36" s="19">
        <v>859.63</v>
      </c>
      <c r="AW36" s="19">
        <v>864.18</v>
      </c>
      <c r="AX36" s="38">
        <v>829</v>
      </c>
      <c r="AY36" s="38">
        <v>844.2</v>
      </c>
      <c r="AZ36" s="38">
        <v>863.97</v>
      </c>
      <c r="BA36" s="38">
        <v>853.74</v>
      </c>
      <c r="BB36" s="19">
        <v>838.84</v>
      </c>
      <c r="BC36" s="19">
        <v>850.37</v>
      </c>
      <c r="BD36" s="19">
        <v>848.86</v>
      </c>
      <c r="BE36" s="19">
        <v>945.53</v>
      </c>
      <c r="BF36" s="33"/>
      <c r="BI36" s="20"/>
    </row>
    <row r="37" spans="1:155" s="10" customFormat="1" ht="20.25" customHeight="1" x14ac:dyDescent="0.45">
      <c r="A37" s="17" t="s">
        <v>91</v>
      </c>
      <c r="B37" s="18">
        <v>351.95</v>
      </c>
      <c r="C37" s="18">
        <v>420.93</v>
      </c>
      <c r="D37" s="18">
        <v>414.07</v>
      </c>
      <c r="E37" s="18">
        <v>427.92</v>
      </c>
      <c r="F37" s="18">
        <v>432.76</v>
      </c>
      <c r="G37" s="18">
        <v>466.89</v>
      </c>
      <c r="H37" s="18">
        <v>456.02</v>
      </c>
      <c r="I37" s="18">
        <v>415.33</v>
      </c>
      <c r="J37" s="18">
        <v>1068.8599999999999</v>
      </c>
      <c r="K37" s="18">
        <v>441.52</v>
      </c>
      <c r="L37" s="18">
        <v>904.07</v>
      </c>
      <c r="M37" s="19">
        <v>1633.37</v>
      </c>
      <c r="N37" s="18">
        <v>1797.2</v>
      </c>
      <c r="O37" s="18">
        <v>2760.65</v>
      </c>
      <c r="P37" s="18">
        <v>2188.39</v>
      </c>
      <c r="Q37" s="20">
        <v>2086.52</v>
      </c>
      <c r="R37" s="18">
        <v>2218.4</v>
      </c>
      <c r="S37" s="18">
        <v>3055.2</v>
      </c>
      <c r="T37" s="18">
        <v>3563.48</v>
      </c>
      <c r="U37" s="18">
        <v>4248.3999999999996</v>
      </c>
      <c r="V37" s="18">
        <v>4352.01</v>
      </c>
      <c r="W37" s="18">
        <v>4411.04</v>
      </c>
      <c r="X37" s="18">
        <v>4384.2299999999996</v>
      </c>
      <c r="Y37" s="18">
        <v>5444.92</v>
      </c>
      <c r="Z37" s="18">
        <v>5615.82</v>
      </c>
      <c r="AA37" s="18">
        <v>4962.24</v>
      </c>
      <c r="AB37" s="18">
        <v>3462.42</v>
      </c>
      <c r="AC37" s="18">
        <v>4706.7</v>
      </c>
      <c r="AD37" s="18">
        <v>5906.57</v>
      </c>
      <c r="AE37" s="18">
        <v>4878.25</v>
      </c>
      <c r="AF37" s="18">
        <v>4798.4399999999996</v>
      </c>
      <c r="AG37" s="18">
        <v>4339.2299999999996</v>
      </c>
      <c r="AH37" s="18">
        <v>4762.76</v>
      </c>
      <c r="AI37" s="18">
        <v>5661.79</v>
      </c>
      <c r="AJ37" s="18">
        <v>5897.39</v>
      </c>
      <c r="AK37" s="18">
        <v>6814.04</v>
      </c>
      <c r="AL37" s="18">
        <v>5953.78</v>
      </c>
      <c r="AM37" s="18">
        <v>6107.56</v>
      </c>
      <c r="AN37" s="18">
        <v>6051.33</v>
      </c>
      <c r="AO37" s="18">
        <v>7192.99</v>
      </c>
      <c r="AP37" s="18">
        <v>7127.91</v>
      </c>
      <c r="AQ37" s="18">
        <v>6760.33</v>
      </c>
      <c r="AR37" s="18">
        <v>6093.48</v>
      </c>
      <c r="AS37" s="18">
        <v>6870.49</v>
      </c>
      <c r="AT37" s="18">
        <v>7130.06</v>
      </c>
      <c r="AU37" s="19">
        <v>6585.57</v>
      </c>
      <c r="AV37" s="19">
        <v>5994.31</v>
      </c>
      <c r="AW37" s="19">
        <v>7376.28</v>
      </c>
      <c r="AX37" s="38">
        <v>6782.73</v>
      </c>
      <c r="AY37" s="38">
        <v>4902.34</v>
      </c>
      <c r="AZ37" s="38">
        <v>6089.83</v>
      </c>
      <c r="BA37" s="38">
        <v>5038.87</v>
      </c>
      <c r="BB37" s="19">
        <v>5697.04</v>
      </c>
      <c r="BC37" s="19">
        <v>4100.49</v>
      </c>
      <c r="BD37" s="19">
        <v>4588.8</v>
      </c>
      <c r="BE37" s="19">
        <v>6403.65</v>
      </c>
      <c r="BF37" s="33"/>
      <c r="BI37" s="20"/>
    </row>
    <row r="38" spans="1:155" s="10" customFormat="1" ht="20.25" customHeight="1" x14ac:dyDescent="0.45">
      <c r="A38" s="17" t="s">
        <v>76</v>
      </c>
      <c r="B38" s="23" t="s">
        <v>77</v>
      </c>
      <c r="C38" s="23" t="s">
        <v>77</v>
      </c>
      <c r="D38" s="23" t="s">
        <v>77</v>
      </c>
      <c r="E38" s="23" t="s">
        <v>77</v>
      </c>
      <c r="F38" s="23" t="s">
        <v>77</v>
      </c>
      <c r="G38" s="23" t="s">
        <v>77</v>
      </c>
      <c r="H38" s="23" t="s">
        <v>77</v>
      </c>
      <c r="I38" s="23" t="s">
        <v>77</v>
      </c>
      <c r="J38" s="23" t="s">
        <v>77</v>
      </c>
      <c r="K38" s="23" t="s">
        <v>77</v>
      </c>
      <c r="L38" s="23" t="s">
        <v>77</v>
      </c>
      <c r="M38" s="23" t="s">
        <v>77</v>
      </c>
      <c r="N38" s="23" t="s">
        <v>77</v>
      </c>
      <c r="O38" s="23" t="s">
        <v>77</v>
      </c>
      <c r="P38" s="23" t="s">
        <v>77</v>
      </c>
      <c r="Q38" s="23" t="s">
        <v>77</v>
      </c>
      <c r="R38" s="23" t="s">
        <v>77</v>
      </c>
      <c r="S38" s="23" t="s">
        <v>77</v>
      </c>
      <c r="T38" s="23" t="s">
        <v>77</v>
      </c>
      <c r="U38" s="23" t="s">
        <v>77</v>
      </c>
      <c r="V38" s="23" t="s">
        <v>77</v>
      </c>
      <c r="W38" s="23" t="s">
        <v>77</v>
      </c>
      <c r="X38" s="23" t="s">
        <v>77</v>
      </c>
      <c r="Y38" s="23" t="s">
        <v>77</v>
      </c>
      <c r="Z38" s="23" t="s">
        <v>77</v>
      </c>
      <c r="AA38" s="23" t="s">
        <v>77</v>
      </c>
      <c r="AB38" s="23" t="s">
        <v>77</v>
      </c>
      <c r="AC38" s="23" t="s">
        <v>77</v>
      </c>
      <c r="AD38" s="23" t="s">
        <v>77</v>
      </c>
      <c r="AE38" s="23" t="s">
        <v>77</v>
      </c>
      <c r="AF38" s="23" t="s">
        <v>77</v>
      </c>
      <c r="AG38" s="23" t="s">
        <v>77</v>
      </c>
      <c r="AH38" s="18">
        <v>33.729999999999997</v>
      </c>
      <c r="AI38" s="18">
        <v>33.729999999999997</v>
      </c>
      <c r="AJ38" s="18">
        <v>33.729999999999997</v>
      </c>
      <c r="AK38" s="18">
        <v>33.729999999999997</v>
      </c>
      <c r="AL38" s="18">
        <v>36.119999999999997</v>
      </c>
      <c r="AM38" s="18">
        <v>36.119999999999997</v>
      </c>
      <c r="AN38" s="18">
        <v>36.119999999999997</v>
      </c>
      <c r="AO38" s="18">
        <v>36.119999999999997</v>
      </c>
      <c r="AP38" s="18">
        <v>36.549999999999997</v>
      </c>
      <c r="AQ38" s="18">
        <v>36.549999999999997</v>
      </c>
      <c r="AR38" s="18">
        <v>36.549999999999997</v>
      </c>
      <c r="AS38" s="18">
        <v>36.549999999999997</v>
      </c>
      <c r="AT38" s="18">
        <v>37.200000000000003</v>
      </c>
      <c r="AU38" s="19">
        <v>37.200000000000003</v>
      </c>
      <c r="AV38" s="19">
        <v>37.200000000000003</v>
      </c>
      <c r="AW38" s="19">
        <v>37.200000000000003</v>
      </c>
      <c r="AX38" s="19">
        <v>36.82</v>
      </c>
      <c r="AY38" s="19">
        <v>36.82</v>
      </c>
      <c r="AZ38" s="19">
        <v>36.82</v>
      </c>
      <c r="BA38" s="19">
        <v>36.82</v>
      </c>
      <c r="BB38" s="28">
        <v>36.82</v>
      </c>
      <c r="BC38" s="28">
        <v>36.82</v>
      </c>
      <c r="BD38" s="28">
        <v>36.82</v>
      </c>
      <c r="BE38" s="28">
        <v>36.82</v>
      </c>
      <c r="BF38" s="33"/>
      <c r="BI38" s="20"/>
    </row>
    <row r="39" spans="1:155" s="10" customFormat="1" ht="26.25" customHeight="1" x14ac:dyDescent="0.45">
      <c r="A39" s="24" t="s">
        <v>78</v>
      </c>
      <c r="B39" s="25">
        <v>6248.68</v>
      </c>
      <c r="C39" s="25">
        <v>5252.75</v>
      </c>
      <c r="D39" s="25">
        <v>6756.78</v>
      </c>
      <c r="E39" s="25">
        <v>7922.05</v>
      </c>
      <c r="F39" s="25">
        <v>8075.46</v>
      </c>
      <c r="G39" s="25">
        <v>7983.78</v>
      </c>
      <c r="H39" s="25">
        <v>7698.03</v>
      </c>
      <c r="I39" s="25">
        <v>11454.9</v>
      </c>
      <c r="J39" s="25">
        <v>11002.34</v>
      </c>
      <c r="K39" s="25">
        <v>8134.07</v>
      </c>
      <c r="L39" s="25">
        <v>9508.2999999999993</v>
      </c>
      <c r="M39" s="25">
        <v>12603.83</v>
      </c>
      <c r="N39" s="26">
        <v>12313.25</v>
      </c>
      <c r="O39" s="26">
        <v>13221.8</v>
      </c>
      <c r="P39" s="26">
        <f>SUM(P26:P38)</f>
        <v>10797.07</v>
      </c>
      <c r="Q39" s="26">
        <f t="shared" ref="Q39:BE39" si="2">SUM(Q26:Q38)</f>
        <v>16881.650000000001</v>
      </c>
      <c r="R39" s="26">
        <f t="shared" si="2"/>
        <v>18333</v>
      </c>
      <c r="S39" s="26">
        <f t="shared" si="2"/>
        <v>13164.91</v>
      </c>
      <c r="T39" s="26">
        <f t="shared" si="2"/>
        <v>13381.409999999998</v>
      </c>
      <c r="U39" s="26">
        <f t="shared" si="2"/>
        <v>19643.010000000002</v>
      </c>
      <c r="V39" s="26">
        <f t="shared" si="2"/>
        <v>21744.579999999994</v>
      </c>
      <c r="W39" s="26">
        <f t="shared" si="2"/>
        <v>19883.039999999997</v>
      </c>
      <c r="X39" s="26">
        <f t="shared" si="2"/>
        <v>18004.82</v>
      </c>
      <c r="Y39" s="26">
        <f t="shared" si="2"/>
        <v>23731.39</v>
      </c>
      <c r="Z39" s="26">
        <f t="shared" si="2"/>
        <v>23539.58</v>
      </c>
      <c r="AA39" s="26">
        <f t="shared" si="2"/>
        <v>19717.86</v>
      </c>
      <c r="AB39" s="26">
        <f t="shared" si="2"/>
        <v>19291.02</v>
      </c>
      <c r="AC39" s="26">
        <f t="shared" si="2"/>
        <v>20442.03</v>
      </c>
      <c r="AD39" s="26">
        <f t="shared" si="2"/>
        <v>25277.809999999998</v>
      </c>
      <c r="AE39" s="26">
        <f t="shared" si="2"/>
        <v>23446.530000000002</v>
      </c>
      <c r="AF39" s="26">
        <f t="shared" si="2"/>
        <v>22577.640000000003</v>
      </c>
      <c r="AG39" s="26">
        <f t="shared" si="2"/>
        <v>27576.639999999999</v>
      </c>
      <c r="AH39" s="26">
        <f t="shared" si="2"/>
        <v>28625.34</v>
      </c>
      <c r="AI39" s="26">
        <f t="shared" si="2"/>
        <v>24699.33</v>
      </c>
      <c r="AJ39" s="26">
        <f t="shared" si="2"/>
        <v>24764.160000000003</v>
      </c>
      <c r="AK39" s="26">
        <f t="shared" si="2"/>
        <v>32041.500000000007</v>
      </c>
      <c r="AL39" s="26">
        <f t="shared" si="2"/>
        <v>31223.639999999992</v>
      </c>
      <c r="AM39" s="26">
        <f t="shared" si="2"/>
        <v>26564.7</v>
      </c>
      <c r="AN39" s="26">
        <f t="shared" si="2"/>
        <v>28969.460000000003</v>
      </c>
      <c r="AO39" s="26">
        <f t="shared" si="2"/>
        <v>32968.18</v>
      </c>
      <c r="AP39" s="26">
        <f t="shared" si="2"/>
        <v>41037.900000000009</v>
      </c>
      <c r="AQ39" s="26">
        <f t="shared" si="2"/>
        <v>29501.289999999997</v>
      </c>
      <c r="AR39" s="26">
        <f t="shared" si="2"/>
        <v>29153.200000000001</v>
      </c>
      <c r="AS39" s="26">
        <f t="shared" si="2"/>
        <v>34586.410000000003</v>
      </c>
      <c r="AT39" s="26">
        <f t="shared" si="2"/>
        <v>35002.76999999999</v>
      </c>
      <c r="AU39" s="26">
        <f t="shared" si="2"/>
        <v>27102.41</v>
      </c>
      <c r="AV39" s="26">
        <f t="shared" si="2"/>
        <v>23971.37</v>
      </c>
      <c r="AW39" s="26">
        <f t="shared" si="2"/>
        <v>36112.780000000006</v>
      </c>
      <c r="AX39" s="26">
        <f t="shared" si="2"/>
        <v>38452.46</v>
      </c>
      <c r="AY39" s="26">
        <f t="shared" si="2"/>
        <v>30427.29</v>
      </c>
      <c r="AZ39" s="26">
        <f t="shared" si="2"/>
        <v>28146.9</v>
      </c>
      <c r="BA39" s="26">
        <f t="shared" si="2"/>
        <v>37985.090000000004</v>
      </c>
      <c r="BB39" s="26">
        <f t="shared" si="2"/>
        <v>37822.449999999997</v>
      </c>
      <c r="BC39" s="26">
        <f t="shared" si="2"/>
        <v>27305.519999999997</v>
      </c>
      <c r="BD39" s="26">
        <f t="shared" si="2"/>
        <v>30018.639999999996</v>
      </c>
      <c r="BE39" s="39">
        <f t="shared" si="2"/>
        <v>39853.83</v>
      </c>
      <c r="BF39" s="33"/>
      <c r="BI39" s="20"/>
    </row>
    <row r="40" spans="1:155" s="10" customFormat="1" ht="23.25" customHeight="1" thickBot="1" x14ac:dyDescent="0.5">
      <c r="A40" s="40" t="s">
        <v>92</v>
      </c>
      <c r="B40" s="41">
        <v>246.73</v>
      </c>
      <c r="C40" s="41">
        <v>246.73</v>
      </c>
      <c r="D40" s="41">
        <v>246.73</v>
      </c>
      <c r="E40" s="41">
        <v>246.73</v>
      </c>
      <c r="F40" s="41">
        <v>235.09</v>
      </c>
      <c r="G40" s="41">
        <v>230.2</v>
      </c>
      <c r="H40" s="41">
        <v>239.5</v>
      </c>
      <c r="I40" s="41">
        <v>380.67</v>
      </c>
      <c r="J40" s="41">
        <v>337.57</v>
      </c>
      <c r="K40" s="41">
        <v>349.02</v>
      </c>
      <c r="L40" s="41">
        <v>376.21</v>
      </c>
      <c r="M40" s="41">
        <v>366.26</v>
      </c>
      <c r="N40" s="42">
        <v>372.24</v>
      </c>
      <c r="O40" s="42">
        <v>360.43</v>
      </c>
      <c r="P40" s="42">
        <v>376.78</v>
      </c>
      <c r="Q40" s="42">
        <v>371.64</v>
      </c>
      <c r="R40" s="42">
        <v>474.68</v>
      </c>
      <c r="S40" s="42">
        <v>471.45</v>
      </c>
      <c r="T40" s="42">
        <v>491.08</v>
      </c>
      <c r="U40" s="42">
        <v>486.13</v>
      </c>
      <c r="V40" s="42">
        <v>608.24</v>
      </c>
      <c r="W40" s="42">
        <v>605.64</v>
      </c>
      <c r="X40" s="42">
        <v>684.65</v>
      </c>
      <c r="Y40" s="42">
        <v>685.37</v>
      </c>
      <c r="Z40" s="42">
        <v>728.2</v>
      </c>
      <c r="AA40" s="42">
        <v>625.74</v>
      </c>
      <c r="AB40" s="42">
        <v>677.47</v>
      </c>
      <c r="AC40" s="42">
        <v>709.82</v>
      </c>
      <c r="AD40" s="42">
        <v>845.03</v>
      </c>
      <c r="AE40" s="42">
        <v>822.58</v>
      </c>
      <c r="AF40" s="42">
        <v>868.11</v>
      </c>
      <c r="AG40" s="42">
        <v>851.36</v>
      </c>
      <c r="AH40" s="42">
        <v>872.98</v>
      </c>
      <c r="AI40" s="42">
        <v>872.98</v>
      </c>
      <c r="AJ40" s="42">
        <v>872.98</v>
      </c>
      <c r="AK40" s="42">
        <v>872.98</v>
      </c>
      <c r="AL40" s="42">
        <v>893.23</v>
      </c>
      <c r="AM40" s="42">
        <v>916.95</v>
      </c>
      <c r="AN40" s="42">
        <v>961.91</v>
      </c>
      <c r="AO40" s="42">
        <v>1020.95</v>
      </c>
      <c r="AP40" s="42">
        <v>1166.9100000000001</v>
      </c>
      <c r="AQ40" s="42">
        <v>1132.69</v>
      </c>
      <c r="AR40" s="42">
        <v>1097.2</v>
      </c>
      <c r="AS40" s="42">
        <v>1058.98</v>
      </c>
      <c r="AT40" s="42">
        <v>1173.8699999999999</v>
      </c>
      <c r="AU40" s="42">
        <v>1146.18</v>
      </c>
      <c r="AV40" s="42">
        <v>1155.8599999999999</v>
      </c>
      <c r="AW40" s="42">
        <v>1182.31</v>
      </c>
      <c r="AX40" s="41">
        <v>1225.8499999999999</v>
      </c>
      <c r="AY40" s="41">
        <v>1193.71</v>
      </c>
      <c r="AZ40" s="41">
        <v>1199.6500000000001</v>
      </c>
      <c r="BA40" s="41">
        <v>1235.1300000000001</v>
      </c>
      <c r="BB40" s="41">
        <v>1229.8399999999999</v>
      </c>
      <c r="BC40" s="41">
        <v>1208.06</v>
      </c>
      <c r="BD40" s="41">
        <v>1253.08</v>
      </c>
      <c r="BE40" s="41">
        <v>1281.9100000000001</v>
      </c>
      <c r="BF40" s="3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</row>
    <row r="41" spans="1:155" s="10" customFormat="1" ht="20.25" customHeight="1" thickTop="1" x14ac:dyDescent="0.45">
      <c r="A41" s="17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44"/>
      <c r="BD41" s="44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</row>
    <row r="42" spans="1:155" s="10" customFormat="1" ht="42" customHeight="1" x14ac:dyDescent="0.45">
      <c r="A42" s="14" t="s">
        <v>93</v>
      </c>
      <c r="B42" s="15" t="s">
        <v>7</v>
      </c>
      <c r="C42" s="15" t="s">
        <v>8</v>
      </c>
      <c r="D42" s="15" t="s">
        <v>9</v>
      </c>
      <c r="E42" s="15" t="s">
        <v>10</v>
      </c>
      <c r="F42" s="15" t="s">
        <v>11</v>
      </c>
      <c r="G42" s="15" t="s">
        <v>12</v>
      </c>
      <c r="H42" s="15" t="s">
        <v>13</v>
      </c>
      <c r="I42" s="15" t="s">
        <v>14</v>
      </c>
      <c r="J42" s="15" t="s">
        <v>15</v>
      </c>
      <c r="K42" s="15" t="s">
        <v>16</v>
      </c>
      <c r="L42" s="15" t="s">
        <v>17</v>
      </c>
      <c r="M42" s="15" t="s">
        <v>18</v>
      </c>
      <c r="N42" s="16" t="s">
        <v>19</v>
      </c>
      <c r="O42" s="16" t="s">
        <v>20</v>
      </c>
      <c r="P42" s="16" t="s">
        <v>21</v>
      </c>
      <c r="Q42" s="16" t="s">
        <v>22</v>
      </c>
      <c r="R42" s="16" t="s">
        <v>23</v>
      </c>
      <c r="S42" s="16" t="s">
        <v>24</v>
      </c>
      <c r="T42" s="16" t="s">
        <v>25</v>
      </c>
      <c r="U42" s="16" t="s">
        <v>26</v>
      </c>
      <c r="V42" s="16" t="s">
        <v>27</v>
      </c>
      <c r="W42" s="16" t="s">
        <v>28</v>
      </c>
      <c r="X42" s="16" t="s">
        <v>29</v>
      </c>
      <c r="Y42" s="16" t="s">
        <v>30</v>
      </c>
      <c r="Z42" s="16" t="s">
        <v>31</v>
      </c>
      <c r="AA42" s="16" t="s">
        <v>32</v>
      </c>
      <c r="AB42" s="16" t="s">
        <v>33</v>
      </c>
      <c r="AC42" s="16" t="s">
        <v>34</v>
      </c>
      <c r="AD42" s="16" t="s">
        <v>35</v>
      </c>
      <c r="AE42" s="16" t="s">
        <v>36</v>
      </c>
      <c r="AF42" s="16" t="s">
        <v>37</v>
      </c>
      <c r="AG42" s="16" t="s">
        <v>38</v>
      </c>
      <c r="AH42" s="16" t="s">
        <v>39</v>
      </c>
      <c r="AI42" s="16" t="s">
        <v>40</v>
      </c>
      <c r="AJ42" s="16" t="s">
        <v>41</v>
      </c>
      <c r="AK42" s="16" t="s">
        <v>42</v>
      </c>
      <c r="AL42" s="16" t="s">
        <v>43</v>
      </c>
      <c r="AM42" s="16" t="s">
        <v>44</v>
      </c>
      <c r="AN42" s="16" t="s">
        <v>45</v>
      </c>
      <c r="AO42" s="31" t="s">
        <v>46</v>
      </c>
      <c r="AP42" s="31" t="s">
        <v>47</v>
      </c>
      <c r="AQ42" s="32" t="s">
        <v>48</v>
      </c>
      <c r="AR42" s="32" t="s">
        <v>49</v>
      </c>
      <c r="AS42" s="32" t="s">
        <v>50</v>
      </c>
      <c r="AT42" s="32" t="s">
        <v>51</v>
      </c>
      <c r="AU42" s="32" t="s">
        <v>52</v>
      </c>
      <c r="AV42" s="32" t="s">
        <v>53</v>
      </c>
      <c r="AW42" s="32" t="s">
        <v>54</v>
      </c>
      <c r="AX42" s="32" t="s">
        <v>55</v>
      </c>
      <c r="AY42" s="32" t="s">
        <v>56</v>
      </c>
      <c r="AZ42" s="32" t="s">
        <v>57</v>
      </c>
      <c r="BA42" s="32" t="s">
        <v>58</v>
      </c>
      <c r="BB42" s="32" t="s">
        <v>59</v>
      </c>
      <c r="BC42" s="32" t="s">
        <v>60</v>
      </c>
      <c r="BD42" s="32" t="s">
        <v>61</v>
      </c>
      <c r="BE42" s="16" t="s">
        <v>62</v>
      </c>
      <c r="BF42" s="45"/>
      <c r="BG42" s="46"/>
      <c r="BH42" s="46"/>
      <c r="BI42" s="46"/>
      <c r="BJ42" s="46"/>
      <c r="BK42" s="46"/>
      <c r="BL42" s="46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</row>
    <row r="43" spans="1:155" s="10" customFormat="1" ht="20.25" customHeight="1" x14ac:dyDescent="0.45">
      <c r="A43" s="17" t="s">
        <v>63</v>
      </c>
      <c r="B43" s="46">
        <v>22.04</v>
      </c>
      <c r="C43" s="46">
        <f>ROUND(100000*C26/((SUM(B8,C8)/2)*24*91),2)</f>
        <v>14.01</v>
      </c>
      <c r="D43" s="46">
        <f>ROUND(100000*D26/((SUM(C8,D8)/2)*24*92),2)</f>
        <v>22.02</v>
      </c>
      <c r="E43" s="46">
        <f>ROUND(100000*E26/((SUM(D8,E8)/2)*24*92),2)</f>
        <v>26.08</v>
      </c>
      <c r="F43" s="46">
        <f>ROUND(100000*F26/((SUM(E8,F8)/2)*24*90),2)</f>
        <v>26.88</v>
      </c>
      <c r="G43" s="46">
        <f>ROUND(100000*G26/((SUM(F8,G8)/2)*24*91),2)</f>
        <v>26.78</v>
      </c>
      <c r="H43" s="46">
        <f>ROUND(100000*H26/((SUM(G8,H8)/2)*24*92),2)</f>
        <v>19.559999999999999</v>
      </c>
      <c r="I43" s="46">
        <f>ROUND(100000*I26/((SUM(H8,I8)/2)*24*92),2)</f>
        <v>39.14</v>
      </c>
      <c r="J43" s="46">
        <f>ROUND(100000*J26/((SUM(I8,J8)/2)*24*91),2)</f>
        <v>33.11</v>
      </c>
      <c r="K43" s="46">
        <f>ROUND(100000*K26/((SUM(J8,K8)/2)*24*91),2)</f>
        <v>19.5</v>
      </c>
      <c r="L43" s="46">
        <f>ROUND(100000*L26/((SUM(K8,L8)/2)*24*92),2)</f>
        <v>21.42</v>
      </c>
      <c r="M43" s="46">
        <f>ROUND(100000*M26/((SUM(L8,M8)/2)*24*92),2)</f>
        <v>29.09</v>
      </c>
      <c r="N43" s="46">
        <f>ROUND(100000*N26/((SUM(M8,N8)/2)*24*90),2)</f>
        <v>28.81</v>
      </c>
      <c r="O43" s="46">
        <f>ROUND(100000*O26/((SUM(N8,O8)/2)*24*91),2)</f>
        <v>25.69</v>
      </c>
      <c r="P43" s="46">
        <f>ROUND(100000*P26/((SUM(O8,P8)/2)*24*92),2)</f>
        <v>17.3</v>
      </c>
      <c r="Q43" s="46">
        <f>ROUND(100000*Q26/((SUM(P8,Q8)/2)*24*92),2)</f>
        <v>38.07</v>
      </c>
      <c r="R43" s="46">
        <f>ROUND(100000*R26/((SUM(Q8,R8)/2)*24*90),2)</f>
        <v>40.46</v>
      </c>
      <c r="S43" s="46">
        <f>ROUND(100000*S26/((SUM(R8,S8)/2)*24*91),2)</f>
        <v>17.75</v>
      </c>
      <c r="T43" s="46">
        <f>ROUND(100000*T26/((SUM(S8,T8)/2)*24*92),2)</f>
        <v>16.05</v>
      </c>
      <c r="U43" s="46">
        <f>ROUND(100000*U26/((SUM(T8,U8)/2)*24*92),2)</f>
        <v>32.07</v>
      </c>
      <c r="V43" s="46">
        <f>ROUND(100000*V26/((SUM(U8,V8)/2)*24*90),2)</f>
        <v>38.409999999999997</v>
      </c>
      <c r="W43" s="46">
        <f>ROUND(100000*W26/((SUM(V8,W8)/2)*24*91),2)</f>
        <v>24.92</v>
      </c>
      <c r="X43" s="46">
        <f>ROUND(100000*X26/((SUM(W8,X8)/2)*24*92),2)</f>
        <v>19.39</v>
      </c>
      <c r="Y43" s="46">
        <f>ROUND(100000*Y26/((SUM(X8,Y8)/2)*24*92),2)</f>
        <v>35.43</v>
      </c>
      <c r="Z43" s="46">
        <f>ROUND(100000*Z26/((SUM(Y8,Z8)/2)*24*91),2)</f>
        <v>31.13</v>
      </c>
      <c r="AA43" s="46">
        <f>ROUND(100000*AA26/((SUM(Z8,AA8)/2)*24*91),2)</f>
        <v>19.13</v>
      </c>
      <c r="AB43" s="46">
        <f>ROUND(100000*AB26/((SUM(AA8,AB8)/2)*24*92),2)</f>
        <v>21.12</v>
      </c>
      <c r="AC43" s="46">
        <f>ROUND(100000*AC26/((SUM(AB8,AC8)/2)*24*92),2)</f>
        <v>25.31</v>
      </c>
      <c r="AD43" s="46">
        <f>ROUND(100000*AD26/((SUM(AC8,AD8)/2)*24*90),2)</f>
        <v>31.46</v>
      </c>
      <c r="AE43" s="46">
        <f>ROUND(100000*AE26/((SUM(AD8,AE8)/2)*24*91),2)</f>
        <v>23.33</v>
      </c>
      <c r="AF43" s="46">
        <f>ROUND(100000*AF26/((SUM(AE8,AF8)/2)*24*92),2)</f>
        <v>20.5</v>
      </c>
      <c r="AG43" s="46">
        <f>ROUND(100000*AG26/((SUM(AF8,AG8)/2)*24*92),2)</f>
        <v>32.99</v>
      </c>
      <c r="AH43" s="46">
        <f>ROUND(100000*AH26/((SUM(AG8,AH8)/2)*24*90),2)</f>
        <v>34.53</v>
      </c>
      <c r="AI43" s="46">
        <f>ROUND(100000*AI26/((SUM(AH8,AI8)/2)*24*91),2)</f>
        <v>19.010000000000002</v>
      </c>
      <c r="AJ43" s="46">
        <f>ROUND(100000*AJ26/((SUM(AI8,AJ8)/2)*24*92),2)</f>
        <v>19.010000000000002</v>
      </c>
      <c r="AK43" s="46">
        <f>ROUND(100000*AK26/((SUM(AJ8,AK8)/2)*24*92),2)</f>
        <v>33.36</v>
      </c>
      <c r="AL43" s="46">
        <f>ROUND(100000*AL26/((SUM(AK8,AL8)/2)*24*90),2)</f>
        <v>33.619999999999997</v>
      </c>
      <c r="AM43" s="46">
        <f>ROUND(100000*AM26/((SUM(AL8,AM8)/2)*24*91),2)</f>
        <v>20.12</v>
      </c>
      <c r="AN43" s="46">
        <f>ROUND(100000*AN26/((SUM(AM8,AN8)/2)*24*92),2)</f>
        <v>22.12</v>
      </c>
      <c r="AO43" s="46">
        <f>ROUND(100000*AO26/((SUM(AN8,AO8)/2)*24*92),2)</f>
        <v>29.73</v>
      </c>
      <c r="AP43" s="46">
        <f>ROUND(100000*AP26/((SUM(AO8,AP8)/2)*24*91),2)</f>
        <v>42.33</v>
      </c>
      <c r="AQ43" s="46">
        <f>ROUND(100000*AQ26/((SUM(AP8,AQ8)/2)*24*91),2)</f>
        <v>19.940000000000001</v>
      </c>
      <c r="AR43" s="46">
        <f>ROUND(100000*AR26/((SUM(AQ8,AR8)/2)*24*92),2)</f>
        <v>21.62</v>
      </c>
      <c r="AS43" s="46">
        <f>ROUND(100000*AS26/((SUM(AR8,AS8)/2)*24*92),2)</f>
        <v>29.1</v>
      </c>
      <c r="AT43" s="46">
        <f>ROUND(100000*AT26/((SUM(AS8,AT8)/2)*24*90),2)</f>
        <v>32.72</v>
      </c>
      <c r="AU43" s="46">
        <f>ROUND(100000*AU26/((SUM(AT8,AU8)/2)*24*91),2)</f>
        <v>17.12</v>
      </c>
      <c r="AV43" s="46">
        <f>ROUND(100000*AV26/((SUM(AU8,AV8)/2)*24*92),2)</f>
        <v>12.66</v>
      </c>
      <c r="AW43" s="46">
        <f>ROUND(100000*AW26/((SUM(AV8,AW8)/2)*24*92),2)</f>
        <v>31.11</v>
      </c>
      <c r="AX43" s="47">
        <f>ROUND(100000*AX26/((SUM(AW8,AX8)/2)*24*90),2)</f>
        <v>37.549999999999997</v>
      </c>
      <c r="AY43" s="47">
        <f>ROUND(100000*AY26/((SUM(AX8,AY8)/2)*24*91),2)</f>
        <v>23.33</v>
      </c>
      <c r="AZ43" s="47">
        <f>ROUND(100000*AZ26/((SUM(AY8,AZ8)/2)*24*92),2)</f>
        <v>17.559999999999999</v>
      </c>
      <c r="BA43" s="47">
        <f>ROUND(100000*BA26/((SUM(AZ8,BA8)/2)*24*92),2)</f>
        <v>31.51</v>
      </c>
      <c r="BB43" s="47">
        <f>ROUND(100000*BB26/((SUM(BA8,BB8)/2)*24*90),2)</f>
        <v>31.63</v>
      </c>
      <c r="BC43" s="47">
        <f>ROUND(100000*BC26/((SUM(BB8,BC8)/2)*24*91),2)</f>
        <v>15.3</v>
      </c>
      <c r="BD43" s="47">
        <f>ROUND(100000*BD26/((SUM(BC8,BD8)/2)*24*92),2)</f>
        <v>20.010000000000002</v>
      </c>
      <c r="BE43" s="47">
        <f>ROUND(100000*BE26/((SUM(BD8,BE8)/2)*24*92),2)</f>
        <v>30.29</v>
      </c>
      <c r="BF43" s="3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</row>
    <row r="44" spans="1:155" s="10" customFormat="1" ht="20.25" customHeight="1" x14ac:dyDescent="0.45">
      <c r="A44" s="17" t="s">
        <v>94</v>
      </c>
      <c r="B44" s="46">
        <v>32.659999999999997</v>
      </c>
      <c r="C44" s="46">
        <f>ROUND(100000*C27/((SUM(B9:C10)/2)*24*91),2)</f>
        <v>21.17</v>
      </c>
      <c r="D44" s="46">
        <f>ROUND(100000*D27/((SUM(C9:D10)/2)*24*92),2)</f>
        <v>31.4</v>
      </c>
      <c r="E44" s="46">
        <f>ROUND(100000*E27/((SUM(D9:E10)/2)*24*92),2)</f>
        <v>37.24</v>
      </c>
      <c r="F44" s="46">
        <f>ROUND(100000*F27/((SUM(E9:F10)/2)*24*90),2)</f>
        <v>33.39</v>
      </c>
      <c r="G44" s="46">
        <f>ROUND(100000*G27/((SUM(F9:G10)/2)*24*91),2)</f>
        <v>34.549999999999997</v>
      </c>
      <c r="H44" s="46">
        <f>ROUND(100000*H27/((SUM(G9:H10)/2)*24*92),2)</f>
        <v>30.96</v>
      </c>
      <c r="I44" s="46">
        <f>ROUND(100000*I27/((SUM(H9:I10)/2)*24*92),2)</f>
        <v>49.96</v>
      </c>
      <c r="J44" s="46">
        <f>ROUND(100000*J27/((SUM(I9:J10)/2)*24*90),2)</f>
        <v>34.56</v>
      </c>
      <c r="K44" s="46">
        <f>ROUND(100000*K27/((SUM(J9:K10)/2)*24*91),2)</f>
        <v>32.04</v>
      </c>
      <c r="L44" s="46">
        <f>ROUND(100000*L27/((SUM(K9:L10)/2)*24*92),2)</f>
        <v>29.75</v>
      </c>
      <c r="M44" s="46">
        <f>ROUND(100000*M27/((SUM(L9:M10)/2)*24*92),2)</f>
        <v>43.7</v>
      </c>
      <c r="N44" s="46">
        <f>ROUND(100000*N27/((SUM(M9:N10)/2)*24*90),2)</f>
        <v>40.729999999999997</v>
      </c>
      <c r="O44" s="46">
        <f>ROUND(100000*O27/((SUM(N9:O10)/2)*24*91),2)</f>
        <v>34.58</v>
      </c>
      <c r="P44" s="46">
        <f>ROUND(100000*P27/((SUM(O9:P10)/2)*24*92),2)</f>
        <v>24.73</v>
      </c>
      <c r="Q44" s="46">
        <f>ROUND(100000*Q27/((SUM(P9:Q10)/2)*24*92),2)</f>
        <v>50.35</v>
      </c>
      <c r="R44" s="46">
        <f>ROUND(100000*R27/((SUM(Q9:R10)/2)*24*90),2)</f>
        <v>54.41</v>
      </c>
      <c r="S44" s="46">
        <f>ROUND(100000*S27/((SUM(R9:S10)/2)*24*91),2)</f>
        <v>24.41</v>
      </c>
      <c r="T44" s="46">
        <f>ROUND(100000*T27/((SUM(S9:T10)/2)*24*92),2)</f>
        <v>23.86</v>
      </c>
      <c r="U44" s="46">
        <f>ROUND(100000*U27/((SUM(T9:U10)/2)*24*92),2)</f>
        <v>47.55</v>
      </c>
      <c r="V44" s="46">
        <f>ROUND(100000*V27/((SUM(U9:V10)/2)*24*90),2)</f>
        <v>46.85</v>
      </c>
      <c r="W44" s="46">
        <f>ROUND(100000*W27/((SUM(V9:W10)/2)*24*91),2)</f>
        <v>33.590000000000003</v>
      </c>
      <c r="X44" s="46">
        <f>ROUND(100000*X27/((SUM(W9:X10)/2)*24*92),2)</f>
        <v>30.58</v>
      </c>
      <c r="Y44" s="46">
        <f>ROUND(100000*Y27/((SUM(X9:Y10)/2)*24*92),2)</f>
        <v>51.2</v>
      </c>
      <c r="Z44" s="46">
        <f>ROUND(100000*Z27/((SUM(Y9:Z10)/2)*24*91),2)</f>
        <v>46.31</v>
      </c>
      <c r="AA44" s="46">
        <f>ROUND(100000*AA27/((SUM(Z9:AA10)/2)*24*91),2)</f>
        <v>29.27</v>
      </c>
      <c r="AB44" s="46">
        <f>ROUND(100000*AB27/((SUM(AA9:AB10)/2)*24*92),2)</f>
        <v>31.89</v>
      </c>
      <c r="AC44" s="46">
        <f>ROUND(100000*AC27/((SUM(AB9:AC10)/2)*24*92),2)</f>
        <v>38.6</v>
      </c>
      <c r="AD44" s="46">
        <f>ROUND(100000*AD27/((SUM(AC9:AD10)/2)*24*90),2)</f>
        <v>44.5</v>
      </c>
      <c r="AE44" s="46">
        <f>ROUND(100000*AE27/((SUM(AD9:AE10)/2)*24*91),2)</f>
        <v>32.950000000000003</v>
      </c>
      <c r="AF44" s="46">
        <f>ROUND(100000*AF27/((SUM(AE9:AF10)/2)*24*92),2)</f>
        <v>30.45</v>
      </c>
      <c r="AG44" s="46">
        <f>ROUND(100000*AG27/((SUM(AF9:AG10)/2)*24*92),2)</f>
        <v>53.88</v>
      </c>
      <c r="AH44" s="46">
        <f>ROUND(100000*AH27/((SUM(AG9:AH10)/2)*24*90),2)</f>
        <v>50.18</v>
      </c>
      <c r="AI44" s="46">
        <f>ROUND(100000*AI27/((SUM(AH9:AI10)/2)*24*91),2)</f>
        <v>28.05</v>
      </c>
      <c r="AJ44" s="46">
        <f>ROUND(100000*AJ27/((SUM(AI9:AJ10)/2)*24*92),2)</f>
        <v>28.76</v>
      </c>
      <c r="AK44" s="46">
        <f>ROUND(100000*AK27/((SUM(AJ9:AK10)/2)*24*92),2)</f>
        <v>49.53</v>
      </c>
      <c r="AL44" s="46">
        <f>ROUND(100000*AL27/((SUM(AK9:AL10)/2)*24*90),2)</f>
        <v>47.8</v>
      </c>
      <c r="AM44" s="46">
        <f>ROUND(100000*AM27/((SUM(AL9:AM10)/2)*24*91),2)</f>
        <v>30.82</v>
      </c>
      <c r="AN44" s="46">
        <f>ROUND(100000*AN27/((SUM(AM9:AN10)/2)*24*92),2)</f>
        <v>34.53</v>
      </c>
      <c r="AO44" s="46">
        <f>ROUND(100000*AO27/((SUM(AN9:AO10)/2)*24*92),2)</f>
        <v>47.4</v>
      </c>
      <c r="AP44" s="46">
        <f>ROUND(100000*AP27/((SUM(AO9:AP10)/2)*24*91),2)</f>
        <v>61.17</v>
      </c>
      <c r="AQ44" s="46">
        <f>ROUND(100000*AQ27/((SUM(AP9:AQ10)/2)*24*91),2)</f>
        <v>32.57</v>
      </c>
      <c r="AR44" s="46">
        <f>ROUND(100000*AR27/((SUM(AQ9:AR10)/2)*24*92),2)</f>
        <v>34.950000000000003</v>
      </c>
      <c r="AS44" s="46">
        <f>ROUND(100000*AS27/((SUM(AR9:AS10)/2)*24*92),2)</f>
        <v>52.42</v>
      </c>
      <c r="AT44" s="46">
        <f>ROUND(100000*AT27/((SUM(AS9:AT10)/2)*24*90),2)</f>
        <v>49.92</v>
      </c>
      <c r="AU44" s="46">
        <f>ROUND(100000*AU27/((SUM(AT9:AU10)/2)*24*91),2)</f>
        <v>26.92</v>
      </c>
      <c r="AV44" s="46">
        <f>ROUND(100000*AV27/((SUM(AU9:AV10)/2)*24*92),2)</f>
        <v>25.53</v>
      </c>
      <c r="AW44" s="46">
        <f>ROUND(100000*AW27/((SUM(AV9:AW10)/2)*24*92),2)</f>
        <v>48.67</v>
      </c>
      <c r="AX44" s="47">
        <f>ROUND(100000*AX27/((SUM(AW9:AX10)/2)*24*90),2)</f>
        <v>48.74</v>
      </c>
      <c r="AY44" s="47">
        <f>ROUND(100000*AY27/((SUM(AX9:AY10)/2)*24*91),2)</f>
        <v>31.35</v>
      </c>
      <c r="AZ44" s="47">
        <f>ROUND(100000*AZ27/((SUM(AY9:AZ10)/2)*24*92),2)</f>
        <v>25.89</v>
      </c>
      <c r="BA44" s="47">
        <f>ROUND(100000*BA27/((SUM(AZ9:BA10)/2)*24*92),2)</f>
        <v>51.48</v>
      </c>
      <c r="BB44" s="47">
        <f>ROUND(100000*BB27/((SUM(BA9:BB10)/2)*24*90),2)</f>
        <v>49.93</v>
      </c>
      <c r="BC44" s="47">
        <f>ROUND(100000*BC27/((SUM(BB9:BC10)/2)*24*91),2)</f>
        <v>27.62</v>
      </c>
      <c r="BD44" s="47">
        <f>ROUND(100000*BD27/((SUM(BC9:BD10)/2)*24*92),2)</f>
        <v>30.81</v>
      </c>
      <c r="BE44" s="47">
        <f>ROUND(100000*BE27/((SUM(BD9:BE10)/2)*24*92),2)</f>
        <v>50.2</v>
      </c>
      <c r="BF44" s="3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</row>
    <row r="45" spans="1:155" s="10" customFormat="1" ht="20.25" customHeight="1" x14ac:dyDescent="0.45">
      <c r="A45" s="17" t="s">
        <v>67</v>
      </c>
      <c r="B45" s="46">
        <v>8.57</v>
      </c>
      <c r="C45" s="46">
        <f>ROUND(100000*C29/((SUM(B12,C12)/2)*24*91),2)</f>
        <v>12.31</v>
      </c>
      <c r="D45" s="46">
        <f>ROUND(100000*D29/((SUM(C12,D12)/2)*24*92),2)</f>
        <v>11.44</v>
      </c>
      <c r="E45" s="46">
        <f>ROUND(100000*E29/((SUM(D12,E12)/2)*24*92),2)</f>
        <v>4.95</v>
      </c>
      <c r="F45" s="46">
        <f>ROUND(100000*F29/((SUM(E12,F12)/2)*24*90),2)</f>
        <v>6.12</v>
      </c>
      <c r="G45" s="46">
        <f>ROUND(100000*G29/((SUM(F12,G12)/2)*24*91),2)</f>
        <v>17.23</v>
      </c>
      <c r="H45" s="46">
        <f>ROUND(100000*H29/((SUM(G12,H12)/2)*24*92),2)</f>
        <v>13.49</v>
      </c>
      <c r="I45" s="46">
        <f>ROUND(100000*I29/((SUM(H12,I12)/2)*24*92),2)</f>
        <v>3.47</v>
      </c>
      <c r="J45" s="46">
        <f>ROUND(100000*J29/((SUM(I12,J12)/2)*24*91),2)</f>
        <v>7.07</v>
      </c>
      <c r="K45" s="46">
        <f>ROUND(100000*K29/((SUM(J12,K12)/2)*24*91),2)</f>
        <v>14.64</v>
      </c>
      <c r="L45" s="46">
        <f>ROUND(100000*L29/((SUM(K12,L12)/2)*24*92),2)</f>
        <v>16.27</v>
      </c>
      <c r="M45" s="46">
        <f>ROUND(100000*M29/((SUM(L12,M12)/2)*24*92),2)</f>
        <v>4.88</v>
      </c>
      <c r="N45" s="46">
        <f>ROUND(100000*N29/((SUM(M12,N12)/2)*24*90),2)</f>
        <v>3.21</v>
      </c>
      <c r="O45" s="46">
        <f>ROUND(100000*O29/((SUM(N12,O12)/2)*24*91),2)</f>
        <v>13.31</v>
      </c>
      <c r="P45" s="46">
        <f>ROUND(100000*P29/((SUM(O12,P12)/2)*24*92),2)</f>
        <v>14.94</v>
      </c>
      <c r="Q45" s="46">
        <f>ROUND(100000*Q29/((SUM(P12,Q12)/2)*24*92),2)</f>
        <v>4.99</v>
      </c>
      <c r="R45" s="46">
        <f>ROUND(100000*R29/((SUM(Q12,R12)/2)*24*90),2)</f>
        <v>5.5</v>
      </c>
      <c r="S45" s="46">
        <f>ROUND(100000*S29/((SUM(R12,S12)/2)*24*91),2)</f>
        <v>13.31</v>
      </c>
      <c r="T45" s="46">
        <f>ROUND(100000*T29/((SUM(S12,T12)/2)*24*92),2)</f>
        <v>13.51</v>
      </c>
      <c r="U45" s="46">
        <f>ROUND(100000*U29/((SUM(T12,U12)/2)*24*92),2)</f>
        <v>4.58</v>
      </c>
      <c r="V45" s="46">
        <f>ROUND(100000*V29/((SUM(U12,V12)/2)*24*90),2)</f>
        <v>6.46</v>
      </c>
      <c r="W45" s="46">
        <f>ROUND(100000*W29/((SUM(V12,W12)/2)*24*91),2)</f>
        <v>17.600000000000001</v>
      </c>
      <c r="X45" s="46">
        <f>ROUND(100000*X29/((SUM(W12,X12)/2)*24*92),2)</f>
        <v>14.47</v>
      </c>
      <c r="Y45" s="46">
        <f>ROUND(100000*Y29/((SUM(X12,Y12)/2)*24*92),2)</f>
        <v>3.95</v>
      </c>
      <c r="Z45" s="46">
        <f>ROUND(100000*Z29/((SUM(Y12,Z12)/2)*24*91),2)</f>
        <v>6.49</v>
      </c>
      <c r="AA45" s="46">
        <f>ROUND(100000*AA29/((SUM(Z12,AA12)/2)*24*91),2)</f>
        <v>15.82</v>
      </c>
      <c r="AB45" s="46">
        <f>ROUND(100000*AB29/((SUM(AA12,AB12)/2)*24*92),2)</f>
        <v>14.62</v>
      </c>
      <c r="AC45" s="46">
        <f>ROUND(100000*AC29/((SUM(AB12,AC12)/2)*24*92),2)</f>
        <v>5.0999999999999996</v>
      </c>
      <c r="AD45" s="46">
        <f>ROUND(100000*AD29/((SUM(AC12,AD12)/2)*24*90),2)</f>
        <v>6.16</v>
      </c>
      <c r="AE45" s="46">
        <f>ROUND(100000*AE29/((SUM(AD12,AE12)/2)*24*91),2)</f>
        <v>17.04</v>
      </c>
      <c r="AF45" s="46">
        <f>ROUND(100000*AF29/((SUM(AE12,AF12)/2)*24*92),2)</f>
        <v>14.38</v>
      </c>
      <c r="AG45" s="46">
        <f>ROUND(100000*AG29/((SUM(AF12,AG12)/2)*24*92),2)</f>
        <v>4.71</v>
      </c>
      <c r="AH45" s="46">
        <f>ROUND(100000*AH29/((SUM(AG12,AH12)/2)*24*90),2)</f>
        <v>6.44</v>
      </c>
      <c r="AI45" s="46">
        <f>ROUND(100000*AI29/((SUM(AH12,AI12)/2)*24*91),2)</f>
        <v>17.27</v>
      </c>
      <c r="AJ45" s="46">
        <f>ROUND(100000*AJ29/((SUM(AI12,AJ12)/2)*24*92),2)</f>
        <v>15.57</v>
      </c>
      <c r="AK45" s="46">
        <f>ROUND(100000*AK29/((SUM(AJ12,AK12)/2)*24*92),2)</f>
        <v>5.15</v>
      </c>
      <c r="AL45" s="46">
        <f>ROUND(100000*AL29/((SUM(AK12,AL12)/2)*24*90),2)</f>
        <v>6.77</v>
      </c>
      <c r="AM45" s="46">
        <f>ROUND(100000*AM29/((SUM(AL12,AM12)/2)*24*91),2)</f>
        <v>16.02</v>
      </c>
      <c r="AN45" s="46">
        <f>ROUND(100000*AN29/((SUM(AM12,AN12)/2)*24*92),2)</f>
        <v>15.34</v>
      </c>
      <c r="AO45" s="46">
        <f>ROUND(100000*AO29/((SUM(AN12,AO12)/2)*24*92),2)</f>
        <v>4.7300000000000004</v>
      </c>
      <c r="AP45" s="46">
        <f>ROUND(100000*AP29/((SUM(AO12,AP12)/2)*24*91),2)</f>
        <v>6.47</v>
      </c>
      <c r="AQ45" s="46">
        <f>ROUND(100000*AQ29/((SUM(AP12,AQ12)/2)*24*91),2)</f>
        <v>17.670000000000002</v>
      </c>
      <c r="AR45" s="46">
        <f>ROUND(100000*AR29/((SUM(AQ12,AR12)/2)*24*92),2)</f>
        <v>13.75</v>
      </c>
      <c r="AS45" s="46">
        <f>ROUND(100000*AS29/((SUM(AR12,AS12)/2)*24*92),2)</f>
        <v>4.54</v>
      </c>
      <c r="AT45" s="46">
        <f>ROUND(100000*AT29/((SUM(AS12,AT12)/2)*24*90),2)</f>
        <v>5.85</v>
      </c>
      <c r="AU45" s="46">
        <f>ROUND(100000*AU29/((SUM(AT12,AU12)/2)*24*91),2)</f>
        <v>16.079999999999998</v>
      </c>
      <c r="AV45" s="46">
        <f>ROUND(100000*AV29/((SUM(AU12,AV12)/2)*24*92),2)</f>
        <v>13.35</v>
      </c>
      <c r="AW45" s="46">
        <f>ROUND(100000*AW29/((SUM(AV12,AW12)/2)*24*92),2)</f>
        <v>4.74</v>
      </c>
      <c r="AX45" s="47">
        <f>ROUND(100000*AX29/((SUM(AW12,AX12)/2)*24*90),2)</f>
        <v>6.59</v>
      </c>
      <c r="AY45" s="47">
        <f>ROUND(100000*AY29/((SUM(AX12,AY12)/2)*24*91),2)</f>
        <v>15.9</v>
      </c>
      <c r="AZ45" s="47">
        <f>ROUND(100000*AZ29/((SUM(AY12,AZ12)/2)*24*92),2)</f>
        <v>14.77</v>
      </c>
      <c r="BA45" s="47">
        <f>ROUND(100000*BA29/((SUM(AZ12,BA12)/2)*24*92),2)</f>
        <v>5.27</v>
      </c>
      <c r="BB45" s="47">
        <f>ROUND(100000*BB29/((SUM(BA12,BB12)/2)*24*90),2)</f>
        <v>5.77</v>
      </c>
      <c r="BC45" s="47">
        <f>ROUND(100000*BC29/((SUM(BB12,BC12)/2)*24*91),2)</f>
        <v>16.829999999999998</v>
      </c>
      <c r="BD45" s="47">
        <f>ROUND(100000*BD29/((SUM(BC12,BD12)/2)*24*92),2)</f>
        <v>13.09</v>
      </c>
      <c r="BE45" s="47">
        <f>ROUND(100000*BE29/((SUM(BD12,BE12)/2)*24*92),2)</f>
        <v>5.05</v>
      </c>
      <c r="BF45" s="3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</row>
    <row r="46" spans="1:155" s="10" customFormat="1" ht="20.25" customHeight="1" x14ac:dyDescent="0.45">
      <c r="A46" s="17" t="s">
        <v>95</v>
      </c>
      <c r="B46" s="46">
        <v>23.85</v>
      </c>
      <c r="C46" s="46">
        <f>ROUND(100000*C30/((SUM(B13,B14,C13,C14)/2)*24*91),2)</f>
        <v>18.22</v>
      </c>
      <c r="D46" s="46">
        <f>ROUND(100000*D30/((SUM(C13,C14,D13,D14)/2)*24*92),2)</f>
        <v>23.57</v>
      </c>
      <c r="E46" s="46">
        <f>ROUND(100000*E30/((SUM(D13,D14,E13,E14)/2)*24*92),2)</f>
        <v>34.03</v>
      </c>
      <c r="F46" s="46">
        <f>ROUND(100000*F30/((SUM(E13,E14,F13,F14)/2)*24*90),2)</f>
        <v>36.409999999999997</v>
      </c>
      <c r="G46" s="46">
        <f>ROUND(100000*G30/((SUM(F13,F14,G13,G14)/2)*24*91),2)</f>
        <v>31.3</v>
      </c>
      <c r="H46" s="46">
        <f>ROUND(100000*H30/((SUM(G13,G14,H13,H14)/2)*24*92),2)</f>
        <v>33.32</v>
      </c>
      <c r="I46" s="46">
        <f>ROUND(100000*I30/((SUM(H13,H14,I13,I14)/2)*24*92),2)</f>
        <v>54.42</v>
      </c>
      <c r="J46" s="46">
        <f>ROUND(100000*J30/((SUM(I13,I14,J13,J14)/2)*24*91),2)</f>
        <v>49.75</v>
      </c>
      <c r="K46" s="46">
        <f>ROUND(100000*K30/((SUM(J13,J14,K13,K14)/2)*24*91),2)</f>
        <v>21.63</v>
      </c>
      <c r="L46" s="46">
        <f>ROUND(100000*L30/((SUM(K13,K14,L13,L14)/2)*24*92),2)</f>
        <v>28.28</v>
      </c>
      <c r="M46" s="46">
        <f>ROUND(100000*M30/((SUM(L13,L14,M13,M14)/2)*24*92),2)</f>
        <v>43.81</v>
      </c>
      <c r="N46" s="46">
        <f>ROUND(100000*N30/((SUM(M13,M14,N13,N14)/2)*24*90),2)</f>
        <v>34.25</v>
      </c>
      <c r="O46" s="46">
        <f>ROUND(100000*O30/((SUM(N13,N14,O13,O14)/2)*24*91),2)</f>
        <v>26.16</v>
      </c>
      <c r="P46" s="46">
        <f>ROUND(100000*P30/((SUM(O13,O14,P13,P14)/2)*24*92),2)</f>
        <v>19.79</v>
      </c>
      <c r="Q46" s="46">
        <f>ROUND(100000*Q30/((SUM(P13,P14,Q13,Q14)/2)*24*92),2)</f>
        <v>46.11</v>
      </c>
      <c r="R46" s="46">
        <f>ROUND(100000*R30/((SUM(Q13,Q14,R13,R14)/2)*24*90),2)</f>
        <v>60.63</v>
      </c>
      <c r="S46" s="46">
        <f>ROUND(100000*S30/((SUM(R13,R14,S13,S14)/2)*24*91),2)</f>
        <v>29.67</v>
      </c>
      <c r="T46" s="46">
        <f>ROUND(100000*T30/((SUM(S13,S14,T13,T14)/2)*24*92),2)</f>
        <v>20.49</v>
      </c>
      <c r="U46" s="46">
        <f>ROUND(100000*U30/((SUM(T13,T14,U13,U14)/2)*24*92),2)</f>
        <v>45.97</v>
      </c>
      <c r="V46" s="46">
        <f>ROUND(100000*V30/((SUM(U13,U14,V13,V14)/2)*24*90),2)</f>
        <v>53.69</v>
      </c>
      <c r="W46" s="46">
        <f>ROUND(100000*W30/((SUM(V13,V14,W13,W14)/2)*24*91),2)</f>
        <v>37.49</v>
      </c>
      <c r="X46" s="46">
        <f>ROUND(100000*X30/((SUM(W13,W14,X13,X14)/2)*24*92),2)</f>
        <v>26.67</v>
      </c>
      <c r="Y46" s="46">
        <f>ROUND(100000*Y30/((SUM(X13,X14,Y13,Y14)/2)*24*92),2)</f>
        <v>47.08</v>
      </c>
      <c r="Z46" s="46">
        <f>ROUND(100000*Z30/((SUM(Y13,Y14,Z13,Z14)/2)*24*91),2)</f>
        <v>53.58</v>
      </c>
      <c r="AA46" s="46">
        <f>ROUND(100000*AA30/((SUM(Z13,Z14,AA13,AA14)/2)*24*91),2)</f>
        <v>23.96</v>
      </c>
      <c r="AB46" s="46">
        <f>ROUND(100000*AB30/((SUM(AA13,AA14,AB13,AB14)/2)*24*92),2)</f>
        <v>28.88</v>
      </c>
      <c r="AC46" s="46">
        <f>ROUND(100000*AC30/((SUM(AB13,AB14,AC13,AC14)/2)*24*92),2)</f>
        <v>30</v>
      </c>
      <c r="AD46" s="46">
        <f>ROUND(100000*AD30/((SUM(AC13,AC14,AD13,AD14)/2)*24*90),2)</f>
        <v>45.42</v>
      </c>
      <c r="AE46" s="46">
        <f>ROUND(100000*AE30/((SUM(AD13,AD14,AE13,AE14)/2)*24*91),2)</f>
        <v>21.55</v>
      </c>
      <c r="AF46" s="46">
        <f>ROUND(100000*AF30/((SUM(AE13,AE14,AF13,AF14)/2)*24*92),2)</f>
        <v>30.88</v>
      </c>
      <c r="AG46" s="46">
        <f>ROUND(100000*AG30/((SUM(AF13,AF14,AG13,AG14)/2)*24*92),2)</f>
        <v>47.38</v>
      </c>
      <c r="AH46" s="46">
        <f>ROUND(100000*AH30/((SUM(AG13,AG14,AH13,AH14)/2)*24*90),2)</f>
        <v>38.659999999999997</v>
      </c>
      <c r="AI46" s="46">
        <f>ROUND(100000*AI30/((SUM(AH13,AH14,AI13,AI14)/2)*24*91),2)</f>
        <v>23.26</v>
      </c>
      <c r="AJ46" s="46">
        <f>ROUND(100000*AJ30/((SUM(AI13,AI14,AJ13,AJ14)/2)*24*92),2)</f>
        <v>21.48</v>
      </c>
      <c r="AK46" s="46">
        <f>ROUND(100000*AK30/((SUM(AJ13,AJ14,AK13,AK14)/2)*24*92),2)</f>
        <v>49.05</v>
      </c>
      <c r="AL46" s="46">
        <f>ROUND(100000*AL30/((SUM(AK13,AK14,AL13,AL14)/2)*24*90),2)</f>
        <v>46.69</v>
      </c>
      <c r="AM46" s="46">
        <f>ROUND(100000*AM30/((SUM(AL13,AL14,AM13,AM14)/2)*24*91),2)</f>
        <v>20.329999999999998</v>
      </c>
      <c r="AN46" s="46">
        <f>ROUND(100000*AN30/((SUM(AM13,AM14,AN13,AN14)/2)*24*92),2)</f>
        <v>33.94</v>
      </c>
      <c r="AO46" s="46">
        <f>ROUND(100000*AO30/((SUM(AN13,AN14,AO13,AO14)/2)*24*92),2)</f>
        <v>43.47</v>
      </c>
      <c r="AP46" s="46">
        <f>ROUND(100000*AP30/((SUM(AO13,AO14,AP13,AP14)/2)*24*91),2)</f>
        <v>60.22</v>
      </c>
      <c r="AQ46" s="46">
        <f>ROUND(100000*AQ30/((SUM(AP13,AP14,AQ13,AQ14)/2)*24*91),2)</f>
        <v>24.55</v>
      </c>
      <c r="AR46" s="46">
        <f>ROUND(100000*AR30/((SUM(AQ13,AQ14,AR13,AR14)/2)*24*92),2)</f>
        <v>28.43</v>
      </c>
      <c r="AS46" s="46">
        <f>ROUND(100000*AS30/((SUM(AR13,AR14,AS13,AS14)/2)*24*92),2)</f>
        <v>52.89</v>
      </c>
      <c r="AT46" s="46">
        <f>ROUND(100000*AT30/((SUM(AS13,AS14,AT13,AT14)/2)*24*90),2)</f>
        <v>43.36</v>
      </c>
      <c r="AU46" s="46">
        <f>ROUND(100000*AU30/((SUM(AT13,AT14,AU13,AU14)/2)*24*91),2)</f>
        <v>24.18</v>
      </c>
      <c r="AV46" s="46">
        <f>ROUND(100000*AV30/((SUM(AU13,AU14,AV13,AV14)/2)*24*92),2)</f>
        <v>13.48</v>
      </c>
      <c r="AW46" s="46">
        <f>ROUND(100000*AW30/((SUM(AV13,AV14,AW13,AW14)/2)*24*92),2)</f>
        <v>49.65</v>
      </c>
      <c r="AX46" s="47">
        <f>ROUND(100000*AX30/((SUM(AW13,AW14,AX13,AX14)/2)*24*90),2)</f>
        <v>47.63</v>
      </c>
      <c r="AY46" s="47">
        <f>ROUND(100000*AY30/((SUM(AX13,AX14,AY13,AY14)/2)*24*91),2)</f>
        <v>24.07</v>
      </c>
      <c r="AZ46" s="47">
        <f>ROUND(100000*AZ30/((SUM(AY13,AY14,AZ13,AZ14)/2)*24*92),2)</f>
        <v>18.47</v>
      </c>
      <c r="BA46" s="47">
        <f>ROUND(100000*BA30/((SUM(AZ13,AZ14,BA13,BA14)/2)*24*92),2)</f>
        <v>46.26</v>
      </c>
      <c r="BB46" s="47">
        <f>ROUND(100000*BB30/((SUM(BA13,BA14,BB13,BB14)/2)*24*90),2)</f>
        <v>40.74</v>
      </c>
      <c r="BC46" s="47">
        <f>ROUND(100000*BC30/((SUM(BB13,BB14,BC13,BC14)/2)*24*91),2)</f>
        <v>15.42</v>
      </c>
      <c r="BD46" s="47">
        <f>ROUND(100000*BD30/((SUM(BC13,BC14,BD13,BD14)/2)*24*92),2)</f>
        <v>25.45</v>
      </c>
      <c r="BE46" s="47">
        <f>ROUND(100000*BE30/((SUM(BD13,BD14,BE13,BE14)/2)*24*92),2)</f>
        <v>43.85</v>
      </c>
      <c r="BF46" s="3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</row>
    <row r="47" spans="1:155" s="10" customFormat="1" ht="20.25" customHeight="1" x14ac:dyDescent="0.45">
      <c r="A47" s="17" t="s">
        <v>70</v>
      </c>
      <c r="B47" s="46">
        <v>60.85</v>
      </c>
      <c r="C47" s="46">
        <f>ROUND(100000*C31/((SUM(B15,C15)/2)*24*91),2)</f>
        <v>58.24</v>
      </c>
      <c r="D47" s="46">
        <f t="shared" ref="D47:E49" si="3">ROUND(100000*D31/((SUM(C15,D15)/2)*24*92),2)</f>
        <v>57.78</v>
      </c>
      <c r="E47" s="46">
        <f t="shared" si="3"/>
        <v>58.72</v>
      </c>
      <c r="F47" s="46">
        <f>ROUND(100000*F31/((SUM(E15,F15)/2)*24*90),2)</f>
        <v>59.26</v>
      </c>
      <c r="G47" s="46">
        <f>ROUND(100000*G31/((SUM(F15,G15)/2)*24*91),2)</f>
        <v>57.26</v>
      </c>
      <c r="H47" s="46">
        <f t="shared" ref="H47:I49" si="4">ROUND(100000*H31/((SUM(G15,H15)/2)*24*92),2)</f>
        <v>56.7</v>
      </c>
      <c r="I47" s="46">
        <f t="shared" si="4"/>
        <v>58.3</v>
      </c>
      <c r="J47" s="46">
        <f t="shared" ref="J47:K49" si="5">ROUND(100000*J31/((SUM(I15,J15)/2)*24*91),2)</f>
        <v>57.28</v>
      </c>
      <c r="K47" s="46">
        <f t="shared" si="5"/>
        <v>56.83</v>
      </c>
      <c r="L47" s="46">
        <f t="shared" ref="L47:M49" si="6">ROUND(100000*L31/((SUM(K15,L15)/2)*24*92),2)</f>
        <v>56.84</v>
      </c>
      <c r="M47" s="46">
        <f t="shared" si="6"/>
        <v>56.76</v>
      </c>
      <c r="N47" s="46">
        <f>ROUND(100000*N31/((SUM(M15,N15)/2)*24*90),2)</f>
        <v>57.36</v>
      </c>
      <c r="O47" s="46">
        <f>ROUND(100000*O31/((SUM(N15,O15)/2)*24*91),2)</f>
        <v>56.36</v>
      </c>
      <c r="P47" s="46">
        <f t="shared" ref="P47:Q49" si="7">ROUND(100000*P31/((SUM(O15,P15)/2)*24*92),2)</f>
        <v>54.89</v>
      </c>
      <c r="Q47" s="46">
        <f t="shared" si="7"/>
        <v>56.67</v>
      </c>
      <c r="R47" s="46">
        <f>ROUND(100000*R31/((SUM(Q15,R15)/2)*24*90),2)</f>
        <v>55.86</v>
      </c>
      <c r="S47" s="46">
        <f>ROUND(100000*S31/((SUM(R15,S15)/2)*24*91),2)</f>
        <v>54.85</v>
      </c>
      <c r="T47" s="46">
        <f t="shared" ref="T47:U49" si="8">ROUND(100000*T31/((SUM(S15,T15)/2)*24*92),2)</f>
        <v>53.14</v>
      </c>
      <c r="U47" s="46">
        <f t="shared" si="8"/>
        <v>54.13</v>
      </c>
      <c r="V47" s="46">
        <f>ROUND(100000*V31/((SUM(U15,V15)/2)*24*90),2)</f>
        <v>54.16</v>
      </c>
      <c r="W47" s="46">
        <f>ROUND(100000*W31/((SUM(V15,W15)/2)*24*91),2)</f>
        <v>52.27</v>
      </c>
      <c r="X47" s="46">
        <f t="shared" ref="X47:Y49" si="9">ROUND(100000*X31/((SUM(W15,X15)/2)*24*92),2)</f>
        <v>51.24</v>
      </c>
      <c r="Y47" s="46">
        <f t="shared" si="9"/>
        <v>52.07</v>
      </c>
      <c r="Z47" s="46">
        <f t="shared" ref="Z47:AA49" si="10">ROUND(100000*Z31/((SUM(Y15,Z15)/2)*24*91),2)</f>
        <v>52.54</v>
      </c>
      <c r="AA47" s="46">
        <f t="shared" si="10"/>
        <v>50.49</v>
      </c>
      <c r="AB47" s="46">
        <f t="shared" ref="AB47:AC49" si="11">ROUND(100000*AB31/((SUM(AA15,AB15)/2)*24*92),2)</f>
        <v>49.4</v>
      </c>
      <c r="AC47" s="46">
        <f t="shared" si="11"/>
        <v>49.3</v>
      </c>
      <c r="AD47" s="46">
        <f>ROUND(100000*AD31/((SUM(AC15,AD15)/2)*24*90),2)</f>
        <v>47.68</v>
      </c>
      <c r="AE47" s="46">
        <f>ROUND(100000*AE31/((SUM(AD15,AE15)/2)*24*91),2)</f>
        <v>45.47</v>
      </c>
      <c r="AF47" s="46">
        <f t="shared" ref="AF47:AG49" si="12">ROUND(100000*AF31/((SUM(AE15,AF15)/2)*24*92),2)</f>
        <v>45.16</v>
      </c>
      <c r="AG47" s="46">
        <f t="shared" si="12"/>
        <v>45.3</v>
      </c>
      <c r="AH47" s="46">
        <f>ROUND(100000*AH31/((SUM(AG15,AH15)/2)*24*90),2)</f>
        <v>43.72</v>
      </c>
      <c r="AI47" s="46">
        <f>ROUND(100000*AI31/((SUM(AH15,AI15)/2)*24*91),2)</f>
        <v>42.06</v>
      </c>
      <c r="AJ47" s="46">
        <f t="shared" ref="AJ47:AK49" si="13">ROUND(100000*AJ31/((SUM(AI15,AJ15)/2)*24*92),2)</f>
        <v>40.83</v>
      </c>
      <c r="AK47" s="46">
        <f t="shared" si="13"/>
        <v>41.55</v>
      </c>
      <c r="AL47" s="46">
        <f>ROUND(100000*AL31/((SUM(AK15,AL15)/2)*24*90),2)</f>
        <v>40.65</v>
      </c>
      <c r="AM47" s="46">
        <f>ROUND(100000*AM31/((SUM(AL15,AM15)/2)*24*91),2)</f>
        <v>38.700000000000003</v>
      </c>
      <c r="AN47" s="46">
        <f t="shared" ref="AN47:AO49" si="14">ROUND(100000*AN31/((SUM(AM15,AN15)/2)*24*92),2)</f>
        <v>38.229999999999997</v>
      </c>
      <c r="AO47" s="46">
        <f t="shared" si="14"/>
        <v>39.1</v>
      </c>
      <c r="AP47" s="46">
        <f t="shared" ref="AP47:AQ49" si="15">ROUND(100000*AP31/((SUM(AO15,AP15)/2)*24*91),2)</f>
        <v>38.729999999999997</v>
      </c>
      <c r="AQ47" s="46">
        <f t="shared" si="15"/>
        <v>37.659999999999997</v>
      </c>
      <c r="AR47" s="46">
        <f t="shared" ref="AR47:AS49" si="16">ROUND(100000*AR31/((SUM(AQ15,AR15)/2)*24*92),2)</f>
        <v>36.71</v>
      </c>
      <c r="AS47" s="46">
        <f t="shared" si="16"/>
        <v>37.869999999999997</v>
      </c>
      <c r="AT47" s="46">
        <f>ROUND(100000*AT31/((SUM(AS15,AT15)/2)*24*90),2)</f>
        <v>36.74</v>
      </c>
      <c r="AU47" s="46">
        <f>ROUND(100000*AU31/((SUM(AT15,AU15)/2)*24*91),2)</f>
        <v>35.72</v>
      </c>
      <c r="AV47" s="46">
        <f t="shared" ref="AV47:AW49" si="17">ROUND(100000*AV31/((SUM(AU15,AV15)/2)*24*92),2)</f>
        <v>35.28</v>
      </c>
      <c r="AW47" s="46">
        <f t="shared" si="17"/>
        <v>35.68</v>
      </c>
      <c r="AX47" s="47">
        <f>ROUND(100000*AX31/((SUM(AW15,AX15)/2)*24*90),2)</f>
        <v>34.450000000000003</v>
      </c>
      <c r="AY47" s="47">
        <f>ROUND(100000*AY31/((SUM(AX15,AY15)/2)*24*91),2)</f>
        <v>33.92</v>
      </c>
      <c r="AZ47" s="47">
        <f t="shared" ref="AZ47:BA49" si="18">ROUND(100000*AZ31/((SUM(AY15,AZ15)/2)*24*92),2)</f>
        <v>32.729999999999997</v>
      </c>
      <c r="BA47" s="47">
        <f t="shared" si="18"/>
        <v>33.22</v>
      </c>
      <c r="BB47" s="47">
        <f>ROUND(100000*BB31/((SUM(BA15,BB15)/2)*24*90),2)</f>
        <v>33.39</v>
      </c>
      <c r="BC47" s="47">
        <f>ROUND(100000*BC31/((SUM(BB15,BC15)/2)*24*91),2)</f>
        <v>32.020000000000003</v>
      </c>
      <c r="BD47" s="47">
        <f t="shared" ref="BD47:BE49" si="19">ROUND(100000*BD31/((SUM(BC15,BD15)/2)*24*92),2)</f>
        <v>32.229999999999997</v>
      </c>
      <c r="BE47" s="47">
        <f t="shared" si="19"/>
        <v>31.43</v>
      </c>
      <c r="BF47" s="3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</row>
    <row r="48" spans="1:155" s="10" customFormat="1" ht="20.25" customHeight="1" x14ac:dyDescent="0.45">
      <c r="A48" s="17" t="s">
        <v>71</v>
      </c>
      <c r="B48" s="46">
        <v>47.51</v>
      </c>
      <c r="C48" s="46">
        <f>ROUND(100000*C32/((SUM(B16,C16)/2)*24*91),2)</f>
        <v>46.77</v>
      </c>
      <c r="D48" s="46">
        <f t="shared" si="3"/>
        <v>43.86</v>
      </c>
      <c r="E48" s="46">
        <f t="shared" si="3"/>
        <v>42.87</v>
      </c>
      <c r="F48" s="46">
        <f>ROUND(100000*F32/((SUM(E16,F16)/2)*24*90),2)</f>
        <v>45.33</v>
      </c>
      <c r="G48" s="46">
        <f>ROUND(100000*G32/((SUM(F16,G16)/2)*24*91),2)</f>
        <v>46.2</v>
      </c>
      <c r="H48" s="46">
        <f t="shared" si="4"/>
        <v>43.45</v>
      </c>
      <c r="I48" s="46">
        <f t="shared" si="4"/>
        <v>44.91</v>
      </c>
      <c r="J48" s="46">
        <f t="shared" si="5"/>
        <v>43.19</v>
      </c>
      <c r="K48" s="46">
        <f t="shared" si="5"/>
        <v>41.35</v>
      </c>
      <c r="L48" s="46">
        <f t="shared" si="6"/>
        <v>37.86</v>
      </c>
      <c r="M48" s="46">
        <f t="shared" si="6"/>
        <v>39.9</v>
      </c>
      <c r="N48" s="46">
        <f>ROUND(100000*N32/((SUM(M16,N16)/2)*24*90),2)</f>
        <v>40.75</v>
      </c>
      <c r="O48" s="46">
        <f>ROUND(100000*O32/((SUM(N16,O16)/2)*24*91),2)</f>
        <v>47.25</v>
      </c>
      <c r="P48" s="46">
        <f t="shared" si="7"/>
        <v>41.72</v>
      </c>
      <c r="Q48" s="46">
        <f t="shared" si="7"/>
        <v>44.48</v>
      </c>
      <c r="R48" s="46">
        <f>ROUND(100000*R32/((SUM(Q16,R16)/2)*24*90),2)</f>
        <v>42.73</v>
      </c>
      <c r="S48" s="46">
        <f>ROUND(100000*S32/((SUM(R16,S16)/2)*24*91),2)</f>
        <v>46.89</v>
      </c>
      <c r="T48" s="46">
        <f t="shared" si="8"/>
        <v>42.03</v>
      </c>
      <c r="U48" s="46">
        <f t="shared" si="8"/>
        <v>42.81</v>
      </c>
      <c r="V48" s="46">
        <f>ROUND(100000*V32/((SUM(U16,V16)/2)*24*90),2)</f>
        <v>45.13</v>
      </c>
      <c r="W48" s="46">
        <f>ROUND(100000*W32/((SUM(V16,W16)/2)*24*91),2)</f>
        <v>46.09</v>
      </c>
      <c r="X48" s="46">
        <f t="shared" si="9"/>
        <v>42.43</v>
      </c>
      <c r="Y48" s="46">
        <f t="shared" si="9"/>
        <v>43.13</v>
      </c>
      <c r="Z48" s="46">
        <f t="shared" si="10"/>
        <v>44.33</v>
      </c>
      <c r="AA48" s="46">
        <f t="shared" si="10"/>
        <v>44.67</v>
      </c>
      <c r="AB48" s="46">
        <f t="shared" si="11"/>
        <v>40.28</v>
      </c>
      <c r="AC48" s="46">
        <f t="shared" si="11"/>
        <v>41.26</v>
      </c>
      <c r="AD48" s="46">
        <f>ROUND(100000*AD32/((SUM(AC16,AD16)/2)*24*90),2)</f>
        <v>45.28</v>
      </c>
      <c r="AE48" s="46">
        <f>ROUND(100000*AE32/((SUM(AD16,AE16)/2)*24*91),2)</f>
        <v>46.05</v>
      </c>
      <c r="AF48" s="46">
        <f t="shared" si="12"/>
        <v>42.75</v>
      </c>
      <c r="AG48" s="46">
        <f t="shared" si="12"/>
        <v>44.8</v>
      </c>
      <c r="AH48" s="46">
        <f>ROUND(100000*AH32/((SUM(AG16,AH16)/2)*24*90),2)</f>
        <v>45.73</v>
      </c>
      <c r="AI48" s="46">
        <f>ROUND(100000*AI32/((SUM(AH16,AI16)/2)*24*91),2)</f>
        <v>48.87</v>
      </c>
      <c r="AJ48" s="46">
        <f t="shared" si="13"/>
        <v>41.89</v>
      </c>
      <c r="AK48" s="46">
        <f t="shared" si="13"/>
        <v>47.39</v>
      </c>
      <c r="AL48" s="46">
        <f>ROUND(100000*AL32/((SUM(AK16,AL16)/2)*24*90),2)</f>
        <v>49.42</v>
      </c>
      <c r="AM48" s="46">
        <f>ROUND(100000*AM32/((SUM(AL16,AM16)/2)*24*91),2)</f>
        <v>50.12</v>
      </c>
      <c r="AN48" s="46">
        <f t="shared" si="14"/>
        <v>46.74</v>
      </c>
      <c r="AO48" s="46">
        <f t="shared" si="14"/>
        <v>48</v>
      </c>
      <c r="AP48" s="46">
        <f t="shared" si="15"/>
        <v>49.89</v>
      </c>
      <c r="AQ48" s="46">
        <f t="shared" si="15"/>
        <v>51.81</v>
      </c>
      <c r="AR48" s="46">
        <f t="shared" si="16"/>
        <v>46.53</v>
      </c>
      <c r="AS48" s="46">
        <f t="shared" si="16"/>
        <v>48.87</v>
      </c>
      <c r="AT48" s="46">
        <f>ROUND(100000*AT32/((SUM(AS16,AT16)/2)*24*90),2)</f>
        <v>49.05</v>
      </c>
      <c r="AU48" s="46">
        <f>ROUND(100000*AU32/((SUM(AT16,AU16)/2)*24*91),2)</f>
        <v>50.93</v>
      </c>
      <c r="AV48" s="46">
        <f t="shared" si="17"/>
        <v>44.91</v>
      </c>
      <c r="AW48" s="46">
        <f t="shared" si="17"/>
        <v>47.56</v>
      </c>
      <c r="AX48" s="47">
        <f>ROUND(100000*AX32/((SUM(AW16,AX16)/2)*24*90),2)</f>
        <v>47.77</v>
      </c>
      <c r="AY48" s="47">
        <f>ROUND(100000*AY32/((SUM(AX16,AY16)/2)*24*91),2)</f>
        <v>46.55</v>
      </c>
      <c r="AZ48" s="47">
        <f t="shared" si="18"/>
        <v>39.159999999999997</v>
      </c>
      <c r="BA48" s="47">
        <f t="shared" si="18"/>
        <v>39.58</v>
      </c>
      <c r="BB48" s="47">
        <f>ROUND(100000*BB32/((SUM(BA16,BB16)/2)*24*90),2)</f>
        <v>45.57</v>
      </c>
      <c r="BC48" s="47">
        <f>ROUND(100000*BC32/((SUM(BB16,BC16)/2)*24*91),2)</f>
        <v>45.65</v>
      </c>
      <c r="BD48" s="47">
        <f t="shared" si="19"/>
        <v>40.47</v>
      </c>
      <c r="BE48" s="47">
        <f t="shared" si="19"/>
        <v>38.14</v>
      </c>
      <c r="BF48" s="3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</row>
    <row r="49" spans="1:155" s="10" customFormat="1" ht="20.25" customHeight="1" x14ac:dyDescent="0.45">
      <c r="A49" s="17" t="s">
        <v>72</v>
      </c>
      <c r="B49" s="46">
        <v>44.06</v>
      </c>
      <c r="C49" s="46">
        <f>ROUND(100000*C33/((SUM(B17,C17)/2)*24*91),2)</f>
        <v>42.46</v>
      </c>
      <c r="D49" s="46">
        <f t="shared" si="3"/>
        <v>41.45</v>
      </c>
      <c r="E49" s="46">
        <f t="shared" si="3"/>
        <v>42.76</v>
      </c>
      <c r="F49" s="46">
        <f>ROUND(100000*F33/((SUM(E17,F17)/2)*24*90),2)</f>
        <v>41.86</v>
      </c>
      <c r="G49" s="46">
        <f>ROUND(100000*G33/((SUM(F17,G17)/2)*24*91),2)</f>
        <v>39.97</v>
      </c>
      <c r="H49" s="46">
        <f t="shared" si="4"/>
        <v>40.5</v>
      </c>
      <c r="I49" s="46">
        <f t="shared" si="4"/>
        <v>37.33</v>
      </c>
      <c r="J49" s="46">
        <f t="shared" si="5"/>
        <v>38.72</v>
      </c>
      <c r="K49" s="46">
        <f t="shared" si="5"/>
        <v>39.56</v>
      </c>
      <c r="L49" s="46">
        <f t="shared" si="6"/>
        <v>42.24</v>
      </c>
      <c r="M49" s="46">
        <f t="shared" si="6"/>
        <v>40.56</v>
      </c>
      <c r="N49" s="46">
        <f>ROUND(100000*N33/((SUM(M17,N17)/2)*24*90),2)</f>
        <v>36.549999999999997</v>
      </c>
      <c r="O49" s="46">
        <f>ROUND(100000*O33/((SUM(N17,O17)/2)*24*91),2)</f>
        <v>33.94</v>
      </c>
      <c r="P49" s="46">
        <f t="shared" si="7"/>
        <v>34.81</v>
      </c>
      <c r="Q49" s="46">
        <f t="shared" si="7"/>
        <v>34.33</v>
      </c>
      <c r="R49" s="46">
        <f>ROUND(100000*R33/((SUM(Q17,R17)/2)*24*90),2)</f>
        <v>38.08</v>
      </c>
      <c r="S49" s="46">
        <f>ROUND(100000*S33/((SUM(R17,S17)/2)*24*91),2)</f>
        <v>35.06</v>
      </c>
      <c r="T49" s="46">
        <f t="shared" si="8"/>
        <v>35.159999999999997</v>
      </c>
      <c r="U49" s="46">
        <f t="shared" si="8"/>
        <v>33.229999999999997</v>
      </c>
      <c r="V49" s="46">
        <f>ROUND(100000*V33/((SUM(U17,V17)/2)*24*90),2)</f>
        <v>37.299999999999997</v>
      </c>
      <c r="W49" s="46">
        <f>ROUND(100000*W33/((SUM(V17,W17)/2)*24*91),2)</f>
        <v>33.090000000000003</v>
      </c>
      <c r="X49" s="46">
        <f t="shared" si="9"/>
        <v>35.51</v>
      </c>
      <c r="Y49" s="46">
        <f t="shared" si="9"/>
        <v>33.799999999999997</v>
      </c>
      <c r="Z49" s="46">
        <f t="shared" si="10"/>
        <v>35.659999999999997</v>
      </c>
      <c r="AA49" s="46">
        <f t="shared" si="10"/>
        <v>30.48</v>
      </c>
      <c r="AB49" s="46">
        <f t="shared" si="11"/>
        <v>31.82</v>
      </c>
      <c r="AC49" s="46">
        <f t="shared" si="11"/>
        <v>31.87</v>
      </c>
      <c r="AD49" s="46">
        <f>ROUND(100000*AD33/((SUM(AC17,AD17)/2)*24*90),2)</f>
        <v>37.15</v>
      </c>
      <c r="AE49" s="46">
        <f>ROUND(100000*AE33/((SUM(AD17,AE17)/2)*24*91),2)</f>
        <v>34.950000000000003</v>
      </c>
      <c r="AF49" s="46">
        <f t="shared" si="12"/>
        <v>36.49</v>
      </c>
      <c r="AG49" s="46">
        <f t="shared" si="12"/>
        <v>35.549999999999997</v>
      </c>
      <c r="AH49" s="46">
        <f>ROUND(100000*AH33/((SUM(AG17,AH17)/2)*24*90),2)</f>
        <v>36.270000000000003</v>
      </c>
      <c r="AI49" s="46">
        <f>ROUND(100000*AI33/((SUM(AH17,AI17)/2)*24*91),2)</f>
        <v>35.15</v>
      </c>
      <c r="AJ49" s="46">
        <f t="shared" si="13"/>
        <v>34.770000000000003</v>
      </c>
      <c r="AK49" s="46">
        <f t="shared" si="13"/>
        <v>34.770000000000003</v>
      </c>
      <c r="AL49" s="46">
        <f>ROUND(100000*AL33/((SUM(AK17,AL17)/2)*24*90),2)</f>
        <v>36.17</v>
      </c>
      <c r="AM49" s="46">
        <f>ROUND(100000*AM33/((SUM(AL17,AM17)/2)*24*91),2)</f>
        <v>36.51</v>
      </c>
      <c r="AN49" s="46">
        <f t="shared" si="14"/>
        <v>38.08</v>
      </c>
      <c r="AO49" s="46">
        <f t="shared" si="14"/>
        <v>37.770000000000003</v>
      </c>
      <c r="AP49" s="46">
        <f t="shared" si="15"/>
        <v>39.229999999999997</v>
      </c>
      <c r="AQ49" s="46">
        <f t="shared" si="15"/>
        <v>37.49</v>
      </c>
      <c r="AR49" s="46">
        <f t="shared" si="16"/>
        <v>35.24</v>
      </c>
      <c r="AS49" s="46">
        <f t="shared" si="16"/>
        <v>32.96</v>
      </c>
      <c r="AT49" s="46">
        <f>ROUND(100000*AT33/((SUM(AS17,AT17)/2)*24*90),2)</f>
        <v>36.979999999999997</v>
      </c>
      <c r="AU49" s="46">
        <f>ROUND(100000*AU33/((SUM(AT17,AU17)/2)*24*91),2)</f>
        <v>35.61</v>
      </c>
      <c r="AV49" s="46">
        <f t="shared" si="17"/>
        <v>35.409999999999997</v>
      </c>
      <c r="AW49" s="46">
        <f t="shared" si="17"/>
        <v>36.130000000000003</v>
      </c>
      <c r="AX49" s="47">
        <f>ROUND(100000*AX33/((SUM(AW17,AX17)/2)*24*90),2)</f>
        <v>37.630000000000003</v>
      </c>
      <c r="AY49" s="47">
        <f>ROUND(100000*AY33/((SUM(AX17,AY17)/2)*24*91),2)</f>
        <v>35.57</v>
      </c>
      <c r="AZ49" s="47">
        <f t="shared" si="18"/>
        <v>35.36</v>
      </c>
      <c r="BA49" s="47">
        <f t="shared" si="18"/>
        <v>36.43</v>
      </c>
      <c r="BB49" s="47">
        <f>ROUND(100000*BB33/((SUM(BA17,BB17)/2)*24*90),2)</f>
        <v>37.299999999999997</v>
      </c>
      <c r="BC49" s="47">
        <f>ROUND(100000*BC33/((SUM(BB17,BC17)/2)*24*91),2)</f>
        <v>35.729999999999997</v>
      </c>
      <c r="BD49" s="47">
        <f t="shared" si="19"/>
        <v>36.659999999999997</v>
      </c>
      <c r="BE49" s="47">
        <f t="shared" si="19"/>
        <v>37.380000000000003</v>
      </c>
      <c r="BF49" s="3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</row>
    <row r="50" spans="1:155" s="10" customFormat="1" ht="20.25" customHeight="1" x14ac:dyDescent="0.45">
      <c r="A50" s="17" t="s">
        <v>96</v>
      </c>
      <c r="B50" s="46">
        <v>69.760000000000005</v>
      </c>
      <c r="C50" s="46">
        <f>ROUND(100000*C35/((SUM(B18,C18)/2)*24*91),2)</f>
        <v>66.25</v>
      </c>
      <c r="D50" s="46">
        <f t="shared" ref="D50:E52" si="20">ROUND(100000*D35/((SUM(C18,D18)/2)*24*92),2)</f>
        <v>58.48</v>
      </c>
      <c r="E50" s="46">
        <f t="shared" si="20"/>
        <v>63.66</v>
      </c>
      <c r="F50" s="46">
        <f>ROUND(100000*F35/((SUM(E18,F18)/2)*24*90),2)</f>
        <v>66.27</v>
      </c>
      <c r="G50" s="46">
        <f>ROUND(100000*G35/((SUM(F18,G18)/2)*24*91),2)</f>
        <v>63.48</v>
      </c>
      <c r="H50" s="46">
        <f t="shared" ref="H50:I52" si="21">ROUND(100000*H35/((SUM(G18,H18)/2)*24*92),2)</f>
        <v>62.88</v>
      </c>
      <c r="I50" s="46">
        <f t="shared" si="21"/>
        <v>60.26</v>
      </c>
      <c r="J50" s="46">
        <f t="shared" ref="J50:K52" si="22">ROUND(100000*J35/((SUM(I18,J18)/2)*24*91),2)</f>
        <v>73.33</v>
      </c>
      <c r="K50" s="46">
        <f t="shared" si="22"/>
        <v>58.33</v>
      </c>
      <c r="L50" s="46">
        <f t="shared" ref="L50:M52" si="23">ROUND(100000*L35/((SUM(K18,L18)/2)*24*92),2)</f>
        <v>58.64</v>
      </c>
      <c r="M50" s="46">
        <f t="shared" si="23"/>
        <v>73.45</v>
      </c>
      <c r="N50" s="46">
        <f>ROUND(100000*N35/((SUM(M18,N18)/2)*24*90),2)</f>
        <v>69.180000000000007</v>
      </c>
      <c r="O50" s="46">
        <f>ROUND(100000*O35/((SUM(N18,O18)/2)*24*91),2)</f>
        <v>68.989999999999995</v>
      </c>
      <c r="P50" s="46">
        <f t="shared" ref="P50:Q52" si="24">ROUND(100000*P35/((SUM(O18,P18)/2)*24*92),2)</f>
        <v>58.84</v>
      </c>
      <c r="Q50" s="46">
        <f t="shared" si="24"/>
        <v>61.57</v>
      </c>
      <c r="R50" s="46">
        <f>ROUND(100000*R35/((SUM(Q18,R18)/2)*24*90),2)</f>
        <v>66.3</v>
      </c>
      <c r="S50" s="46">
        <f>ROUND(100000*S35/((SUM(R18,S18)/2)*24*91),2)</f>
        <v>66.36</v>
      </c>
      <c r="T50" s="46">
        <f t="shared" ref="T50:U52" si="25">ROUND(100000*T35/((SUM(S18,T18)/2)*24*92),2)</f>
        <v>53.85</v>
      </c>
      <c r="U50" s="46">
        <f t="shared" si="25"/>
        <v>66.14</v>
      </c>
      <c r="V50" s="46">
        <f>ROUND(100000*V35/((SUM(U18,V18)/2)*24*90),2)</f>
        <v>70.959999999999994</v>
      </c>
      <c r="W50" s="46">
        <f>ROUND(100000*W35/((SUM(V18,W18)/2)*24*91),2)</f>
        <v>70.88</v>
      </c>
      <c r="X50" s="46">
        <f t="shared" ref="X50:Y52" si="26">ROUND(100000*X35/((SUM(W18,X18)/2)*24*92),2)</f>
        <v>58.12</v>
      </c>
      <c r="Y50" s="46">
        <f t="shared" si="26"/>
        <v>67.66</v>
      </c>
      <c r="Z50" s="46">
        <f t="shared" ref="Z50:AA52" si="27">ROUND(100000*Z35/((SUM(Y18,Z18)/2)*24*91),2)</f>
        <v>65.41</v>
      </c>
      <c r="AA50" s="46">
        <f t="shared" si="27"/>
        <v>58.46</v>
      </c>
      <c r="AB50" s="46">
        <f t="shared" ref="AB50:AC52" si="28">ROUND(100000*AB35/((SUM(AA18,AB18)/2)*24*92),2)</f>
        <v>49.21</v>
      </c>
      <c r="AC50" s="46">
        <f t="shared" si="28"/>
        <v>60.68</v>
      </c>
      <c r="AD50" s="46">
        <f>ROUND(100000*AD35/((SUM(AC18,AD18)/2)*24*90),2)</f>
        <v>62.38</v>
      </c>
      <c r="AE50" s="46">
        <f>ROUND(100000*AE35/((SUM(AD18,AE18)/2)*24*91),2)</f>
        <v>58.69</v>
      </c>
      <c r="AF50" s="46">
        <f t="shared" ref="AF50:AG52" si="29">ROUND(100000*AF35/((SUM(AE18,AF18)/2)*24*92),2)</f>
        <v>49.28</v>
      </c>
      <c r="AG50" s="46">
        <f t="shared" si="29"/>
        <v>59</v>
      </c>
      <c r="AH50" s="46">
        <f>ROUND(100000*AH35/((SUM(AG18,AH18)/2)*24*90),2)</f>
        <v>61.53</v>
      </c>
      <c r="AI50" s="46">
        <f>ROUND(100000*AI35/((SUM(AH18,AI18)/2)*24*91),2)</f>
        <v>57.77</v>
      </c>
      <c r="AJ50" s="46">
        <f t="shared" ref="AJ50:AK53" si="30">ROUND(100000*AJ35/((SUM(AI18,AJ18)/2)*24*92),2)</f>
        <v>45.62</v>
      </c>
      <c r="AK50" s="46">
        <f t="shared" si="30"/>
        <v>59.06</v>
      </c>
      <c r="AL50" s="46">
        <f>ROUND(100000*AL35/((SUM(AK18,AL18)/2)*24*90),2)</f>
        <v>60.18</v>
      </c>
      <c r="AM50" s="46">
        <f>ROUND(100000*AM35/((SUM(AL18,AM18)/2)*24*91),2)</f>
        <v>59.84</v>
      </c>
      <c r="AN50" s="46">
        <f t="shared" ref="AN50:AO53" si="31">ROUND(100000*AN35/((SUM(AM18,AN18)/2)*24*92),2)</f>
        <v>50.92</v>
      </c>
      <c r="AO50" s="46">
        <f t="shared" si="31"/>
        <v>62.45</v>
      </c>
      <c r="AP50" s="46">
        <f t="shared" ref="AP50:AQ53" si="32">ROUND(100000*AP35/((SUM(AO18,AP18)/2)*24*91),2)</f>
        <v>62.51</v>
      </c>
      <c r="AQ50" s="46">
        <f t="shared" si="32"/>
        <v>57.01</v>
      </c>
      <c r="AR50" s="46">
        <f t="shared" ref="AR50:AS53" si="33">ROUND(100000*AR35/((SUM(AQ18,AR18)/2)*24*92),2)</f>
        <v>49.83</v>
      </c>
      <c r="AS50" s="46">
        <f t="shared" si="33"/>
        <v>58.6</v>
      </c>
      <c r="AT50" s="46">
        <f>ROUND(100000*AT35/((SUM(AS18,AT18)/2)*24*90),2)</f>
        <v>58.25</v>
      </c>
      <c r="AU50" s="46">
        <f>ROUND(100000*AU35/((SUM(AT18,AU18)/2)*24*91),2)</f>
        <v>58.42</v>
      </c>
      <c r="AV50" s="46">
        <f t="shared" ref="AV50:AW53" si="34">ROUND(100000*AV35/((SUM(AU18,AV18)/2)*24*92),2)</f>
        <v>46.38</v>
      </c>
      <c r="AW50" s="46">
        <f t="shared" si="34"/>
        <v>54.72</v>
      </c>
      <c r="AX50" s="47">
        <f>ROUND(100000*AX35/((SUM(AW18,AX18)/2)*24*90),2)</f>
        <v>58.14</v>
      </c>
      <c r="AY50" s="47">
        <f>ROUND(100000*AY35/((SUM(AX18,AY18)/2)*24*91),2)</f>
        <v>56.23</v>
      </c>
      <c r="AZ50" s="47">
        <f t="shared" ref="AZ50:BA53" si="35">ROUND(100000*AZ35/((SUM(AY18,AZ18)/2)*24*92),2)</f>
        <v>44.25</v>
      </c>
      <c r="BA50" s="47">
        <f t="shared" si="35"/>
        <v>54.27</v>
      </c>
      <c r="BB50" s="47">
        <f>ROUND(100000*BB35/((SUM(BA18,BB18)/2)*24*90),2)</f>
        <v>57.57</v>
      </c>
      <c r="BC50" s="47">
        <f>ROUND(100000*BC35/((SUM(BB18,BC18)/2)*24*91),2)</f>
        <v>53.66</v>
      </c>
      <c r="BD50" s="47">
        <f t="shared" ref="BD50:BE53" si="36">ROUND(100000*BD35/((SUM(BC18,BD18)/2)*24*92),2)</f>
        <v>40</v>
      </c>
      <c r="BE50" s="47">
        <f t="shared" si="36"/>
        <v>60.01</v>
      </c>
      <c r="BF50" s="3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</row>
    <row r="51" spans="1:155" s="10" customFormat="1" ht="20.25" customHeight="1" x14ac:dyDescent="0.45">
      <c r="A51" s="17" t="s">
        <v>74</v>
      </c>
      <c r="B51" s="46">
        <v>42.92</v>
      </c>
      <c r="C51" s="46">
        <f>ROUND(100000*C36/((SUM(B19,C19)/2)*24*91),2)</f>
        <v>40.78</v>
      </c>
      <c r="D51" s="46">
        <f t="shared" si="20"/>
        <v>50.42</v>
      </c>
      <c r="E51" s="46">
        <f t="shared" si="20"/>
        <v>65.87</v>
      </c>
      <c r="F51" s="46">
        <f>ROUND(100000*F36/((SUM(E19,F19)/2)*24*90),2)</f>
        <v>60.64</v>
      </c>
      <c r="G51" s="46">
        <f>ROUND(100000*G36/((SUM(F19,G19)/2)*24*91),2)</f>
        <v>54.41</v>
      </c>
      <c r="H51" s="46">
        <f t="shared" si="21"/>
        <v>51.17</v>
      </c>
      <c r="I51" s="46">
        <f t="shared" si="21"/>
        <v>52.63</v>
      </c>
      <c r="J51" s="46">
        <f t="shared" si="22"/>
        <v>59.33</v>
      </c>
      <c r="K51" s="46">
        <f t="shared" si="22"/>
        <v>63.94</v>
      </c>
      <c r="L51" s="46">
        <f t="shared" si="23"/>
        <v>62.21</v>
      </c>
      <c r="M51" s="46">
        <f t="shared" si="23"/>
        <v>61.92</v>
      </c>
      <c r="N51" s="46">
        <f>ROUND(100000*N36/((SUM(M19,N19)/2)*24*90),2)</f>
        <v>59.57</v>
      </c>
      <c r="O51" s="46">
        <f>ROUND(100000*O36/((SUM(N19,O19)/2)*24*91),2)</f>
        <v>58.97</v>
      </c>
      <c r="P51" s="46">
        <f t="shared" si="24"/>
        <v>59.87</v>
      </c>
      <c r="Q51" s="46">
        <f t="shared" si="24"/>
        <v>61.07</v>
      </c>
      <c r="R51" s="46">
        <f>ROUND(100000*R36/((SUM(Q19,R19)/2)*24*90),2)</f>
        <v>59.84</v>
      </c>
      <c r="S51" s="46">
        <f>ROUND(100000*S36/((SUM(R19,S19)/2)*24*91),2)</f>
        <v>57.68</v>
      </c>
      <c r="T51" s="46">
        <f t="shared" si="25"/>
        <v>57.75</v>
      </c>
      <c r="U51" s="46">
        <f t="shared" si="25"/>
        <v>58.22</v>
      </c>
      <c r="V51" s="46">
        <f>ROUND(100000*V36/((SUM(U19,V19)/2)*24*90),2)</f>
        <v>59.94</v>
      </c>
      <c r="W51" s="46">
        <f>ROUND(100000*W36/((SUM(V19,W19)/2)*24*91),2)</f>
        <v>60.43</v>
      </c>
      <c r="X51" s="46">
        <f t="shared" si="26"/>
        <v>59.41</v>
      </c>
      <c r="Y51" s="46">
        <f t="shared" si="26"/>
        <v>60.93</v>
      </c>
      <c r="Z51" s="46">
        <f t="shared" si="27"/>
        <v>65.709999999999994</v>
      </c>
      <c r="AA51" s="46">
        <f t="shared" si="27"/>
        <v>63.24</v>
      </c>
      <c r="AB51" s="46">
        <f t="shared" si="28"/>
        <v>64.150000000000006</v>
      </c>
      <c r="AC51" s="46">
        <f t="shared" si="28"/>
        <v>61.57</v>
      </c>
      <c r="AD51" s="46">
        <f>ROUND(100000*AD36/((SUM(AC19,AD19)/2)*24*90),2)</f>
        <v>64.040000000000006</v>
      </c>
      <c r="AE51" s="46">
        <f>ROUND(100000*AE36/((SUM(AD19,AE19)/2)*24*91),2)</f>
        <v>61.96</v>
      </c>
      <c r="AF51" s="46">
        <f t="shared" si="29"/>
        <v>61.18</v>
      </c>
      <c r="AG51" s="46">
        <f t="shared" si="29"/>
        <v>60.43</v>
      </c>
      <c r="AH51" s="46">
        <f>ROUND(100000*AH36/((SUM(AG19,AH19)/2)*24*90),2)</f>
        <v>61.54</v>
      </c>
      <c r="AI51" s="46">
        <f>ROUND(100000*AI36/((SUM(AH19,AI19)/2)*24*91),2)</f>
        <v>60.85</v>
      </c>
      <c r="AJ51" s="46">
        <f t="shared" si="30"/>
        <v>60.79</v>
      </c>
      <c r="AK51" s="46">
        <f t="shared" si="30"/>
        <v>60.82</v>
      </c>
      <c r="AL51" s="46">
        <f>ROUND(100000*AL36/((SUM(AK19,AL19)/2)*24*90),2)</f>
        <v>63.57</v>
      </c>
      <c r="AM51" s="46">
        <f>ROUND(100000*AM36/((SUM(AL19,AM19)/2)*24*91),2)</f>
        <v>62.19</v>
      </c>
      <c r="AN51" s="46">
        <f t="shared" si="31"/>
        <v>62.98</v>
      </c>
      <c r="AO51" s="46">
        <f t="shared" si="31"/>
        <v>62.38</v>
      </c>
      <c r="AP51" s="46">
        <f t="shared" si="32"/>
        <v>62.35</v>
      </c>
      <c r="AQ51" s="46">
        <f t="shared" si="32"/>
        <v>61.31</v>
      </c>
      <c r="AR51" s="46">
        <f t="shared" si="33"/>
        <v>61.97</v>
      </c>
      <c r="AS51" s="46">
        <f t="shared" si="33"/>
        <v>61.49</v>
      </c>
      <c r="AT51" s="46">
        <f>ROUND(100000*AT36/((SUM(AS19,AT19)/2)*24*90),2)</f>
        <v>63.95</v>
      </c>
      <c r="AU51" s="46">
        <f>ROUND(100000*AU36/((SUM(AT19,AU19)/2)*24*91),2)</f>
        <v>63.12</v>
      </c>
      <c r="AV51" s="46">
        <f t="shared" si="34"/>
        <v>65.89</v>
      </c>
      <c r="AW51" s="46">
        <f t="shared" si="34"/>
        <v>63.75</v>
      </c>
      <c r="AX51" s="47">
        <f>ROUND(100000*AX36/((SUM(AW19,AX19)/2)*24*90),2)</f>
        <v>62.22</v>
      </c>
      <c r="AY51" s="47">
        <f>ROUND(100000*AY36/((SUM(AX19,AY19)/2)*24*91),2)</f>
        <v>62.4</v>
      </c>
      <c r="AZ51" s="47">
        <f t="shared" si="35"/>
        <v>62.62</v>
      </c>
      <c r="BA51" s="47">
        <f t="shared" si="35"/>
        <v>61.34</v>
      </c>
      <c r="BB51" s="47">
        <f>ROUND(100000*BB36/((SUM(BA19,BB19)/2)*24*90),2)</f>
        <v>61.8</v>
      </c>
      <c r="BC51" s="47">
        <f>ROUND(100000*BC36/((SUM(BB19,BC19)/2)*24*91),2)</f>
        <v>62.16</v>
      </c>
      <c r="BD51" s="47">
        <f t="shared" si="36"/>
        <v>61.38</v>
      </c>
      <c r="BE51" s="47">
        <f t="shared" si="36"/>
        <v>68.36</v>
      </c>
      <c r="BF51" s="33"/>
    </row>
    <row r="52" spans="1:155" s="10" customFormat="1" ht="25.5" customHeight="1" x14ac:dyDescent="0.45">
      <c r="A52" s="17" t="s">
        <v>97</v>
      </c>
      <c r="B52" s="46">
        <v>53.95</v>
      </c>
      <c r="C52" s="46">
        <f>ROUND(100000*C37/((SUM(B20,C20)/2)*24*91),2)</f>
        <v>60.42</v>
      </c>
      <c r="D52" s="46">
        <f t="shared" si="20"/>
        <v>58.79</v>
      </c>
      <c r="E52" s="46">
        <f t="shared" si="20"/>
        <v>60.56</v>
      </c>
      <c r="F52" s="46">
        <f>ROUND(100000*F37/((SUM(E20,F20)/2)*24*90),2)</f>
        <v>62.41</v>
      </c>
      <c r="G52" s="46">
        <f>ROUND(100000*G37/((SUM(F20,G20)/2)*24*91),2)</f>
        <v>66.599999999999994</v>
      </c>
      <c r="H52" s="46">
        <f t="shared" si="21"/>
        <v>64.040000000000006</v>
      </c>
      <c r="I52" s="46">
        <f t="shared" si="21"/>
        <v>25.28</v>
      </c>
      <c r="J52" s="46">
        <f t="shared" si="22"/>
        <v>42.34</v>
      </c>
      <c r="K52" s="46">
        <f t="shared" si="22"/>
        <v>17.57</v>
      </c>
      <c r="L52" s="46">
        <f t="shared" si="23"/>
        <v>35.47</v>
      </c>
      <c r="M52" s="46">
        <f t="shared" si="23"/>
        <v>63.72</v>
      </c>
      <c r="N52" s="46">
        <f>ROUND(100000*N37/((SUM(M20,N20)/2)*24*90),2)</f>
        <v>50.58</v>
      </c>
      <c r="O52" s="46">
        <f>ROUND(100000*O37/((SUM(N20,O20)/2)*24*91),2)</f>
        <v>51.62</v>
      </c>
      <c r="P52" s="46">
        <f t="shared" si="24"/>
        <v>41.93</v>
      </c>
      <c r="Q52" s="46">
        <f t="shared" si="24"/>
        <v>48.34</v>
      </c>
      <c r="R52" s="46">
        <f>ROUND(100000*R37/((SUM(Q20,R20)/2)*24*90),2)</f>
        <v>51.38</v>
      </c>
      <c r="S52" s="46">
        <f>ROUND(100000*S37/((SUM(R20,S20)/2)*24*91),2)</f>
        <v>66.42</v>
      </c>
      <c r="T52" s="46">
        <f t="shared" si="25"/>
        <v>72.959999999999994</v>
      </c>
      <c r="U52" s="46">
        <f t="shared" si="25"/>
        <v>85.27</v>
      </c>
      <c r="V52" s="46">
        <f>ROUND(100000*V37/((SUM(U20,V20)/2)*24*90),2)</f>
        <v>88.52</v>
      </c>
      <c r="W52" s="46">
        <f>ROUND(100000*W37/((SUM(V20,W20)/2)*24*91),2)</f>
        <v>88.02</v>
      </c>
      <c r="X52" s="46">
        <f t="shared" si="26"/>
        <v>75.56</v>
      </c>
      <c r="Y52" s="46">
        <f t="shared" si="26"/>
        <v>88.63</v>
      </c>
      <c r="Z52" s="46">
        <f t="shared" si="27"/>
        <v>95.71</v>
      </c>
      <c r="AA52" s="46">
        <f t="shared" si="27"/>
        <v>82.04</v>
      </c>
      <c r="AB52" s="46">
        <f t="shared" si="28"/>
        <v>56.52</v>
      </c>
      <c r="AC52" s="46">
        <f t="shared" si="28"/>
        <v>75.95</v>
      </c>
      <c r="AD52" s="46">
        <f>ROUND(100000*AD37/((SUM(AC20,AD20)/2)*24*90),2)</f>
        <v>94.27</v>
      </c>
      <c r="AE52" s="46">
        <f>ROUND(100000*AE37/((SUM(AD20,AE20)/2)*24*91),2)</f>
        <v>74.599999999999994</v>
      </c>
      <c r="AF52" s="46">
        <f t="shared" si="29"/>
        <v>71.959999999999994</v>
      </c>
      <c r="AG52" s="46">
        <f t="shared" si="29"/>
        <v>65.069999999999993</v>
      </c>
      <c r="AH52" s="46">
        <f>ROUND(100000*AH37/((SUM(AG20,AH20)/2)*24*90),2)</f>
        <v>69.89</v>
      </c>
      <c r="AI52" s="46">
        <f>ROUND(100000*AI37/((SUM(AH20,AI20)/2)*24*91),2)</f>
        <v>73.849999999999994</v>
      </c>
      <c r="AJ52" s="46">
        <f t="shared" si="30"/>
        <v>65.19</v>
      </c>
      <c r="AK52" s="46">
        <f t="shared" si="30"/>
        <v>69.14</v>
      </c>
      <c r="AL52" s="46">
        <f>ROUND(100000*AL37/((SUM(AK20,AL20)/2)*24*90),2)</f>
        <v>61.3</v>
      </c>
      <c r="AM52" s="46">
        <f>ROUND(100000*AM37/((SUM(AL20,AM20)/2)*24*91),2)</f>
        <v>61.73</v>
      </c>
      <c r="AN52" s="46">
        <f t="shared" si="31"/>
        <v>60.49</v>
      </c>
      <c r="AO52" s="46">
        <f t="shared" si="31"/>
        <v>71.72</v>
      </c>
      <c r="AP52" s="46">
        <f t="shared" si="32"/>
        <v>71.59</v>
      </c>
      <c r="AQ52" s="46">
        <f t="shared" si="32"/>
        <v>67.83</v>
      </c>
      <c r="AR52" s="46">
        <f t="shared" si="33"/>
        <v>60.47</v>
      </c>
      <c r="AS52" s="46">
        <f t="shared" si="33"/>
        <v>68.180000000000007</v>
      </c>
      <c r="AT52" s="46">
        <f>ROUND(100000*AT37/((SUM(AS20,AT20)/2)*24*90),2)</f>
        <v>72.27</v>
      </c>
      <c r="AU52" s="46">
        <f>ROUND(100000*AU37/((SUM(AT20,AU20)/2)*24*91),2)</f>
        <v>65.97</v>
      </c>
      <c r="AV52" s="46">
        <f t="shared" si="34"/>
        <v>59.39</v>
      </c>
      <c r="AW52" s="46">
        <f t="shared" si="34"/>
        <v>73.069999999999993</v>
      </c>
      <c r="AX52" s="47">
        <f>ROUND(100000*AX37/((SUM(AW20,AX20)/2)*24*90),2)</f>
        <v>68.58</v>
      </c>
      <c r="AY52" s="47">
        <f>ROUND(100000*AY37/((SUM(AX20,AY20)/2)*24*91),2)</f>
        <v>48.96</v>
      </c>
      <c r="AZ52" s="47">
        <f t="shared" si="35"/>
        <v>60.16</v>
      </c>
      <c r="BA52" s="47">
        <f t="shared" si="35"/>
        <v>49.77</v>
      </c>
      <c r="BB52" s="47">
        <f>ROUND(100000*BB37/((SUM(BA20,BB20)/2)*24*90),2)</f>
        <v>57.53</v>
      </c>
      <c r="BC52" s="47">
        <f>ROUND(100000*BC37/((SUM(BB20,BC20)/2)*24*91),2)</f>
        <v>40.950000000000003</v>
      </c>
      <c r="BD52" s="47">
        <f t="shared" si="36"/>
        <v>45.33</v>
      </c>
      <c r="BE52" s="47">
        <f t="shared" si="36"/>
        <v>63.26</v>
      </c>
      <c r="BF52" s="33"/>
    </row>
    <row r="53" spans="1:155" s="10" customFormat="1" ht="17.25" customHeight="1" x14ac:dyDescent="0.45">
      <c r="A53" s="17" t="s">
        <v>76</v>
      </c>
      <c r="B53" s="23" t="s">
        <v>77</v>
      </c>
      <c r="C53" s="23" t="s">
        <v>77</v>
      </c>
      <c r="D53" s="23" t="s">
        <v>77</v>
      </c>
      <c r="E53" s="23" t="s">
        <v>77</v>
      </c>
      <c r="F53" s="23" t="s">
        <v>77</v>
      </c>
      <c r="G53" s="23" t="s">
        <v>77</v>
      </c>
      <c r="H53" s="23" t="s">
        <v>77</v>
      </c>
      <c r="I53" s="23" t="s">
        <v>77</v>
      </c>
      <c r="J53" s="23" t="s">
        <v>77</v>
      </c>
      <c r="K53" s="23" t="s">
        <v>77</v>
      </c>
      <c r="L53" s="23" t="s">
        <v>77</v>
      </c>
      <c r="M53" s="23" t="s">
        <v>77</v>
      </c>
      <c r="N53" s="23" t="s">
        <v>77</v>
      </c>
      <c r="O53" s="23" t="s">
        <v>77</v>
      </c>
      <c r="P53" s="23" t="s">
        <v>77</v>
      </c>
      <c r="Q53" s="23" t="s">
        <v>77</v>
      </c>
      <c r="R53" s="23" t="s">
        <v>77</v>
      </c>
      <c r="S53" s="23" t="s">
        <v>77</v>
      </c>
      <c r="T53" s="23" t="s">
        <v>77</v>
      </c>
      <c r="U53" s="23" t="s">
        <v>77</v>
      </c>
      <c r="V53" s="23" t="s">
        <v>77</v>
      </c>
      <c r="W53" s="23" t="s">
        <v>77</v>
      </c>
      <c r="X53" s="23" t="s">
        <v>77</v>
      </c>
      <c r="Y53" s="23" t="s">
        <v>77</v>
      </c>
      <c r="Z53" s="23" t="s">
        <v>77</v>
      </c>
      <c r="AA53" s="23" t="s">
        <v>77</v>
      </c>
      <c r="AB53" s="23" t="s">
        <v>77</v>
      </c>
      <c r="AC53" s="23" t="s">
        <v>77</v>
      </c>
      <c r="AD53" s="23" t="s">
        <v>77</v>
      </c>
      <c r="AE53" s="23" t="s">
        <v>77</v>
      </c>
      <c r="AF53" s="23" t="s">
        <v>77</v>
      </c>
      <c r="AG53" s="23" t="s">
        <v>77</v>
      </c>
      <c r="AH53" s="46">
        <f>ROUND(100000*AH38/((SUM(AG21,AH21)/2)*24*90),2)</f>
        <v>68.73</v>
      </c>
      <c r="AI53" s="46">
        <f>ROUND(100000*AI38/((SUM(AH21,AI21)/2)*24*91),2)</f>
        <v>33.99</v>
      </c>
      <c r="AJ53" s="46">
        <f t="shared" si="30"/>
        <v>33.619999999999997</v>
      </c>
      <c r="AK53" s="46">
        <f t="shared" si="30"/>
        <v>33.619999999999997</v>
      </c>
      <c r="AL53" s="46">
        <f>ROUND(100000*AL38/((SUM(AK21,AL21)/2)*24*90),2)</f>
        <v>36.07</v>
      </c>
      <c r="AM53" s="46">
        <f>ROUND(100000*AM38/((SUM(AL21,AM21)/2)*24*91),2)</f>
        <v>34.97</v>
      </c>
      <c r="AN53" s="46">
        <f t="shared" si="31"/>
        <v>34.590000000000003</v>
      </c>
      <c r="AO53" s="46">
        <f t="shared" si="31"/>
        <v>34.590000000000003</v>
      </c>
      <c r="AP53" s="46">
        <f t="shared" si="32"/>
        <v>35.85</v>
      </c>
      <c r="AQ53" s="46">
        <f t="shared" si="32"/>
        <v>36.33</v>
      </c>
      <c r="AR53" s="46">
        <f t="shared" si="33"/>
        <v>35.93</v>
      </c>
      <c r="AS53" s="46">
        <f t="shared" si="33"/>
        <v>35.93</v>
      </c>
      <c r="AT53" s="46">
        <f>ROUND(100000*AT38/((SUM(AS21,AT21)/2)*24*90),2)</f>
        <v>41.74</v>
      </c>
      <c r="AU53" s="46">
        <f>ROUND(100000*AU38/((SUM(AT21,AU21)/2)*24*91),2)</f>
        <v>46.72</v>
      </c>
      <c r="AV53" s="46">
        <f t="shared" si="34"/>
        <v>46.21</v>
      </c>
      <c r="AW53" s="46">
        <f t="shared" si="34"/>
        <v>46.21</v>
      </c>
      <c r="AX53" s="47">
        <f>ROUND(100000*AX38/((SUM(AW21,AX21)/2)*24*90),2)</f>
        <v>46.86</v>
      </c>
      <c r="AY53" s="47">
        <f>ROUND(100000*AY38/((SUM(AX21,AY21)/2)*24*91),2)</f>
        <v>46.46</v>
      </c>
      <c r="AZ53" s="47">
        <f t="shared" si="35"/>
        <v>45.95</v>
      </c>
      <c r="BA53" s="47">
        <f t="shared" si="35"/>
        <v>45.95</v>
      </c>
      <c r="BB53" s="47">
        <f>ROUND(100000*BB38/((SUM(BA21,BB21)/2)*24*90),2)</f>
        <v>46.97</v>
      </c>
      <c r="BC53" s="47">
        <f>ROUND(100000*BC38/((SUM(BB21,BC21)/2)*24*91),2)</f>
        <v>46.46</v>
      </c>
      <c r="BD53" s="47">
        <f t="shared" si="36"/>
        <v>45.95</v>
      </c>
      <c r="BE53" s="47">
        <f t="shared" si="36"/>
        <v>45.95</v>
      </c>
      <c r="BF53" s="33"/>
      <c r="BH53" s="35"/>
    </row>
    <row r="54" spans="1:155" s="10" customFormat="1" ht="20.25" customHeight="1" x14ac:dyDescent="0.45">
      <c r="A54" s="24" t="s">
        <v>98</v>
      </c>
      <c r="B54" s="48">
        <v>31.6</v>
      </c>
      <c r="C54" s="48">
        <f>ROUND(100000*(C39-C34)/((SUM(B22,C22)/2)*24*91),2)</f>
        <v>25.31</v>
      </c>
      <c r="D54" s="48">
        <f>ROUND(100000*(D39-D34)/((SUM(C22,D22)/2)*24*92),2)</f>
        <v>30.75</v>
      </c>
      <c r="E54" s="48">
        <f>ROUND(100000*(E39-E34)/((SUM(D22,E22)/2)*24*92),2)</f>
        <v>35.42</v>
      </c>
      <c r="F54" s="48">
        <f>ROUND(100000*(F39-F34)/((SUM(E22,F22)/2)*24*90),2)</f>
        <v>35.67</v>
      </c>
      <c r="G54" s="48">
        <f>ROUND(100000*(G39-G34)/((SUM(F22,G22)/2)*24*91),2)</f>
        <v>34.67</v>
      </c>
      <c r="H54" s="48">
        <f>ROUND(100000*(H39-H34)/((SUM(G22,H22)/2)*24*92),2)</f>
        <v>30.57</v>
      </c>
      <c r="I54" s="48">
        <f>ROUND(100000*(I39-I34)/((SUM(H22,I22)/2)*24*92),2)</f>
        <v>41.86</v>
      </c>
      <c r="J54" s="48">
        <f>ROUND(100000*(J39-J34)/((SUM(I22,J22)/2)*24*91),2)</f>
        <v>36.770000000000003</v>
      </c>
      <c r="K54" s="48">
        <f>ROUND(100000*(K39-K34)/((SUM(J22,K22)/2)*24*91),2)</f>
        <v>25.71</v>
      </c>
      <c r="L54" s="48">
        <f>ROUND(100000*(L39-L34)/((SUM(K22,L22)/2)*24*92),2)</f>
        <v>28.3</v>
      </c>
      <c r="M54" s="48">
        <f>ROUND(100000*(M39-M34)/((SUM(L22,M22)/2)*24*92),2)</f>
        <v>36.32</v>
      </c>
      <c r="N54" s="48">
        <f>ROUND(100000*(N39-N34)/((SUM(M22,N22)/2)*24*90),2)</f>
        <v>33.28</v>
      </c>
      <c r="O54" s="48">
        <f>ROUND(100000*(O39-O34)/((SUM(N22,O22)/2)*24*91),2)</f>
        <v>31.76</v>
      </c>
      <c r="P54" s="48">
        <f>ROUND(100000*(P39-P34)/((SUM(O22,P22)/2)*24*92),2)</f>
        <v>24.83</v>
      </c>
      <c r="Q54" s="48">
        <f>ROUND(100000*(Q39-Q34)/((SUM(P22,Q22)/2)*24*92),2)</f>
        <v>38.61</v>
      </c>
      <c r="R54" s="48">
        <f>ROUND(100000*(R39-R34)/((SUM(Q22,R22)/2)*24*90),2)</f>
        <v>40.049999999999997</v>
      </c>
      <c r="S54" s="48">
        <f>ROUND(100000*(S39-S34)/((SUM(R22,S22)/2)*24*91),2)</f>
        <v>26.31</v>
      </c>
      <c r="T54" s="48">
        <f>ROUND(100000*(T39-T34)/((SUM(S22,T22)/2)*24*92),2)</f>
        <v>25.42</v>
      </c>
      <c r="U54" s="48">
        <f>ROUND(100000*(U39-U34)/((SUM(T22,U22)/2)*24*92),2)</f>
        <v>36.14</v>
      </c>
      <c r="V54" s="48">
        <f>ROUND(100000*(V39-V34)/((SUM(U22,V22)/2)*24*90),2)</f>
        <v>38.07</v>
      </c>
      <c r="W54" s="48">
        <f>ROUND(100000*(W39-W34)/((SUM(V22,W22)/2)*24*91),2)</f>
        <v>32.18</v>
      </c>
      <c r="X54" s="48">
        <f>ROUND(100000*(X39-X34)/((SUM(W22,X22)/2)*24*92),2)</f>
        <v>27.71</v>
      </c>
      <c r="Y54" s="48">
        <f>ROUND(100000*(Y39-Y34)/((SUM(X22,Y22)/2)*24*92),2)</f>
        <v>35.14</v>
      </c>
      <c r="Z54" s="48">
        <f>ROUND(100000*(Z39-Z34)/((SUM(Y22,Z22)/2)*24*91),2)</f>
        <v>33.76</v>
      </c>
      <c r="AA54" s="48">
        <f>ROUND(100000*(AA39-AA34)/((SUM(Z22,AA22)/2)*24*91),2)</f>
        <v>27.27</v>
      </c>
      <c r="AB54" s="48">
        <f>ROUND(100000*(AB39-AB34)/((SUM(AA22,AB22)/2)*24*92),2)</f>
        <v>25.75</v>
      </c>
      <c r="AC54" s="48">
        <f>ROUND(100000*(AC39-AC34)/((SUM(AB22,AC22)/2)*24*92),2)</f>
        <v>26.36</v>
      </c>
      <c r="AD54" s="48">
        <f>ROUND(100000*(AD39-AD34)/((SUM(AC22,AD22)/2)*24*90),2)</f>
        <v>31.95</v>
      </c>
      <c r="AE54" s="48">
        <f>ROUND(100000*(AE39-AE34)/((SUM(AD22,AE22)/2)*24*91),2)</f>
        <v>28.37</v>
      </c>
      <c r="AF54" s="48">
        <f>ROUND(100000*(AF39-AF34)/((SUM(AE22,AF22)/2)*24*92),2)</f>
        <v>26.43</v>
      </c>
      <c r="AG54" s="48">
        <f>ROUND(100000*(AG39-AG34)/((SUM(AF22,AG22)/2)*24*92),2)</f>
        <v>31.44</v>
      </c>
      <c r="AH54" s="48">
        <f>ROUND(100000*(AH39-AH34)/((SUM(AG22,AH22)/2)*24*90),2)</f>
        <v>32.200000000000003</v>
      </c>
      <c r="AI54" s="48">
        <f>ROUND(100000*(AI39-AI34)/((SUM(AH22,AI22)/2)*24*91),2)</f>
        <v>26.69</v>
      </c>
      <c r="AJ54" s="48">
        <f>ROUND(100000*(AJ39-AJ34)/((SUM(AI22,AJ22)/2)*24*92),2)</f>
        <v>25.91</v>
      </c>
      <c r="AK54" s="48">
        <f>ROUND(100000*(AK39-AK34)/((SUM(AJ22,AK22)/2)*24*92),2)</f>
        <v>32.97</v>
      </c>
      <c r="AL54" s="48">
        <f>ROUND(100000*(AL39-AL34)/((SUM(AK22,AL22)/2)*24*90),2)</f>
        <v>32.450000000000003</v>
      </c>
      <c r="AM54" s="48">
        <f>ROUND(100000*(AM39-AM34)/((SUM(AL22,AM22)/2)*24*91),2)</f>
        <v>26.8</v>
      </c>
      <c r="AN54" s="48">
        <f>ROUND(100000*(AN39-AN34)/((SUM(AM22,AN22)/2)*24*92),2)</f>
        <v>28.41</v>
      </c>
      <c r="AO54" s="48">
        <f>ROUND(100000*(AO39-AO34)/((SUM(AN22,AO22)/2)*24*92),2)</f>
        <v>31.92</v>
      </c>
      <c r="AP54" s="48">
        <f>ROUND(100000*(AP39-AP34)/((SUM(AO22,AP22)/2)*24*91),2)</f>
        <v>39.840000000000003</v>
      </c>
      <c r="AQ54" s="48">
        <f>ROUND(100000*(AQ39-AQ34)/((SUM(AP22,AQ22)/2)*24*91),2)</f>
        <v>28.46</v>
      </c>
      <c r="AR54" s="48">
        <f>ROUND(100000*(AR39-AR34)/((SUM(AQ22,AR22)/2)*24*92),2)</f>
        <v>27.68</v>
      </c>
      <c r="AS54" s="48">
        <f>ROUND(100000*(AS39-AS34)/((SUM(AR22,AS22)/2)*24*92),2)</f>
        <v>32.729999999999997</v>
      </c>
      <c r="AT54" s="48">
        <f>ROUND(100000*(AT39-AT34)/((SUM(AS22,AT22)/2)*24*90),2)</f>
        <v>33.71</v>
      </c>
      <c r="AU54" s="48">
        <f>ROUND(100000*(AU39-AU34)/((SUM(AT22,AU22)/2)*24*91),2)</f>
        <v>25.64</v>
      </c>
      <c r="AV54" s="48">
        <f>ROUND(100000*(AV39-AV34)/((SUM(AU22,AV22)/2)*24*92),2)</f>
        <v>22.18</v>
      </c>
      <c r="AW54" s="48">
        <f>ROUND(100000*(AW39-AW34)/((SUM(AV22,AW22)/2)*24*92),2)</f>
        <v>33.049999999999997</v>
      </c>
      <c r="AX54" s="49">
        <f>ROUND(100000*(AX39-AX34)/((SUM(AW22,AX22)/2)*24*90),2)</f>
        <v>35.15</v>
      </c>
      <c r="AY54" s="49">
        <f>ROUND(100000*(AY39-AY34)/((SUM(AX22,AY22)/2)*24*91),2)</f>
        <v>26.84</v>
      </c>
      <c r="AZ54" s="49">
        <f>ROUND(100000*(AZ39-AZ34)/((SUM(AY22,AZ22)/2)*24*92),2)</f>
        <v>24.22</v>
      </c>
      <c r="BA54" s="49">
        <f>ROUND(100000*(BA39-BA34)/((SUM(AZ22,BA22)/2)*24*92),2)</f>
        <v>32.28</v>
      </c>
      <c r="BB54" s="49">
        <f>ROUND(100000*(BB39-BB34)/((SUM(BA22,BB22)/2)*24*90),2)</f>
        <v>32.39</v>
      </c>
      <c r="BC54" s="49">
        <f>ROUND(100000*(BC39-BC34)/((SUM(BB22,BC22)/2)*24*91),2)</f>
        <v>22.73</v>
      </c>
      <c r="BD54" s="49">
        <f>ROUND(100000*(BD39-BD34)/((SUM(BC22,BD22)/2)*24*92),2)</f>
        <v>24.45</v>
      </c>
      <c r="BE54" s="49">
        <f>ROUND(100000*(BE39-BE34)/((SUM(BD22,BE22)/2)*24*92),2)</f>
        <v>32.21</v>
      </c>
      <c r="BF54" s="33"/>
      <c r="BH54" s="35"/>
    </row>
    <row r="55" spans="1:155" s="10" customFormat="1" ht="27" customHeight="1" x14ac:dyDescent="0.45">
      <c r="A55" s="22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50"/>
      <c r="AP55" s="5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35"/>
    </row>
    <row r="56" spans="1:155" s="10" customFormat="1" ht="44.25" customHeight="1" x14ac:dyDescent="0.45">
      <c r="A56" s="14" t="s">
        <v>99</v>
      </c>
      <c r="B56" s="15" t="s">
        <v>7</v>
      </c>
      <c r="C56" s="15" t="s">
        <v>8</v>
      </c>
      <c r="D56" s="15" t="s">
        <v>9</v>
      </c>
      <c r="E56" s="15" t="s">
        <v>10</v>
      </c>
      <c r="F56" s="15" t="s">
        <v>11</v>
      </c>
      <c r="G56" s="15" t="s">
        <v>12</v>
      </c>
      <c r="H56" s="15" t="s">
        <v>13</v>
      </c>
      <c r="I56" s="15" t="s">
        <v>14</v>
      </c>
      <c r="J56" s="15" t="s">
        <v>15</v>
      </c>
      <c r="K56" s="15" t="s">
        <v>16</v>
      </c>
      <c r="L56" s="15" t="s">
        <v>17</v>
      </c>
      <c r="M56" s="15" t="s">
        <v>18</v>
      </c>
      <c r="N56" s="16" t="s">
        <v>19</v>
      </c>
      <c r="O56" s="16" t="s">
        <v>20</v>
      </c>
      <c r="P56" s="16" t="s">
        <v>21</v>
      </c>
      <c r="Q56" s="16" t="s">
        <v>22</v>
      </c>
      <c r="R56" s="16" t="s">
        <v>23</v>
      </c>
      <c r="S56" s="16" t="s">
        <v>24</v>
      </c>
      <c r="T56" s="16" t="s">
        <v>25</v>
      </c>
      <c r="U56" s="16" t="s">
        <v>26</v>
      </c>
      <c r="V56" s="16" t="s">
        <v>27</v>
      </c>
      <c r="W56" s="16" t="s">
        <v>28</v>
      </c>
      <c r="X56" s="16" t="s">
        <v>29</v>
      </c>
      <c r="Y56" s="16" t="s">
        <v>30</v>
      </c>
      <c r="Z56" s="16" t="s">
        <v>31</v>
      </c>
      <c r="AA56" s="16" t="s">
        <v>32</v>
      </c>
      <c r="AB56" s="16" t="s">
        <v>33</v>
      </c>
      <c r="AC56" s="16" t="s">
        <v>34</v>
      </c>
      <c r="AD56" s="16" t="s">
        <v>35</v>
      </c>
      <c r="AE56" s="16" t="s">
        <v>36</v>
      </c>
      <c r="AF56" s="16" t="s">
        <v>37</v>
      </c>
      <c r="AG56" s="16" t="s">
        <v>38</v>
      </c>
      <c r="AH56" s="16" t="s">
        <v>39</v>
      </c>
      <c r="AI56" s="16" t="s">
        <v>40</v>
      </c>
      <c r="AJ56" s="16" t="s">
        <v>41</v>
      </c>
      <c r="AK56" s="16" t="s">
        <v>42</v>
      </c>
      <c r="AL56" s="16" t="s">
        <v>43</v>
      </c>
      <c r="AM56" s="16" t="s">
        <v>44</v>
      </c>
      <c r="AN56" s="16" t="s">
        <v>45</v>
      </c>
      <c r="AO56" s="31" t="s">
        <v>46</v>
      </c>
      <c r="AP56" s="31" t="s">
        <v>47</v>
      </c>
      <c r="AQ56" s="32" t="s">
        <v>48</v>
      </c>
      <c r="AR56" s="32" t="s">
        <v>49</v>
      </c>
      <c r="AS56" s="32" t="s">
        <v>50</v>
      </c>
      <c r="AT56" s="32" t="s">
        <v>51</v>
      </c>
      <c r="AU56" s="32" t="s">
        <v>52</v>
      </c>
      <c r="AV56" s="32" t="s">
        <v>53</v>
      </c>
      <c r="AW56" s="32" t="s">
        <v>54</v>
      </c>
      <c r="AX56" s="32" t="s">
        <v>55</v>
      </c>
      <c r="AY56" s="32" t="s">
        <v>56</v>
      </c>
      <c r="AZ56" s="32" t="s">
        <v>57</v>
      </c>
      <c r="BA56" s="32" t="s">
        <v>58</v>
      </c>
      <c r="BB56" s="32" t="s">
        <v>59</v>
      </c>
      <c r="BC56" s="32" t="s">
        <v>60</v>
      </c>
      <c r="BD56" s="32" t="s">
        <v>61</v>
      </c>
      <c r="BE56" s="16" t="s">
        <v>62</v>
      </c>
      <c r="BF56" s="33"/>
      <c r="BH56" s="35"/>
    </row>
    <row r="57" spans="1:155" s="10" customFormat="1" ht="20.25" customHeight="1" x14ac:dyDescent="0.45">
      <c r="A57" s="17" t="s">
        <v>63</v>
      </c>
      <c r="B57" s="46">
        <f t="shared" ref="B57:BE61" si="37">ROUND((B26/B$64)*100,2)</f>
        <v>1.62</v>
      </c>
      <c r="C57" s="46">
        <f t="shared" si="37"/>
        <v>1.39</v>
      </c>
      <c r="D57" s="46">
        <f t="shared" si="37"/>
        <v>2.33</v>
      </c>
      <c r="E57" s="46">
        <f t="shared" si="37"/>
        <v>2.2400000000000002</v>
      </c>
      <c r="F57" s="46">
        <f t="shared" si="37"/>
        <v>2.3199999999999998</v>
      </c>
      <c r="G57" s="46">
        <f t="shared" si="37"/>
        <v>2.93</v>
      </c>
      <c r="H57" s="46">
        <f t="shared" si="37"/>
        <v>2.2999999999999998</v>
      </c>
      <c r="I57" s="46">
        <f t="shared" si="37"/>
        <v>4.17</v>
      </c>
      <c r="J57" s="46">
        <f t="shared" si="37"/>
        <v>3.57</v>
      </c>
      <c r="K57" s="46">
        <f t="shared" si="37"/>
        <v>2.63</v>
      </c>
      <c r="L57" s="46">
        <f t="shared" si="37"/>
        <v>3.25</v>
      </c>
      <c r="M57" s="46">
        <f t="shared" si="37"/>
        <v>3.9</v>
      </c>
      <c r="N57" s="46">
        <f t="shared" si="37"/>
        <v>3.92</v>
      </c>
      <c r="O57" s="46">
        <f t="shared" si="37"/>
        <v>4.63</v>
      </c>
      <c r="P57" s="46">
        <f t="shared" si="37"/>
        <v>3.48</v>
      </c>
      <c r="Q57" s="46">
        <f t="shared" si="37"/>
        <v>6.73</v>
      </c>
      <c r="R57" s="46">
        <f t="shared" si="37"/>
        <v>7.13</v>
      </c>
      <c r="S57" s="46">
        <f t="shared" si="37"/>
        <v>3.86</v>
      </c>
      <c r="T57" s="46">
        <f t="shared" si="37"/>
        <v>3.79</v>
      </c>
      <c r="U57" s="46">
        <f t="shared" si="37"/>
        <v>6.64</v>
      </c>
      <c r="V57" s="46">
        <f t="shared" si="37"/>
        <v>7.49</v>
      </c>
      <c r="W57" s="46">
        <f t="shared" si="37"/>
        <v>6.06</v>
      </c>
      <c r="X57" s="46">
        <f t="shared" si="37"/>
        <v>4.99</v>
      </c>
      <c r="Y57" s="46">
        <f t="shared" si="37"/>
        <v>8.0500000000000007</v>
      </c>
      <c r="Z57" s="46">
        <f t="shared" si="37"/>
        <v>6.86</v>
      </c>
      <c r="AA57" s="46">
        <f t="shared" si="37"/>
        <v>5.07</v>
      </c>
      <c r="AB57" s="46">
        <f t="shared" si="37"/>
        <v>6.05</v>
      </c>
      <c r="AC57" s="46">
        <f t="shared" si="37"/>
        <v>6.32</v>
      </c>
      <c r="AD57" s="46">
        <f t="shared" si="37"/>
        <v>8.27</v>
      </c>
      <c r="AE57" s="46">
        <f t="shared" si="37"/>
        <v>8.0399999999999991</v>
      </c>
      <c r="AF57" s="46">
        <f t="shared" si="37"/>
        <v>7.46</v>
      </c>
      <c r="AG57" s="46">
        <f t="shared" si="37"/>
        <v>9.94</v>
      </c>
      <c r="AH57" s="46">
        <f t="shared" si="37"/>
        <v>10.199999999999999</v>
      </c>
      <c r="AI57" s="46">
        <f t="shared" si="37"/>
        <v>7.05</v>
      </c>
      <c r="AJ57" s="46">
        <f t="shared" si="37"/>
        <v>7.37</v>
      </c>
      <c r="AK57" s="46">
        <f t="shared" si="37"/>
        <v>11.23</v>
      </c>
      <c r="AL57" s="46">
        <f t="shared" si="37"/>
        <v>11.16</v>
      </c>
      <c r="AM57" s="46">
        <f t="shared" si="37"/>
        <v>7.94</v>
      </c>
      <c r="AN57" s="46">
        <f t="shared" si="37"/>
        <v>9.08</v>
      </c>
      <c r="AO57" s="46">
        <f t="shared" si="37"/>
        <v>10.44</v>
      </c>
      <c r="AP57" s="46">
        <f t="shared" si="37"/>
        <v>14.76</v>
      </c>
      <c r="AQ57" s="46">
        <f t="shared" si="37"/>
        <v>9.0299999999999994</v>
      </c>
      <c r="AR57" s="46">
        <f t="shared" si="37"/>
        <v>9</v>
      </c>
      <c r="AS57" s="46">
        <f t="shared" si="37"/>
        <v>10.53</v>
      </c>
      <c r="AT57" s="46">
        <f t="shared" si="37"/>
        <v>11.83</v>
      </c>
      <c r="AU57" s="46">
        <f t="shared" si="37"/>
        <v>7.26</v>
      </c>
      <c r="AV57" s="46">
        <f t="shared" si="37"/>
        <v>5.86</v>
      </c>
      <c r="AW57" s="46">
        <f t="shared" si="37"/>
        <v>11.84</v>
      </c>
      <c r="AX57" s="46">
        <f t="shared" si="37"/>
        <v>14.16</v>
      </c>
      <c r="AY57" s="46">
        <f t="shared" si="37"/>
        <v>9.59</v>
      </c>
      <c r="AZ57" s="46">
        <f t="shared" si="37"/>
        <v>7.4</v>
      </c>
      <c r="BA57" s="46">
        <f t="shared" si="37"/>
        <v>12.25</v>
      </c>
      <c r="BB57" s="51">
        <f t="shared" si="37"/>
        <v>13.25</v>
      </c>
      <c r="BC57" s="51">
        <f t="shared" si="37"/>
        <v>7.98</v>
      </c>
      <c r="BD57" s="51">
        <f t="shared" si="37"/>
        <v>10.15</v>
      </c>
      <c r="BE57" s="51">
        <f t="shared" si="37"/>
        <v>13.3</v>
      </c>
      <c r="BF57" s="33"/>
      <c r="BH57" s="35"/>
    </row>
    <row r="58" spans="1:155" s="10" customFormat="1" ht="20.25" customHeight="1" x14ac:dyDescent="0.45">
      <c r="A58" s="17" t="s">
        <v>94</v>
      </c>
      <c r="B58" s="46">
        <f t="shared" si="37"/>
        <v>0.62</v>
      </c>
      <c r="C58" s="46">
        <f t="shared" si="37"/>
        <v>0.53</v>
      </c>
      <c r="D58" s="46">
        <f t="shared" si="37"/>
        <v>1</v>
      </c>
      <c r="E58" s="46">
        <f t="shared" si="37"/>
        <v>1.06</v>
      </c>
      <c r="F58" s="46">
        <f t="shared" si="37"/>
        <v>0.97</v>
      </c>
      <c r="G58" s="46">
        <f t="shared" si="37"/>
        <v>1.33</v>
      </c>
      <c r="H58" s="46">
        <f t="shared" si="37"/>
        <v>1.32</v>
      </c>
      <c r="I58" s="46">
        <f t="shared" si="37"/>
        <v>2</v>
      </c>
      <c r="J58" s="46">
        <f t="shared" si="37"/>
        <v>1.51</v>
      </c>
      <c r="K58" s="46">
        <f t="shared" si="37"/>
        <v>1.93</v>
      </c>
      <c r="L58" s="46">
        <f t="shared" si="37"/>
        <v>2.1</v>
      </c>
      <c r="M58" s="46">
        <f t="shared" si="37"/>
        <v>2.82</v>
      </c>
      <c r="N58" s="46">
        <f t="shared" si="37"/>
        <v>2.77</v>
      </c>
      <c r="O58" s="46">
        <f t="shared" si="37"/>
        <v>3.12</v>
      </c>
      <c r="P58" s="46">
        <f t="shared" si="37"/>
        <v>2.4700000000000002</v>
      </c>
      <c r="Q58" s="46">
        <f t="shared" si="37"/>
        <v>4.3600000000000003</v>
      </c>
      <c r="R58" s="46">
        <f t="shared" si="37"/>
        <v>4.6900000000000004</v>
      </c>
      <c r="S58" s="46">
        <f t="shared" si="37"/>
        <v>2.66</v>
      </c>
      <c r="T58" s="46">
        <f t="shared" si="37"/>
        <v>2.95</v>
      </c>
      <c r="U58" s="46">
        <f t="shared" si="37"/>
        <v>5.22</v>
      </c>
      <c r="V58" s="46">
        <f t="shared" si="37"/>
        <v>4.8899999999999997</v>
      </c>
      <c r="W58" s="46">
        <f t="shared" si="37"/>
        <v>4.5599999999999996</v>
      </c>
      <c r="X58" s="46">
        <f t="shared" si="37"/>
        <v>4.47</v>
      </c>
      <c r="Y58" s="46">
        <f t="shared" si="37"/>
        <v>6.51</v>
      </c>
      <c r="Z58" s="46">
        <f t="shared" si="37"/>
        <v>5.59</v>
      </c>
      <c r="AA58" s="46">
        <f t="shared" si="37"/>
        <v>4.17</v>
      </c>
      <c r="AB58" s="46">
        <f t="shared" si="37"/>
        <v>4.71</v>
      </c>
      <c r="AC58" s="46">
        <f t="shared" si="37"/>
        <v>4.76</v>
      </c>
      <c r="AD58" s="46">
        <f t="shared" si="37"/>
        <v>5.51</v>
      </c>
      <c r="AE58" s="46">
        <f t="shared" si="37"/>
        <v>5.19</v>
      </c>
      <c r="AF58" s="46">
        <f t="shared" si="37"/>
        <v>5.25</v>
      </c>
      <c r="AG58" s="46">
        <f t="shared" si="37"/>
        <v>8.4700000000000006</v>
      </c>
      <c r="AH58" s="46">
        <f t="shared" si="37"/>
        <v>8.4600000000000009</v>
      </c>
      <c r="AI58" s="46">
        <f t="shared" si="37"/>
        <v>6.13</v>
      </c>
      <c r="AJ58" s="46">
        <f t="shared" si="37"/>
        <v>6.67</v>
      </c>
      <c r="AK58" s="46">
        <f t="shared" si="37"/>
        <v>10.11</v>
      </c>
      <c r="AL58" s="46">
        <f t="shared" si="37"/>
        <v>9.76</v>
      </c>
      <c r="AM58" s="46">
        <f t="shared" si="37"/>
        <v>7.79</v>
      </c>
      <c r="AN58" s="46">
        <f t="shared" si="37"/>
        <v>9.61</v>
      </c>
      <c r="AO58" s="46">
        <f t="shared" si="37"/>
        <v>11.66</v>
      </c>
      <c r="AP58" s="46">
        <f t="shared" si="37"/>
        <v>15.26</v>
      </c>
      <c r="AQ58" s="46">
        <f t="shared" si="37"/>
        <v>10.82</v>
      </c>
      <c r="AR58" s="46">
        <f t="shared" si="37"/>
        <v>10.81</v>
      </c>
      <c r="AS58" s="46">
        <f t="shared" si="37"/>
        <v>14.05</v>
      </c>
      <c r="AT58" s="46">
        <f t="shared" si="37"/>
        <v>13.3</v>
      </c>
      <c r="AU58" s="46">
        <f t="shared" si="37"/>
        <v>8.49</v>
      </c>
      <c r="AV58" s="46">
        <f t="shared" si="37"/>
        <v>8.99</v>
      </c>
      <c r="AW58" s="46">
        <f t="shared" si="37"/>
        <v>14.34</v>
      </c>
      <c r="AX58" s="46">
        <f t="shared" si="37"/>
        <v>15.13</v>
      </c>
      <c r="AY58" s="46">
        <f t="shared" si="37"/>
        <v>11.4</v>
      </c>
      <c r="AZ58" s="46">
        <f t="shared" si="37"/>
        <v>10.06</v>
      </c>
      <c r="BA58" s="46">
        <f t="shared" si="37"/>
        <v>18.829999999999998</v>
      </c>
      <c r="BB58" s="51">
        <f t="shared" si="37"/>
        <v>19.37</v>
      </c>
      <c r="BC58" s="51">
        <f t="shared" si="37"/>
        <v>13.36</v>
      </c>
      <c r="BD58" s="51">
        <f t="shared" si="37"/>
        <v>14.7</v>
      </c>
      <c r="BE58" s="51">
        <f t="shared" si="37"/>
        <v>20.91</v>
      </c>
      <c r="BF58" s="33"/>
      <c r="BH58" s="35"/>
    </row>
    <row r="59" spans="1:155" s="10" customFormat="1" ht="20.25" customHeight="1" x14ac:dyDescent="0.45">
      <c r="A59" s="17" t="s">
        <v>66</v>
      </c>
      <c r="B59" s="46">
        <f t="shared" si="37"/>
        <v>0</v>
      </c>
      <c r="C59" s="46">
        <f t="shared" si="37"/>
        <v>0</v>
      </c>
      <c r="D59" s="46">
        <f t="shared" si="37"/>
        <v>0</v>
      </c>
      <c r="E59" s="46">
        <f t="shared" si="37"/>
        <v>0</v>
      </c>
      <c r="F59" s="46">
        <f t="shared" si="37"/>
        <v>0</v>
      </c>
      <c r="G59" s="46">
        <f t="shared" si="37"/>
        <v>0</v>
      </c>
      <c r="H59" s="46">
        <f t="shared" si="37"/>
        <v>0</v>
      </c>
      <c r="I59" s="46">
        <f t="shared" si="37"/>
        <v>0</v>
      </c>
      <c r="J59" s="46">
        <f t="shared" si="37"/>
        <v>0</v>
      </c>
      <c r="K59" s="46">
        <f t="shared" si="37"/>
        <v>0</v>
      </c>
      <c r="L59" s="46">
        <f t="shared" si="37"/>
        <v>0</v>
      </c>
      <c r="M59" s="46">
        <f t="shared" si="37"/>
        <v>0</v>
      </c>
      <c r="N59" s="46">
        <f t="shared" si="37"/>
        <v>0</v>
      </c>
      <c r="O59" s="46">
        <f t="shared" si="37"/>
        <v>0</v>
      </c>
      <c r="P59" s="46">
        <f t="shared" si="37"/>
        <v>0</v>
      </c>
      <c r="Q59" s="46">
        <f t="shared" si="37"/>
        <v>0</v>
      </c>
      <c r="R59" s="46">
        <f t="shared" si="37"/>
        <v>0</v>
      </c>
      <c r="S59" s="46">
        <f t="shared" si="37"/>
        <v>0</v>
      </c>
      <c r="T59" s="46">
        <f t="shared" si="37"/>
        <v>0</v>
      </c>
      <c r="U59" s="46">
        <f t="shared" si="37"/>
        <v>0</v>
      </c>
      <c r="V59" s="46">
        <f t="shared" si="37"/>
        <v>0</v>
      </c>
      <c r="W59" s="46">
        <f t="shared" si="37"/>
        <v>0</v>
      </c>
      <c r="X59" s="46">
        <f t="shared" si="37"/>
        <v>0</v>
      </c>
      <c r="Y59" s="46">
        <f t="shared" si="37"/>
        <v>0</v>
      </c>
      <c r="Z59" s="46">
        <f t="shared" si="37"/>
        <v>0</v>
      </c>
      <c r="AA59" s="46">
        <f t="shared" si="37"/>
        <v>0</v>
      </c>
      <c r="AB59" s="46">
        <f t="shared" si="37"/>
        <v>0</v>
      </c>
      <c r="AC59" s="46">
        <f t="shared" si="37"/>
        <v>0</v>
      </c>
      <c r="AD59" s="46">
        <f t="shared" si="37"/>
        <v>0</v>
      </c>
      <c r="AE59" s="46">
        <f t="shared" si="37"/>
        <v>0</v>
      </c>
      <c r="AF59" s="46">
        <f t="shared" si="37"/>
        <v>0</v>
      </c>
      <c r="AG59" s="46">
        <f t="shared" si="37"/>
        <v>0</v>
      </c>
      <c r="AH59" s="46">
        <f t="shared" si="37"/>
        <v>0</v>
      </c>
      <c r="AI59" s="46">
        <f t="shared" si="37"/>
        <v>0</v>
      </c>
      <c r="AJ59" s="46">
        <f t="shared" si="37"/>
        <v>0</v>
      </c>
      <c r="AK59" s="46">
        <f t="shared" si="37"/>
        <v>0</v>
      </c>
      <c r="AL59" s="46">
        <f t="shared" si="37"/>
        <v>0</v>
      </c>
      <c r="AM59" s="46">
        <f t="shared" si="37"/>
        <v>0.01</v>
      </c>
      <c r="AN59" s="46">
        <f t="shared" si="37"/>
        <v>0.01</v>
      </c>
      <c r="AO59" s="46">
        <f t="shared" si="37"/>
        <v>0</v>
      </c>
      <c r="AP59" s="46">
        <f t="shared" si="37"/>
        <v>0</v>
      </c>
      <c r="AQ59" s="46">
        <f t="shared" si="37"/>
        <v>0</v>
      </c>
      <c r="AR59" s="46">
        <f t="shared" si="37"/>
        <v>0</v>
      </c>
      <c r="AS59" s="46">
        <f t="shared" si="37"/>
        <v>0</v>
      </c>
      <c r="AT59" s="46">
        <f t="shared" si="37"/>
        <v>0</v>
      </c>
      <c r="AU59" s="46">
        <f t="shared" si="37"/>
        <v>0</v>
      </c>
      <c r="AV59" s="46">
        <f t="shared" si="37"/>
        <v>0</v>
      </c>
      <c r="AW59" s="46">
        <f t="shared" si="37"/>
        <v>0</v>
      </c>
      <c r="AX59" s="46">
        <f t="shared" si="37"/>
        <v>0</v>
      </c>
      <c r="AY59" s="46">
        <f t="shared" si="37"/>
        <v>0</v>
      </c>
      <c r="AZ59" s="46">
        <f t="shared" si="37"/>
        <v>0</v>
      </c>
      <c r="BA59" s="46">
        <f t="shared" si="37"/>
        <v>0</v>
      </c>
      <c r="BB59" s="51">
        <f t="shared" si="37"/>
        <v>0</v>
      </c>
      <c r="BC59" s="51">
        <f t="shared" si="37"/>
        <v>0</v>
      </c>
      <c r="BD59" s="51">
        <f t="shared" si="37"/>
        <v>0.01</v>
      </c>
      <c r="BE59" s="51">
        <f t="shared" si="37"/>
        <v>0</v>
      </c>
      <c r="BF59" s="33"/>
      <c r="BH59" s="35"/>
    </row>
    <row r="60" spans="1:155" ht="17.55" customHeight="1" x14ac:dyDescent="0.45">
      <c r="A60" s="17" t="s">
        <v>67</v>
      </c>
      <c r="B60" s="46">
        <f t="shared" si="37"/>
        <v>0.01</v>
      </c>
      <c r="C60" s="46">
        <f t="shared" si="37"/>
        <v>0.01</v>
      </c>
      <c r="D60" s="46">
        <f t="shared" si="37"/>
        <v>0.02</v>
      </c>
      <c r="E60" s="46">
        <f t="shared" si="37"/>
        <v>0.01</v>
      </c>
      <c r="F60" s="46">
        <f t="shared" si="37"/>
        <v>0.01</v>
      </c>
      <c r="G60" s="46">
        <f t="shared" si="37"/>
        <v>0.08</v>
      </c>
      <c r="H60" s="46">
        <f t="shared" si="37"/>
        <v>0.13</v>
      </c>
      <c r="I60" s="46">
        <f t="shared" si="37"/>
        <v>0.06</v>
      </c>
      <c r="J60" s="46">
        <f t="shared" si="37"/>
        <v>0.18</v>
      </c>
      <c r="K60" s="46">
        <f t="shared" si="37"/>
        <v>0.51</v>
      </c>
      <c r="L60" s="46">
        <f t="shared" si="37"/>
        <v>0.68</v>
      </c>
      <c r="M60" s="46">
        <f t="shared" si="37"/>
        <v>0.19</v>
      </c>
      <c r="N60" s="46">
        <f t="shared" si="37"/>
        <v>0.14000000000000001</v>
      </c>
      <c r="O60" s="46">
        <f t="shared" si="37"/>
        <v>0.84</v>
      </c>
      <c r="P60" s="46">
        <f t="shared" si="37"/>
        <v>1.08</v>
      </c>
      <c r="Q60" s="46">
        <f t="shared" si="37"/>
        <v>0.33</v>
      </c>
      <c r="R60" s="46">
        <f t="shared" si="37"/>
        <v>0.5</v>
      </c>
      <c r="S60" s="46">
        <f t="shared" si="37"/>
        <v>1.87</v>
      </c>
      <c r="T60" s="46">
        <f t="shared" si="37"/>
        <v>2.0499999999999998</v>
      </c>
      <c r="U60" s="46">
        <f t="shared" si="37"/>
        <v>0.61</v>
      </c>
      <c r="V60" s="46">
        <f t="shared" si="37"/>
        <v>0.98</v>
      </c>
      <c r="W60" s="46">
        <f t="shared" si="37"/>
        <v>3.95</v>
      </c>
      <c r="X60" s="46">
        <f t="shared" si="37"/>
        <v>3.53</v>
      </c>
      <c r="Y60" s="46">
        <f t="shared" si="37"/>
        <v>0.9</v>
      </c>
      <c r="Z60" s="46">
        <f t="shared" si="37"/>
        <v>1.58</v>
      </c>
      <c r="AA60" s="46">
        <f t="shared" si="37"/>
        <v>4.96</v>
      </c>
      <c r="AB60" s="46">
        <f t="shared" si="37"/>
        <v>4.92</v>
      </c>
      <c r="AC60" s="46">
        <f t="shared" si="37"/>
        <v>1.43</v>
      </c>
      <c r="AD60" s="46">
        <f t="shared" si="37"/>
        <v>1.71</v>
      </c>
      <c r="AE60" s="46">
        <f t="shared" si="37"/>
        <v>5.95</v>
      </c>
      <c r="AF60" s="46">
        <f t="shared" si="37"/>
        <v>5.24</v>
      </c>
      <c r="AG60" s="46">
        <f t="shared" si="37"/>
        <v>1.43</v>
      </c>
      <c r="AH60" s="46">
        <f t="shared" si="37"/>
        <v>1.91</v>
      </c>
      <c r="AI60" s="46">
        <f t="shared" si="37"/>
        <v>6.36</v>
      </c>
      <c r="AJ60" s="46">
        <f t="shared" si="37"/>
        <v>5.95</v>
      </c>
      <c r="AK60" s="46">
        <f t="shared" si="37"/>
        <v>1.7</v>
      </c>
      <c r="AL60" s="46">
        <f t="shared" si="37"/>
        <v>2.1800000000000002</v>
      </c>
      <c r="AM60" s="46">
        <f t="shared" si="37"/>
        <v>6.06</v>
      </c>
      <c r="AN60" s="46">
        <f t="shared" si="37"/>
        <v>6</v>
      </c>
      <c r="AO60" s="46">
        <f t="shared" si="37"/>
        <v>1.58</v>
      </c>
      <c r="AP60" s="46">
        <f t="shared" si="37"/>
        <v>2.16</v>
      </c>
      <c r="AQ60" s="46">
        <f t="shared" si="37"/>
        <v>7.68</v>
      </c>
      <c r="AR60" s="46">
        <f t="shared" si="37"/>
        <v>5.51</v>
      </c>
      <c r="AS60" s="46">
        <f t="shared" si="37"/>
        <v>1.58</v>
      </c>
      <c r="AT60" s="46">
        <f t="shared" si="37"/>
        <v>2.0499999999999998</v>
      </c>
      <c r="AU60" s="46">
        <f t="shared" si="37"/>
        <v>6.62</v>
      </c>
      <c r="AV60" s="46">
        <f t="shared" si="37"/>
        <v>5.97</v>
      </c>
      <c r="AW60" s="46">
        <f t="shared" si="37"/>
        <v>1.74</v>
      </c>
      <c r="AX60" s="46">
        <f t="shared" si="37"/>
        <v>2.39</v>
      </c>
      <c r="AY60" s="46">
        <f t="shared" si="37"/>
        <v>6.33</v>
      </c>
      <c r="AZ60" s="46">
        <f t="shared" si="37"/>
        <v>6.08</v>
      </c>
      <c r="BA60" s="46">
        <f t="shared" si="37"/>
        <v>2.02</v>
      </c>
      <c r="BB60" s="51">
        <f t="shared" si="37"/>
        <v>2.4</v>
      </c>
      <c r="BC60" s="51">
        <f t="shared" si="37"/>
        <v>8.84</v>
      </c>
      <c r="BD60" s="51">
        <f t="shared" si="37"/>
        <v>6.79</v>
      </c>
      <c r="BE60" s="51">
        <f t="shared" si="37"/>
        <v>2.2999999999999998</v>
      </c>
      <c r="BF60" s="52"/>
    </row>
    <row r="61" spans="1:155" ht="17.55" customHeight="1" x14ac:dyDescent="0.45">
      <c r="A61" s="17" t="s">
        <v>95</v>
      </c>
      <c r="B61" s="46">
        <f t="shared" si="37"/>
        <v>0.78</v>
      </c>
      <c r="C61" s="46">
        <f t="shared" si="37"/>
        <v>0.76</v>
      </c>
      <c r="D61" s="46">
        <f t="shared" si="37"/>
        <v>1.03</v>
      </c>
      <c r="E61" s="46">
        <f t="shared" si="37"/>
        <v>1.18</v>
      </c>
      <c r="F61" s="46">
        <f t="shared" si="37"/>
        <v>1.26</v>
      </c>
      <c r="G61" s="46">
        <f t="shared" si="37"/>
        <v>1.34</v>
      </c>
      <c r="H61" s="46">
        <f t="shared" si="37"/>
        <v>1.48</v>
      </c>
      <c r="I61" s="46">
        <f t="shared" si="37"/>
        <v>2.1</v>
      </c>
      <c r="J61" s="46">
        <f t="shared" si="37"/>
        <v>1.83</v>
      </c>
      <c r="K61" s="46">
        <f t="shared" si="37"/>
        <v>0.93</v>
      </c>
      <c r="L61" s="46">
        <f t="shared" si="37"/>
        <v>1.29</v>
      </c>
      <c r="M61" s="46">
        <f t="shared" si="37"/>
        <v>1.68</v>
      </c>
      <c r="N61" s="46">
        <f t="shared" si="37"/>
        <v>1.24</v>
      </c>
      <c r="O61" s="46">
        <f t="shared" si="37"/>
        <v>1.1599999999999999</v>
      </c>
      <c r="P61" s="46">
        <f t="shared" si="37"/>
        <v>0.93</v>
      </c>
      <c r="Q61" s="46">
        <f t="shared" si="37"/>
        <v>1.85</v>
      </c>
      <c r="R61" s="46">
        <f t="shared" si="37"/>
        <v>2.4</v>
      </c>
      <c r="S61" s="46">
        <f t="shared" si="37"/>
        <v>1.42</v>
      </c>
      <c r="T61" s="46">
        <f t="shared" si="37"/>
        <v>1.02</v>
      </c>
      <c r="U61" s="46">
        <f t="shared" si="37"/>
        <v>1.95</v>
      </c>
      <c r="V61" s="46">
        <f t="shared" si="37"/>
        <v>2.1</v>
      </c>
      <c r="W61" s="46">
        <f t="shared" si="37"/>
        <v>1.82</v>
      </c>
      <c r="X61" s="46">
        <f t="shared" si="37"/>
        <v>1.35</v>
      </c>
      <c r="Y61" s="46">
        <f t="shared" si="37"/>
        <v>2.0699999999999998</v>
      </c>
      <c r="Z61" s="46">
        <f t="shared" si="37"/>
        <v>2.2599999999999998</v>
      </c>
      <c r="AA61" s="46">
        <f t="shared" si="37"/>
        <v>1.2</v>
      </c>
      <c r="AB61" s="46">
        <f t="shared" si="37"/>
        <v>1.51</v>
      </c>
      <c r="AC61" s="46">
        <f t="shared" si="37"/>
        <v>1.3</v>
      </c>
      <c r="AD61" s="46">
        <f t="shared" si="37"/>
        <v>1.92</v>
      </c>
      <c r="AE61" s="46">
        <f t="shared" si="37"/>
        <v>1.1200000000000001</v>
      </c>
      <c r="AF61" s="46">
        <f t="shared" si="37"/>
        <v>1.68</v>
      </c>
      <c r="AG61" s="46">
        <f t="shared" ref="AG61:BE61" si="38">ROUND((AG30/AG$64)*100,2)</f>
        <v>2.12</v>
      </c>
      <c r="AH61" s="46">
        <f t="shared" si="38"/>
        <v>1.67</v>
      </c>
      <c r="AI61" s="46">
        <f t="shared" si="38"/>
        <v>1.24</v>
      </c>
      <c r="AJ61" s="46">
        <f t="shared" si="38"/>
        <v>1.18</v>
      </c>
      <c r="AK61" s="46">
        <f t="shared" si="38"/>
        <v>2.3199999999999998</v>
      </c>
      <c r="AL61" s="46">
        <f t="shared" si="38"/>
        <v>2.15</v>
      </c>
      <c r="AM61" s="46">
        <f t="shared" si="38"/>
        <v>1.0900000000000001</v>
      </c>
      <c r="AN61" s="46">
        <f t="shared" si="38"/>
        <v>1.88</v>
      </c>
      <c r="AO61" s="46">
        <f t="shared" si="38"/>
        <v>2.0499999999999998</v>
      </c>
      <c r="AP61" s="46">
        <f t="shared" si="38"/>
        <v>2.82</v>
      </c>
      <c r="AQ61" s="46">
        <f t="shared" si="38"/>
        <v>1.5</v>
      </c>
      <c r="AR61" s="46">
        <f t="shared" si="38"/>
        <v>1.6</v>
      </c>
      <c r="AS61" s="46">
        <f t="shared" si="38"/>
        <v>2.57</v>
      </c>
      <c r="AT61" s="46">
        <f t="shared" si="38"/>
        <v>2.1</v>
      </c>
      <c r="AU61" s="46">
        <f t="shared" si="38"/>
        <v>1.37</v>
      </c>
      <c r="AV61" s="46">
        <f t="shared" si="38"/>
        <v>0.83</v>
      </c>
      <c r="AW61" s="46">
        <f t="shared" si="38"/>
        <v>2.48</v>
      </c>
      <c r="AX61" s="46">
        <f t="shared" si="38"/>
        <v>2.33</v>
      </c>
      <c r="AY61" s="46">
        <f t="shared" si="38"/>
        <v>1.28</v>
      </c>
      <c r="AZ61" s="46">
        <f t="shared" si="38"/>
        <v>1</v>
      </c>
      <c r="BA61" s="46">
        <f t="shared" si="38"/>
        <v>2.2999999999999998</v>
      </c>
      <c r="BB61" s="51">
        <f t="shared" si="38"/>
        <v>2.14</v>
      </c>
      <c r="BC61" s="51">
        <f t="shared" si="38"/>
        <v>1</v>
      </c>
      <c r="BD61" s="51">
        <f t="shared" si="38"/>
        <v>1.59</v>
      </c>
      <c r="BE61" s="51">
        <f t="shared" si="38"/>
        <v>2.37</v>
      </c>
      <c r="BF61" s="52"/>
    </row>
    <row r="62" spans="1:155" ht="20.25" customHeight="1" x14ac:dyDescent="0.45">
      <c r="A62" s="17" t="s">
        <v>100</v>
      </c>
      <c r="B62" s="46">
        <f t="shared" ref="B62:BE62" si="39">B63-B57-B58-B59-B60-B61</f>
        <v>2.75</v>
      </c>
      <c r="C62" s="46">
        <f t="shared" si="39"/>
        <v>3.3800000000000008</v>
      </c>
      <c r="D62" s="46">
        <f t="shared" si="39"/>
        <v>3.7700000000000005</v>
      </c>
      <c r="E62" s="46">
        <f t="shared" si="39"/>
        <v>3.09</v>
      </c>
      <c r="F62" s="46">
        <f t="shared" si="39"/>
        <v>3.2500000000000009</v>
      </c>
      <c r="G62" s="46">
        <f t="shared" si="39"/>
        <v>3.7100000000000009</v>
      </c>
      <c r="H62" s="46">
        <f t="shared" si="39"/>
        <v>4</v>
      </c>
      <c r="I62" s="46">
        <f t="shared" si="39"/>
        <v>3.5900000000000003</v>
      </c>
      <c r="J62" s="46">
        <f t="shared" si="39"/>
        <v>3.92</v>
      </c>
      <c r="K62" s="46">
        <f t="shared" si="39"/>
        <v>3.53</v>
      </c>
      <c r="L62" s="46">
        <f t="shared" si="39"/>
        <v>4.3600000000000003</v>
      </c>
      <c r="M62" s="46">
        <f t="shared" si="39"/>
        <v>4.38</v>
      </c>
      <c r="N62" s="46">
        <f t="shared" si="39"/>
        <v>4.080000000000001</v>
      </c>
      <c r="O62" s="46">
        <f t="shared" si="39"/>
        <v>6.0399999999999991</v>
      </c>
      <c r="P62" s="46">
        <f t="shared" si="39"/>
        <v>5.6199999999999992</v>
      </c>
      <c r="Q62" s="46">
        <f t="shared" si="39"/>
        <v>4.7499999999999982</v>
      </c>
      <c r="R62" s="46">
        <f t="shared" si="39"/>
        <v>4.8900000000000006</v>
      </c>
      <c r="S62" s="46">
        <f t="shared" si="39"/>
        <v>6.9299999999999979</v>
      </c>
      <c r="T62" s="46">
        <f t="shared" si="39"/>
        <v>7.77</v>
      </c>
      <c r="U62" s="46">
        <f t="shared" si="39"/>
        <v>7.450000000000002</v>
      </c>
      <c r="V62" s="46">
        <f t="shared" si="39"/>
        <v>7.3000000000000025</v>
      </c>
      <c r="W62" s="46">
        <f t="shared" si="39"/>
        <v>8.9300000000000033</v>
      </c>
      <c r="X62" s="46">
        <f t="shared" si="39"/>
        <v>9.2500000000000036</v>
      </c>
      <c r="Y62" s="46">
        <f t="shared" si="39"/>
        <v>9.2899999999999991</v>
      </c>
      <c r="Z62" s="46">
        <f t="shared" si="39"/>
        <v>9.25</v>
      </c>
      <c r="AA62" s="46">
        <f t="shared" si="39"/>
        <v>9.879999999999999</v>
      </c>
      <c r="AB62" s="46">
        <f t="shared" si="39"/>
        <v>8.1899999999999977</v>
      </c>
      <c r="AC62" s="46">
        <f t="shared" si="39"/>
        <v>8.17</v>
      </c>
      <c r="AD62" s="46">
        <f t="shared" si="39"/>
        <v>9.58</v>
      </c>
      <c r="AE62" s="46">
        <f t="shared" si="39"/>
        <v>10.169999999999998</v>
      </c>
      <c r="AF62" s="46">
        <f t="shared" si="39"/>
        <v>10.299999999999999</v>
      </c>
      <c r="AG62" s="46">
        <f t="shared" si="39"/>
        <v>7.9600000000000035</v>
      </c>
      <c r="AH62" s="46">
        <f t="shared" si="39"/>
        <v>8.2999999999999989</v>
      </c>
      <c r="AI62" s="46">
        <f t="shared" si="39"/>
        <v>11.240000000000004</v>
      </c>
      <c r="AJ62" s="46">
        <f t="shared" si="39"/>
        <v>11.73</v>
      </c>
      <c r="AK62" s="46">
        <f t="shared" si="39"/>
        <v>11.219999999999999</v>
      </c>
      <c r="AL62" s="46">
        <f t="shared" si="39"/>
        <v>10.18</v>
      </c>
      <c r="AM62" s="46">
        <f t="shared" si="39"/>
        <v>11.950000000000003</v>
      </c>
      <c r="AN62" s="46">
        <f t="shared" si="39"/>
        <v>12.149999999999999</v>
      </c>
      <c r="AO62" s="46">
        <f t="shared" si="39"/>
        <v>11.770000000000003</v>
      </c>
      <c r="AP62" s="46">
        <f t="shared" si="39"/>
        <v>11.860000000000003</v>
      </c>
      <c r="AQ62" s="46">
        <f t="shared" si="39"/>
        <v>14.759999999999998</v>
      </c>
      <c r="AR62" s="46">
        <f t="shared" si="39"/>
        <v>12.399999999999999</v>
      </c>
      <c r="AS62" s="46">
        <f t="shared" si="39"/>
        <v>11.69</v>
      </c>
      <c r="AT62" s="46">
        <f t="shared" si="39"/>
        <v>12.280000000000003</v>
      </c>
      <c r="AU62" s="46">
        <f t="shared" si="39"/>
        <v>13.43</v>
      </c>
      <c r="AV62" s="46">
        <f t="shared" si="39"/>
        <v>13.539999999999997</v>
      </c>
      <c r="AW62" s="46">
        <f t="shared" si="39"/>
        <v>12.770000000000001</v>
      </c>
      <c r="AX62" s="46">
        <f t="shared" si="39"/>
        <v>12.06</v>
      </c>
      <c r="AY62" s="46">
        <f t="shared" si="39"/>
        <v>10.479999999999997</v>
      </c>
      <c r="AZ62" s="46">
        <f t="shared" si="39"/>
        <v>12.090000000000002</v>
      </c>
      <c r="BA62" s="46">
        <f t="shared" si="39"/>
        <v>9.9100000000000037</v>
      </c>
      <c r="BB62" s="51">
        <f t="shared" si="39"/>
        <v>11.602641108549784</v>
      </c>
      <c r="BC62" s="51">
        <f t="shared" si="39"/>
        <v>11.491209007587063</v>
      </c>
      <c r="BD62" s="51">
        <f t="shared" si="39"/>
        <v>11.739561991297361</v>
      </c>
      <c r="BE62" s="51">
        <f t="shared" si="39"/>
        <v>12.669078802365473</v>
      </c>
      <c r="BF62" s="52"/>
    </row>
    <row r="63" spans="1:155" s="55" customFormat="1" ht="20.25" customHeight="1" x14ac:dyDescent="0.45">
      <c r="A63" s="17" t="s">
        <v>101</v>
      </c>
      <c r="B63" s="46">
        <f t="shared" ref="B63:BA63" si="40">ROUND((B39/B$64)*100,2)</f>
        <v>5.78</v>
      </c>
      <c r="C63" s="46">
        <f t="shared" si="40"/>
        <v>6.07</v>
      </c>
      <c r="D63" s="46">
        <f t="shared" si="40"/>
        <v>8.15</v>
      </c>
      <c r="E63" s="46">
        <f t="shared" si="40"/>
        <v>7.58</v>
      </c>
      <c r="F63" s="46">
        <f t="shared" si="40"/>
        <v>7.81</v>
      </c>
      <c r="G63" s="46">
        <f t="shared" si="40"/>
        <v>9.39</v>
      </c>
      <c r="H63" s="46">
        <f t="shared" si="40"/>
        <v>9.23</v>
      </c>
      <c r="I63" s="46">
        <f t="shared" si="40"/>
        <v>11.92</v>
      </c>
      <c r="J63" s="46">
        <f t="shared" si="40"/>
        <v>11.01</v>
      </c>
      <c r="K63" s="46">
        <f t="shared" si="40"/>
        <v>9.5299999999999994</v>
      </c>
      <c r="L63" s="46">
        <f t="shared" si="40"/>
        <v>11.68</v>
      </c>
      <c r="M63" s="46">
        <f t="shared" si="40"/>
        <v>12.97</v>
      </c>
      <c r="N63" s="46">
        <f t="shared" si="40"/>
        <v>12.15</v>
      </c>
      <c r="O63" s="46">
        <f t="shared" si="40"/>
        <v>15.79</v>
      </c>
      <c r="P63" s="46">
        <f t="shared" si="40"/>
        <v>13.58</v>
      </c>
      <c r="Q63" s="46">
        <f t="shared" si="40"/>
        <v>18.02</v>
      </c>
      <c r="R63" s="46">
        <f t="shared" si="40"/>
        <v>19.61</v>
      </c>
      <c r="S63" s="46">
        <f t="shared" si="40"/>
        <v>16.739999999999998</v>
      </c>
      <c r="T63" s="46">
        <f t="shared" si="40"/>
        <v>17.579999999999998</v>
      </c>
      <c r="U63" s="46">
        <f t="shared" si="40"/>
        <v>21.87</v>
      </c>
      <c r="V63" s="46">
        <f t="shared" si="40"/>
        <v>22.76</v>
      </c>
      <c r="W63" s="46">
        <f t="shared" si="40"/>
        <v>25.32</v>
      </c>
      <c r="X63" s="46">
        <f t="shared" si="40"/>
        <v>23.59</v>
      </c>
      <c r="Y63" s="46">
        <f t="shared" si="40"/>
        <v>26.82</v>
      </c>
      <c r="Z63" s="46">
        <f t="shared" si="40"/>
        <v>25.54</v>
      </c>
      <c r="AA63" s="46">
        <f t="shared" si="40"/>
        <v>25.28</v>
      </c>
      <c r="AB63" s="46">
        <f t="shared" si="40"/>
        <v>25.38</v>
      </c>
      <c r="AC63" s="46">
        <f t="shared" si="40"/>
        <v>21.98</v>
      </c>
      <c r="AD63" s="46">
        <f t="shared" si="40"/>
        <v>26.99</v>
      </c>
      <c r="AE63" s="46">
        <f t="shared" si="40"/>
        <v>30.47</v>
      </c>
      <c r="AF63" s="46">
        <f t="shared" si="40"/>
        <v>29.93</v>
      </c>
      <c r="AG63" s="46">
        <f t="shared" si="40"/>
        <v>29.92</v>
      </c>
      <c r="AH63" s="46">
        <f t="shared" si="40"/>
        <v>30.54</v>
      </c>
      <c r="AI63" s="46">
        <f t="shared" si="40"/>
        <v>32.020000000000003</v>
      </c>
      <c r="AJ63" s="46">
        <f t="shared" si="40"/>
        <v>32.9</v>
      </c>
      <c r="AK63" s="46">
        <f t="shared" si="40"/>
        <v>36.58</v>
      </c>
      <c r="AL63" s="46">
        <f t="shared" si="40"/>
        <v>35.43</v>
      </c>
      <c r="AM63" s="46">
        <f t="shared" si="40"/>
        <v>34.840000000000003</v>
      </c>
      <c r="AN63" s="46">
        <f t="shared" si="40"/>
        <v>38.729999999999997</v>
      </c>
      <c r="AO63" s="46">
        <f t="shared" si="40"/>
        <v>37.5</v>
      </c>
      <c r="AP63" s="46">
        <f t="shared" si="40"/>
        <v>46.86</v>
      </c>
      <c r="AQ63" s="46">
        <f t="shared" si="40"/>
        <v>43.79</v>
      </c>
      <c r="AR63" s="46">
        <f t="shared" si="40"/>
        <v>39.32</v>
      </c>
      <c r="AS63" s="46">
        <f t="shared" si="40"/>
        <v>40.42</v>
      </c>
      <c r="AT63" s="46">
        <f t="shared" si="40"/>
        <v>41.56</v>
      </c>
      <c r="AU63" s="46">
        <f t="shared" si="40"/>
        <v>37.17</v>
      </c>
      <c r="AV63" s="46">
        <f t="shared" si="40"/>
        <v>35.19</v>
      </c>
      <c r="AW63" s="46">
        <f t="shared" si="40"/>
        <v>43.17</v>
      </c>
      <c r="AX63" s="46">
        <f t="shared" si="40"/>
        <v>46.07</v>
      </c>
      <c r="AY63" s="46">
        <f t="shared" si="40"/>
        <v>39.08</v>
      </c>
      <c r="AZ63" s="46">
        <f t="shared" si="40"/>
        <v>36.630000000000003</v>
      </c>
      <c r="BA63" s="46">
        <f t="shared" si="40"/>
        <v>45.31</v>
      </c>
      <c r="BB63" s="51">
        <f>BB39/BB$64*100</f>
        <v>48.762641108549786</v>
      </c>
      <c r="BC63" s="51">
        <f t="shared" ref="BC63:BE63" si="41">BC39/BC$64*100</f>
        <v>42.671209007587059</v>
      </c>
      <c r="BD63" s="51">
        <f t="shared" si="41"/>
        <v>44.979561991297359</v>
      </c>
      <c r="BE63" s="51">
        <f t="shared" si="41"/>
        <v>51.549078802365479</v>
      </c>
      <c r="BF63" s="53"/>
      <c r="BG63" s="54"/>
    </row>
    <row r="64" spans="1:155" s="55" customFormat="1" ht="30.75" customHeight="1" thickBot="1" x14ac:dyDescent="0.5">
      <c r="A64" s="56" t="s">
        <v>102</v>
      </c>
      <c r="B64" s="57">
        <v>108183</v>
      </c>
      <c r="C64" s="57">
        <v>86507</v>
      </c>
      <c r="D64" s="58">
        <v>82878</v>
      </c>
      <c r="E64" s="57">
        <v>104501</v>
      </c>
      <c r="F64" s="58">
        <v>103370</v>
      </c>
      <c r="G64" s="57">
        <v>85066</v>
      </c>
      <c r="H64" s="58">
        <v>83420</v>
      </c>
      <c r="I64" s="57">
        <v>96126</v>
      </c>
      <c r="J64" s="58">
        <v>99899</v>
      </c>
      <c r="K64" s="57">
        <v>85328</v>
      </c>
      <c r="L64" s="58">
        <v>81440</v>
      </c>
      <c r="M64" s="57">
        <v>97206</v>
      </c>
      <c r="N64" s="58">
        <v>101370</v>
      </c>
      <c r="O64" s="57">
        <v>83733</v>
      </c>
      <c r="P64" s="58">
        <v>79501</v>
      </c>
      <c r="Q64" s="57">
        <v>93680</v>
      </c>
      <c r="R64" s="58">
        <v>93478</v>
      </c>
      <c r="S64" s="57">
        <v>78664</v>
      </c>
      <c r="T64" s="58">
        <v>76122</v>
      </c>
      <c r="U64" s="57">
        <v>89832</v>
      </c>
      <c r="V64" s="58">
        <v>95549</v>
      </c>
      <c r="W64" s="57">
        <v>78526</v>
      </c>
      <c r="X64" s="58">
        <v>76324</v>
      </c>
      <c r="Y64" s="57">
        <v>88476</v>
      </c>
      <c r="Z64" s="58">
        <v>92166</v>
      </c>
      <c r="AA64" s="57">
        <v>77992</v>
      </c>
      <c r="AB64" s="58">
        <v>76021</v>
      </c>
      <c r="AC64" s="57">
        <v>92986</v>
      </c>
      <c r="AD64" s="58">
        <v>93650</v>
      </c>
      <c r="AE64" s="57">
        <v>76949</v>
      </c>
      <c r="AF64" s="58">
        <v>75445</v>
      </c>
      <c r="AG64" s="57">
        <v>92153</v>
      </c>
      <c r="AH64" s="58">
        <v>93716.4</v>
      </c>
      <c r="AI64" s="57">
        <v>77143.7</v>
      </c>
      <c r="AJ64" s="58">
        <v>75269.2</v>
      </c>
      <c r="AK64" s="57">
        <v>87587</v>
      </c>
      <c r="AL64" s="57">
        <v>88130.4</v>
      </c>
      <c r="AM64" s="58">
        <v>76249.3</v>
      </c>
      <c r="AN64" s="57">
        <v>74804.3</v>
      </c>
      <c r="AO64" s="58">
        <v>87907.4</v>
      </c>
      <c r="AP64" s="59">
        <v>87580.299999999988</v>
      </c>
      <c r="AQ64" s="60">
        <v>67377.100000000006</v>
      </c>
      <c r="AR64" s="59">
        <v>74142.899999999994</v>
      </c>
      <c r="AS64" s="60">
        <v>85561.3</v>
      </c>
      <c r="AT64" s="59">
        <v>84212.3</v>
      </c>
      <c r="AU64" s="60">
        <v>72921.2</v>
      </c>
      <c r="AV64" s="60">
        <v>68116.399999999994</v>
      </c>
      <c r="AW64" s="59">
        <v>83661.600000000006</v>
      </c>
      <c r="AX64" s="61">
        <v>83456.900000000009</v>
      </c>
      <c r="AY64" s="61">
        <v>77859.600000000006</v>
      </c>
      <c r="AZ64" s="61">
        <v>76849.100000000006</v>
      </c>
      <c r="BA64" s="61">
        <v>83841.399999999994</v>
      </c>
      <c r="BB64" s="61">
        <v>77564.400000000009</v>
      </c>
      <c r="BC64" s="61">
        <v>63990.5</v>
      </c>
      <c r="BD64" s="61">
        <v>66738.399999999994</v>
      </c>
      <c r="BE64" s="61">
        <v>77312.399999999994</v>
      </c>
      <c r="BF64" s="53"/>
    </row>
    <row r="65" spans="1:54" s="55" customFormat="1" ht="20.25" customHeight="1" thickTop="1" x14ac:dyDescent="0.45">
      <c r="A65" s="6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s="55" customFormat="1" ht="20.25" customHeight="1" x14ac:dyDescent="0.45">
      <c r="A66" s="64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6"/>
    </row>
    <row r="67" spans="1:54" s="55" customFormat="1" ht="20.25" customHeight="1" x14ac:dyDescent="0.45">
      <c r="A67" s="64"/>
      <c r="B67" s="67"/>
      <c r="C67" s="67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</row>
    <row r="68" spans="1:54" s="55" customFormat="1" ht="20.25" customHeight="1" x14ac:dyDescent="0.45">
      <c r="A68" s="64"/>
      <c r="B68" s="67"/>
      <c r="C68" s="67"/>
      <c r="D68" s="67"/>
      <c r="E68" s="67"/>
      <c r="F68" s="67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</row>
    <row r="69" spans="1:54" s="55" customFormat="1" ht="20.25" customHeight="1" x14ac:dyDescent="0.45">
      <c r="A69" s="70"/>
      <c r="B69" s="67"/>
      <c r="C69" s="67"/>
      <c r="D69" s="67"/>
      <c r="E69" s="67"/>
      <c r="F69" s="67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2"/>
    </row>
    <row r="70" spans="1:54" s="55" customFormat="1" ht="20.25" customHeight="1" x14ac:dyDescent="0.45">
      <c r="A70" s="70"/>
      <c r="B70" s="67"/>
      <c r="C70" s="67"/>
      <c r="D70" s="67"/>
      <c r="E70" s="67"/>
      <c r="F70" s="67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W70" s="72"/>
    </row>
    <row r="71" spans="1:54" s="55" customFormat="1" ht="20.25" customHeight="1" x14ac:dyDescent="0.45">
      <c r="A71" s="70"/>
      <c r="B71" s="67"/>
      <c r="C71" s="67"/>
      <c r="D71" s="67"/>
      <c r="E71" s="67"/>
      <c r="F71" s="67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W71" s="72"/>
    </row>
    <row r="72" spans="1:54" s="55" customFormat="1" ht="20.25" customHeight="1" x14ac:dyDescent="0.45">
      <c r="A72" s="70"/>
      <c r="B72" s="67"/>
      <c r="C72" s="67"/>
      <c r="D72" s="67"/>
      <c r="E72" s="67"/>
      <c r="F72" s="67"/>
      <c r="AW72" s="72"/>
    </row>
    <row r="73" spans="1:54" s="55" customFormat="1" ht="20.25" customHeight="1" x14ac:dyDescent="0.45">
      <c r="A73" s="70"/>
      <c r="B73" s="67"/>
      <c r="C73" s="67"/>
      <c r="D73" s="67"/>
      <c r="E73" s="67"/>
      <c r="F73" s="67"/>
      <c r="AW73" s="72"/>
    </row>
    <row r="74" spans="1:54" ht="20.25" customHeight="1" x14ac:dyDescent="0.45">
      <c r="A74" s="70"/>
      <c r="B74" s="67"/>
      <c r="C74" s="67"/>
      <c r="D74" s="67"/>
      <c r="E74" s="67"/>
      <c r="F74" s="67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72"/>
      <c r="AX74" s="55"/>
      <c r="AY74" s="55"/>
      <c r="AZ74" s="55"/>
      <c r="BA74" s="55"/>
      <c r="BB74" s="55"/>
    </row>
    <row r="75" spans="1:54" ht="20.25" customHeight="1" x14ac:dyDescent="0.45">
      <c r="A75" s="70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72"/>
      <c r="AX75" s="55"/>
      <c r="AY75" s="55"/>
      <c r="AZ75" s="55"/>
      <c r="BA75" s="55"/>
      <c r="BB75" s="55"/>
    </row>
    <row r="76" spans="1:54" s="55" customFormat="1" ht="20.25" customHeight="1" x14ac:dyDescent="0.45">
      <c r="A76" s="70"/>
      <c r="AW76" s="72"/>
    </row>
    <row r="77" spans="1:54" s="55" customFormat="1" ht="20.25" customHeight="1" x14ac:dyDescent="0.45">
      <c r="A77" s="70"/>
      <c r="AP77" s="2"/>
      <c r="AQ77" s="2"/>
      <c r="AR77" s="2"/>
      <c r="AS77" s="2"/>
      <c r="AW77" s="72"/>
      <c r="BB77" s="2"/>
    </row>
    <row r="78" spans="1:54" s="55" customFormat="1" ht="20.25" customHeight="1" x14ac:dyDescent="0.45">
      <c r="A78" s="7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2"/>
      <c r="BA78" s="2"/>
      <c r="BB78" s="2"/>
    </row>
    <row r="79" spans="1:54" ht="20.25" customHeight="1" x14ac:dyDescent="0.45">
      <c r="A79" s="70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BB79" s="55"/>
    </row>
    <row r="80" spans="1:54" ht="20.25" customHeight="1" x14ac:dyDescent="0.45">
      <c r="A80" s="70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55"/>
      <c r="BA80" s="55"/>
      <c r="BB80" s="55"/>
    </row>
    <row r="81" spans="1:54" ht="20.25" customHeight="1" x14ac:dyDescent="0.45">
      <c r="A81" s="70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55"/>
      <c r="BA81" s="55"/>
      <c r="BB81" s="55"/>
    </row>
    <row r="82" spans="1:54" ht="20.25" customHeight="1" x14ac:dyDescent="0.45">
      <c r="A82" s="7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55"/>
      <c r="BA82" s="55"/>
    </row>
    <row r="83" spans="1:54" ht="20.25" customHeight="1" x14ac:dyDescent="0.45"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</row>
    <row r="84" spans="1:54" ht="20.25" customHeight="1" x14ac:dyDescent="0.45">
      <c r="A84" s="76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</row>
    <row r="85" spans="1:54" ht="20.25" customHeight="1" x14ac:dyDescent="0.45">
      <c r="AL85" s="7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0283-E858-4D36-965D-8BA8BCE5AB43}">
  <dimension ref="A1:AN84"/>
  <sheetViews>
    <sheetView tabSelected="1" zoomScale="68" workbookViewId="0">
      <selection activeCell="E19" sqref="E19"/>
    </sheetView>
  </sheetViews>
  <sheetFormatPr defaultColWidth="9.19921875" defaultRowHeight="14.25" x14ac:dyDescent="0.45"/>
  <cols>
    <col min="1" max="1" width="60.53125" style="79" customWidth="1"/>
    <col min="2" max="13" width="12.53125" style="78" customWidth="1"/>
    <col min="14" max="14" width="12.53125" style="79" customWidth="1"/>
    <col min="15" max="15" width="12" style="79" customWidth="1"/>
    <col min="16" max="16" width="10.796875" style="79" customWidth="1"/>
    <col min="17" max="16384" width="9.19921875" style="79"/>
  </cols>
  <sheetData>
    <row r="1" spans="1:22" ht="45" customHeight="1" thickBot="1" x14ac:dyDescent="0.5">
      <c r="A1" s="1" t="s">
        <v>103</v>
      </c>
      <c r="B1" s="77"/>
    </row>
    <row r="2" spans="1:22" s="4" customFormat="1" ht="20.25" customHeight="1" thickTop="1" x14ac:dyDescent="0.45">
      <c r="A2" s="4" t="s">
        <v>104</v>
      </c>
    </row>
    <row r="3" spans="1:22" s="4" customFormat="1" ht="20.25" customHeight="1" x14ac:dyDescent="0.45">
      <c r="A3" s="4" t="s">
        <v>2</v>
      </c>
    </row>
    <row r="4" spans="1:22" s="4" customFormat="1" ht="20.25" customHeight="1" x14ac:dyDescent="0.45">
      <c r="A4" s="4" t="s">
        <v>3</v>
      </c>
    </row>
    <row r="5" spans="1:22" s="4" customFormat="1" ht="20.25" customHeight="1" x14ac:dyDescent="0.45">
      <c r="A5" s="4" t="s">
        <v>4</v>
      </c>
    </row>
    <row r="6" spans="1:22" s="4" customFormat="1" ht="20.25" customHeight="1" x14ac:dyDescent="0.45">
      <c r="A6" s="4" t="s">
        <v>5</v>
      </c>
      <c r="C6" s="80"/>
      <c r="D6" s="80"/>
      <c r="E6" s="80"/>
      <c r="F6" s="80"/>
      <c r="G6" s="80"/>
      <c r="H6" s="80"/>
      <c r="O6" s="80"/>
      <c r="P6" s="80"/>
    </row>
    <row r="7" spans="1:22" s="10" customFormat="1" ht="45" customHeight="1" x14ac:dyDescent="0.45">
      <c r="A7" s="81" t="s">
        <v>6</v>
      </c>
      <c r="B7" s="82" t="s">
        <v>105</v>
      </c>
      <c r="C7" s="83" t="s">
        <v>106</v>
      </c>
      <c r="D7" s="83" t="s">
        <v>107</v>
      </c>
      <c r="E7" s="83" t="s">
        <v>108</v>
      </c>
      <c r="F7" s="83" t="s">
        <v>109</v>
      </c>
      <c r="G7" s="83" t="s">
        <v>110</v>
      </c>
      <c r="H7" s="84" t="s">
        <v>111</v>
      </c>
      <c r="I7" s="82" t="s">
        <v>112</v>
      </c>
      <c r="J7" s="82" t="s">
        <v>113</v>
      </c>
      <c r="K7" s="82" t="s">
        <v>114</v>
      </c>
      <c r="L7" s="82" t="s">
        <v>115</v>
      </c>
      <c r="M7" s="82" t="s">
        <v>116</v>
      </c>
      <c r="N7" s="82" t="s">
        <v>117</v>
      </c>
      <c r="O7" s="82" t="s">
        <v>118</v>
      </c>
      <c r="P7" s="85" t="s">
        <v>119</v>
      </c>
      <c r="Q7" s="33"/>
    </row>
    <row r="8" spans="1:22" s="10" customFormat="1" ht="20.25" customHeight="1" x14ac:dyDescent="0.45">
      <c r="A8" s="17" t="s">
        <v>63</v>
      </c>
      <c r="B8" s="86">
        <v>3471</v>
      </c>
      <c r="C8" s="86">
        <v>4080</v>
      </c>
      <c r="D8" s="86">
        <v>4758</v>
      </c>
      <c r="E8" s="86">
        <v>6035</v>
      </c>
      <c r="F8" s="86">
        <v>7586</v>
      </c>
      <c r="G8" s="86">
        <v>8573</v>
      </c>
      <c r="H8" s="86">
        <v>9212.24</v>
      </c>
      <c r="I8" s="86">
        <v>10832.529999999999</v>
      </c>
      <c r="J8" s="86">
        <v>12597.150000000001</v>
      </c>
      <c r="K8" s="86">
        <v>13424.85</v>
      </c>
      <c r="L8" s="86">
        <v>13998.33</v>
      </c>
      <c r="M8" s="86">
        <v>14075.07</v>
      </c>
      <c r="N8" s="86">
        <v>14492.42</v>
      </c>
      <c r="O8" s="86">
        <v>14834.650000000001</v>
      </c>
      <c r="P8" s="86">
        <v>15369.75</v>
      </c>
      <c r="Q8" s="87"/>
      <c r="S8" s="34"/>
      <c r="T8" s="34"/>
      <c r="V8" s="88"/>
    </row>
    <row r="9" spans="1:22" s="10" customFormat="1" ht="20.25" customHeight="1" x14ac:dyDescent="0.45">
      <c r="A9" s="17" t="s">
        <v>64</v>
      </c>
      <c r="B9" s="86">
        <v>951</v>
      </c>
      <c r="C9" s="86">
        <v>1341</v>
      </c>
      <c r="D9" s="86">
        <v>1838</v>
      </c>
      <c r="E9" s="86">
        <v>2995</v>
      </c>
      <c r="F9" s="86">
        <v>3696</v>
      </c>
      <c r="G9" s="86">
        <v>4501</v>
      </c>
      <c r="H9" s="86">
        <v>5093.5</v>
      </c>
      <c r="I9" s="86">
        <v>5293.4</v>
      </c>
      <c r="J9" s="86">
        <v>6957.85</v>
      </c>
      <c r="K9" s="86">
        <v>8150.5</v>
      </c>
      <c r="L9" s="86">
        <v>9856.2999999999993</v>
      </c>
      <c r="M9" s="86">
        <v>10350.85</v>
      </c>
      <c r="N9" s="86">
        <v>11175.85</v>
      </c>
      <c r="O9" s="86">
        <v>13848.05</v>
      </c>
      <c r="P9" s="86">
        <v>14665.65</v>
      </c>
      <c r="Q9" s="87"/>
      <c r="S9" s="34"/>
      <c r="T9" s="34"/>
      <c r="V9" s="88"/>
    </row>
    <row r="10" spans="1:22" s="10" customFormat="1" ht="20.25" customHeight="1" x14ac:dyDescent="0.45">
      <c r="A10" s="17" t="s">
        <v>65</v>
      </c>
      <c r="B10" s="86">
        <v>0</v>
      </c>
      <c r="C10" s="86">
        <v>0</v>
      </c>
      <c r="D10" s="86">
        <v>0</v>
      </c>
      <c r="E10" s="86">
        <v>0</v>
      </c>
      <c r="F10" s="86">
        <v>0</v>
      </c>
      <c r="G10" s="86">
        <v>0</v>
      </c>
      <c r="H10" s="86">
        <v>0</v>
      </c>
      <c r="I10" s="86">
        <v>0</v>
      </c>
      <c r="J10" s="86">
        <v>30</v>
      </c>
      <c r="K10" s="86">
        <v>30</v>
      </c>
      <c r="L10" s="86">
        <v>32</v>
      </c>
      <c r="M10" s="86">
        <v>32</v>
      </c>
      <c r="N10" s="86">
        <v>79.625</v>
      </c>
      <c r="O10" s="86">
        <v>79.625</v>
      </c>
      <c r="P10" s="86">
        <v>79.625</v>
      </c>
      <c r="Q10" s="87"/>
      <c r="S10" s="34"/>
      <c r="T10" s="34"/>
      <c r="V10" s="88"/>
    </row>
    <row r="11" spans="1:22" s="10" customFormat="1" ht="20.25" customHeight="1" x14ac:dyDescent="0.45">
      <c r="A11" s="17" t="s">
        <v>66</v>
      </c>
      <c r="B11" s="86">
        <v>2</v>
      </c>
      <c r="C11" s="86">
        <v>4</v>
      </c>
      <c r="D11" s="86">
        <v>4</v>
      </c>
      <c r="E11" s="86">
        <v>9</v>
      </c>
      <c r="F11" s="86">
        <v>8</v>
      </c>
      <c r="G11" s="86">
        <v>9</v>
      </c>
      <c r="H11" s="86">
        <v>8.94</v>
      </c>
      <c r="I11" s="86">
        <v>13.49</v>
      </c>
      <c r="J11" s="86">
        <v>18.400000000000002</v>
      </c>
      <c r="K11" s="86">
        <v>20.400000000000002</v>
      </c>
      <c r="L11" s="86">
        <v>22.400000000000002</v>
      </c>
      <c r="M11" s="86">
        <v>22.3</v>
      </c>
      <c r="N11" s="86">
        <v>22.3</v>
      </c>
      <c r="O11" s="86">
        <v>22.3</v>
      </c>
      <c r="P11" s="86">
        <v>23.7</v>
      </c>
      <c r="Q11" s="87"/>
      <c r="S11" s="34"/>
      <c r="T11" s="34"/>
      <c r="V11" s="88"/>
    </row>
    <row r="12" spans="1:22" s="10" customFormat="1" ht="20.25" customHeight="1" x14ac:dyDescent="0.45">
      <c r="A12" s="17" t="s">
        <v>67</v>
      </c>
      <c r="B12" s="86">
        <v>27</v>
      </c>
      <c r="C12" s="86">
        <v>95</v>
      </c>
      <c r="D12" s="86">
        <v>1000</v>
      </c>
      <c r="E12" s="86">
        <v>1754</v>
      </c>
      <c r="F12" s="86">
        <v>2937</v>
      </c>
      <c r="G12" s="86">
        <v>5528</v>
      </c>
      <c r="H12" s="86">
        <v>9601.2199999999993</v>
      </c>
      <c r="I12" s="86">
        <v>11914.020000000002</v>
      </c>
      <c r="J12" s="86">
        <v>12760.02</v>
      </c>
      <c r="K12" s="86">
        <v>13059.07</v>
      </c>
      <c r="L12" s="86">
        <v>13344.84</v>
      </c>
      <c r="M12" s="86">
        <v>13552.7</v>
      </c>
      <c r="N12" s="86">
        <v>13914.349999999999</v>
      </c>
      <c r="O12" s="86">
        <v>14650.99</v>
      </c>
      <c r="P12" s="86">
        <v>15993.489999999998</v>
      </c>
      <c r="Q12" s="87"/>
      <c r="S12" s="34"/>
      <c r="T12" s="34"/>
    </row>
    <row r="13" spans="1:22" s="10" customFormat="1" ht="20.25" customHeight="1" x14ac:dyDescent="0.45">
      <c r="A13" s="17" t="s">
        <v>68</v>
      </c>
      <c r="B13" s="86">
        <v>175</v>
      </c>
      <c r="C13" s="86">
        <v>188</v>
      </c>
      <c r="D13" s="86">
        <v>202</v>
      </c>
      <c r="E13" s="86">
        <v>216</v>
      </c>
      <c r="F13" s="86">
        <v>232</v>
      </c>
      <c r="G13" s="86">
        <v>253</v>
      </c>
      <c r="H13" s="86">
        <v>300.2</v>
      </c>
      <c r="I13" s="86">
        <v>359.23999999999995</v>
      </c>
      <c r="J13" s="86">
        <v>396.46000000000004</v>
      </c>
      <c r="K13" s="86">
        <v>404.01000000000005</v>
      </c>
      <c r="L13" s="86">
        <v>406.74</v>
      </c>
      <c r="M13" s="86">
        <v>414.59000000000003</v>
      </c>
      <c r="N13" s="86">
        <v>419.75</v>
      </c>
      <c r="O13" s="86">
        <v>419.76</v>
      </c>
      <c r="P13" s="86">
        <v>419.76</v>
      </c>
      <c r="Q13" s="87"/>
      <c r="S13" s="34"/>
      <c r="T13" s="34"/>
    </row>
    <row r="14" spans="1:22" s="10" customFormat="1" ht="20.25" customHeight="1" x14ac:dyDescent="0.45">
      <c r="A14" s="17" t="s">
        <v>69</v>
      </c>
      <c r="B14" s="86">
        <v>1464</v>
      </c>
      <c r="C14" s="86">
        <v>1459</v>
      </c>
      <c r="D14" s="86">
        <v>1477</v>
      </c>
      <c r="E14" s="86">
        <v>1477</v>
      </c>
      <c r="F14" s="86">
        <v>1477</v>
      </c>
      <c r="G14" s="86">
        <v>1477</v>
      </c>
      <c r="H14" s="86">
        <v>1476.78</v>
      </c>
      <c r="I14" s="86">
        <v>1473.28</v>
      </c>
      <c r="J14" s="86">
        <v>1473.18</v>
      </c>
      <c r="K14" s="86">
        <v>1473.18</v>
      </c>
      <c r="L14" s="86">
        <v>1473.18</v>
      </c>
      <c r="M14" s="86">
        <v>1470.68</v>
      </c>
      <c r="N14" s="86">
        <v>1470.68</v>
      </c>
      <c r="O14" s="86">
        <v>1470.68</v>
      </c>
      <c r="P14" s="86">
        <v>1471.43</v>
      </c>
      <c r="Q14" s="87"/>
      <c r="S14" s="34"/>
      <c r="T14" s="34"/>
    </row>
    <row r="15" spans="1:22" s="10" customFormat="1" ht="20.25" customHeight="1" x14ac:dyDescent="0.45">
      <c r="A15" s="17" t="s">
        <v>70</v>
      </c>
      <c r="B15" s="86">
        <v>968</v>
      </c>
      <c r="C15" s="86">
        <v>1021</v>
      </c>
      <c r="D15" s="86">
        <v>1053</v>
      </c>
      <c r="E15" s="86">
        <v>1042</v>
      </c>
      <c r="F15" s="86">
        <v>1050</v>
      </c>
      <c r="G15" s="86">
        <v>1058</v>
      </c>
      <c r="H15" s="86">
        <v>1061.32</v>
      </c>
      <c r="I15" s="86">
        <v>1061.9100000000001</v>
      </c>
      <c r="J15" s="86">
        <v>1066.1200000000001</v>
      </c>
      <c r="K15" s="86">
        <v>1063.06</v>
      </c>
      <c r="L15" s="86">
        <v>1055.49</v>
      </c>
      <c r="M15" s="86">
        <v>1054.5600000000002</v>
      </c>
      <c r="N15" s="86">
        <v>1055.5600000000002</v>
      </c>
      <c r="O15" s="86">
        <v>1059.4100000000001</v>
      </c>
      <c r="P15" s="86">
        <v>1059.4100000000001</v>
      </c>
      <c r="Q15" s="87"/>
      <c r="S15" s="34"/>
      <c r="T15" s="34"/>
    </row>
    <row r="16" spans="1:22" s="10" customFormat="1" ht="20.25" customHeight="1" x14ac:dyDescent="0.45">
      <c r="A16" s="17" t="s">
        <v>71</v>
      </c>
      <c r="B16" s="86">
        <v>157</v>
      </c>
      <c r="C16" s="86">
        <v>193</v>
      </c>
      <c r="D16" s="86">
        <v>199</v>
      </c>
      <c r="E16" s="86">
        <v>212</v>
      </c>
      <c r="F16" s="86">
        <v>201</v>
      </c>
      <c r="G16" s="86">
        <v>230</v>
      </c>
      <c r="H16" s="86">
        <v>231.29999999999995</v>
      </c>
      <c r="I16" s="86">
        <v>257.33</v>
      </c>
      <c r="J16" s="86">
        <v>245.48999999999998</v>
      </c>
      <c r="K16" s="86">
        <v>246.51</v>
      </c>
      <c r="L16" s="86">
        <v>246.51</v>
      </c>
      <c r="M16" s="86">
        <v>246.51</v>
      </c>
      <c r="N16" s="86">
        <v>256.96999999999997</v>
      </c>
      <c r="O16" s="86">
        <v>267.69</v>
      </c>
      <c r="P16" s="86">
        <v>267.75</v>
      </c>
      <c r="Q16" s="87"/>
      <c r="S16" s="34"/>
      <c r="T16" s="34"/>
    </row>
    <row r="17" spans="1:20" s="10" customFormat="1" ht="20.25" customHeight="1" x14ac:dyDescent="0.45">
      <c r="A17" s="17" t="s">
        <v>72</v>
      </c>
      <c r="B17" s="86">
        <v>381</v>
      </c>
      <c r="C17" s="86">
        <v>413</v>
      </c>
      <c r="D17" s="86">
        <v>502</v>
      </c>
      <c r="E17" s="86">
        <v>513</v>
      </c>
      <c r="F17" s="86">
        <v>545</v>
      </c>
      <c r="G17" s="86">
        <v>680</v>
      </c>
      <c r="H17" s="86">
        <v>929.94</v>
      </c>
      <c r="I17" s="86">
        <v>1028.29</v>
      </c>
      <c r="J17" s="86">
        <v>1090.93</v>
      </c>
      <c r="K17" s="86">
        <v>1136.54</v>
      </c>
      <c r="L17" s="86">
        <v>1309.78</v>
      </c>
      <c r="M17" s="86">
        <v>1434.9299999999998</v>
      </c>
      <c r="N17" s="86">
        <v>1450.9099999999999</v>
      </c>
      <c r="O17" s="86">
        <v>1505.1499999999999</v>
      </c>
      <c r="P17" s="86">
        <v>1558.2499999999998</v>
      </c>
      <c r="Q17" s="87"/>
      <c r="S17" s="34"/>
      <c r="T17" s="34"/>
    </row>
    <row r="18" spans="1:20" s="10" customFormat="1" ht="20.25" customHeight="1" x14ac:dyDescent="0.45">
      <c r="A18" s="17" t="s">
        <v>73</v>
      </c>
      <c r="B18" s="86">
        <v>111</v>
      </c>
      <c r="C18" s="86">
        <v>111</v>
      </c>
      <c r="D18" s="86">
        <v>111</v>
      </c>
      <c r="E18" s="86">
        <v>111</v>
      </c>
      <c r="F18" s="86">
        <v>111</v>
      </c>
      <c r="G18" s="86">
        <v>111</v>
      </c>
      <c r="H18" s="86">
        <v>110.52</v>
      </c>
      <c r="I18" s="86">
        <v>129.32</v>
      </c>
      <c r="J18" s="86">
        <v>129.32</v>
      </c>
      <c r="K18" s="86">
        <v>129.32</v>
      </c>
      <c r="L18" s="86">
        <v>129.32</v>
      </c>
      <c r="M18" s="86">
        <v>129.32</v>
      </c>
      <c r="N18" s="86">
        <v>129.32</v>
      </c>
      <c r="O18" s="86">
        <v>129.32</v>
      </c>
      <c r="P18" s="86">
        <v>129.32</v>
      </c>
      <c r="Q18" s="87"/>
      <c r="S18" s="34"/>
      <c r="T18" s="34"/>
    </row>
    <row r="19" spans="1:20" s="10" customFormat="1" ht="20.25" customHeight="1" x14ac:dyDescent="0.45">
      <c r="A19" s="17" t="s">
        <v>74</v>
      </c>
      <c r="B19" s="86">
        <v>12</v>
      </c>
      <c r="C19" s="86">
        <v>30</v>
      </c>
      <c r="D19" s="86">
        <v>74</v>
      </c>
      <c r="E19" s="86">
        <v>121</v>
      </c>
      <c r="F19" s="86">
        <v>163</v>
      </c>
      <c r="G19" s="86">
        <v>243</v>
      </c>
      <c r="H19" s="86">
        <v>335.74</v>
      </c>
      <c r="I19" s="86">
        <v>454.38</v>
      </c>
      <c r="J19" s="86">
        <v>507.44999999999993</v>
      </c>
      <c r="K19" s="86">
        <v>527.54999999999995</v>
      </c>
      <c r="L19" s="86">
        <v>541.65</v>
      </c>
      <c r="M19" s="86">
        <v>547.20999999999992</v>
      </c>
      <c r="N19" s="86">
        <v>614.16</v>
      </c>
      <c r="O19" s="86">
        <v>630.34</v>
      </c>
      <c r="P19" s="86">
        <v>626.41999999999996</v>
      </c>
      <c r="Q19" s="87"/>
      <c r="S19" s="34"/>
      <c r="T19" s="34"/>
    </row>
    <row r="20" spans="1:20" s="10" customFormat="1" ht="20.25" customHeight="1" x14ac:dyDescent="0.45">
      <c r="A20" s="17" t="s">
        <v>75</v>
      </c>
      <c r="B20" s="86">
        <v>285</v>
      </c>
      <c r="C20" s="86">
        <v>321</v>
      </c>
      <c r="D20" s="86">
        <v>1164</v>
      </c>
      <c r="E20" s="86">
        <v>1166</v>
      </c>
      <c r="F20" s="86">
        <v>1955</v>
      </c>
      <c r="G20" s="86">
        <v>2258</v>
      </c>
      <c r="H20" s="86">
        <v>2604.0699999999997</v>
      </c>
      <c r="I20" s="86">
        <v>2833.5500000000006</v>
      </c>
      <c r="J20" s="86">
        <v>3020.1900000000005</v>
      </c>
      <c r="K20" s="86">
        <v>4463.2699999999995</v>
      </c>
      <c r="L20" s="86">
        <v>4554.4900000000007</v>
      </c>
      <c r="M20" s="86">
        <v>4564.1000000000004</v>
      </c>
      <c r="N20" s="86">
        <v>4572.8500000000004</v>
      </c>
      <c r="O20" s="86">
        <v>4584.8900000000003</v>
      </c>
      <c r="P20" s="86">
        <v>4584.8900000000003</v>
      </c>
      <c r="Q20" s="87"/>
      <c r="R20" s="89"/>
      <c r="T20" s="34"/>
    </row>
    <row r="21" spans="1:20" s="10" customFormat="1" ht="20.25" customHeight="1" x14ac:dyDescent="0.45">
      <c r="A21" s="17" t="s">
        <v>76</v>
      </c>
      <c r="B21" s="86">
        <v>0</v>
      </c>
      <c r="C21" s="86" t="s">
        <v>77</v>
      </c>
      <c r="D21" s="86" t="s">
        <v>77</v>
      </c>
      <c r="E21" s="86" t="s">
        <v>77</v>
      </c>
      <c r="F21" s="86" t="s">
        <v>77</v>
      </c>
      <c r="G21" s="86" t="s">
        <v>77</v>
      </c>
      <c r="H21" s="86" t="s">
        <v>77</v>
      </c>
      <c r="I21" s="86" t="s">
        <v>77</v>
      </c>
      <c r="J21" s="86" t="s">
        <v>77</v>
      </c>
      <c r="K21" s="86">
        <v>45.44</v>
      </c>
      <c r="L21" s="86">
        <v>47.29</v>
      </c>
      <c r="M21" s="86">
        <v>46.07</v>
      </c>
      <c r="N21" s="90">
        <v>36.46</v>
      </c>
      <c r="O21" s="90">
        <v>36.29</v>
      </c>
      <c r="P21" s="86">
        <v>36.29</v>
      </c>
      <c r="Q21" s="87"/>
    </row>
    <row r="22" spans="1:20" s="10" customFormat="1" ht="17.55" customHeight="1" x14ac:dyDescent="0.45">
      <c r="A22" s="24" t="s">
        <v>78</v>
      </c>
      <c r="B22" s="91">
        <f>SUM(B8:B20)</f>
        <v>8004</v>
      </c>
      <c r="C22" s="91">
        <v>9256</v>
      </c>
      <c r="D22" s="91">
        <v>12382</v>
      </c>
      <c r="E22" s="91">
        <v>15651</v>
      </c>
      <c r="F22" s="91">
        <v>19961</v>
      </c>
      <c r="G22" s="91">
        <v>24921</v>
      </c>
      <c r="H22" s="91">
        <v>30965.77</v>
      </c>
      <c r="I22" s="91">
        <v>35650.740000000005</v>
      </c>
      <c r="J22" s="91">
        <v>40292.559999999998</v>
      </c>
      <c r="K22" s="91">
        <v>44173.700000000004</v>
      </c>
      <c r="L22" s="91">
        <v>47018.319999999992</v>
      </c>
      <c r="M22" s="91">
        <v>47940.889999999992</v>
      </c>
      <c r="N22" s="92">
        <v>49691.204999999994</v>
      </c>
      <c r="O22" s="92">
        <v>53539.145000000004</v>
      </c>
      <c r="P22" s="91">
        <v>56285.735000000001</v>
      </c>
      <c r="Q22" s="33"/>
    </row>
    <row r="23" spans="1:20" s="10" customFormat="1" ht="17.55" customHeight="1" x14ac:dyDescent="0.45">
      <c r="A23" s="22" t="s">
        <v>79</v>
      </c>
      <c r="B23" s="90">
        <v>208</v>
      </c>
      <c r="C23" s="90">
        <v>278</v>
      </c>
      <c r="D23" s="90">
        <v>353</v>
      </c>
      <c r="E23" s="90">
        <v>208</v>
      </c>
      <c r="F23" s="90">
        <v>39</v>
      </c>
      <c r="G23" s="90">
        <v>14</v>
      </c>
      <c r="H23" s="90">
        <v>21</v>
      </c>
      <c r="I23" s="90">
        <v>13</v>
      </c>
      <c r="J23" s="90">
        <v>6</v>
      </c>
      <c r="K23" s="90">
        <v>0.12</v>
      </c>
      <c r="L23" s="90">
        <v>0.19</v>
      </c>
      <c r="M23" s="90">
        <v>0</v>
      </c>
      <c r="N23" s="90">
        <v>0</v>
      </c>
      <c r="O23" s="90">
        <v>0</v>
      </c>
      <c r="P23" s="93">
        <v>0</v>
      </c>
      <c r="Q23" s="33"/>
    </row>
    <row r="24" spans="1:20" s="10" customFormat="1" ht="17.55" customHeight="1" x14ac:dyDescent="0.45">
      <c r="A24" s="22"/>
      <c r="B24" s="20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94"/>
      <c r="O24" s="88"/>
      <c r="Q24" s="33"/>
    </row>
    <row r="25" spans="1:20" s="10" customFormat="1" ht="30" customHeight="1" x14ac:dyDescent="0.45">
      <c r="A25" s="95" t="s">
        <v>120</v>
      </c>
      <c r="B25" s="83" t="s">
        <v>105</v>
      </c>
      <c r="C25" s="83" t="s">
        <v>106</v>
      </c>
      <c r="D25" s="83" t="s">
        <v>107</v>
      </c>
      <c r="E25" s="83" t="s">
        <v>108</v>
      </c>
      <c r="F25" s="83" t="s">
        <v>109</v>
      </c>
      <c r="G25" s="83" t="s">
        <v>110</v>
      </c>
      <c r="H25" s="83" t="s">
        <v>111</v>
      </c>
      <c r="I25" s="83" t="s">
        <v>112</v>
      </c>
      <c r="J25" s="83" t="s">
        <v>113</v>
      </c>
      <c r="K25" s="83" t="s">
        <v>114</v>
      </c>
      <c r="L25" s="83" t="s">
        <v>115</v>
      </c>
      <c r="M25" s="83" t="s">
        <v>116</v>
      </c>
      <c r="N25" s="83" t="s">
        <v>117</v>
      </c>
      <c r="O25" s="83" t="s">
        <v>118</v>
      </c>
      <c r="P25" s="85" t="s">
        <v>119</v>
      </c>
      <c r="Q25" s="33"/>
    </row>
    <row r="26" spans="1:20" s="10" customFormat="1" ht="20.25" customHeight="1" x14ac:dyDescent="0.45">
      <c r="A26" s="17" t="s">
        <v>81</v>
      </c>
      <c r="B26" s="86">
        <v>7527</v>
      </c>
      <c r="C26" s="86">
        <v>7225.9699999999993</v>
      </c>
      <c r="D26" s="86">
        <v>10813.95</v>
      </c>
      <c r="E26" s="86">
        <v>12243.949999999999</v>
      </c>
      <c r="F26" s="86">
        <v>16925.38</v>
      </c>
      <c r="G26" s="86">
        <v>18554.649999999998</v>
      </c>
      <c r="H26" s="86">
        <v>22851.989999999998</v>
      </c>
      <c r="I26" s="86">
        <v>20753.68</v>
      </c>
      <c r="J26" s="86">
        <v>28725.23</v>
      </c>
      <c r="K26" s="86">
        <v>30382.410000000003</v>
      </c>
      <c r="L26" s="86">
        <v>31859.739999999998</v>
      </c>
      <c r="M26" s="86">
        <v>34698.790000000008</v>
      </c>
      <c r="N26" s="96">
        <v>29153.57</v>
      </c>
      <c r="O26" s="96">
        <v>35237.379999999997</v>
      </c>
      <c r="P26" s="96">
        <v>32439.58</v>
      </c>
      <c r="Q26" s="33"/>
    </row>
    <row r="27" spans="1:20" s="10" customFormat="1" ht="20.25" customHeight="1" x14ac:dyDescent="0.45">
      <c r="A27" s="17" t="s">
        <v>82</v>
      </c>
      <c r="B27" s="86">
        <v>1754</v>
      </c>
      <c r="C27" s="86">
        <v>3059.67</v>
      </c>
      <c r="D27" s="86">
        <v>5149.0300000000007</v>
      </c>
      <c r="E27" s="86">
        <v>7603.17</v>
      </c>
      <c r="F27" s="86">
        <v>11471.779999999999</v>
      </c>
      <c r="G27" s="86">
        <v>13404.59</v>
      </c>
      <c r="H27" s="86">
        <v>17422.740000000002</v>
      </c>
      <c r="I27" s="86">
        <v>16405.740000000002</v>
      </c>
      <c r="J27" s="86">
        <v>20915.919999999998</v>
      </c>
      <c r="K27" s="86">
        <v>26525.199999999997</v>
      </c>
      <c r="L27" s="86">
        <v>31975.15</v>
      </c>
      <c r="M27" s="86">
        <v>40681.089999999997</v>
      </c>
      <c r="N27" s="96">
        <v>35509.54</v>
      </c>
      <c r="O27" s="96">
        <v>45019.87</v>
      </c>
      <c r="P27" s="96">
        <v>49549.89</v>
      </c>
      <c r="Q27" s="33"/>
    </row>
    <row r="28" spans="1:20" s="10" customFormat="1" ht="20.25" customHeight="1" x14ac:dyDescent="0.45">
      <c r="A28" s="17" t="s">
        <v>83</v>
      </c>
      <c r="B28" s="86">
        <v>1</v>
      </c>
      <c r="C28" s="86">
        <v>1.89</v>
      </c>
      <c r="D28" s="86">
        <v>0.94</v>
      </c>
      <c r="E28" s="86">
        <v>4.21</v>
      </c>
      <c r="F28" s="86">
        <v>4.76</v>
      </c>
      <c r="G28" s="86">
        <v>2.2199999999999998</v>
      </c>
      <c r="H28" s="86">
        <v>2</v>
      </c>
      <c r="I28" s="86">
        <v>0.01</v>
      </c>
      <c r="J28" s="86">
        <v>4.1900000000000004</v>
      </c>
      <c r="K28" s="86">
        <v>9.2999999999999989</v>
      </c>
      <c r="L28" s="86">
        <v>13.99</v>
      </c>
      <c r="M28" s="86">
        <v>11.280000000000001</v>
      </c>
      <c r="N28" s="96">
        <v>5.4799999999999995</v>
      </c>
      <c r="O28" s="96">
        <v>11.2</v>
      </c>
      <c r="P28" s="96">
        <v>11.719999999999999</v>
      </c>
      <c r="Q28" s="87"/>
    </row>
    <row r="29" spans="1:20" s="10" customFormat="1" ht="20.25" customHeight="1" x14ac:dyDescent="0.45">
      <c r="A29" s="17" t="s">
        <v>84</v>
      </c>
      <c r="B29" s="86">
        <v>20</v>
      </c>
      <c r="C29" s="86">
        <v>40.28</v>
      </c>
      <c r="D29" s="86">
        <v>243.66000000000003</v>
      </c>
      <c r="E29" s="86">
        <v>1353.76</v>
      </c>
      <c r="F29" s="86">
        <v>2010.2600000000002</v>
      </c>
      <c r="G29" s="86">
        <v>4054.07</v>
      </c>
      <c r="H29" s="86">
        <v>7532.8600000000006</v>
      </c>
      <c r="I29" s="86">
        <v>10395.129999999999</v>
      </c>
      <c r="J29" s="86">
        <v>11457.240000000002</v>
      </c>
      <c r="K29" s="86">
        <v>12668.4</v>
      </c>
      <c r="L29" s="86">
        <v>12418.050000000001</v>
      </c>
      <c r="M29" s="86">
        <v>12503.96</v>
      </c>
      <c r="N29" s="96">
        <v>12075.499999999998</v>
      </c>
      <c r="O29" s="96">
        <v>13282.900000000001</v>
      </c>
      <c r="P29" s="96">
        <v>13826.46</v>
      </c>
      <c r="Q29" s="33"/>
    </row>
    <row r="30" spans="1:20" s="10" customFormat="1" ht="20.25" customHeight="1" x14ac:dyDescent="0.45">
      <c r="A30" s="17" t="s">
        <v>85</v>
      </c>
      <c r="B30" s="86">
        <v>5228</v>
      </c>
      <c r="C30" s="86">
        <v>3591.37</v>
      </c>
      <c r="D30" s="86">
        <v>5691.74</v>
      </c>
      <c r="E30" s="86">
        <v>5309.64</v>
      </c>
      <c r="F30" s="86">
        <v>4701.4800000000005</v>
      </c>
      <c r="G30" s="86">
        <v>5887.8</v>
      </c>
      <c r="H30" s="86">
        <v>6297.2699999999995</v>
      </c>
      <c r="I30" s="86">
        <v>5370.39</v>
      </c>
      <c r="J30" s="86">
        <v>5881.8600000000006</v>
      </c>
      <c r="K30" s="86">
        <v>5443.28</v>
      </c>
      <c r="L30" s="86">
        <v>5932.8899999999994</v>
      </c>
      <c r="M30" s="86">
        <v>6868.82</v>
      </c>
      <c r="N30" s="96">
        <v>5398.26</v>
      </c>
      <c r="O30" s="96">
        <v>5640.13</v>
      </c>
      <c r="P30" s="96">
        <v>5194.47</v>
      </c>
      <c r="Q30" s="33"/>
    </row>
    <row r="31" spans="1:20" s="10" customFormat="1" ht="20.25" customHeight="1" x14ac:dyDescent="0.45">
      <c r="A31" s="17" t="s">
        <v>86</v>
      </c>
      <c r="B31" s="86">
        <v>4918</v>
      </c>
      <c r="C31" s="86">
        <v>5216.8599999999997</v>
      </c>
      <c r="D31" s="86">
        <v>5318.02</v>
      </c>
      <c r="E31" s="86">
        <v>5208.5</v>
      </c>
      <c r="F31" s="86">
        <v>5174.6499999999996</v>
      </c>
      <c r="G31" s="86">
        <v>5033.2100000000009</v>
      </c>
      <c r="H31" s="86">
        <v>4872.18</v>
      </c>
      <c r="I31" s="86">
        <v>4702.8600000000006</v>
      </c>
      <c r="J31" s="86">
        <v>4283.8</v>
      </c>
      <c r="K31" s="86">
        <v>3915.79</v>
      </c>
      <c r="L31" s="86">
        <v>3624.3199999999997</v>
      </c>
      <c r="M31" s="86">
        <v>3496.0899999999997</v>
      </c>
      <c r="N31" s="96">
        <v>3312.88</v>
      </c>
      <c r="O31" s="96">
        <v>3101.1400000000003</v>
      </c>
      <c r="P31" s="96">
        <v>2994</v>
      </c>
      <c r="Q31" s="33"/>
    </row>
    <row r="32" spans="1:20" s="10" customFormat="1" ht="20.25" customHeight="1" x14ac:dyDescent="0.45">
      <c r="A32" s="17" t="s">
        <v>87</v>
      </c>
      <c r="B32" s="86">
        <v>603</v>
      </c>
      <c r="C32" s="86">
        <v>723.45999999999992</v>
      </c>
      <c r="D32" s="86">
        <v>775</v>
      </c>
      <c r="E32" s="86">
        <v>738.54</v>
      </c>
      <c r="F32" s="86">
        <v>765.98</v>
      </c>
      <c r="G32" s="86">
        <v>840.1400000000001</v>
      </c>
      <c r="H32" s="86">
        <v>894.37</v>
      </c>
      <c r="I32" s="86">
        <v>950.3</v>
      </c>
      <c r="J32" s="86">
        <v>967.33999999999992</v>
      </c>
      <c r="K32" s="86">
        <v>992.03</v>
      </c>
      <c r="L32" s="86">
        <v>1048.6199999999999</v>
      </c>
      <c r="M32" s="86">
        <v>1066.78</v>
      </c>
      <c r="N32" s="96">
        <v>1046.71</v>
      </c>
      <c r="O32" s="96">
        <v>1008.24</v>
      </c>
      <c r="P32" s="96">
        <v>994.99999999999989</v>
      </c>
      <c r="Q32" s="33"/>
    </row>
    <row r="33" spans="1:40" s="10" customFormat="1" ht="20.25" customHeight="1" x14ac:dyDescent="0.45">
      <c r="A33" s="17" t="s">
        <v>88</v>
      </c>
      <c r="B33" s="86">
        <v>1509</v>
      </c>
      <c r="C33" s="86">
        <v>1528.76</v>
      </c>
      <c r="D33" s="86">
        <v>1504.03</v>
      </c>
      <c r="E33" s="86">
        <v>1772.9</v>
      </c>
      <c r="F33" s="86">
        <v>1648.17</v>
      </c>
      <c r="G33" s="86">
        <v>1899.87</v>
      </c>
      <c r="H33" s="86">
        <v>2582.4299999999998</v>
      </c>
      <c r="I33" s="86">
        <v>2739.75</v>
      </c>
      <c r="J33" s="86">
        <v>3385.5999999999995</v>
      </c>
      <c r="K33" s="86">
        <v>3490.44</v>
      </c>
      <c r="L33" s="86">
        <v>3791.5699999999997</v>
      </c>
      <c r="M33" s="86">
        <v>4346.7300000000005</v>
      </c>
      <c r="N33" s="96">
        <v>4558.82</v>
      </c>
      <c r="O33" s="96">
        <v>4756.3900000000003</v>
      </c>
      <c r="P33" s="96">
        <v>4970.54</v>
      </c>
      <c r="Q33" s="33"/>
    </row>
    <row r="34" spans="1:40" s="10" customFormat="1" ht="20.25" customHeight="1" x14ac:dyDescent="0.45">
      <c r="A34" s="17" t="s">
        <v>89</v>
      </c>
      <c r="B34" s="86">
        <v>1625</v>
      </c>
      <c r="C34" s="86">
        <v>2432.44</v>
      </c>
      <c r="D34" s="86">
        <v>3093.04</v>
      </c>
      <c r="E34" s="86">
        <v>1828.5</v>
      </c>
      <c r="F34" s="86">
        <v>337.26</v>
      </c>
      <c r="G34" s="86">
        <v>123.84</v>
      </c>
      <c r="H34" s="86">
        <v>183.31</v>
      </c>
      <c r="I34" s="86">
        <v>117.46</v>
      </c>
      <c r="J34" s="86">
        <v>53.879999999999995</v>
      </c>
      <c r="K34" s="86">
        <v>1.08</v>
      </c>
      <c r="L34" s="86">
        <v>1.68</v>
      </c>
      <c r="M34" s="86">
        <v>0</v>
      </c>
      <c r="N34" s="96">
        <v>0</v>
      </c>
      <c r="O34" s="96">
        <v>0</v>
      </c>
      <c r="P34" s="96">
        <v>0</v>
      </c>
      <c r="Q34" s="33"/>
    </row>
    <row r="35" spans="1:40" s="10" customFormat="1" ht="20.25" customHeight="1" x14ac:dyDescent="0.45">
      <c r="A35" s="17" t="s">
        <v>90</v>
      </c>
      <c r="B35" s="86">
        <v>637</v>
      </c>
      <c r="C35" s="86">
        <v>627.21</v>
      </c>
      <c r="D35" s="86">
        <v>614.6099999999999</v>
      </c>
      <c r="E35" s="86">
        <v>642.89</v>
      </c>
      <c r="F35" s="86">
        <v>628.24</v>
      </c>
      <c r="G35" s="86">
        <v>613.9</v>
      </c>
      <c r="H35" s="86">
        <v>647.81000000000006</v>
      </c>
      <c r="I35" s="86">
        <v>650.20000000000005</v>
      </c>
      <c r="J35" s="86">
        <v>649.18000000000006</v>
      </c>
      <c r="K35" s="86">
        <v>633.93999999999994</v>
      </c>
      <c r="L35" s="86">
        <v>660.82999999999993</v>
      </c>
      <c r="M35" s="86">
        <v>647.20000000000005</v>
      </c>
      <c r="N35" s="96">
        <v>616.37</v>
      </c>
      <c r="O35" s="96">
        <v>602.53000000000009</v>
      </c>
      <c r="P35" s="96">
        <v>597.92000000000007</v>
      </c>
      <c r="Q35" s="33"/>
    </row>
    <row r="36" spans="1:40" s="10" customFormat="1" ht="20.25" customHeight="1" x14ac:dyDescent="0.45">
      <c r="A36" s="17" t="s">
        <v>74</v>
      </c>
      <c r="B36" s="86">
        <v>43</v>
      </c>
      <c r="C36" s="86">
        <v>117.49000000000001</v>
      </c>
      <c r="D36" s="86">
        <v>237.18</v>
      </c>
      <c r="E36" s="86">
        <v>494.63</v>
      </c>
      <c r="F36" s="86">
        <v>713.05</v>
      </c>
      <c r="G36" s="86">
        <v>1022.56</v>
      </c>
      <c r="H36" s="86">
        <v>1484.67</v>
      </c>
      <c r="I36" s="86">
        <v>2157.79</v>
      </c>
      <c r="J36" s="86">
        <v>2631.8900000000003</v>
      </c>
      <c r="K36" s="86">
        <v>2797.56</v>
      </c>
      <c r="L36" s="86">
        <v>2949</v>
      </c>
      <c r="M36" s="86">
        <v>2959.65</v>
      </c>
      <c r="N36" s="96">
        <v>3277.18</v>
      </c>
      <c r="O36" s="96">
        <v>3390.91</v>
      </c>
      <c r="P36" s="96">
        <v>3483.6000000000004</v>
      </c>
      <c r="Q36" s="33"/>
    </row>
    <row r="37" spans="1:40" s="10" customFormat="1" ht="20.25" customHeight="1" x14ac:dyDescent="0.45">
      <c r="A37" s="17" t="s">
        <v>91</v>
      </c>
      <c r="B37" s="86">
        <v>1379</v>
      </c>
      <c r="C37" s="86">
        <v>1614.8700000000001</v>
      </c>
      <c r="D37" s="86">
        <v>1771</v>
      </c>
      <c r="E37" s="86">
        <v>4047.8199999999997</v>
      </c>
      <c r="F37" s="86">
        <v>8832.76</v>
      </c>
      <c r="G37" s="86">
        <v>13085.48</v>
      </c>
      <c r="H37" s="86">
        <v>18592.199999999997</v>
      </c>
      <c r="I37" s="86">
        <v>18747.18</v>
      </c>
      <c r="J37" s="86">
        <v>19922.489999999998</v>
      </c>
      <c r="K37" s="86">
        <v>23135.98</v>
      </c>
      <c r="L37" s="86">
        <v>25305.659999999996</v>
      </c>
      <c r="M37" s="86">
        <v>26852.21</v>
      </c>
      <c r="N37" s="96">
        <v>27086.22</v>
      </c>
      <c r="O37" s="96">
        <v>22813.77</v>
      </c>
      <c r="P37" s="96">
        <v>20789.979999999996</v>
      </c>
      <c r="Q37" s="33"/>
    </row>
    <row r="38" spans="1:40" s="10" customFormat="1" ht="20.25" customHeight="1" x14ac:dyDescent="0.45">
      <c r="A38" s="17" t="s">
        <v>76</v>
      </c>
      <c r="B38" s="86"/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134.91999999999999</v>
      </c>
      <c r="L38" s="86">
        <v>144.47999999999999</v>
      </c>
      <c r="M38" s="86">
        <v>146.19999999999999</v>
      </c>
      <c r="N38" s="96">
        <v>148.80000000000001</v>
      </c>
      <c r="O38" s="96">
        <v>147.28</v>
      </c>
      <c r="P38" s="96">
        <v>147.28</v>
      </c>
      <c r="Q38" s="33"/>
    </row>
    <row r="39" spans="1:40" s="10" customFormat="1" ht="26.25" customHeight="1" x14ac:dyDescent="0.45">
      <c r="A39" s="24" t="s">
        <v>78</v>
      </c>
      <c r="B39" s="91">
        <f>SUM(B26:B37)</f>
        <v>25244</v>
      </c>
      <c r="C39" s="91">
        <v>26180.26</v>
      </c>
      <c r="D39" s="91">
        <v>35212.17</v>
      </c>
      <c r="E39" s="91">
        <v>41248.54</v>
      </c>
      <c r="F39" s="91">
        <v>53213.77</v>
      </c>
      <c r="G39" s="91">
        <v>64522.33</v>
      </c>
      <c r="H39" s="91">
        <v>83363.829999999987</v>
      </c>
      <c r="I39" s="91">
        <v>82990.490000000005</v>
      </c>
      <c r="J39" s="91">
        <v>98878.62</v>
      </c>
      <c r="K39" s="91">
        <v>110130.33000000002</v>
      </c>
      <c r="L39" s="91">
        <v>119725.98000000001</v>
      </c>
      <c r="M39" s="91">
        <v>134278.79999999999</v>
      </c>
      <c r="N39" s="91">
        <v>122189.32999999999</v>
      </c>
      <c r="O39" s="91">
        <v>135011.74</v>
      </c>
      <c r="P39" s="91">
        <v>135000.44</v>
      </c>
      <c r="Q39" s="33"/>
    </row>
    <row r="40" spans="1:40" s="10" customFormat="1" ht="23.25" customHeight="1" x14ac:dyDescent="0.45">
      <c r="A40" s="22" t="s">
        <v>92</v>
      </c>
      <c r="B40" s="90">
        <v>868</v>
      </c>
      <c r="C40" s="90">
        <v>986.92</v>
      </c>
      <c r="D40" s="90">
        <v>1085.46</v>
      </c>
      <c r="E40" s="90">
        <v>1429.06</v>
      </c>
      <c r="F40" s="90">
        <v>1481.0900000000001</v>
      </c>
      <c r="G40" s="90">
        <v>1923.3400000000001</v>
      </c>
      <c r="H40" s="90">
        <v>2583.9</v>
      </c>
      <c r="I40" s="90">
        <v>2741.23</v>
      </c>
      <c r="J40" s="90">
        <v>3387.0800000000004</v>
      </c>
      <c r="K40" s="90">
        <v>3491.92</v>
      </c>
      <c r="L40" s="90">
        <v>3793.04</v>
      </c>
      <c r="M40" s="90">
        <v>4455.7800000000007</v>
      </c>
      <c r="N40" s="90">
        <v>4658.2199999999993</v>
      </c>
      <c r="O40" s="90">
        <v>4854.34</v>
      </c>
      <c r="P40" s="93">
        <v>4972.8899999999994</v>
      </c>
      <c r="Q40" s="3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</row>
    <row r="41" spans="1:40" s="10" customFormat="1" ht="20.25" customHeight="1" x14ac:dyDescent="0.45">
      <c r="A41" s="22"/>
      <c r="B41" s="20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Q41" s="3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</row>
    <row r="42" spans="1:40" s="10" customFormat="1" ht="34.5" customHeight="1" x14ac:dyDescent="0.45">
      <c r="A42" s="97" t="s">
        <v>121</v>
      </c>
      <c r="B42" s="83" t="s">
        <v>105</v>
      </c>
      <c r="C42" s="83" t="s">
        <v>106</v>
      </c>
      <c r="D42" s="83" t="s">
        <v>107</v>
      </c>
      <c r="E42" s="83" t="s">
        <v>108</v>
      </c>
      <c r="F42" s="83" t="s">
        <v>109</v>
      </c>
      <c r="G42" s="83" t="s">
        <v>110</v>
      </c>
      <c r="H42" s="83" t="s">
        <v>111</v>
      </c>
      <c r="I42" s="83" t="s">
        <v>112</v>
      </c>
      <c r="J42" s="83" t="s">
        <v>113</v>
      </c>
      <c r="K42" s="83" t="s">
        <v>114</v>
      </c>
      <c r="L42" s="83" t="s">
        <v>115</v>
      </c>
      <c r="M42" s="83" t="s">
        <v>116</v>
      </c>
      <c r="N42" s="83" t="s">
        <v>117</v>
      </c>
      <c r="O42" s="83" t="s">
        <v>118</v>
      </c>
      <c r="P42" s="98" t="s">
        <v>119</v>
      </c>
      <c r="Q42" s="3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</row>
    <row r="43" spans="1:40" s="10" customFormat="1" ht="20.25" customHeight="1" x14ac:dyDescent="0.45">
      <c r="A43" s="99" t="s">
        <v>63</v>
      </c>
      <c r="B43" s="100">
        <f>ROUND(100000*B26/(B8*24*365),2)</f>
        <v>24.76</v>
      </c>
      <c r="C43" s="100">
        <f>ROUND(100000*C26/((SUM(B8,C8)/2)*24*365),2)</f>
        <v>21.85</v>
      </c>
      <c r="D43" s="100">
        <f>ROUND(100000*D26/((SUM(C8,D8)/2)*24*365),2)</f>
        <v>27.94</v>
      </c>
      <c r="E43" s="100">
        <f>ROUND(100000*E26/((SUM(D8,E8)/2)*24*366),2)</f>
        <v>25.83</v>
      </c>
      <c r="F43" s="100">
        <f t="shared" ref="F43:H44" si="0">ROUND(100000*F26/((SUM(E8,F8)/2)*24*365),2)</f>
        <v>28.37</v>
      </c>
      <c r="G43" s="100">
        <f t="shared" si="0"/>
        <v>26.22</v>
      </c>
      <c r="H43" s="100">
        <f t="shared" si="0"/>
        <v>29.34</v>
      </c>
      <c r="I43" s="100">
        <f>ROUND(100000*I26/((SUM(H8,I8)/2)*24*366),2)</f>
        <v>23.57</v>
      </c>
      <c r="J43" s="100">
        <f t="shared" ref="J43:L44" si="1">ROUND(100000*J26/((SUM(I8,J8)/2)*24*365),2)</f>
        <v>27.99</v>
      </c>
      <c r="K43" s="100">
        <f t="shared" si="1"/>
        <v>26.66</v>
      </c>
      <c r="L43" s="100">
        <f t="shared" si="1"/>
        <v>26.52</v>
      </c>
      <c r="M43" s="100">
        <f>ROUND(100000*M26/((SUM(L8,M8)/2)*24*366),2)</f>
        <v>28.14</v>
      </c>
      <c r="N43" s="100">
        <f t="shared" ref="N43:P44" si="2">ROUND(100000*N26/((SUM(M8,N8)/2)*24*365),2)</f>
        <v>23.3</v>
      </c>
      <c r="O43" s="100">
        <f t="shared" si="2"/>
        <v>27.43</v>
      </c>
      <c r="P43" s="100">
        <f t="shared" si="2"/>
        <v>24.52</v>
      </c>
      <c r="Q43" s="3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</row>
    <row r="44" spans="1:40" s="10" customFormat="1" ht="20.25" customHeight="1" x14ac:dyDescent="0.45">
      <c r="A44" s="101" t="s">
        <v>94</v>
      </c>
      <c r="B44" s="102">
        <f>ROUND(100000*B27/(B9*24*365),2)</f>
        <v>21.05</v>
      </c>
      <c r="C44" s="102">
        <f>ROUND(100000*C27/((SUM(B9,C9)/2)*24*365),2)</f>
        <v>30.48</v>
      </c>
      <c r="D44" s="102">
        <f>ROUND(100000*D27/((SUM(C9,D9)/2)*24*365),2)</f>
        <v>36.979999999999997</v>
      </c>
      <c r="E44" s="102">
        <f>ROUND(100000*E27/((SUM(D9,E9)/2)*24*366),2)</f>
        <v>35.82</v>
      </c>
      <c r="F44" s="102">
        <f t="shared" si="0"/>
        <v>39.14</v>
      </c>
      <c r="G44" s="102">
        <f t="shared" si="0"/>
        <v>37.340000000000003</v>
      </c>
      <c r="H44" s="102">
        <f t="shared" si="0"/>
        <v>41.46</v>
      </c>
      <c r="I44" s="102">
        <f>ROUND(100000*I27/((SUM(H9,I9)/2)*24*366),2)</f>
        <v>35.96</v>
      </c>
      <c r="J44" s="102">
        <f t="shared" si="1"/>
        <v>38.979999999999997</v>
      </c>
      <c r="K44" s="102">
        <f t="shared" si="1"/>
        <v>40.08</v>
      </c>
      <c r="L44" s="102">
        <f t="shared" si="1"/>
        <v>40.54</v>
      </c>
      <c r="M44" s="102">
        <f>ROUND(100000*M27/((SUM(L9,M9)/2)*24*366),2)</f>
        <v>45.84</v>
      </c>
      <c r="N44" s="102">
        <f t="shared" si="2"/>
        <v>37.659999999999997</v>
      </c>
      <c r="O44" s="102">
        <f t="shared" si="2"/>
        <v>41.07</v>
      </c>
      <c r="P44" s="102">
        <f t="shared" si="2"/>
        <v>39.67</v>
      </c>
      <c r="Q44" s="3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</row>
    <row r="45" spans="1:40" s="10" customFormat="1" ht="20.25" customHeight="1" x14ac:dyDescent="0.45">
      <c r="A45" s="17" t="s">
        <v>67</v>
      </c>
      <c r="B45" s="102">
        <f>ROUND(100000*B29/((SUM(A12,B12)/2)*24*366),2)</f>
        <v>16.87</v>
      </c>
      <c r="C45" s="102">
        <f>ROUND(100000*C29/((SUM(B12,C12)/2)*24*365),2)</f>
        <v>7.54</v>
      </c>
      <c r="D45" s="102">
        <f>ROUND(100000*D29/((SUM(C12,D12)/2)*24*365),2)</f>
        <v>5.08</v>
      </c>
      <c r="E45" s="102">
        <f>ROUND(100000*E29/((SUM(D12,E12)/2)*24*366),2)</f>
        <v>11.19</v>
      </c>
      <c r="F45" s="102">
        <f>ROUND(100000*F29/((SUM(E12,F12)/2)*24*365),2)</f>
        <v>9.7799999999999994</v>
      </c>
      <c r="G45" s="102">
        <f>ROUND(100000*G29/((SUM(F12,G12)/2)*24*365),2)</f>
        <v>10.93</v>
      </c>
      <c r="H45" s="102">
        <f>ROUND(100000*H29/((SUM(G12,H12)/2)*24*365),2)</f>
        <v>11.37</v>
      </c>
      <c r="I45" s="102">
        <f>ROUND(100000*I29/((SUM(H12,I12)/2)*24*366),2)</f>
        <v>11</v>
      </c>
      <c r="J45" s="102">
        <f>ROUND(100000*J29/((SUM(I12,J12)/2)*24*365),2)</f>
        <v>10.6</v>
      </c>
      <c r="K45" s="102">
        <f>ROUND(100000*K29/((SUM(J12,K12)/2)*24*365),2)</f>
        <v>11.2</v>
      </c>
      <c r="L45" s="102">
        <f>ROUND(100000*L29/((SUM(K12,L12)/2)*24*365),2)</f>
        <v>10.74</v>
      </c>
      <c r="M45" s="102">
        <f>ROUND(100000*M29/((SUM(L12,M12)/2)*24*366),2)</f>
        <v>10.58</v>
      </c>
      <c r="N45" s="102">
        <f>ROUND(100000*N29/((SUM(M12,N12)/2)*24*365),2)</f>
        <v>10.039999999999999</v>
      </c>
      <c r="O45" s="102">
        <f>ROUND(100000*O29/((SUM(N12,O12)/2)*24*365),2)</f>
        <v>10.62</v>
      </c>
      <c r="P45" s="102">
        <f>ROUND(100000*P29/((SUM(O12,P12)/2)*24*365),2)</f>
        <v>10.3</v>
      </c>
      <c r="Q45" s="3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</row>
    <row r="46" spans="1:40" s="10" customFormat="1" ht="20.25" customHeight="1" x14ac:dyDescent="0.45">
      <c r="A46" s="101" t="s">
        <v>95</v>
      </c>
      <c r="B46" s="102">
        <f>ROUND(100000*B30/(SUM(B13,B14)*24*365),2)</f>
        <v>36.409999999999997</v>
      </c>
      <c r="C46" s="102">
        <f>ROUND(100000*C30/((SUM(B13,B14,C13,C14)/2)*24*365),2)</f>
        <v>24.95</v>
      </c>
      <c r="D46" s="102">
        <f>ROUND(100000*D30/((SUM(C13,C14,D13,D14)/2)*24*365),2)</f>
        <v>39.07</v>
      </c>
      <c r="E46" s="102">
        <f>ROUND(100000*E30/((SUM(D13,D14,E13,E14)/2)*24*366),2)</f>
        <v>35.85</v>
      </c>
      <c r="F46" s="102">
        <f>ROUND(100000*F30/((SUM(E13,E14,F13,F14)/2)*24*365),2)</f>
        <v>31.55</v>
      </c>
      <c r="G46" s="102">
        <f>ROUND(100000*G30/((SUM(F13,F14,G13,G14)/2)*24*365),2)</f>
        <v>39.090000000000003</v>
      </c>
      <c r="H46" s="102">
        <f>ROUND(100000*H30/((SUM(G13,G14,H13,H14)/2)*24*365),2)</f>
        <v>41</v>
      </c>
      <c r="I46" s="102">
        <f>ROUND(100000*I30/((SUM(H13,H14,I13,I14)/2)*24*366),2)</f>
        <v>33.880000000000003</v>
      </c>
      <c r="J46" s="102">
        <f>ROUND(100000*J30/((SUM(I13,I14,J13,J14)/2)*24*365),2)</f>
        <v>36.270000000000003</v>
      </c>
      <c r="K46" s="102">
        <f>ROUND(100000*K30/((SUM(J13,J14,K13,K14)/2)*24*365),2)</f>
        <v>33.17</v>
      </c>
      <c r="L46" s="102">
        <f>ROUND(100000*L30/((SUM(K13,K14,L13,L14)/2)*24*365),2)</f>
        <v>36.049999999999997</v>
      </c>
      <c r="M46" s="102">
        <f>ROUND(100000*M30/((SUM(L13,L14,M13,M14)/2)*24*366),2)</f>
        <v>41.54</v>
      </c>
      <c r="N46" s="102">
        <f>ROUND(100000*N30/((SUM(M13,M14,N13,N14)/2)*24*365),2)</f>
        <v>32.64</v>
      </c>
      <c r="O46" s="102">
        <f>ROUND(100000*O30/((SUM(N13,N14,O13,O14)/2)*24*365),2)</f>
        <v>34.06</v>
      </c>
      <c r="P46" s="102">
        <f>ROUND(100000*P30/((SUM(O13,O14,P13,P14)/2)*24*365),2)</f>
        <v>31.36</v>
      </c>
      <c r="Q46" s="3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</row>
    <row r="47" spans="1:40" s="10" customFormat="1" ht="20.25" customHeight="1" x14ac:dyDescent="0.45">
      <c r="A47" s="101" t="s">
        <v>70</v>
      </c>
      <c r="B47" s="102">
        <f>ROUND(100000*B31/(B15*24*365),2)</f>
        <v>58</v>
      </c>
      <c r="C47" s="102">
        <f t="shared" ref="C47:D49" si="3">ROUND(100000*C31/((SUM(B15,C15)/2)*24*365),2)</f>
        <v>59.88</v>
      </c>
      <c r="D47" s="102">
        <f t="shared" si="3"/>
        <v>58.54</v>
      </c>
      <c r="E47" s="102">
        <f>ROUND(100000*E31/((SUM(D15,E15)/2)*24*366),2)</f>
        <v>56.61</v>
      </c>
      <c r="F47" s="102">
        <f t="shared" ref="F47:H49" si="4">ROUND(100000*F31/((SUM(E15,F15)/2)*24*365),2)</f>
        <v>56.47</v>
      </c>
      <c r="G47" s="102">
        <f t="shared" si="4"/>
        <v>54.51</v>
      </c>
      <c r="H47" s="102">
        <f t="shared" si="4"/>
        <v>52.49</v>
      </c>
      <c r="I47" s="102">
        <f>ROUND(100000*I31/((SUM(H15,I15)/2)*24*366),2)</f>
        <v>50.43</v>
      </c>
      <c r="J47" s="102">
        <f t="shared" ref="J47:L49" si="5">ROUND(100000*J31/((SUM(I15,J15)/2)*24*365),2)</f>
        <v>45.96</v>
      </c>
      <c r="K47" s="102">
        <f t="shared" si="5"/>
        <v>41.99</v>
      </c>
      <c r="L47" s="102">
        <f t="shared" si="5"/>
        <v>39.06</v>
      </c>
      <c r="M47" s="102">
        <f>ROUND(100000*M31/((SUM(L15,M15)/2)*24*366),2)</f>
        <v>37.72</v>
      </c>
      <c r="N47" s="102">
        <f t="shared" ref="N47:P49" si="6">ROUND(100000*N31/((SUM(M15,N15)/2)*24*365),2)</f>
        <v>35.840000000000003</v>
      </c>
      <c r="O47" s="102">
        <f t="shared" si="6"/>
        <v>33.479999999999997</v>
      </c>
      <c r="P47" s="102">
        <f t="shared" si="6"/>
        <v>32.26</v>
      </c>
      <c r="Q47" s="3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</row>
    <row r="48" spans="1:40" s="10" customFormat="1" ht="20.25" customHeight="1" x14ac:dyDescent="0.45">
      <c r="A48" s="101" t="s">
        <v>71</v>
      </c>
      <c r="B48" s="102">
        <f>ROUND(100000*B32/(B16*24*365),2)</f>
        <v>43.84</v>
      </c>
      <c r="C48" s="102">
        <f t="shared" si="3"/>
        <v>47.19</v>
      </c>
      <c r="D48" s="102">
        <f t="shared" si="3"/>
        <v>45.14</v>
      </c>
      <c r="E48" s="102">
        <f>ROUND(100000*E32/((SUM(D16,E16)/2)*24*366),2)</f>
        <v>40.909999999999997</v>
      </c>
      <c r="F48" s="102">
        <f t="shared" si="4"/>
        <v>42.34</v>
      </c>
      <c r="G48" s="102">
        <f t="shared" si="4"/>
        <v>44.5</v>
      </c>
      <c r="H48" s="102">
        <f t="shared" si="4"/>
        <v>44.26</v>
      </c>
      <c r="I48" s="102">
        <f>ROUND(100000*I32/((SUM(H16,I16)/2)*24*366),2)</f>
        <v>44.28</v>
      </c>
      <c r="J48" s="102">
        <f t="shared" si="5"/>
        <v>43.92</v>
      </c>
      <c r="K48" s="102">
        <f t="shared" si="5"/>
        <v>46.03</v>
      </c>
      <c r="L48" s="102">
        <f t="shared" si="5"/>
        <v>48.56</v>
      </c>
      <c r="M48" s="102">
        <f>ROUND(100000*M32/((SUM(L16,M16)/2)*24*366),2)</f>
        <v>49.27</v>
      </c>
      <c r="N48" s="102">
        <f t="shared" si="6"/>
        <v>47.46</v>
      </c>
      <c r="O48" s="102">
        <f t="shared" si="6"/>
        <v>43.87</v>
      </c>
      <c r="P48" s="102">
        <f t="shared" si="6"/>
        <v>42.43</v>
      </c>
      <c r="Q48" s="3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</row>
    <row r="49" spans="1:40" s="10" customFormat="1" ht="20.25" customHeight="1" x14ac:dyDescent="0.45">
      <c r="A49" s="101" t="s">
        <v>72</v>
      </c>
      <c r="B49" s="102">
        <f>ROUND(100000*B33/(B17*24*365),2)</f>
        <v>45.21</v>
      </c>
      <c r="C49" s="102">
        <f t="shared" si="3"/>
        <v>43.96</v>
      </c>
      <c r="D49" s="102">
        <f t="shared" si="3"/>
        <v>37.53</v>
      </c>
      <c r="E49" s="102">
        <f>ROUND(100000*E33/((SUM(D17,E17)/2)*24*366),2)</f>
        <v>39.770000000000003</v>
      </c>
      <c r="F49" s="102">
        <f t="shared" si="4"/>
        <v>35.57</v>
      </c>
      <c r="G49" s="102">
        <f t="shared" si="4"/>
        <v>35.409999999999997</v>
      </c>
      <c r="H49" s="102">
        <f t="shared" si="4"/>
        <v>36.619999999999997</v>
      </c>
      <c r="I49" s="102">
        <f>ROUND(100000*I33/((SUM(H17,I17)/2)*24*366),2)</f>
        <v>31.86</v>
      </c>
      <c r="J49" s="102">
        <f t="shared" si="5"/>
        <v>36.47</v>
      </c>
      <c r="K49" s="102">
        <f t="shared" si="5"/>
        <v>35.78</v>
      </c>
      <c r="L49" s="102">
        <f t="shared" si="5"/>
        <v>35.39</v>
      </c>
      <c r="M49" s="102">
        <f>ROUND(100000*M33/((SUM(L17,M17)/2)*24*366),2)</f>
        <v>36.06</v>
      </c>
      <c r="N49" s="102">
        <f t="shared" si="6"/>
        <v>36.07</v>
      </c>
      <c r="O49" s="102">
        <f t="shared" si="6"/>
        <v>36.74</v>
      </c>
      <c r="P49" s="102">
        <f t="shared" si="6"/>
        <v>37.04</v>
      </c>
      <c r="Q49" s="3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</row>
    <row r="50" spans="1:40" s="10" customFormat="1" ht="20.25" customHeight="1" x14ac:dyDescent="0.45">
      <c r="A50" s="101" t="s">
        <v>96</v>
      </c>
      <c r="B50" s="102">
        <f>ROUND(100000*B35/(B18*24*365),2)</f>
        <v>65.510000000000005</v>
      </c>
      <c r="C50" s="102">
        <f t="shared" ref="C50:D52" si="7">ROUND(100000*C35/((SUM(B18,C18)/2)*24*365),2)</f>
        <v>64.5</v>
      </c>
      <c r="D50" s="102">
        <f t="shared" si="7"/>
        <v>63.21</v>
      </c>
      <c r="E50" s="102">
        <f>ROUND(100000*E35/((SUM(D18,E18)/2)*24*366),2)</f>
        <v>65.94</v>
      </c>
      <c r="F50" s="102">
        <f t="shared" ref="F50:H52" si="8">ROUND(100000*F35/((SUM(E18,F18)/2)*24*365),2)</f>
        <v>64.61</v>
      </c>
      <c r="G50" s="102">
        <f t="shared" si="8"/>
        <v>63.14</v>
      </c>
      <c r="H50" s="102">
        <f t="shared" si="8"/>
        <v>66.77</v>
      </c>
      <c r="I50" s="102">
        <f>ROUND(100000*I35/((SUM(H18,I18)/2)*24*366),2)</f>
        <v>61.73</v>
      </c>
      <c r="J50" s="102">
        <f t="shared" ref="J50:L52" si="9">ROUND(100000*J35/((SUM(I18,J18)/2)*24*365),2)</f>
        <v>57.31</v>
      </c>
      <c r="K50" s="102">
        <f t="shared" si="9"/>
        <v>55.96</v>
      </c>
      <c r="L50" s="102">
        <f t="shared" si="9"/>
        <v>58.33</v>
      </c>
      <c r="M50" s="102">
        <f>ROUND(100000*M35/((SUM(L18,M18)/2)*24*366),2)</f>
        <v>56.97</v>
      </c>
      <c r="N50" s="102">
        <f t="shared" ref="N50:P52" si="10">ROUND(100000*N35/((SUM(M18,N18)/2)*24*365),2)</f>
        <v>54.41</v>
      </c>
      <c r="O50" s="102">
        <f t="shared" si="10"/>
        <v>53.19</v>
      </c>
      <c r="P50" s="102">
        <f t="shared" si="10"/>
        <v>52.78</v>
      </c>
      <c r="Q50" s="3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</row>
    <row r="51" spans="1:40" s="10" customFormat="1" ht="20.25" customHeight="1" x14ac:dyDescent="0.45">
      <c r="A51" s="17" t="s">
        <v>74</v>
      </c>
      <c r="B51" s="102">
        <f>ROUND(100000*B36/(B19*24*365),2)</f>
        <v>40.909999999999997</v>
      </c>
      <c r="C51" s="102">
        <f t="shared" si="7"/>
        <v>63.87</v>
      </c>
      <c r="D51" s="102">
        <f t="shared" si="7"/>
        <v>52.07</v>
      </c>
      <c r="E51" s="102">
        <f>ROUND(100000*E36/((SUM(D19,E19)/2)*24*366),2)</f>
        <v>57.75</v>
      </c>
      <c r="F51" s="102">
        <f t="shared" si="8"/>
        <v>57.32</v>
      </c>
      <c r="G51" s="102">
        <f t="shared" si="8"/>
        <v>57.5</v>
      </c>
      <c r="H51" s="102">
        <f t="shared" si="8"/>
        <v>58.57</v>
      </c>
      <c r="I51" s="102">
        <f>ROUND(100000*I36/((SUM(H19,I19)/2)*24*366),2)</f>
        <v>62.18</v>
      </c>
      <c r="J51" s="102">
        <f t="shared" si="9"/>
        <v>62.47</v>
      </c>
      <c r="K51" s="102">
        <f t="shared" si="9"/>
        <v>61.71</v>
      </c>
      <c r="L51" s="102">
        <f t="shared" si="9"/>
        <v>62.97</v>
      </c>
      <c r="M51" s="102">
        <f>ROUND(100000*M36/((SUM(L19,M19)/2)*24*366),2)</f>
        <v>61.89</v>
      </c>
      <c r="N51" s="102">
        <f t="shared" si="10"/>
        <v>64.430000000000007</v>
      </c>
      <c r="O51" s="102">
        <f t="shared" si="10"/>
        <v>62.21</v>
      </c>
      <c r="P51" s="102">
        <f t="shared" si="10"/>
        <v>63.29</v>
      </c>
      <c r="Q51" s="33"/>
    </row>
    <row r="52" spans="1:40" s="10" customFormat="1" ht="19.5" customHeight="1" x14ac:dyDescent="0.45">
      <c r="A52" s="101" t="s">
        <v>97</v>
      </c>
      <c r="B52" s="102">
        <f>ROUND(100000*B37/(B20*24*365),2)</f>
        <v>55.24</v>
      </c>
      <c r="C52" s="102">
        <f t="shared" si="7"/>
        <v>60.84</v>
      </c>
      <c r="D52" s="102">
        <f t="shared" si="7"/>
        <v>27.23</v>
      </c>
      <c r="E52" s="102">
        <f>ROUND(100000*E37/((SUM(D20,E20)/2)*24*366),2)</f>
        <v>39.56</v>
      </c>
      <c r="F52" s="102">
        <f t="shared" si="8"/>
        <v>64.61</v>
      </c>
      <c r="G52" s="102">
        <f t="shared" si="8"/>
        <v>70.91</v>
      </c>
      <c r="H52" s="102">
        <f t="shared" si="8"/>
        <v>87.3</v>
      </c>
      <c r="I52" s="102">
        <f>ROUND(100000*I37/((SUM(H20,I20)/2)*24*366),2)</f>
        <v>78.5</v>
      </c>
      <c r="J52" s="102">
        <f t="shared" si="9"/>
        <v>77.7</v>
      </c>
      <c r="K52" s="102">
        <f t="shared" si="9"/>
        <v>70.58</v>
      </c>
      <c r="L52" s="102">
        <f t="shared" si="9"/>
        <v>64.069999999999993</v>
      </c>
      <c r="M52" s="102">
        <f>ROUND(100000*M37/((SUM(L20,M20)/2)*24*366),2)</f>
        <v>67.05</v>
      </c>
      <c r="N52" s="102">
        <f t="shared" si="10"/>
        <v>67.680000000000007</v>
      </c>
      <c r="O52" s="102">
        <f t="shared" si="10"/>
        <v>56.88</v>
      </c>
      <c r="P52" s="102">
        <f t="shared" si="10"/>
        <v>51.76</v>
      </c>
      <c r="Q52" s="33"/>
    </row>
    <row r="53" spans="1:40" s="10" customFormat="1" ht="20.25" customHeight="1" x14ac:dyDescent="0.45">
      <c r="A53" s="17" t="s">
        <v>76</v>
      </c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4"/>
      <c r="O53" s="104"/>
      <c r="P53" s="105"/>
      <c r="Q53" s="33"/>
    </row>
    <row r="54" spans="1:40" s="10" customFormat="1" ht="20.25" customHeight="1" x14ac:dyDescent="0.45">
      <c r="A54" s="106" t="s">
        <v>98</v>
      </c>
      <c r="B54" s="107">
        <f>ROUND(100000*(B39-B34)/(B22*24*365),2)</f>
        <v>33.69</v>
      </c>
      <c r="C54" s="107">
        <f>ROUND(100000*(C39-C34)/((SUM(B22,C22)/2)*24*365),2)</f>
        <v>31.41</v>
      </c>
      <c r="D54" s="107">
        <f>ROUND(100000*(D39-D34)/((SUM(C22,D22)/2)*24*365),2)</f>
        <v>33.89</v>
      </c>
      <c r="E54" s="107">
        <f>ROUND(100000*(E39-E34)/((SUM(D22,E22)/2)*24*366),2)</f>
        <v>32.020000000000003</v>
      </c>
      <c r="F54" s="107">
        <f>ROUND(100000*(F39-F34)/((SUM(E22,F22)/2)*24*365),2)</f>
        <v>33.9</v>
      </c>
      <c r="G54" s="107">
        <f>ROUND(100000*(G39-G34)/((SUM(F22,G22)/2)*24*365),2)</f>
        <v>32.76</v>
      </c>
      <c r="H54" s="107">
        <f>ROUND(100000*(H39-H34)/((SUM(G22,H22)/2)*24*365),2)</f>
        <v>33.979999999999997</v>
      </c>
      <c r="I54" s="107">
        <f>ROUND(100000*(I39-I34)/((SUM(H22,I22)/2)*24*366),2)</f>
        <v>28.32</v>
      </c>
      <c r="J54" s="107">
        <f>ROUND(100000*(J39-J34)/((SUM(I22,J22)/2)*24*365),2)</f>
        <v>29.71</v>
      </c>
      <c r="K54" s="107">
        <f>ROUND(100000*(K39-K34)/((SUM(J22,K22)/2)*24*365),2)</f>
        <v>29.77</v>
      </c>
      <c r="L54" s="107">
        <f>ROUND(100000*(L39-L34)/((SUM(K22,L22)/2)*24*365),2)</f>
        <v>29.97</v>
      </c>
      <c r="M54" s="107">
        <f>ROUND(100000*(M39-M34)/((SUM(L22,M22)/2)*24*366),2)</f>
        <v>32.200000000000003</v>
      </c>
      <c r="N54" s="107">
        <f>ROUND(100000*(N39-N34)/((SUM(M22,N22)/2)*24*365),2)</f>
        <v>28.57</v>
      </c>
      <c r="O54" s="107">
        <f>ROUND(100000*(O39-O34)/((SUM(N22,O22)/2)*24*365),2)</f>
        <v>29.86</v>
      </c>
      <c r="P54" s="107">
        <f>ROUND(100000*(P39-P34)/((SUM(O22,P22)/2)*24*365),2)</f>
        <v>28.06</v>
      </c>
      <c r="Q54" s="33"/>
    </row>
    <row r="55" spans="1:40" s="10" customFormat="1" ht="15.75" customHeight="1" x14ac:dyDescent="0.45">
      <c r="A55" s="22"/>
      <c r="B55" s="108"/>
      <c r="C55" s="108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109"/>
      <c r="O55" s="109"/>
      <c r="P55" s="33"/>
    </row>
    <row r="56" spans="1:40" s="10" customFormat="1" ht="20.25" customHeight="1" x14ac:dyDescent="0.45">
      <c r="A56" s="110" t="s">
        <v>122</v>
      </c>
      <c r="B56" s="111" t="s">
        <v>105</v>
      </c>
      <c r="C56" s="111" t="s">
        <v>106</v>
      </c>
      <c r="D56" s="111" t="s">
        <v>107</v>
      </c>
      <c r="E56" s="111" t="s">
        <v>108</v>
      </c>
      <c r="F56" s="111" t="s">
        <v>109</v>
      </c>
      <c r="G56" s="111" t="s">
        <v>110</v>
      </c>
      <c r="H56" s="111" t="s">
        <v>111</v>
      </c>
      <c r="I56" s="111" t="s">
        <v>112</v>
      </c>
      <c r="J56" s="111" t="s">
        <v>113</v>
      </c>
      <c r="K56" s="111" t="s">
        <v>114</v>
      </c>
      <c r="L56" s="111" t="s">
        <v>115</v>
      </c>
      <c r="M56" s="111" t="s">
        <v>116</v>
      </c>
      <c r="N56" s="111" t="s">
        <v>117</v>
      </c>
      <c r="O56" s="111" t="s">
        <v>118</v>
      </c>
      <c r="P56" s="111" t="s">
        <v>119</v>
      </c>
      <c r="Q56" s="33"/>
    </row>
    <row r="57" spans="1:40" s="10" customFormat="1" ht="20.25" customHeight="1" x14ac:dyDescent="0.45">
      <c r="A57" s="112" t="s">
        <v>63</v>
      </c>
      <c r="B57" s="113" t="s">
        <v>77</v>
      </c>
      <c r="C57" s="100">
        <f t="shared" ref="C57:P61" si="11">ROUND((C26/C$64)*100,2)</f>
        <v>1.89</v>
      </c>
      <c r="D57" s="100">
        <f t="shared" si="11"/>
        <v>2.94</v>
      </c>
      <c r="E57" s="100">
        <f t="shared" si="11"/>
        <v>3.36</v>
      </c>
      <c r="F57" s="100">
        <f t="shared" si="11"/>
        <v>4.72</v>
      </c>
      <c r="G57" s="100">
        <f t="shared" si="11"/>
        <v>5.49</v>
      </c>
      <c r="H57" s="100">
        <f t="shared" si="11"/>
        <v>6.74</v>
      </c>
      <c r="I57" s="100">
        <f t="shared" si="11"/>
        <v>6.12</v>
      </c>
      <c r="J57" s="100">
        <f t="shared" si="11"/>
        <v>8.49</v>
      </c>
      <c r="K57" s="100">
        <f t="shared" si="11"/>
        <v>9.1</v>
      </c>
      <c r="L57" s="100">
        <f t="shared" si="11"/>
        <v>9.74</v>
      </c>
      <c r="M57" s="100">
        <f t="shared" si="11"/>
        <v>11.03</v>
      </c>
      <c r="N57" s="100">
        <f t="shared" si="11"/>
        <v>9.44</v>
      </c>
      <c r="O57" s="100">
        <f t="shared" si="11"/>
        <v>10.94</v>
      </c>
      <c r="P57" s="100">
        <f t="shared" si="11"/>
        <v>11.36</v>
      </c>
      <c r="Q57" s="33"/>
    </row>
    <row r="58" spans="1:40" s="10" customFormat="1" ht="20.25" customHeight="1" x14ac:dyDescent="0.45">
      <c r="A58" s="101" t="s">
        <v>94</v>
      </c>
      <c r="B58" s="114" t="s">
        <v>77</v>
      </c>
      <c r="C58" s="102">
        <f t="shared" si="11"/>
        <v>0.8</v>
      </c>
      <c r="D58" s="102">
        <f t="shared" si="11"/>
        <v>1.4</v>
      </c>
      <c r="E58" s="102">
        <f t="shared" si="11"/>
        <v>2.09</v>
      </c>
      <c r="F58" s="102">
        <f t="shared" si="11"/>
        <v>3.2</v>
      </c>
      <c r="G58" s="102">
        <f t="shared" si="11"/>
        <v>3.96</v>
      </c>
      <c r="H58" s="102">
        <f t="shared" si="11"/>
        <v>5.14</v>
      </c>
      <c r="I58" s="102">
        <f t="shared" si="11"/>
        <v>4.84</v>
      </c>
      <c r="J58" s="102">
        <f t="shared" si="11"/>
        <v>6.18</v>
      </c>
      <c r="K58" s="102">
        <f t="shared" si="11"/>
        <v>7.95</v>
      </c>
      <c r="L58" s="102">
        <f t="shared" si="11"/>
        <v>9.7799999999999994</v>
      </c>
      <c r="M58" s="102">
        <f t="shared" si="11"/>
        <v>12.93</v>
      </c>
      <c r="N58" s="102">
        <f t="shared" si="11"/>
        <v>11.5</v>
      </c>
      <c r="O58" s="102">
        <f t="shared" si="11"/>
        <v>13.98</v>
      </c>
      <c r="P58" s="102">
        <f t="shared" si="11"/>
        <v>17.350000000000001</v>
      </c>
      <c r="Q58" s="33"/>
    </row>
    <row r="59" spans="1:40" s="10" customFormat="1" ht="20.25" customHeight="1" x14ac:dyDescent="0.45">
      <c r="A59" s="101" t="s">
        <v>66</v>
      </c>
      <c r="B59" s="114" t="s">
        <v>77</v>
      </c>
      <c r="C59" s="102">
        <f t="shared" si="11"/>
        <v>0</v>
      </c>
      <c r="D59" s="102">
        <f t="shared" si="11"/>
        <v>0</v>
      </c>
      <c r="E59" s="102">
        <f t="shared" si="11"/>
        <v>0</v>
      </c>
      <c r="F59" s="102">
        <f t="shared" si="11"/>
        <v>0</v>
      </c>
      <c r="G59" s="102">
        <f t="shared" si="11"/>
        <v>0</v>
      </c>
      <c r="H59" s="102">
        <f t="shared" si="11"/>
        <v>0</v>
      </c>
      <c r="I59" s="102">
        <f t="shared" si="11"/>
        <v>0</v>
      </c>
      <c r="J59" s="102">
        <f t="shared" si="11"/>
        <v>0</v>
      </c>
      <c r="K59" s="102">
        <f t="shared" si="11"/>
        <v>0</v>
      </c>
      <c r="L59" s="102">
        <f t="shared" si="11"/>
        <v>0</v>
      </c>
      <c r="M59" s="102">
        <f t="shared" si="11"/>
        <v>0</v>
      </c>
      <c r="N59" s="102">
        <f t="shared" si="11"/>
        <v>0</v>
      </c>
      <c r="O59" s="102">
        <f t="shared" si="11"/>
        <v>0</v>
      </c>
      <c r="P59" s="102">
        <f t="shared" si="11"/>
        <v>0</v>
      </c>
      <c r="Q59" s="33"/>
    </row>
    <row r="60" spans="1:40" s="10" customFormat="1" ht="17.55" customHeight="1" x14ac:dyDescent="0.45">
      <c r="A60" s="101" t="s">
        <v>67</v>
      </c>
      <c r="B60" s="114" t="s">
        <v>77</v>
      </c>
      <c r="C60" s="102">
        <f t="shared" si="11"/>
        <v>0.01</v>
      </c>
      <c r="D60" s="102">
        <f t="shared" si="11"/>
        <v>7.0000000000000007E-2</v>
      </c>
      <c r="E60" s="102">
        <f t="shared" si="11"/>
        <v>0.37</v>
      </c>
      <c r="F60" s="102">
        <f t="shared" si="11"/>
        <v>0.56000000000000005</v>
      </c>
      <c r="G60" s="102">
        <f t="shared" si="11"/>
        <v>1.2</v>
      </c>
      <c r="H60" s="102">
        <f t="shared" si="11"/>
        <v>2.2200000000000002</v>
      </c>
      <c r="I60" s="102">
        <f t="shared" si="11"/>
        <v>3.06</v>
      </c>
      <c r="J60" s="102">
        <f t="shared" si="11"/>
        <v>3.39</v>
      </c>
      <c r="K60" s="102">
        <f t="shared" si="11"/>
        <v>3.8</v>
      </c>
      <c r="L60" s="102">
        <f t="shared" si="11"/>
        <v>3.8</v>
      </c>
      <c r="M60" s="102">
        <f t="shared" si="11"/>
        <v>3.97</v>
      </c>
      <c r="N60" s="102">
        <f t="shared" si="11"/>
        <v>3.91</v>
      </c>
      <c r="O60" s="102">
        <f t="shared" si="11"/>
        <v>4.13</v>
      </c>
      <c r="P60" s="102">
        <f t="shared" si="11"/>
        <v>4.84</v>
      </c>
      <c r="Q60" s="33"/>
    </row>
    <row r="61" spans="1:40" ht="17.55" customHeight="1" x14ac:dyDescent="0.45">
      <c r="A61" s="101" t="s">
        <v>95</v>
      </c>
      <c r="B61" s="114" t="s">
        <v>77</v>
      </c>
      <c r="C61" s="102">
        <f t="shared" si="11"/>
        <v>0.94</v>
      </c>
      <c r="D61" s="102">
        <f t="shared" si="11"/>
        <v>1.55</v>
      </c>
      <c r="E61" s="102">
        <f t="shared" si="11"/>
        <v>1.46</v>
      </c>
      <c r="F61" s="102">
        <f t="shared" si="11"/>
        <v>1.31</v>
      </c>
      <c r="G61" s="102">
        <f t="shared" si="11"/>
        <v>1.74</v>
      </c>
      <c r="H61" s="102">
        <f t="shared" si="11"/>
        <v>1.86</v>
      </c>
      <c r="I61" s="102">
        <f t="shared" si="11"/>
        <v>1.58</v>
      </c>
      <c r="J61" s="102">
        <f t="shared" si="11"/>
        <v>1.74</v>
      </c>
      <c r="K61" s="102">
        <f t="shared" si="11"/>
        <v>1.63</v>
      </c>
      <c r="L61" s="102">
        <f t="shared" si="11"/>
        <v>1.81</v>
      </c>
      <c r="M61" s="102">
        <f t="shared" si="11"/>
        <v>2.1800000000000002</v>
      </c>
      <c r="N61" s="102">
        <f t="shared" si="11"/>
        <v>1.75</v>
      </c>
      <c r="O61" s="102">
        <f t="shared" si="11"/>
        <v>1.75</v>
      </c>
      <c r="P61" s="102">
        <f t="shared" si="11"/>
        <v>1.82</v>
      </c>
      <c r="Q61" s="115"/>
    </row>
    <row r="62" spans="1:40" s="117" customFormat="1" ht="17.55" customHeight="1" x14ac:dyDescent="0.45">
      <c r="A62" s="101" t="s">
        <v>100</v>
      </c>
      <c r="B62" s="114" t="s">
        <v>77</v>
      </c>
      <c r="C62" s="35">
        <f t="shared" ref="C62:P62" si="12">C63-C57-C58-C59-C60-C61</f>
        <v>3.2100000000000004</v>
      </c>
      <c r="D62" s="35">
        <f t="shared" si="12"/>
        <v>3.6100000000000003</v>
      </c>
      <c r="E62" s="35">
        <f t="shared" si="12"/>
        <v>4.0600000000000005</v>
      </c>
      <c r="F62" s="35">
        <f t="shared" si="12"/>
        <v>5.0599999999999987</v>
      </c>
      <c r="G62" s="35">
        <f t="shared" si="12"/>
        <v>6.6899999999999995</v>
      </c>
      <c r="H62" s="35">
        <f t="shared" si="12"/>
        <v>8.6399999999999988</v>
      </c>
      <c r="I62" s="35">
        <f t="shared" si="12"/>
        <v>8.8699999999999974</v>
      </c>
      <c r="J62" s="35">
        <f t="shared" si="12"/>
        <v>9.44</v>
      </c>
      <c r="K62" s="35">
        <f t="shared" si="12"/>
        <v>10.52</v>
      </c>
      <c r="L62" s="35">
        <f t="shared" si="12"/>
        <v>11.469999999999997</v>
      </c>
      <c r="M62" s="35">
        <f t="shared" si="12"/>
        <v>12.56</v>
      </c>
      <c r="N62" s="35">
        <f t="shared" si="12"/>
        <v>12.95</v>
      </c>
      <c r="O62" s="35">
        <f t="shared" si="12"/>
        <v>11.130000000000003</v>
      </c>
      <c r="P62" s="35">
        <f t="shared" si="12"/>
        <v>11.900000000000002</v>
      </c>
      <c r="Q62" s="116"/>
    </row>
    <row r="63" spans="1:40" ht="17.55" customHeight="1" x14ac:dyDescent="0.45">
      <c r="A63" s="110" t="s">
        <v>101</v>
      </c>
      <c r="B63" s="114" t="s">
        <v>77</v>
      </c>
      <c r="C63" s="102">
        <f t="shared" ref="C63:P63" si="13">ROUND((C39/C$64)*100,2)</f>
        <v>6.85</v>
      </c>
      <c r="D63" s="102">
        <f t="shared" si="13"/>
        <v>9.57</v>
      </c>
      <c r="E63" s="102">
        <f t="shared" si="13"/>
        <v>11.34</v>
      </c>
      <c r="F63" s="102">
        <f t="shared" si="13"/>
        <v>14.85</v>
      </c>
      <c r="G63" s="102">
        <f t="shared" si="13"/>
        <v>19.079999999999998</v>
      </c>
      <c r="H63" s="102">
        <f t="shared" si="13"/>
        <v>24.6</v>
      </c>
      <c r="I63" s="102">
        <f t="shared" si="13"/>
        <v>24.47</v>
      </c>
      <c r="J63" s="102">
        <f t="shared" si="13"/>
        <v>29.24</v>
      </c>
      <c r="K63" s="102">
        <f t="shared" si="13"/>
        <v>33</v>
      </c>
      <c r="L63" s="102">
        <f t="shared" si="13"/>
        <v>36.6</v>
      </c>
      <c r="M63" s="102">
        <f t="shared" si="13"/>
        <v>42.67</v>
      </c>
      <c r="N63" s="102">
        <f t="shared" si="13"/>
        <v>39.549999999999997</v>
      </c>
      <c r="O63" s="102">
        <f t="shared" si="13"/>
        <v>41.93</v>
      </c>
      <c r="P63" s="102">
        <f t="shared" si="13"/>
        <v>47.27</v>
      </c>
      <c r="Q63" s="115"/>
    </row>
    <row r="64" spans="1:40" ht="33" customHeight="1" thickBot="1" x14ac:dyDescent="0.5">
      <c r="A64" s="56" t="s">
        <v>102</v>
      </c>
      <c r="B64" s="118"/>
      <c r="C64" s="118">
        <v>382069</v>
      </c>
      <c r="D64" s="58">
        <v>367982</v>
      </c>
      <c r="E64" s="118">
        <v>363873</v>
      </c>
      <c r="F64" s="118">
        <v>358284</v>
      </c>
      <c r="G64" s="118">
        <v>338096</v>
      </c>
      <c r="H64" s="118">
        <v>338875</v>
      </c>
      <c r="I64" s="118">
        <v>339165</v>
      </c>
      <c r="J64" s="118">
        <v>338197</v>
      </c>
      <c r="K64" s="118">
        <v>333716.3</v>
      </c>
      <c r="L64" s="118">
        <v>327091.40000000002</v>
      </c>
      <c r="M64" s="118">
        <v>314661.59999999998</v>
      </c>
      <c r="N64" s="118">
        <v>308911.5</v>
      </c>
      <c r="O64" s="119">
        <v>322007</v>
      </c>
      <c r="P64" s="119">
        <v>285605.7</v>
      </c>
      <c r="Q64" s="115"/>
    </row>
    <row r="65" spans="1:15" ht="20.25" customHeight="1" thickTop="1" x14ac:dyDescent="0.45">
      <c r="A65" s="62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</row>
    <row r="66" spans="1:15" ht="20.25" customHeight="1" x14ac:dyDescent="0.45">
      <c r="A66" s="62"/>
      <c r="B66" s="120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17"/>
    </row>
    <row r="67" spans="1:15" ht="20.25" customHeight="1" x14ac:dyDescent="0.45">
      <c r="A67" s="62"/>
      <c r="B67" s="120"/>
      <c r="C67" s="122"/>
      <c r="D67" s="122"/>
      <c r="E67" s="120"/>
      <c r="F67" s="120"/>
      <c r="G67" s="120"/>
      <c r="H67" s="120"/>
      <c r="I67" s="120"/>
      <c r="J67" s="120"/>
      <c r="K67" s="123"/>
      <c r="L67" s="120"/>
      <c r="M67" s="120"/>
      <c r="N67" s="121"/>
    </row>
    <row r="68" spans="1:15" ht="20.25" customHeight="1" x14ac:dyDescent="0.45">
      <c r="A68" s="62"/>
      <c r="B68" s="120"/>
      <c r="C68" s="122"/>
      <c r="D68" s="122"/>
      <c r="E68" s="120"/>
      <c r="F68" s="120"/>
      <c r="G68" s="120"/>
      <c r="H68" s="120"/>
      <c r="I68" s="120"/>
      <c r="J68" s="120"/>
      <c r="K68" s="120"/>
      <c r="L68" s="120"/>
      <c r="M68" s="120"/>
    </row>
    <row r="69" spans="1:15" s="55" customFormat="1" ht="20.25" customHeight="1" x14ac:dyDescent="0.45">
      <c r="A69" s="2"/>
      <c r="B69" s="120"/>
      <c r="C69" s="122"/>
      <c r="D69" s="122"/>
      <c r="E69" s="120"/>
      <c r="F69" s="120"/>
      <c r="G69" s="120"/>
      <c r="H69" s="120"/>
      <c r="I69" s="120"/>
      <c r="J69" s="120"/>
      <c r="K69" s="120"/>
      <c r="L69" s="120"/>
      <c r="M69" s="120"/>
      <c r="N69" s="79"/>
      <c r="O69" s="79"/>
    </row>
    <row r="70" spans="1:15" s="55" customFormat="1" ht="20.25" customHeight="1" x14ac:dyDescent="0.45">
      <c r="A70" s="2"/>
      <c r="B70" s="120"/>
      <c r="C70" s="122"/>
      <c r="D70" s="122"/>
      <c r="E70" s="120"/>
      <c r="F70" s="120"/>
      <c r="G70" s="120"/>
      <c r="H70" s="120"/>
      <c r="I70" s="120"/>
      <c r="J70" s="120"/>
      <c r="K70" s="120"/>
      <c r="L70" s="120"/>
      <c r="M70" s="120"/>
      <c r="N70" s="79"/>
      <c r="O70" s="79"/>
    </row>
    <row r="71" spans="1:15" s="55" customFormat="1" ht="20.25" customHeight="1" x14ac:dyDescent="0.45">
      <c r="A71" s="2"/>
      <c r="B71" s="120"/>
      <c r="C71" s="122"/>
      <c r="D71" s="122"/>
      <c r="E71" s="120"/>
      <c r="F71" s="120"/>
      <c r="G71" s="120"/>
      <c r="H71" s="120"/>
      <c r="I71" s="120"/>
      <c r="J71" s="120"/>
      <c r="K71" s="120"/>
      <c r="L71" s="120"/>
      <c r="M71" s="120"/>
      <c r="N71" s="79"/>
      <c r="O71" s="79"/>
    </row>
    <row r="72" spans="1:15" s="55" customFormat="1" ht="20.25" customHeight="1" x14ac:dyDescent="0.45">
      <c r="A72" s="2"/>
      <c r="B72" s="120"/>
      <c r="C72" s="122"/>
      <c r="D72" s="122"/>
      <c r="E72" s="120"/>
      <c r="F72" s="120"/>
      <c r="G72" s="120"/>
      <c r="H72" s="120"/>
      <c r="I72" s="120"/>
      <c r="J72" s="120"/>
      <c r="K72" s="120"/>
      <c r="L72" s="120"/>
      <c r="M72" s="120"/>
      <c r="N72" s="79"/>
      <c r="O72" s="79"/>
    </row>
    <row r="73" spans="1:15" s="55" customFormat="1" ht="20.25" customHeight="1" x14ac:dyDescent="0.45">
      <c r="A73" s="2"/>
      <c r="B73" s="120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</row>
    <row r="74" spans="1:15" s="55" customFormat="1" ht="20.25" customHeight="1" x14ac:dyDescent="0.45">
      <c r="A74" s="2"/>
      <c r="B74" s="120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</row>
    <row r="75" spans="1:15" s="55" customFormat="1" ht="20.25" customHeight="1" x14ac:dyDescent="0.45">
      <c r="A75" s="2"/>
      <c r="B75" s="120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</row>
    <row r="76" spans="1:15" s="55" customFormat="1" ht="20.25" customHeight="1" x14ac:dyDescent="0.45">
      <c r="A76" s="2"/>
      <c r="B76" s="120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</row>
    <row r="77" spans="1:15" s="55" customFormat="1" ht="20.25" customHeight="1" x14ac:dyDescent="0.45">
      <c r="A77" s="2"/>
      <c r="B77" s="120"/>
      <c r="C77" s="120"/>
      <c r="D77" s="120"/>
      <c r="E77" s="122"/>
      <c r="F77" s="122"/>
      <c r="G77" s="122"/>
      <c r="H77" s="122"/>
      <c r="I77" s="122"/>
      <c r="J77" s="122"/>
      <c r="K77" s="122"/>
      <c r="L77" s="122"/>
      <c r="M77" s="122"/>
    </row>
    <row r="78" spans="1:15" s="55" customFormat="1" ht="20.25" customHeight="1" x14ac:dyDescent="0.45">
      <c r="A78" s="2"/>
      <c r="B78" s="120"/>
      <c r="C78" s="120"/>
      <c r="D78" s="120"/>
      <c r="E78" s="122"/>
      <c r="F78" s="122"/>
      <c r="G78" s="122"/>
      <c r="H78" s="122"/>
      <c r="I78" s="122"/>
      <c r="J78" s="122"/>
      <c r="K78" s="122"/>
      <c r="L78" s="122"/>
      <c r="M78" s="122"/>
    </row>
    <row r="79" spans="1:15" s="55" customFormat="1" ht="20.25" customHeight="1" x14ac:dyDescent="0.45">
      <c r="A79" s="2"/>
      <c r="B79" s="120"/>
      <c r="C79" s="120"/>
      <c r="D79" s="120"/>
      <c r="E79" s="122"/>
      <c r="F79" s="122"/>
      <c r="G79" s="122"/>
      <c r="H79" s="122"/>
      <c r="I79" s="122"/>
      <c r="J79" s="122"/>
      <c r="K79" s="122"/>
      <c r="L79" s="122"/>
      <c r="M79" s="122"/>
    </row>
    <row r="80" spans="1:15" s="55" customFormat="1" ht="20.25" customHeight="1" x14ac:dyDescent="0.45">
      <c r="A80" s="2"/>
      <c r="B80" s="120"/>
      <c r="C80" s="120"/>
      <c r="D80" s="120"/>
      <c r="E80" s="122"/>
      <c r="F80" s="122"/>
      <c r="G80" s="122"/>
      <c r="H80" s="122"/>
      <c r="I80" s="122"/>
      <c r="J80" s="122"/>
      <c r="K80" s="122"/>
      <c r="L80" s="122"/>
      <c r="M80" s="122"/>
    </row>
    <row r="81" spans="1:15" ht="20.25" customHeight="1" x14ac:dyDescent="0.45">
      <c r="A81" s="124"/>
      <c r="B81" s="120"/>
      <c r="C81" s="120"/>
      <c r="D81" s="120"/>
      <c r="E81" s="122"/>
      <c r="F81" s="122"/>
      <c r="G81" s="122"/>
      <c r="H81" s="122"/>
      <c r="I81" s="122"/>
      <c r="J81" s="122"/>
      <c r="K81" s="122"/>
      <c r="L81" s="122"/>
      <c r="M81" s="122"/>
      <c r="N81" s="55"/>
      <c r="O81" s="55"/>
    </row>
    <row r="82" spans="1:15" ht="20.25" customHeight="1" x14ac:dyDescent="0.45">
      <c r="A82" s="2"/>
      <c r="B82" s="120"/>
      <c r="C82" s="120"/>
      <c r="D82" s="120"/>
      <c r="E82" s="122"/>
      <c r="F82" s="122"/>
      <c r="G82" s="122"/>
      <c r="H82" s="122"/>
      <c r="I82" s="122"/>
      <c r="J82" s="122"/>
      <c r="K82" s="122"/>
      <c r="L82" s="122"/>
      <c r="M82" s="122"/>
      <c r="N82" s="55"/>
      <c r="O82" s="55"/>
    </row>
    <row r="83" spans="1:15" ht="20.25" customHeight="1" x14ac:dyDescent="0.45">
      <c r="A83" s="76"/>
      <c r="B83" s="120"/>
      <c r="C83" s="120"/>
      <c r="D83" s="120"/>
      <c r="E83" s="122"/>
      <c r="F83" s="122"/>
      <c r="G83" s="122"/>
      <c r="H83" s="122"/>
      <c r="I83" s="122"/>
      <c r="J83" s="122"/>
      <c r="K83" s="122"/>
      <c r="L83" s="122"/>
      <c r="M83" s="122"/>
      <c r="N83" s="55"/>
      <c r="O83" s="55"/>
    </row>
    <row r="84" spans="1:15" ht="20.25" customHeight="1" x14ac:dyDescent="0.45">
      <c r="E84" s="122"/>
      <c r="F84" s="122"/>
      <c r="G84" s="122"/>
      <c r="H84" s="122"/>
      <c r="I84" s="122"/>
      <c r="J84" s="122"/>
      <c r="K84" s="122"/>
      <c r="L84" s="122"/>
      <c r="M84" s="122"/>
      <c r="N84" s="55"/>
      <c r="O84" s="55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 Jung</dc:creator>
  <cp:lastModifiedBy>Sola Jung</cp:lastModifiedBy>
  <dcterms:created xsi:type="dcterms:W3CDTF">2024-06-18T13:55:44Z</dcterms:created>
  <dcterms:modified xsi:type="dcterms:W3CDTF">2024-06-18T14:07:54Z</dcterms:modified>
</cp:coreProperties>
</file>