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https://srhk-my.sharepoint.com/personal/11015246_stud_hochschule-heidelberg_de/Documents/SRH-IBE/Thesis/"/>
    </mc:Choice>
  </mc:AlternateContent>
  <xr:revisionPtr revIDLastSave="5258" documentId="13_ncr:1_{AD74628D-BE06-4FC1-BE04-2187DD70E9AC}" xr6:coauthVersionLast="47" xr6:coauthVersionMax="47" xr10:uidLastSave="{A3806D58-9EB2-49FA-8C9A-ABCA9F2159F4}"/>
  <bookViews>
    <workbookView xWindow="-120" yWindow="-120" windowWidth="29040" windowHeight="15720" xr2:uid="{00000000-000D-0000-FFFF-FFFF00000000}"/>
  </bookViews>
  <sheets>
    <sheet name="Dashboard" sheetId="4" r:id="rId1"/>
    <sheet name="Thesis charts" sheetId="9" r:id="rId2"/>
    <sheet name="Chi square" sheetId="10" r:id="rId3"/>
    <sheet name="Findings" sheetId="7" r:id="rId4"/>
    <sheet name="Analysis" sheetId="3" r:id="rId5"/>
    <sheet name="Clean Data" sheetId="1" r:id="rId6"/>
    <sheet name="Duplicates" sheetId="6" r:id="rId7"/>
    <sheet name="Comments" sheetId="5" r:id="rId8"/>
    <sheet name="Data" sheetId="8" r:id="rId9"/>
  </sheets>
  <definedNames>
    <definedName name="Slicer_How_is_your_university_funded?">#N/A</definedName>
    <definedName name="Slicer_If_you_are_currently_not_pursing_formal_education__what_is_the_highest_degree_you_have_completed?_If_you_are_currently_studying__which_degree_are_you_currently_pursuing?">#N/A</definedName>
    <definedName name="Slicer_Language">#N/A</definedName>
    <definedName name="Slicer_What_is_your_age?">#N/A</definedName>
    <definedName name="Slicer_What_is_your_current_employment_type?">#N/A</definedName>
    <definedName name="Slicer_What_is_your_gender?">#N/A</definedName>
    <definedName name="Slicer_What_is_your_university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79" i="10" l="1"/>
  <c r="O50" i="10"/>
  <c r="P47" i="10"/>
  <c r="P46" i="10"/>
  <c r="P45" i="10"/>
  <c r="P44" i="10"/>
  <c r="P43" i="10"/>
  <c r="P42" i="10"/>
  <c r="P41" i="10"/>
  <c r="P40" i="10"/>
  <c r="P39" i="10"/>
  <c r="P38" i="10"/>
  <c r="P37" i="10"/>
  <c r="P36" i="10"/>
  <c r="Q33" i="10"/>
  <c r="P33" i="10"/>
  <c r="O33" i="10"/>
  <c r="R32" i="10"/>
  <c r="R31" i="10"/>
  <c r="R30" i="10"/>
  <c r="R29" i="10"/>
  <c r="C50" i="10"/>
  <c r="D47" i="10"/>
  <c r="D46" i="10"/>
  <c r="D45" i="10"/>
  <c r="D44" i="10"/>
  <c r="D43" i="10"/>
  <c r="D42" i="10"/>
  <c r="F30" i="10"/>
  <c r="F31" i="10"/>
  <c r="F32" i="10"/>
  <c r="D33" i="10"/>
  <c r="E33" i="10"/>
  <c r="C33" i="10"/>
  <c r="C137" i="10"/>
  <c r="D134" i="10"/>
  <c r="D133" i="10"/>
  <c r="D132" i="10"/>
  <c r="D131" i="10"/>
  <c r="D130" i="10"/>
  <c r="D129" i="10"/>
  <c r="D128" i="10"/>
  <c r="D127" i="10"/>
  <c r="D126" i="10"/>
  <c r="D125" i="10"/>
  <c r="D124" i="10"/>
  <c r="D123" i="10"/>
  <c r="E120" i="10"/>
  <c r="D120" i="10"/>
  <c r="C120" i="10"/>
  <c r="F119" i="10"/>
  <c r="F118" i="10"/>
  <c r="F117" i="10"/>
  <c r="F116" i="10"/>
  <c r="O108" i="10"/>
  <c r="P105" i="10"/>
  <c r="P104" i="10"/>
  <c r="P103" i="10"/>
  <c r="P102" i="10"/>
  <c r="P101" i="10"/>
  <c r="P100" i="10"/>
  <c r="P99" i="10"/>
  <c r="P98" i="10"/>
  <c r="P97" i="10"/>
  <c r="P96" i="10"/>
  <c r="P95" i="10"/>
  <c r="P94" i="10"/>
  <c r="Q91" i="10"/>
  <c r="P91" i="10"/>
  <c r="O91" i="10"/>
  <c r="R90" i="10"/>
  <c r="R89" i="10"/>
  <c r="R88" i="10"/>
  <c r="R87" i="10"/>
  <c r="C108" i="10"/>
  <c r="D105" i="10"/>
  <c r="D104" i="10"/>
  <c r="D103" i="10"/>
  <c r="D102" i="10"/>
  <c r="D101" i="10"/>
  <c r="D100" i="10"/>
  <c r="D99" i="10"/>
  <c r="D98" i="10"/>
  <c r="D97" i="10"/>
  <c r="D96" i="10"/>
  <c r="D95" i="10"/>
  <c r="D94" i="10"/>
  <c r="E91" i="10"/>
  <c r="D91" i="10"/>
  <c r="C91" i="10"/>
  <c r="F90" i="10"/>
  <c r="F89" i="10"/>
  <c r="F88" i="10"/>
  <c r="F87" i="10"/>
  <c r="D76" i="10"/>
  <c r="D75" i="10"/>
  <c r="D74" i="10"/>
  <c r="D73" i="10"/>
  <c r="D72" i="10"/>
  <c r="D71" i="10"/>
  <c r="D70" i="10"/>
  <c r="D69" i="10"/>
  <c r="D68" i="10"/>
  <c r="D67" i="10"/>
  <c r="D66" i="10"/>
  <c r="D65" i="10"/>
  <c r="D60" i="10"/>
  <c r="E60" i="10"/>
  <c r="F60" i="10"/>
  <c r="G60" i="10"/>
  <c r="H60" i="10"/>
  <c r="I60" i="10"/>
  <c r="J59" i="10"/>
  <c r="D64" i="10"/>
  <c r="D63" i="10"/>
  <c r="C60" i="10"/>
  <c r="J58" i="10"/>
  <c r="F29" i="10"/>
  <c r="D36" i="10"/>
  <c r="D37" i="10"/>
  <c r="D38" i="10"/>
  <c r="D39" i="10"/>
  <c r="D40" i="10"/>
  <c r="D41" i="10"/>
  <c r="O21" i="10"/>
  <c r="P18" i="10"/>
  <c r="P17" i="10"/>
  <c r="P16" i="10"/>
  <c r="P15" i="10"/>
  <c r="P14" i="10"/>
  <c r="P13" i="10"/>
  <c r="P12" i="10"/>
  <c r="P11" i="10"/>
  <c r="P10" i="10"/>
  <c r="Q7" i="10"/>
  <c r="P7" i="10"/>
  <c r="O7" i="10"/>
  <c r="R6" i="10"/>
  <c r="R5" i="10"/>
  <c r="R4" i="10"/>
  <c r="C21" i="10"/>
  <c r="D18" i="10"/>
  <c r="D15" i="10"/>
  <c r="D12" i="10"/>
  <c r="E7" i="10"/>
  <c r="F5" i="10"/>
  <c r="F6" i="10"/>
  <c r="F4" i="10"/>
  <c r="D17" i="10"/>
  <c r="D16" i="10"/>
  <c r="D14" i="10"/>
  <c r="D13" i="10"/>
  <c r="D11" i="10"/>
  <c r="D10" i="10"/>
  <c r="D7" i="10"/>
  <c r="C7" i="10"/>
  <c r="E106" i="9"/>
  <c r="D106" i="9"/>
  <c r="C106" i="9"/>
  <c r="E104" i="9"/>
  <c r="E105" i="9"/>
  <c r="V79" i="3"/>
  <c r="V80" i="3"/>
  <c r="V81" i="3"/>
  <c r="V82" i="3"/>
  <c r="V83" i="3"/>
  <c r="V78" i="3"/>
  <c r="I29" i="10" l="1"/>
  <c r="K30" i="10"/>
  <c r="J29" i="10"/>
  <c r="F33" i="10"/>
  <c r="K31" i="10" s="1"/>
  <c r="E44" i="10" s="1"/>
  <c r="R33" i="10"/>
  <c r="U31" i="10" s="1"/>
  <c r="F120" i="10"/>
  <c r="J116" i="10" s="1"/>
  <c r="E124" i="10" s="1"/>
  <c r="F124" i="10" s="1"/>
  <c r="G124" i="10" s="1"/>
  <c r="H124" i="10" s="1"/>
  <c r="R91" i="10"/>
  <c r="U89" i="10" s="1"/>
  <c r="Q100" i="10" s="1"/>
  <c r="R100" i="10" s="1"/>
  <c r="S100" i="10" s="1"/>
  <c r="T100" i="10" s="1"/>
  <c r="F91" i="10"/>
  <c r="I89" i="10" s="1"/>
  <c r="J60" i="10"/>
  <c r="R7" i="10"/>
  <c r="V6" i="10" s="1"/>
  <c r="Q17" i="10" s="1"/>
  <c r="R17" i="10" s="1"/>
  <c r="S17" i="10" s="1"/>
  <c r="T17" i="10" s="1"/>
  <c r="F7" i="10"/>
  <c r="X123" i="3"/>
  <c r="Y123" i="3"/>
  <c r="Y122" i="3"/>
  <c r="X122" i="3"/>
  <c r="W32" i="10" l="1"/>
  <c r="Q47" i="10" s="1"/>
  <c r="R47" i="10" s="1"/>
  <c r="S47" i="10" s="1"/>
  <c r="T47" i="10" s="1"/>
  <c r="U29" i="10"/>
  <c r="Q36" i="10" s="1"/>
  <c r="R36" i="10" s="1"/>
  <c r="S36" i="10" s="1"/>
  <c r="T36" i="10" s="1"/>
  <c r="I87" i="10"/>
  <c r="E94" i="10" s="1"/>
  <c r="F94" i="10" s="1"/>
  <c r="G94" i="10" s="1"/>
  <c r="H94" i="10" s="1"/>
  <c r="J32" i="10"/>
  <c r="E46" i="10" s="1"/>
  <c r="F46" i="10" s="1"/>
  <c r="G46" i="10" s="1"/>
  <c r="H46" i="10" s="1"/>
  <c r="V30" i="10"/>
  <c r="Q40" i="10" s="1"/>
  <c r="R40" i="10" s="1"/>
  <c r="S40" i="10" s="1"/>
  <c r="T40" i="10" s="1"/>
  <c r="I32" i="10"/>
  <c r="W29" i="10"/>
  <c r="Q38" i="10" s="1"/>
  <c r="R38" i="10" s="1"/>
  <c r="S38" i="10" s="1"/>
  <c r="T38" i="10" s="1"/>
  <c r="E45" i="10"/>
  <c r="F45" i="10" s="1"/>
  <c r="G45" i="10" s="1"/>
  <c r="H45" i="10" s="1"/>
  <c r="W30" i="10"/>
  <c r="Q41" i="10" s="1"/>
  <c r="R41" i="10" s="1"/>
  <c r="S41" i="10" s="1"/>
  <c r="T41" i="10" s="1"/>
  <c r="V31" i="10"/>
  <c r="Q43" i="10" s="1"/>
  <c r="R43" i="10" s="1"/>
  <c r="S43" i="10" s="1"/>
  <c r="T43" i="10" s="1"/>
  <c r="K32" i="10"/>
  <c r="E47" i="10" s="1"/>
  <c r="W31" i="10"/>
  <c r="Q44" i="10" s="1"/>
  <c r="R44" i="10" s="1"/>
  <c r="S44" i="10" s="1"/>
  <c r="T44" i="10" s="1"/>
  <c r="K29" i="10"/>
  <c r="U30" i="10"/>
  <c r="J31" i="10"/>
  <c r="E43" i="10" s="1"/>
  <c r="U32" i="10"/>
  <c r="X32" i="10" s="1"/>
  <c r="V29" i="10"/>
  <c r="J30" i="10"/>
  <c r="E40" i="10" s="1"/>
  <c r="F40" i="10" s="1"/>
  <c r="G40" i="10" s="1"/>
  <c r="H40" i="10" s="1"/>
  <c r="I30" i="10"/>
  <c r="L29" i="10"/>
  <c r="V32" i="10"/>
  <c r="Q46" i="10" s="1"/>
  <c r="R46" i="10" s="1"/>
  <c r="S46" i="10" s="1"/>
  <c r="T46" i="10" s="1"/>
  <c r="I31" i="10"/>
  <c r="X30" i="10"/>
  <c r="Q39" i="10"/>
  <c r="R39" i="10" s="1"/>
  <c r="S39" i="10" s="1"/>
  <c r="T39" i="10" s="1"/>
  <c r="Q42" i="10"/>
  <c r="R42" i="10" s="1"/>
  <c r="S42" i="10" s="1"/>
  <c r="T42" i="10" s="1"/>
  <c r="X29" i="10"/>
  <c r="J87" i="10"/>
  <c r="V89" i="10"/>
  <c r="Q101" i="10" s="1"/>
  <c r="R101" i="10" s="1"/>
  <c r="S101" i="10" s="1"/>
  <c r="T101" i="10" s="1"/>
  <c r="I116" i="10"/>
  <c r="E123" i="10" s="1"/>
  <c r="F123" i="10" s="1"/>
  <c r="G123" i="10" s="1"/>
  <c r="H123" i="10" s="1"/>
  <c r="K90" i="10"/>
  <c r="E105" i="10" s="1"/>
  <c r="F105" i="10" s="1"/>
  <c r="G105" i="10" s="1"/>
  <c r="H105" i="10" s="1"/>
  <c r="K88" i="10"/>
  <c r="E99" i="10" s="1"/>
  <c r="F99" i="10" s="1"/>
  <c r="G99" i="10" s="1"/>
  <c r="H99" i="10" s="1"/>
  <c r="V87" i="10"/>
  <c r="V88" i="10"/>
  <c r="Q98" i="10" s="1"/>
  <c r="R98" i="10" s="1"/>
  <c r="S98" i="10" s="1"/>
  <c r="T98" i="10" s="1"/>
  <c r="W88" i="10"/>
  <c r="Q99" i="10" s="1"/>
  <c r="R99" i="10" s="1"/>
  <c r="S99" i="10" s="1"/>
  <c r="T99" i="10" s="1"/>
  <c r="K119" i="10"/>
  <c r="E134" i="10" s="1"/>
  <c r="F134" i="10" s="1"/>
  <c r="G134" i="10" s="1"/>
  <c r="H134" i="10" s="1"/>
  <c r="W87" i="10"/>
  <c r="Q96" i="10" s="1"/>
  <c r="R96" i="10" s="1"/>
  <c r="S96" i="10" s="1"/>
  <c r="T96" i="10" s="1"/>
  <c r="J90" i="10"/>
  <c r="E104" i="10" s="1"/>
  <c r="F104" i="10" s="1"/>
  <c r="G104" i="10" s="1"/>
  <c r="H104" i="10" s="1"/>
  <c r="W89" i="10"/>
  <c r="Q102" i="10" s="1"/>
  <c r="R102" i="10" s="1"/>
  <c r="S102" i="10" s="1"/>
  <c r="T102" i="10" s="1"/>
  <c r="I118" i="10"/>
  <c r="E129" i="10" s="1"/>
  <c r="F129" i="10" s="1"/>
  <c r="G129" i="10" s="1"/>
  <c r="H129" i="10" s="1"/>
  <c r="K89" i="10"/>
  <c r="E102" i="10" s="1"/>
  <c r="F102" i="10" s="1"/>
  <c r="G102" i="10" s="1"/>
  <c r="H102" i="10" s="1"/>
  <c r="I90" i="10"/>
  <c r="E103" i="10" s="1"/>
  <c r="F103" i="10" s="1"/>
  <c r="G103" i="10" s="1"/>
  <c r="H103" i="10" s="1"/>
  <c r="U90" i="10"/>
  <c r="Q103" i="10" s="1"/>
  <c r="R103" i="10" s="1"/>
  <c r="S103" i="10" s="1"/>
  <c r="T103" i="10" s="1"/>
  <c r="V90" i="10"/>
  <c r="Q104" i="10" s="1"/>
  <c r="R104" i="10" s="1"/>
  <c r="S104" i="10" s="1"/>
  <c r="T104" i="10" s="1"/>
  <c r="J117" i="10"/>
  <c r="E127" i="10" s="1"/>
  <c r="F127" i="10" s="1"/>
  <c r="G127" i="10" s="1"/>
  <c r="H127" i="10" s="1"/>
  <c r="U87" i="10"/>
  <c r="J89" i="10"/>
  <c r="E101" i="10" s="1"/>
  <c r="F101" i="10" s="1"/>
  <c r="G101" i="10" s="1"/>
  <c r="H101" i="10" s="1"/>
  <c r="I117" i="10"/>
  <c r="E126" i="10" s="1"/>
  <c r="F126" i="10" s="1"/>
  <c r="G126" i="10" s="1"/>
  <c r="H126" i="10" s="1"/>
  <c r="K117" i="10"/>
  <c r="E128" i="10" s="1"/>
  <c r="F128" i="10" s="1"/>
  <c r="G128" i="10" s="1"/>
  <c r="H128" i="10" s="1"/>
  <c r="K118" i="10"/>
  <c r="E131" i="10" s="1"/>
  <c r="F131" i="10" s="1"/>
  <c r="G131" i="10" s="1"/>
  <c r="H131" i="10" s="1"/>
  <c r="J119" i="10"/>
  <c r="E133" i="10" s="1"/>
  <c r="F133" i="10" s="1"/>
  <c r="G133" i="10" s="1"/>
  <c r="H133" i="10" s="1"/>
  <c r="I119" i="10"/>
  <c r="K116" i="10"/>
  <c r="L116" i="10" s="1"/>
  <c r="K87" i="10"/>
  <c r="E96" i="10" s="1"/>
  <c r="F96" i="10" s="1"/>
  <c r="G96" i="10" s="1"/>
  <c r="H96" i="10" s="1"/>
  <c r="W90" i="10"/>
  <c r="Q105" i="10" s="1"/>
  <c r="R105" i="10" s="1"/>
  <c r="S105" i="10" s="1"/>
  <c r="T105" i="10" s="1"/>
  <c r="J88" i="10"/>
  <c r="E98" i="10" s="1"/>
  <c r="F98" i="10" s="1"/>
  <c r="G98" i="10" s="1"/>
  <c r="H98" i="10" s="1"/>
  <c r="J118" i="10"/>
  <c r="E130" i="10" s="1"/>
  <c r="F130" i="10" s="1"/>
  <c r="G130" i="10" s="1"/>
  <c r="H130" i="10" s="1"/>
  <c r="I88" i="10"/>
  <c r="E97" i="10" s="1"/>
  <c r="F97" i="10" s="1"/>
  <c r="G97" i="10" s="1"/>
  <c r="H97" i="10" s="1"/>
  <c r="U88" i="10"/>
  <c r="Q97" i="10" s="1"/>
  <c r="R97" i="10" s="1"/>
  <c r="S97" i="10" s="1"/>
  <c r="T97" i="10" s="1"/>
  <c r="Q95" i="10"/>
  <c r="R95" i="10" s="1"/>
  <c r="S95" i="10" s="1"/>
  <c r="T95" i="10" s="1"/>
  <c r="E100" i="10"/>
  <c r="F100" i="10" s="1"/>
  <c r="G100" i="10" s="1"/>
  <c r="H100" i="10" s="1"/>
  <c r="R59" i="10"/>
  <c r="E75" i="10" s="1"/>
  <c r="F75" i="10" s="1"/>
  <c r="G75" i="10" s="1"/>
  <c r="H75" i="10" s="1"/>
  <c r="O58" i="10"/>
  <c r="E65" i="10" s="1"/>
  <c r="F65" i="10" s="1"/>
  <c r="G65" i="10" s="1"/>
  <c r="H65" i="10" s="1"/>
  <c r="S59" i="10"/>
  <c r="E76" i="10" s="1"/>
  <c r="F76" i="10" s="1"/>
  <c r="G76" i="10" s="1"/>
  <c r="H76" i="10" s="1"/>
  <c r="Q58" i="10"/>
  <c r="E67" i="10" s="1"/>
  <c r="F67" i="10" s="1"/>
  <c r="G67" i="10" s="1"/>
  <c r="H67" i="10" s="1"/>
  <c r="P58" i="10"/>
  <c r="E66" i="10" s="1"/>
  <c r="F66" i="10" s="1"/>
  <c r="G66" i="10" s="1"/>
  <c r="H66" i="10" s="1"/>
  <c r="M59" i="10"/>
  <c r="S58" i="10"/>
  <c r="E69" i="10" s="1"/>
  <c r="F69" i="10" s="1"/>
  <c r="G69" i="10" s="1"/>
  <c r="H69" i="10" s="1"/>
  <c r="N59" i="10"/>
  <c r="E71" i="10" s="1"/>
  <c r="F71" i="10" s="1"/>
  <c r="G71" i="10" s="1"/>
  <c r="H71" i="10" s="1"/>
  <c r="N58" i="10"/>
  <c r="P59" i="10"/>
  <c r="E73" i="10" s="1"/>
  <c r="F73" i="10" s="1"/>
  <c r="G73" i="10" s="1"/>
  <c r="H73" i="10" s="1"/>
  <c r="M58" i="10"/>
  <c r="Q59" i="10"/>
  <c r="E74" i="10" s="1"/>
  <c r="F74" i="10" s="1"/>
  <c r="G74" i="10" s="1"/>
  <c r="H74" i="10" s="1"/>
  <c r="R58" i="10"/>
  <c r="E68" i="10" s="1"/>
  <c r="F68" i="10" s="1"/>
  <c r="G68" i="10" s="1"/>
  <c r="H68" i="10" s="1"/>
  <c r="O59" i="10"/>
  <c r="E72" i="10" s="1"/>
  <c r="F72" i="10" s="1"/>
  <c r="G72" i="10" s="1"/>
  <c r="H72" i="10" s="1"/>
  <c r="E37" i="10"/>
  <c r="F37" i="10" s="1"/>
  <c r="G37" i="10" s="1"/>
  <c r="H37" i="10" s="1"/>
  <c r="E41" i="10"/>
  <c r="F41" i="10" s="1"/>
  <c r="G41" i="10" s="1"/>
  <c r="H41" i="10" s="1"/>
  <c r="E39" i="10"/>
  <c r="F39" i="10" s="1"/>
  <c r="G39" i="10" s="1"/>
  <c r="H39" i="10" s="1"/>
  <c r="W6" i="10"/>
  <c r="Q18" i="10" s="1"/>
  <c r="R18" i="10" s="1"/>
  <c r="S18" i="10" s="1"/>
  <c r="T18" i="10" s="1"/>
  <c r="U4" i="10"/>
  <c r="W5" i="10"/>
  <c r="Q15" i="10" s="1"/>
  <c r="R15" i="10" s="1"/>
  <c r="S15" i="10" s="1"/>
  <c r="T15" i="10" s="1"/>
  <c r="U5" i="10"/>
  <c r="U6" i="10"/>
  <c r="V5" i="10"/>
  <c r="Q14" i="10" s="1"/>
  <c r="R14" i="10" s="1"/>
  <c r="S14" i="10" s="1"/>
  <c r="T14" i="10" s="1"/>
  <c r="V4" i="10"/>
  <c r="W4" i="10"/>
  <c r="I4" i="10"/>
  <c r="K5" i="10"/>
  <c r="E15" i="10" s="1"/>
  <c r="F15" i="10" s="1"/>
  <c r="G15" i="10" s="1"/>
  <c r="H15" i="10" s="1"/>
  <c r="K4" i="10"/>
  <c r="K6" i="10"/>
  <c r="E18" i="10" s="1"/>
  <c r="F18" i="10" s="1"/>
  <c r="G18" i="10" s="1"/>
  <c r="H18" i="10" s="1"/>
  <c r="I5" i="10"/>
  <c r="J4" i="10"/>
  <c r="E11" i="10" s="1"/>
  <c r="F11" i="10" s="1"/>
  <c r="G11" i="10" s="1"/>
  <c r="H11" i="10" s="1"/>
  <c r="I6" i="10"/>
  <c r="J5" i="10"/>
  <c r="E14" i="10" s="1"/>
  <c r="F14" i="10" s="1"/>
  <c r="G14" i="10" s="1"/>
  <c r="H14" i="10" s="1"/>
  <c r="J6" i="10"/>
  <c r="E17" i="10" s="1"/>
  <c r="F17" i="10" s="1"/>
  <c r="G17" i="10" s="1"/>
  <c r="H17" i="10" s="1"/>
  <c r="I39" i="9"/>
  <c r="I43" i="9"/>
  <c r="I34" i="9"/>
  <c r="I44" i="9"/>
  <c r="I32" i="9"/>
  <c r="I31" i="9"/>
  <c r="I36" i="9"/>
  <c r="I41" i="9"/>
  <c r="I37" i="9"/>
  <c r="I33" i="9"/>
  <c r="I40" i="9"/>
  <c r="I38" i="9"/>
  <c r="I42" i="9"/>
  <c r="I45" i="9"/>
  <c r="I35" i="9"/>
  <c r="D37" i="9"/>
  <c r="D40" i="9"/>
  <c r="D33" i="9"/>
  <c r="D38" i="9"/>
  <c r="D31" i="9"/>
  <c r="D44" i="9"/>
  <c r="D32" i="9"/>
  <c r="D36" i="9"/>
  <c r="D35" i="9"/>
  <c r="D41" i="9"/>
  <c r="D39" i="9"/>
  <c r="D46" i="9"/>
  <c r="D42" i="9"/>
  <c r="D43" i="9"/>
  <c r="D45" i="9"/>
  <c r="D47" i="9"/>
  <c r="D34" i="9"/>
  <c r="T26" i="9"/>
  <c r="T25" i="9"/>
  <c r="T23" i="9"/>
  <c r="T19" i="9"/>
  <c r="T24" i="9"/>
  <c r="T22" i="9"/>
  <c r="T21" i="9"/>
  <c r="T27" i="9"/>
  <c r="T28" i="9"/>
  <c r="T20" i="9"/>
  <c r="U33" i="10" l="1"/>
  <c r="V33" i="10"/>
  <c r="Q37" i="10"/>
  <c r="R37" i="10" s="1"/>
  <c r="S37" i="10" s="1"/>
  <c r="T37" i="10" s="1"/>
  <c r="T48" i="10" s="1"/>
  <c r="K33" i="10"/>
  <c r="J33" i="10"/>
  <c r="W33" i="10"/>
  <c r="X31" i="10"/>
  <c r="L30" i="10"/>
  <c r="L31" i="10"/>
  <c r="E42" i="10"/>
  <c r="Q45" i="10"/>
  <c r="R45" i="10" s="1"/>
  <c r="S45" i="10" s="1"/>
  <c r="T45" i="10" s="1"/>
  <c r="L32" i="10"/>
  <c r="I33" i="10"/>
  <c r="X33" i="10"/>
  <c r="X88" i="10"/>
  <c r="J120" i="10"/>
  <c r="U91" i="10"/>
  <c r="L119" i="10"/>
  <c r="V91" i="10"/>
  <c r="X89" i="10"/>
  <c r="E125" i="10"/>
  <c r="F125" i="10" s="1"/>
  <c r="G125" i="10" s="1"/>
  <c r="H125" i="10" s="1"/>
  <c r="I120" i="10"/>
  <c r="E132" i="10"/>
  <c r="F132" i="10" s="1"/>
  <c r="G132" i="10" s="1"/>
  <c r="H132" i="10" s="1"/>
  <c r="K120" i="10"/>
  <c r="Q94" i="10"/>
  <c r="R94" i="10" s="1"/>
  <c r="S94" i="10" s="1"/>
  <c r="T94" i="10" s="1"/>
  <c r="T106" i="10" s="1"/>
  <c r="X87" i="10"/>
  <c r="L118" i="10"/>
  <c r="L117" i="10"/>
  <c r="W91" i="10"/>
  <c r="X90" i="10"/>
  <c r="L88" i="10"/>
  <c r="J91" i="10"/>
  <c r="E95" i="10"/>
  <c r="F95" i="10" s="1"/>
  <c r="G95" i="10" s="1"/>
  <c r="H95" i="10" s="1"/>
  <c r="H106" i="10" s="1"/>
  <c r="I91" i="10"/>
  <c r="K91" i="10"/>
  <c r="L90" i="10"/>
  <c r="L87" i="10"/>
  <c r="L89" i="10"/>
  <c r="N60" i="10"/>
  <c r="Q60" i="10"/>
  <c r="R60" i="10"/>
  <c r="S60" i="10"/>
  <c r="T59" i="10"/>
  <c r="O60" i="10"/>
  <c r="P60" i="10"/>
  <c r="X6" i="10"/>
  <c r="X5" i="10"/>
  <c r="E13" i="10"/>
  <c r="F13" i="10" s="1"/>
  <c r="G13" i="10" s="1"/>
  <c r="H13" i="10" s="1"/>
  <c r="L5" i="10"/>
  <c r="X4" i="10"/>
  <c r="E10" i="10"/>
  <c r="F10" i="10" s="1"/>
  <c r="G10" i="10" s="1"/>
  <c r="H10" i="10" s="1"/>
  <c r="L4" i="10"/>
  <c r="L6" i="10"/>
  <c r="E36" i="10"/>
  <c r="T58" i="10"/>
  <c r="M60" i="10"/>
  <c r="E63" i="10"/>
  <c r="F63" i="10" s="1"/>
  <c r="G63" i="10" s="1"/>
  <c r="H63" i="10" s="1"/>
  <c r="E64" i="10"/>
  <c r="F64" i="10" s="1"/>
  <c r="G64" i="10" s="1"/>
  <c r="H64" i="10" s="1"/>
  <c r="E70" i="10"/>
  <c r="F70" i="10" s="1"/>
  <c r="G70" i="10" s="1"/>
  <c r="H70" i="10" s="1"/>
  <c r="F42" i="10"/>
  <c r="G42" i="10" s="1"/>
  <c r="H42" i="10" s="1"/>
  <c r="E38" i="10"/>
  <c r="F38" i="10" s="1"/>
  <c r="G38" i="10" s="1"/>
  <c r="H38" i="10" s="1"/>
  <c r="F44" i="10"/>
  <c r="G44" i="10" s="1"/>
  <c r="H44" i="10" s="1"/>
  <c r="F43" i="10"/>
  <c r="G43" i="10" s="1"/>
  <c r="H43" i="10" s="1"/>
  <c r="Q16" i="10"/>
  <c r="R16" i="10" s="1"/>
  <c r="S16" i="10" s="1"/>
  <c r="T16" i="10" s="1"/>
  <c r="W7" i="10"/>
  <c r="Q12" i="10"/>
  <c r="R12" i="10" s="1"/>
  <c r="S12" i="10" s="1"/>
  <c r="T12" i="10" s="1"/>
  <c r="Q11" i="10"/>
  <c r="R11" i="10" s="1"/>
  <c r="S11" i="10" s="1"/>
  <c r="T11" i="10" s="1"/>
  <c r="V7" i="10"/>
  <c r="Q13" i="10"/>
  <c r="R13" i="10" s="1"/>
  <c r="S13" i="10" s="1"/>
  <c r="T13" i="10" s="1"/>
  <c r="U7" i="10"/>
  <c r="Q10" i="10"/>
  <c r="R10" i="10" s="1"/>
  <c r="S10" i="10" s="1"/>
  <c r="T10" i="10" s="1"/>
  <c r="I7" i="10"/>
  <c r="E12" i="10"/>
  <c r="F12" i="10" s="1"/>
  <c r="G12" i="10" s="1"/>
  <c r="H12" i="10" s="1"/>
  <c r="K7" i="10"/>
  <c r="J7" i="10"/>
  <c r="E16" i="10"/>
  <c r="F16" i="10" s="1"/>
  <c r="G16" i="10" s="1"/>
  <c r="H16" i="10" s="1"/>
  <c r="AH2" i="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T244" i="8" a="1"/>
  <c r="T244" i="8" s="1"/>
  <c r="R244" i="8" a="1"/>
  <c r="R244" i="8" s="1"/>
  <c r="T243" i="8" a="1"/>
  <c r="T243" i="8" s="1"/>
  <c r="R243" i="8" a="1"/>
  <c r="R243" i="8" s="1"/>
  <c r="T242" i="8" a="1"/>
  <c r="T242" i="8" s="1"/>
  <c r="R242" i="8" a="1"/>
  <c r="R242" i="8" s="1"/>
  <c r="T241" i="8" a="1"/>
  <c r="T241" i="8" s="1"/>
  <c r="R241" i="8" a="1"/>
  <c r="R241" i="8" s="1"/>
  <c r="T240" i="8" a="1"/>
  <c r="T240" i="8" s="1"/>
  <c r="R240" i="8" a="1"/>
  <c r="R240" i="8" s="1"/>
  <c r="T239" i="8" a="1"/>
  <c r="T239" i="8" s="1"/>
  <c r="R239" i="8" a="1"/>
  <c r="R239" i="8" s="1"/>
  <c r="T238" i="8" a="1"/>
  <c r="T238" i="8" s="1"/>
  <c r="R238" i="8" a="1"/>
  <c r="R238" i="8" s="1"/>
  <c r="T237" i="8" a="1"/>
  <c r="T237" i="8" s="1"/>
  <c r="R237" i="8" a="1"/>
  <c r="R237" i="8" s="1"/>
  <c r="T236" i="8" a="1"/>
  <c r="T236" i="8" s="1"/>
  <c r="R236" i="8" a="1"/>
  <c r="R236" i="8" s="1"/>
  <c r="T235" i="8" a="1"/>
  <c r="T235" i="8" s="1"/>
  <c r="R235" i="8" a="1"/>
  <c r="R235" i="8" s="1"/>
  <c r="T234" i="8" a="1"/>
  <c r="T234" i="8" s="1"/>
  <c r="R234" i="8" a="1"/>
  <c r="R234" i="8" s="1"/>
  <c r="T233" i="8" a="1"/>
  <c r="T233" i="8" s="1"/>
  <c r="R233" i="8" a="1"/>
  <c r="R233" i="8" s="1"/>
  <c r="T232" i="8"/>
  <c r="T232" i="8" a="1"/>
  <c r="R232" i="8" a="1"/>
  <c r="R232" i="8" s="1"/>
  <c r="U232" i="8" s="1"/>
  <c r="V232" i="8" s="1" a="1"/>
  <c r="V232" i="8" s="1"/>
  <c r="T231" i="8" a="1"/>
  <c r="T231" i="8" s="1"/>
  <c r="R231" i="8" a="1"/>
  <c r="R231" i="8" s="1"/>
  <c r="T230" i="8" a="1"/>
  <c r="T230" i="8" s="1"/>
  <c r="R230" i="8" a="1"/>
  <c r="R230" i="8" s="1"/>
  <c r="T229" i="8" a="1"/>
  <c r="T229" i="8" s="1"/>
  <c r="R229" i="8" a="1"/>
  <c r="R229" i="8" s="1"/>
  <c r="T228" i="8" a="1"/>
  <c r="T228" i="8" s="1"/>
  <c r="R228" i="8" a="1"/>
  <c r="R228" i="8" s="1"/>
  <c r="T227" i="8" a="1"/>
  <c r="T227" i="8" s="1"/>
  <c r="R227" i="8"/>
  <c r="R227" i="8" a="1"/>
  <c r="T226" i="8" a="1"/>
  <c r="T226" i="8" s="1"/>
  <c r="R226" i="8" a="1"/>
  <c r="R226" i="8" s="1"/>
  <c r="T225" i="8" a="1"/>
  <c r="T225" i="8" s="1"/>
  <c r="R225" i="8" a="1"/>
  <c r="R225" i="8" s="1"/>
  <c r="T224" i="8" a="1"/>
  <c r="T224" i="8" s="1"/>
  <c r="R224" i="8" a="1"/>
  <c r="R224" i="8" s="1"/>
  <c r="T223" i="8" a="1"/>
  <c r="T223" i="8" s="1"/>
  <c r="R223" i="8" a="1"/>
  <c r="R223" i="8" s="1"/>
  <c r="T222" i="8" a="1"/>
  <c r="T222" i="8" s="1"/>
  <c r="R222" i="8" a="1"/>
  <c r="R222" i="8" s="1"/>
  <c r="T221" i="8" a="1"/>
  <c r="T221" i="8" s="1"/>
  <c r="R221" i="8" a="1"/>
  <c r="R221" i="8" s="1"/>
  <c r="U221" i="8" s="1"/>
  <c r="V221" i="8" s="1" a="1"/>
  <c r="V221" i="8" s="1"/>
  <c r="T220" i="8" a="1"/>
  <c r="T220" i="8" s="1"/>
  <c r="R220" i="8" a="1"/>
  <c r="R220" i="8" s="1"/>
  <c r="T219" i="8" a="1"/>
  <c r="T219" i="8" s="1"/>
  <c r="R219" i="8" a="1"/>
  <c r="R219" i="8" s="1"/>
  <c r="T218" i="8" a="1"/>
  <c r="T218" i="8" s="1"/>
  <c r="R218" i="8" a="1"/>
  <c r="R218" i="8" s="1"/>
  <c r="T217" i="8" a="1"/>
  <c r="T217" i="8" s="1"/>
  <c r="R217" i="8" a="1"/>
  <c r="R217" i="8" s="1"/>
  <c r="T216" i="8" a="1"/>
  <c r="T216" i="8" s="1"/>
  <c r="R216" i="8" a="1"/>
  <c r="R216" i="8" s="1"/>
  <c r="T215" i="8" a="1"/>
  <c r="T215" i="8" s="1"/>
  <c r="R215" i="8" a="1"/>
  <c r="R215" i="8" s="1"/>
  <c r="T214" i="8" a="1"/>
  <c r="T214" i="8" s="1"/>
  <c r="R214" i="8" a="1"/>
  <c r="R214" i="8" s="1"/>
  <c r="T213" i="8" a="1"/>
  <c r="T213" i="8" s="1"/>
  <c r="R213" i="8" a="1"/>
  <c r="R213" i="8" s="1"/>
  <c r="T212" i="8" a="1"/>
  <c r="T212" i="8" s="1"/>
  <c r="R212" i="8" a="1"/>
  <c r="R212" i="8" s="1"/>
  <c r="T211" i="8" a="1"/>
  <c r="T211" i="8" s="1"/>
  <c r="R211" i="8" a="1"/>
  <c r="R211" i="8" s="1"/>
  <c r="T210" i="8" a="1"/>
  <c r="T210" i="8" s="1"/>
  <c r="R210" i="8" a="1"/>
  <c r="R210" i="8" s="1"/>
  <c r="T209" i="8" a="1"/>
  <c r="T209" i="8" s="1"/>
  <c r="R209" i="8" a="1"/>
  <c r="R209" i="8" s="1"/>
  <c r="T208" i="8" a="1"/>
  <c r="T208" i="8" s="1"/>
  <c r="R208" i="8" a="1"/>
  <c r="R208" i="8" s="1"/>
  <c r="U208" i="8" s="1"/>
  <c r="V208" i="8" s="1" a="1"/>
  <c r="V208" i="8" s="1"/>
  <c r="T207" i="8" a="1"/>
  <c r="T207" i="8" s="1"/>
  <c r="R207" i="8" a="1"/>
  <c r="R207" i="8" s="1"/>
  <c r="T206" i="8" a="1"/>
  <c r="T206" i="8" s="1"/>
  <c r="R206" i="8" a="1"/>
  <c r="R206" i="8" s="1"/>
  <c r="T205" i="8" a="1"/>
  <c r="T205" i="8" s="1"/>
  <c r="R205" i="8" a="1"/>
  <c r="R205" i="8" s="1"/>
  <c r="T204" i="8" a="1"/>
  <c r="T204" i="8" s="1"/>
  <c r="R204" i="8" a="1"/>
  <c r="R204" i="8" s="1"/>
  <c r="T203" i="8" a="1"/>
  <c r="T203" i="8" s="1"/>
  <c r="R203" i="8" a="1"/>
  <c r="R203" i="8" s="1"/>
  <c r="T202" i="8"/>
  <c r="T202" i="8" a="1"/>
  <c r="R202" i="8" a="1"/>
  <c r="R202" i="8" s="1"/>
  <c r="T201" i="8" a="1"/>
  <c r="T201" i="8" s="1"/>
  <c r="R201" i="8" a="1"/>
  <c r="R201" i="8" s="1"/>
  <c r="T200" i="8" a="1"/>
  <c r="T200" i="8" s="1"/>
  <c r="R200" i="8" a="1"/>
  <c r="R200" i="8" s="1"/>
  <c r="U200" i="8" s="1"/>
  <c r="V200" i="8" s="1" a="1"/>
  <c r="V200" i="8" s="1"/>
  <c r="T199" i="8" a="1"/>
  <c r="T199" i="8" s="1"/>
  <c r="R199" i="8" a="1"/>
  <c r="R199" i="8" s="1"/>
  <c r="T198" i="8" a="1"/>
  <c r="T198" i="8" s="1"/>
  <c r="R198" i="8" a="1"/>
  <c r="R198" i="8" s="1"/>
  <c r="T197" i="8" a="1"/>
  <c r="T197" i="8" s="1"/>
  <c r="R197" i="8" a="1"/>
  <c r="R197" i="8" s="1"/>
  <c r="T196" i="8" a="1"/>
  <c r="T196" i="8" s="1"/>
  <c r="R196" i="8" a="1"/>
  <c r="R196" i="8" s="1"/>
  <c r="T195" i="8" a="1"/>
  <c r="T195" i="8" s="1"/>
  <c r="R195" i="8" a="1"/>
  <c r="R195" i="8" s="1"/>
  <c r="T194" i="8"/>
  <c r="T194" i="8" a="1"/>
  <c r="R194" i="8" a="1"/>
  <c r="R194" i="8" s="1"/>
  <c r="U194" i="8" s="1"/>
  <c r="V194" i="8" s="1" a="1"/>
  <c r="V194" i="8" s="1"/>
  <c r="T193" i="8" a="1"/>
  <c r="T193" i="8" s="1"/>
  <c r="R193" i="8" a="1"/>
  <c r="R193" i="8" s="1"/>
  <c r="T192" i="8" a="1"/>
  <c r="T192" i="8" s="1"/>
  <c r="R192" i="8" a="1"/>
  <c r="R192" i="8" s="1"/>
  <c r="T191" i="8" a="1"/>
  <c r="T191" i="8" s="1"/>
  <c r="R191" i="8" a="1"/>
  <c r="R191" i="8" s="1"/>
  <c r="T190" i="8" a="1"/>
  <c r="T190" i="8" s="1"/>
  <c r="R190" i="8" a="1"/>
  <c r="R190" i="8" s="1"/>
  <c r="T189" i="8"/>
  <c r="T189" i="8" a="1"/>
  <c r="R189" i="8" a="1"/>
  <c r="R189" i="8" s="1"/>
  <c r="U189" i="8" s="1"/>
  <c r="V189" i="8" s="1" a="1"/>
  <c r="V189" i="8" s="1"/>
  <c r="T188" i="8" a="1"/>
  <c r="T188" i="8" s="1"/>
  <c r="R188" i="8" a="1"/>
  <c r="R188" i="8" s="1"/>
  <c r="U188" i="8" s="1"/>
  <c r="V188" i="8" s="1" a="1"/>
  <c r="V188" i="8" s="1"/>
  <c r="T187" i="8" a="1"/>
  <c r="T187" i="8" s="1"/>
  <c r="R187" i="8" a="1"/>
  <c r="R187" i="8" s="1"/>
  <c r="T186" i="8" a="1"/>
  <c r="T186" i="8" s="1"/>
  <c r="R186" i="8" a="1"/>
  <c r="R186" i="8" s="1"/>
  <c r="T185" i="8" a="1"/>
  <c r="T185" i="8" s="1"/>
  <c r="R185" i="8" a="1"/>
  <c r="R185" i="8" s="1"/>
  <c r="U185" i="8" s="1"/>
  <c r="V185" i="8" s="1" a="1"/>
  <c r="V185" i="8" s="1"/>
  <c r="T184" i="8" a="1"/>
  <c r="T184" i="8" s="1"/>
  <c r="R184" i="8" a="1"/>
  <c r="R184" i="8" s="1"/>
  <c r="T183" i="8" a="1"/>
  <c r="T183" i="8" s="1"/>
  <c r="R183" i="8" a="1"/>
  <c r="R183" i="8" s="1"/>
  <c r="T182" i="8" a="1"/>
  <c r="T182" i="8" s="1"/>
  <c r="R182" i="8" a="1"/>
  <c r="R182" i="8" s="1"/>
  <c r="T181" i="8" a="1"/>
  <c r="T181" i="8" s="1"/>
  <c r="R181" i="8" a="1"/>
  <c r="R181" i="8" s="1"/>
  <c r="T180" i="8" a="1"/>
  <c r="T180" i="8" s="1"/>
  <c r="R180" i="8" a="1"/>
  <c r="R180" i="8" s="1"/>
  <c r="T179" i="8" a="1"/>
  <c r="T179" i="8" s="1"/>
  <c r="U179" i="8" s="1"/>
  <c r="V179" i="8" s="1" a="1"/>
  <c r="V179" i="8" s="1"/>
  <c r="R179" i="8" a="1"/>
  <c r="R179" i="8" s="1"/>
  <c r="T178" i="8" a="1"/>
  <c r="T178" i="8" s="1"/>
  <c r="R178" i="8" a="1"/>
  <c r="R178" i="8" s="1"/>
  <c r="T177" i="8" a="1"/>
  <c r="T177" i="8" s="1"/>
  <c r="R177" i="8" a="1"/>
  <c r="R177" i="8" s="1"/>
  <c r="U177" i="8" s="1"/>
  <c r="V177" i="8" s="1" a="1"/>
  <c r="V177" i="8" s="1"/>
  <c r="T176" i="8" a="1"/>
  <c r="T176" i="8" s="1"/>
  <c r="R176" i="8" a="1"/>
  <c r="R176" i="8" s="1"/>
  <c r="T175" i="8"/>
  <c r="T175" i="8" a="1"/>
  <c r="R175" i="8" a="1"/>
  <c r="R175" i="8" s="1"/>
  <c r="T174" i="8" a="1"/>
  <c r="T174" i="8" s="1"/>
  <c r="R174" i="8" a="1"/>
  <c r="R174" i="8" s="1"/>
  <c r="T173" i="8"/>
  <c r="T173" i="8" a="1"/>
  <c r="R173" i="8" a="1"/>
  <c r="R173" i="8" s="1"/>
  <c r="T172" i="8" a="1"/>
  <c r="T172" i="8" s="1"/>
  <c r="R172" i="8" a="1"/>
  <c r="R172" i="8" s="1"/>
  <c r="U172" i="8" s="1"/>
  <c r="V172" i="8" s="1" a="1"/>
  <c r="V172" i="8" s="1"/>
  <c r="T171" i="8" a="1"/>
  <c r="T171" i="8" s="1"/>
  <c r="R171" i="8"/>
  <c r="R171" i="8" a="1"/>
  <c r="T170" i="8" a="1"/>
  <c r="T170" i="8" s="1"/>
  <c r="R170" i="8" a="1"/>
  <c r="R170" i="8" s="1"/>
  <c r="T169" i="8" a="1"/>
  <c r="T169" i="8" s="1"/>
  <c r="R169" i="8" a="1"/>
  <c r="R169" i="8" s="1"/>
  <c r="U169" i="8" s="1"/>
  <c r="V169" i="8" s="1" a="1"/>
  <c r="V169" i="8" s="1"/>
  <c r="T168" i="8" a="1"/>
  <c r="T168" i="8" s="1"/>
  <c r="R168" i="8" a="1"/>
  <c r="R168" i="8" s="1"/>
  <c r="T167" i="8" a="1"/>
  <c r="T167" i="8" s="1"/>
  <c r="R167" i="8" a="1"/>
  <c r="R167" i="8" s="1"/>
  <c r="T166" i="8" a="1"/>
  <c r="T166" i="8" s="1"/>
  <c r="R166" i="8" a="1"/>
  <c r="R166" i="8" s="1"/>
  <c r="T165" i="8" a="1"/>
  <c r="T165" i="8" s="1"/>
  <c r="R165" i="8" a="1"/>
  <c r="R165" i="8" s="1"/>
  <c r="T164" i="8" a="1"/>
  <c r="T164" i="8" s="1"/>
  <c r="R164" i="8" a="1"/>
  <c r="R164" i="8" s="1"/>
  <c r="T163" i="8" a="1"/>
  <c r="T163" i="8" s="1"/>
  <c r="R163" i="8" a="1"/>
  <c r="R163" i="8" s="1"/>
  <c r="T162" i="8" a="1"/>
  <c r="T162" i="8" s="1"/>
  <c r="R162" i="8" a="1"/>
  <c r="R162" i="8" s="1"/>
  <c r="T161" i="8" a="1"/>
  <c r="T161" i="8" s="1"/>
  <c r="R161" i="8" a="1"/>
  <c r="R161" i="8" s="1"/>
  <c r="T160" i="8" a="1"/>
  <c r="T160" i="8" s="1"/>
  <c r="R160" i="8" a="1"/>
  <c r="R160" i="8" s="1"/>
  <c r="T159" i="8" a="1"/>
  <c r="T159" i="8" s="1"/>
  <c r="R159" i="8" a="1"/>
  <c r="R159" i="8" s="1"/>
  <c r="T158" i="8" a="1"/>
  <c r="T158" i="8" s="1"/>
  <c r="R158" i="8" a="1"/>
  <c r="R158" i="8" s="1"/>
  <c r="T157" i="8" a="1"/>
  <c r="T157" i="8" s="1"/>
  <c r="R157" i="8" a="1"/>
  <c r="R157" i="8" s="1"/>
  <c r="T156" i="8" a="1"/>
  <c r="T156" i="8" s="1"/>
  <c r="R156" i="8" a="1"/>
  <c r="R156" i="8" s="1"/>
  <c r="U156" i="8" s="1"/>
  <c r="V156" i="8" s="1" a="1"/>
  <c r="V156" i="8" s="1"/>
  <c r="T155" i="8" a="1"/>
  <c r="T155" i="8" s="1"/>
  <c r="R155" i="8"/>
  <c r="R155" i="8" a="1"/>
  <c r="T154" i="8" a="1"/>
  <c r="T154" i="8" s="1"/>
  <c r="R154" i="8" a="1"/>
  <c r="R154" i="8" s="1"/>
  <c r="T153" i="8" a="1"/>
  <c r="T153" i="8" s="1"/>
  <c r="R153" i="8" a="1"/>
  <c r="R153" i="8" s="1"/>
  <c r="T152" i="8" a="1"/>
  <c r="T152" i="8" s="1"/>
  <c r="R152" i="8" a="1"/>
  <c r="R152" i="8" s="1"/>
  <c r="T151" i="8" a="1"/>
  <c r="T151" i="8" s="1"/>
  <c r="R151" i="8" a="1"/>
  <c r="R151" i="8" s="1"/>
  <c r="T150" i="8" a="1"/>
  <c r="T150" i="8" s="1"/>
  <c r="R150" i="8" a="1"/>
  <c r="R150" i="8" s="1"/>
  <c r="T149" i="8" a="1"/>
  <c r="T149" i="8" s="1"/>
  <c r="R149" i="8" a="1"/>
  <c r="R149" i="8" s="1"/>
  <c r="T148" i="8" a="1"/>
  <c r="T148" i="8" s="1"/>
  <c r="R148" i="8" a="1"/>
  <c r="R148" i="8" s="1"/>
  <c r="U148" i="8" s="1"/>
  <c r="V148" i="8" s="1" a="1"/>
  <c r="V148" i="8" s="1"/>
  <c r="T147" i="8" a="1"/>
  <c r="T147" i="8" s="1"/>
  <c r="R147" i="8" a="1"/>
  <c r="R147" i="8" s="1"/>
  <c r="U147" i="8" s="1"/>
  <c r="V147" i="8" s="1" a="1"/>
  <c r="V147" i="8" s="1"/>
  <c r="T146" i="8" a="1"/>
  <c r="T146" i="8" s="1"/>
  <c r="R146" i="8" a="1"/>
  <c r="R146" i="8" s="1"/>
  <c r="T145" i="8" a="1"/>
  <c r="T145" i="8" s="1"/>
  <c r="R145" i="8" a="1"/>
  <c r="R145" i="8" s="1"/>
  <c r="T144" i="8" a="1"/>
  <c r="T144" i="8" s="1"/>
  <c r="R144" i="8" a="1"/>
  <c r="R144" i="8" s="1"/>
  <c r="T143" i="8" a="1"/>
  <c r="T143" i="8" s="1"/>
  <c r="R143" i="8" a="1"/>
  <c r="R143" i="8" s="1"/>
  <c r="T142" i="8" a="1"/>
  <c r="T142" i="8" s="1"/>
  <c r="R142" i="8" a="1"/>
  <c r="R142" i="8" s="1"/>
  <c r="U142" i="8" s="1"/>
  <c r="V142" i="8" s="1" a="1"/>
  <c r="V142" i="8" s="1"/>
  <c r="T141" i="8" a="1"/>
  <c r="T141" i="8" s="1"/>
  <c r="R141" i="8" a="1"/>
  <c r="R141" i="8" s="1"/>
  <c r="T140" i="8" a="1"/>
  <c r="T140" i="8" s="1"/>
  <c r="R140" i="8" a="1"/>
  <c r="R140" i="8" s="1"/>
  <c r="T139" i="8" a="1"/>
  <c r="T139" i="8" s="1"/>
  <c r="R139" i="8" a="1"/>
  <c r="R139" i="8" s="1"/>
  <c r="U139" i="8" s="1"/>
  <c r="V139" i="8" s="1" a="1"/>
  <c r="V139" i="8" s="1"/>
  <c r="T138" i="8" a="1"/>
  <c r="T138" i="8" s="1"/>
  <c r="R138" i="8" a="1"/>
  <c r="R138" i="8" s="1"/>
  <c r="T137" i="8" a="1"/>
  <c r="T137" i="8" s="1"/>
  <c r="R137" i="8" a="1"/>
  <c r="R137" i="8" s="1"/>
  <c r="U137" i="8" s="1"/>
  <c r="V137" i="8" s="1" a="1"/>
  <c r="V137" i="8" s="1"/>
  <c r="T136" i="8" a="1"/>
  <c r="T136" i="8" s="1"/>
  <c r="R136" i="8"/>
  <c r="R136" i="8" a="1"/>
  <c r="T135" i="8" a="1"/>
  <c r="T135" i="8" s="1"/>
  <c r="R135" i="8" a="1"/>
  <c r="R135" i="8" s="1"/>
  <c r="T134" i="8" a="1"/>
  <c r="T134" i="8" s="1"/>
  <c r="R134" i="8" a="1"/>
  <c r="R134" i="8" s="1"/>
  <c r="U134" i="8" s="1"/>
  <c r="V134" i="8" s="1" a="1"/>
  <c r="V134" i="8" s="1"/>
  <c r="T133" i="8" a="1"/>
  <c r="T133" i="8" s="1"/>
  <c r="R133" i="8" a="1"/>
  <c r="R133" i="8" s="1"/>
  <c r="T132" i="8" a="1"/>
  <c r="T132" i="8" s="1"/>
  <c r="R132" i="8" a="1"/>
  <c r="R132" i="8" s="1"/>
  <c r="T131" i="8" a="1"/>
  <c r="T131" i="8" s="1"/>
  <c r="R131" i="8" a="1"/>
  <c r="R131" i="8" s="1"/>
  <c r="T130" i="8" a="1"/>
  <c r="T130" i="8" s="1"/>
  <c r="R130" i="8" a="1"/>
  <c r="R130" i="8" s="1"/>
  <c r="T129" i="8" a="1"/>
  <c r="T129" i="8" s="1"/>
  <c r="R129" i="8"/>
  <c r="U129" i="8" s="1"/>
  <c r="V129" i="8" s="1" a="1"/>
  <c r="V129" i="8" s="1"/>
  <c r="R129" i="8" a="1"/>
  <c r="T128" i="8" a="1"/>
  <c r="T128" i="8" s="1"/>
  <c r="R128" i="8" a="1"/>
  <c r="R128" i="8" s="1"/>
  <c r="T127" i="8" a="1"/>
  <c r="T127" i="8" s="1"/>
  <c r="R127" i="8" a="1"/>
  <c r="R127" i="8" s="1"/>
  <c r="T126" i="8" a="1"/>
  <c r="T126" i="8" s="1"/>
  <c r="R126" i="8" a="1"/>
  <c r="R126" i="8" s="1"/>
  <c r="T125" i="8" a="1"/>
  <c r="T125" i="8" s="1"/>
  <c r="R125" i="8" a="1"/>
  <c r="R125" i="8" s="1"/>
  <c r="T124" i="8" a="1"/>
  <c r="T124" i="8" s="1"/>
  <c r="R124" i="8" a="1"/>
  <c r="R124" i="8" s="1"/>
  <c r="T123" i="8" a="1"/>
  <c r="T123" i="8" s="1"/>
  <c r="U123" i="8" s="1"/>
  <c r="V123" i="8" s="1" a="1"/>
  <c r="V123" i="8" s="1"/>
  <c r="R123" i="8" a="1"/>
  <c r="R123" i="8" s="1"/>
  <c r="T122" i="8" a="1"/>
  <c r="T122" i="8" s="1"/>
  <c r="R122" i="8" a="1"/>
  <c r="R122" i="8" s="1"/>
  <c r="T121" i="8" a="1"/>
  <c r="T121" i="8" s="1"/>
  <c r="R121" i="8" a="1"/>
  <c r="R121" i="8" s="1"/>
  <c r="U121" i="8" s="1"/>
  <c r="V121" i="8" s="1" a="1"/>
  <c r="V121" i="8" s="1"/>
  <c r="T120" i="8" a="1"/>
  <c r="T120" i="8" s="1"/>
  <c r="R120" i="8" a="1"/>
  <c r="R120" i="8" s="1"/>
  <c r="T119" i="8" a="1"/>
  <c r="T119" i="8" s="1"/>
  <c r="R119" i="8" a="1"/>
  <c r="R119" i="8" s="1"/>
  <c r="T118" i="8" a="1"/>
  <c r="T118" i="8" s="1"/>
  <c r="R118" i="8"/>
  <c r="R118" i="8" a="1"/>
  <c r="T117" i="8" a="1"/>
  <c r="T117" i="8" s="1"/>
  <c r="R117" i="8" a="1"/>
  <c r="R117" i="8" s="1"/>
  <c r="T116" i="8" a="1"/>
  <c r="T116" i="8" s="1"/>
  <c r="R116" i="8" a="1"/>
  <c r="R116" i="8" s="1"/>
  <c r="U116" i="8" s="1"/>
  <c r="V116" i="8" s="1" a="1"/>
  <c r="V116" i="8" s="1"/>
  <c r="T115" i="8" a="1"/>
  <c r="T115" i="8" s="1"/>
  <c r="R115" i="8" a="1"/>
  <c r="R115" i="8" s="1"/>
  <c r="T114" i="8" a="1"/>
  <c r="T114" i="8" s="1"/>
  <c r="R114" i="8" a="1"/>
  <c r="R114" i="8" s="1"/>
  <c r="T113" i="8" a="1"/>
  <c r="T113" i="8" s="1"/>
  <c r="R113" i="8" a="1"/>
  <c r="R113" i="8" s="1"/>
  <c r="T112" i="8" a="1"/>
  <c r="T112" i="8" s="1"/>
  <c r="R112" i="8" a="1"/>
  <c r="R112" i="8" s="1"/>
  <c r="T111" i="8" a="1"/>
  <c r="T111" i="8" s="1"/>
  <c r="R111" i="8" a="1"/>
  <c r="R111" i="8" s="1"/>
  <c r="T110" i="8" a="1"/>
  <c r="T110" i="8" s="1"/>
  <c r="R110" i="8" a="1"/>
  <c r="R110" i="8" s="1"/>
  <c r="T109" i="8" a="1"/>
  <c r="T109" i="8" s="1"/>
  <c r="R109" i="8" a="1"/>
  <c r="R109" i="8" s="1"/>
  <c r="T108" i="8" a="1"/>
  <c r="T108" i="8" s="1"/>
  <c r="R108" i="8" a="1"/>
  <c r="R108" i="8" s="1"/>
  <c r="U108" i="8" s="1"/>
  <c r="V108" i="8" s="1" a="1"/>
  <c r="V108" i="8" s="1"/>
  <c r="T107" i="8" a="1"/>
  <c r="T107" i="8" s="1"/>
  <c r="R107" i="8" a="1"/>
  <c r="R107" i="8" s="1"/>
  <c r="U107" i="8" s="1"/>
  <c r="V107" i="8" s="1" a="1"/>
  <c r="V107" i="8" s="1"/>
  <c r="T106" i="8" a="1"/>
  <c r="T106" i="8" s="1"/>
  <c r="R106" i="8" a="1"/>
  <c r="R106" i="8" s="1"/>
  <c r="T105" i="8" a="1"/>
  <c r="T105" i="8" s="1"/>
  <c r="R105" i="8" a="1"/>
  <c r="R105" i="8" s="1"/>
  <c r="T104" i="8" a="1"/>
  <c r="T104" i="8" s="1"/>
  <c r="R104" i="8"/>
  <c r="U104" i="8" s="1"/>
  <c r="V104" i="8" s="1" a="1"/>
  <c r="V104" i="8" s="1"/>
  <c r="R104" i="8" a="1"/>
  <c r="T103" i="8" a="1"/>
  <c r="T103" i="8" s="1"/>
  <c r="R103" i="8" a="1"/>
  <c r="R103" i="8" s="1"/>
  <c r="T102" i="8" a="1"/>
  <c r="T102" i="8" s="1"/>
  <c r="R102" i="8" a="1"/>
  <c r="R102" i="8" s="1"/>
  <c r="T101" i="8" a="1"/>
  <c r="T101" i="8" s="1"/>
  <c r="R101" i="8"/>
  <c r="U101" i="8" s="1"/>
  <c r="V101" i="8" s="1" a="1"/>
  <c r="V101" i="8" s="1"/>
  <c r="R101" i="8" a="1"/>
  <c r="T100" i="8" a="1"/>
  <c r="T100" i="8" s="1"/>
  <c r="R100" i="8" a="1"/>
  <c r="R100" i="8" s="1"/>
  <c r="T99" i="8" a="1"/>
  <c r="T99" i="8" s="1"/>
  <c r="R99" i="8" a="1"/>
  <c r="R99" i="8" s="1"/>
  <c r="T98" i="8" a="1"/>
  <c r="T98" i="8" s="1"/>
  <c r="R98" i="8" a="1"/>
  <c r="R98" i="8" s="1"/>
  <c r="T97" i="8" a="1"/>
  <c r="T97" i="8" s="1"/>
  <c r="R97" i="8" a="1"/>
  <c r="R97" i="8" s="1"/>
  <c r="U97" i="8" s="1"/>
  <c r="V97" i="8" s="1" a="1"/>
  <c r="V97" i="8" s="1"/>
  <c r="T96" i="8" a="1"/>
  <c r="T96" i="8" s="1"/>
  <c r="R96" i="8" a="1"/>
  <c r="R96" i="8" s="1"/>
  <c r="U96" i="8" s="1"/>
  <c r="V96" i="8" s="1" a="1"/>
  <c r="V96" i="8" s="1"/>
  <c r="T95" i="8" a="1"/>
  <c r="T95" i="8" s="1"/>
  <c r="R95" i="8" a="1"/>
  <c r="R95" i="8" s="1"/>
  <c r="T94" i="8" a="1"/>
  <c r="T94" i="8" s="1"/>
  <c r="R94" i="8" a="1"/>
  <c r="R94" i="8" s="1"/>
  <c r="T93" i="8" a="1"/>
  <c r="T93" i="8" s="1"/>
  <c r="R93" i="8"/>
  <c r="R93" i="8" a="1"/>
  <c r="T92" i="8" a="1"/>
  <c r="T92" i="8" s="1"/>
  <c r="R92" i="8"/>
  <c r="R92" i="8" a="1"/>
  <c r="T91" i="8" a="1"/>
  <c r="T91" i="8" s="1"/>
  <c r="R91" i="8" a="1"/>
  <c r="R91" i="8" s="1"/>
  <c r="U91" i="8" s="1"/>
  <c r="V91" i="8" s="1" a="1"/>
  <c r="V91" i="8" s="1"/>
  <c r="T90" i="8" a="1"/>
  <c r="T90" i="8" s="1"/>
  <c r="R90" i="8" a="1"/>
  <c r="R90" i="8" s="1"/>
  <c r="T89" i="8" a="1"/>
  <c r="T89" i="8" s="1"/>
  <c r="R89" i="8" a="1"/>
  <c r="R89" i="8" s="1"/>
  <c r="T88" i="8" a="1"/>
  <c r="T88" i="8" s="1"/>
  <c r="R88" i="8" a="1"/>
  <c r="R88" i="8" s="1"/>
  <c r="U88" i="8" s="1"/>
  <c r="V88" i="8" s="1" a="1"/>
  <c r="V88" i="8" s="1"/>
  <c r="T87" i="8" a="1"/>
  <c r="T87" i="8" s="1"/>
  <c r="R87" i="8" a="1"/>
  <c r="R87" i="8" s="1"/>
  <c r="T86" i="8" a="1"/>
  <c r="T86" i="8" s="1"/>
  <c r="R86" i="8" a="1"/>
  <c r="R86" i="8" s="1"/>
  <c r="T85" i="8" a="1"/>
  <c r="T85" i="8" s="1"/>
  <c r="R85" i="8" a="1"/>
  <c r="R85" i="8" s="1"/>
  <c r="U85" i="8" s="1"/>
  <c r="V85" i="8" s="1" a="1"/>
  <c r="V85" i="8" s="1"/>
  <c r="T84" i="8" a="1"/>
  <c r="T84" i="8" s="1"/>
  <c r="R84" i="8" a="1"/>
  <c r="R84" i="8" s="1"/>
  <c r="T83" i="8" a="1"/>
  <c r="T83" i="8" s="1"/>
  <c r="U83" i="8" s="1"/>
  <c r="V83" i="8" s="1" a="1"/>
  <c r="V83" i="8" s="1"/>
  <c r="R83" i="8" a="1"/>
  <c r="R83" i="8" s="1"/>
  <c r="T82" i="8" a="1"/>
  <c r="T82" i="8" s="1"/>
  <c r="R82" i="8" a="1"/>
  <c r="R82" i="8" s="1"/>
  <c r="T81" i="8" a="1"/>
  <c r="T81" i="8" s="1"/>
  <c r="R81" i="8" a="1"/>
  <c r="R81" i="8" s="1"/>
  <c r="U81" i="8" s="1"/>
  <c r="V81" i="8" s="1" a="1"/>
  <c r="V81" i="8" s="1"/>
  <c r="T80" i="8" a="1"/>
  <c r="T80" i="8" s="1"/>
  <c r="R80" i="8" a="1"/>
  <c r="R80" i="8" s="1"/>
  <c r="U80" i="8" s="1"/>
  <c r="V80" i="8" s="1" a="1"/>
  <c r="V80" i="8" s="1"/>
  <c r="T79" i="8" a="1"/>
  <c r="T79" i="8" s="1"/>
  <c r="U79" i="8" s="1"/>
  <c r="V79" i="8" s="1" a="1"/>
  <c r="V79" i="8" s="1"/>
  <c r="R79" i="8" a="1"/>
  <c r="R79" i="8" s="1"/>
  <c r="T78" i="8" a="1"/>
  <c r="T78" i="8" s="1"/>
  <c r="R78" i="8" a="1"/>
  <c r="R78" i="8" s="1"/>
  <c r="T77" i="8" a="1"/>
  <c r="T77" i="8" s="1"/>
  <c r="R77" i="8"/>
  <c r="R77" i="8" a="1"/>
  <c r="T76" i="8" a="1"/>
  <c r="T76" i="8" s="1"/>
  <c r="R76" i="8"/>
  <c r="U76" i="8" s="1"/>
  <c r="V76" i="8" s="1" a="1"/>
  <c r="V76" i="8" s="1"/>
  <c r="R76" i="8" a="1"/>
  <c r="T75" i="8" a="1"/>
  <c r="T75" i="8" s="1"/>
  <c r="R75" i="8" a="1"/>
  <c r="R75" i="8" s="1"/>
  <c r="T74" i="8" a="1"/>
  <c r="T74" i="8" s="1"/>
  <c r="R74" i="8" a="1"/>
  <c r="R74" i="8" s="1"/>
  <c r="T73" i="8" a="1"/>
  <c r="T73" i="8" s="1"/>
  <c r="R73" i="8" a="1"/>
  <c r="R73" i="8" s="1"/>
  <c r="T72" i="8" a="1"/>
  <c r="T72" i="8" s="1"/>
  <c r="R72" i="8" a="1"/>
  <c r="R72" i="8" s="1"/>
  <c r="U72" i="8" s="1"/>
  <c r="V72" i="8" s="1" a="1"/>
  <c r="V72" i="8" s="1"/>
  <c r="T71" i="8" a="1"/>
  <c r="T71" i="8" s="1"/>
  <c r="R71" i="8" a="1"/>
  <c r="R71" i="8" s="1"/>
  <c r="T70" i="8" a="1"/>
  <c r="T70" i="8" s="1"/>
  <c r="R70" i="8" a="1"/>
  <c r="R70" i="8" s="1"/>
  <c r="T69" i="8" a="1"/>
  <c r="T69" i="8" s="1"/>
  <c r="R69" i="8" a="1"/>
  <c r="R69" i="8" s="1"/>
  <c r="T68" i="8" a="1"/>
  <c r="T68" i="8" s="1"/>
  <c r="R68" i="8" a="1"/>
  <c r="R68" i="8" s="1"/>
  <c r="U68" i="8" s="1"/>
  <c r="V68" i="8" s="1" a="1"/>
  <c r="V68" i="8" s="1"/>
  <c r="T67" i="8" a="1"/>
  <c r="T67" i="8" s="1"/>
  <c r="R67" i="8" a="1"/>
  <c r="R67" i="8" s="1"/>
  <c r="T66" i="8" a="1"/>
  <c r="T66" i="8" s="1"/>
  <c r="R66" i="8" a="1"/>
  <c r="R66" i="8" s="1"/>
  <c r="T65" i="8" a="1"/>
  <c r="T65" i="8" s="1"/>
  <c r="R65" i="8" a="1"/>
  <c r="R65" i="8" s="1"/>
  <c r="T64" i="8" a="1"/>
  <c r="T64" i="8" s="1"/>
  <c r="R64" i="8" a="1"/>
  <c r="R64" i="8" s="1"/>
  <c r="T63" i="8" a="1"/>
  <c r="T63" i="8" s="1"/>
  <c r="R63" i="8" a="1"/>
  <c r="R63" i="8" s="1"/>
  <c r="T62" i="8" a="1"/>
  <c r="T62" i="8" s="1"/>
  <c r="R62" i="8" a="1"/>
  <c r="R62" i="8" s="1"/>
  <c r="U62" i="8" s="1"/>
  <c r="V62" i="8" s="1" a="1"/>
  <c r="V62" i="8" s="1"/>
  <c r="T61" i="8" a="1"/>
  <c r="T61" i="8" s="1"/>
  <c r="R61" i="8" a="1"/>
  <c r="R61" i="8" s="1"/>
  <c r="U61" i="8" s="1"/>
  <c r="V61" i="8" s="1" a="1"/>
  <c r="V61" i="8" s="1"/>
  <c r="T60" i="8" a="1"/>
  <c r="T60" i="8" s="1"/>
  <c r="R60" i="8" a="1"/>
  <c r="R60" i="8" s="1"/>
  <c r="U60" i="8" s="1"/>
  <c r="V60" i="8" s="1" a="1"/>
  <c r="V60" i="8" s="1"/>
  <c r="T59" i="8" a="1"/>
  <c r="T59" i="8" s="1"/>
  <c r="U59" i="8" s="1"/>
  <c r="V59" i="8" s="1" a="1"/>
  <c r="V59" i="8" s="1"/>
  <c r="R59" i="8" a="1"/>
  <c r="R59" i="8" s="1"/>
  <c r="T58" i="8" a="1"/>
  <c r="T58" i="8" s="1"/>
  <c r="R58" i="8" a="1"/>
  <c r="R58" i="8" s="1"/>
  <c r="T57" i="8" a="1"/>
  <c r="T57" i="8" s="1"/>
  <c r="R57" i="8" a="1"/>
  <c r="R57" i="8" s="1"/>
  <c r="U57" i="8" s="1"/>
  <c r="V57" i="8" s="1" a="1"/>
  <c r="V57" i="8" s="1"/>
  <c r="T56" i="8" a="1"/>
  <c r="T56" i="8" s="1"/>
  <c r="R56" i="8" a="1"/>
  <c r="R56" i="8" s="1"/>
  <c r="T55" i="8"/>
  <c r="T55" i="8" a="1"/>
  <c r="R55" i="8" a="1"/>
  <c r="R55" i="8" s="1"/>
  <c r="T54" i="8" a="1"/>
  <c r="T54" i="8" s="1"/>
  <c r="R54" i="8" a="1"/>
  <c r="R54" i="8" s="1"/>
  <c r="T53" i="8" a="1"/>
  <c r="T53" i="8" s="1"/>
  <c r="R53" i="8" a="1"/>
  <c r="R53" i="8" s="1"/>
  <c r="U53" i="8" s="1"/>
  <c r="V53" i="8" s="1" a="1"/>
  <c r="V53" i="8" s="1"/>
  <c r="T52" i="8" a="1"/>
  <c r="T52" i="8" s="1"/>
  <c r="R52" i="8" a="1"/>
  <c r="R52" i="8" s="1"/>
  <c r="T51" i="8" a="1"/>
  <c r="T51" i="8" s="1"/>
  <c r="U51" i="8" s="1"/>
  <c r="V51" i="8" s="1" a="1"/>
  <c r="V51" i="8" s="1"/>
  <c r="R51" i="8" a="1"/>
  <c r="R51" i="8" s="1"/>
  <c r="T50" i="8" a="1"/>
  <c r="T50" i="8" s="1"/>
  <c r="R50" i="8" a="1"/>
  <c r="R50" i="8" s="1"/>
  <c r="T49" i="8" a="1"/>
  <c r="T49" i="8" s="1"/>
  <c r="R49" i="8"/>
  <c r="U49" i="8" s="1"/>
  <c r="V49" i="8" s="1" a="1"/>
  <c r="V49" i="8" s="1"/>
  <c r="R49" i="8" a="1"/>
  <c r="T48" i="8" a="1"/>
  <c r="T48" i="8" s="1"/>
  <c r="R48" i="8" a="1"/>
  <c r="R48" i="8" s="1"/>
  <c r="U48" i="8" s="1"/>
  <c r="V48" i="8" s="1" a="1"/>
  <c r="V48" i="8" s="1"/>
  <c r="T47" i="8" a="1"/>
  <c r="T47" i="8" s="1"/>
  <c r="R47" i="8" a="1"/>
  <c r="R47" i="8" s="1"/>
  <c r="U47" i="8" s="1"/>
  <c r="V47" i="8" s="1" a="1"/>
  <c r="V47" i="8" s="1"/>
  <c r="T46" i="8" a="1"/>
  <c r="T46" i="8" s="1"/>
  <c r="R46" i="8" a="1"/>
  <c r="R46" i="8" s="1"/>
  <c r="T45" i="8" a="1"/>
  <c r="T45" i="8" s="1"/>
  <c r="R45" i="8"/>
  <c r="R45" i="8" a="1"/>
  <c r="T44" i="8" a="1"/>
  <c r="T44" i="8" s="1"/>
  <c r="R44" i="8" a="1"/>
  <c r="R44" i="8" s="1"/>
  <c r="U44" i="8" s="1"/>
  <c r="V44" i="8" s="1" a="1"/>
  <c r="V44" i="8" s="1"/>
  <c r="T43" i="8" a="1"/>
  <c r="T43" i="8" s="1"/>
  <c r="R43" i="8" a="1"/>
  <c r="R43" i="8" s="1"/>
  <c r="U43" i="8" s="1"/>
  <c r="V43" i="8" s="1" a="1"/>
  <c r="V43" i="8" s="1"/>
  <c r="T42" i="8" a="1"/>
  <c r="T42" i="8" s="1"/>
  <c r="R42" i="8" a="1"/>
  <c r="R42" i="8" s="1"/>
  <c r="T41" i="8" a="1"/>
  <c r="T41" i="8" s="1"/>
  <c r="R41" i="8" a="1"/>
  <c r="R41" i="8" s="1"/>
  <c r="T40" i="8" a="1"/>
  <c r="T40" i="8" s="1"/>
  <c r="R40" i="8" a="1"/>
  <c r="R40" i="8" s="1"/>
  <c r="U40" i="8" s="1"/>
  <c r="V40" i="8" s="1" a="1"/>
  <c r="V40" i="8" s="1"/>
  <c r="T39" i="8"/>
  <c r="T39" i="8" a="1"/>
  <c r="R39" i="8" a="1"/>
  <c r="R39" i="8" s="1"/>
  <c r="T38" i="8" a="1"/>
  <c r="T38" i="8" s="1"/>
  <c r="R38" i="8" a="1"/>
  <c r="R38" i="8" s="1"/>
  <c r="T37" i="8" a="1"/>
  <c r="T37" i="8" s="1"/>
  <c r="R37" i="8" a="1"/>
  <c r="R37" i="8" s="1"/>
  <c r="U37" i="8" s="1"/>
  <c r="V37" i="8" s="1" a="1"/>
  <c r="V37" i="8" s="1"/>
  <c r="T36" i="8" a="1"/>
  <c r="T36" i="8" s="1"/>
  <c r="R36" i="8" a="1"/>
  <c r="R36" i="8" s="1"/>
  <c r="U36" i="8" s="1"/>
  <c r="V36" i="8" s="1" a="1"/>
  <c r="V36" i="8" s="1"/>
  <c r="T35" i="8" a="1"/>
  <c r="T35" i="8" s="1"/>
  <c r="R35" i="8" a="1"/>
  <c r="R35" i="8" s="1"/>
  <c r="T34" i="8" a="1"/>
  <c r="T34" i="8" s="1"/>
  <c r="U34" i="8" s="1"/>
  <c r="V34" i="8" s="1" a="1"/>
  <c r="V34" i="8" s="1"/>
  <c r="R34" i="8" a="1"/>
  <c r="R34" i="8" s="1"/>
  <c r="T33" i="8" a="1"/>
  <c r="T33" i="8" s="1"/>
  <c r="R33" i="8" a="1"/>
  <c r="R33" i="8" s="1"/>
  <c r="T32" i="8" a="1"/>
  <c r="T32" i="8" s="1"/>
  <c r="R32" i="8" a="1"/>
  <c r="R32" i="8" s="1"/>
  <c r="U32" i="8" s="1"/>
  <c r="V32" i="8" s="1" a="1"/>
  <c r="V32" i="8" s="1"/>
  <c r="T31" i="8" a="1"/>
  <c r="T31" i="8" s="1"/>
  <c r="R31" i="8" a="1"/>
  <c r="R31" i="8" s="1"/>
  <c r="U31" i="8" s="1"/>
  <c r="V31" i="8" s="1" a="1"/>
  <c r="V31" i="8" s="1"/>
  <c r="T30" i="8" a="1"/>
  <c r="T30" i="8" s="1"/>
  <c r="R30" i="8" a="1"/>
  <c r="R30" i="8" s="1"/>
  <c r="T29" i="8" a="1"/>
  <c r="T29" i="8" s="1"/>
  <c r="R29" i="8" a="1"/>
  <c r="R29" i="8" s="1"/>
  <c r="U29" i="8" s="1"/>
  <c r="V29" i="8" s="1" a="1"/>
  <c r="V29" i="8" s="1"/>
  <c r="T28" i="8" a="1"/>
  <c r="T28" i="8" s="1"/>
  <c r="R28" i="8" a="1"/>
  <c r="R28" i="8" s="1"/>
  <c r="U28" i="8" s="1"/>
  <c r="V28" i="8" s="1" a="1"/>
  <c r="V28" i="8" s="1"/>
  <c r="T27" i="8" a="1"/>
  <c r="T27" i="8" s="1"/>
  <c r="U27" i="8" s="1"/>
  <c r="V27" i="8" s="1" a="1"/>
  <c r="V27" i="8" s="1"/>
  <c r="R27" i="8" a="1"/>
  <c r="R27" i="8" s="1"/>
  <c r="T26" i="8" a="1"/>
  <c r="T26" i="8" s="1"/>
  <c r="R26" i="8" a="1"/>
  <c r="R26" i="8" s="1"/>
  <c r="T25" i="8" a="1"/>
  <c r="T25" i="8" s="1"/>
  <c r="R25" i="8" a="1"/>
  <c r="R25" i="8" s="1"/>
  <c r="T24" i="8" a="1"/>
  <c r="T24" i="8" s="1"/>
  <c r="R24" i="8" a="1"/>
  <c r="R24" i="8" s="1"/>
  <c r="T23" i="8" a="1"/>
  <c r="T23" i="8" s="1"/>
  <c r="R23" i="8"/>
  <c r="R23" i="8" a="1"/>
  <c r="T22" i="8" a="1"/>
  <c r="T22" i="8" s="1"/>
  <c r="R22" i="8" a="1"/>
  <c r="R22" i="8" s="1"/>
  <c r="T21" i="8" a="1"/>
  <c r="T21" i="8" s="1"/>
  <c r="R21" i="8" a="1"/>
  <c r="R21" i="8" s="1"/>
  <c r="U21" i="8" s="1"/>
  <c r="V21" i="8" s="1" a="1"/>
  <c r="V21" i="8" s="1"/>
  <c r="T20" i="8" a="1"/>
  <c r="T20" i="8" s="1"/>
  <c r="R20" i="8" a="1"/>
  <c r="R20" i="8" s="1"/>
  <c r="U20" i="8" s="1"/>
  <c r="V20" i="8" s="1" a="1"/>
  <c r="V20" i="8" s="1"/>
  <c r="T19" i="8" a="1"/>
  <c r="T19" i="8" s="1"/>
  <c r="R19" i="8" a="1"/>
  <c r="R19" i="8" s="1"/>
  <c r="T18" i="8" a="1"/>
  <c r="T18" i="8" s="1"/>
  <c r="R18" i="8" a="1"/>
  <c r="R18" i="8" s="1"/>
  <c r="T17" i="8" a="1"/>
  <c r="T17" i="8" s="1"/>
  <c r="R17" i="8"/>
  <c r="R17" i="8" a="1"/>
  <c r="T16" i="8" a="1"/>
  <c r="T16" i="8" s="1"/>
  <c r="R16" i="8" a="1"/>
  <c r="R16" i="8" s="1"/>
  <c r="T15" i="8" a="1"/>
  <c r="T15" i="8" s="1"/>
  <c r="R15" i="8" a="1"/>
  <c r="R15" i="8" s="1"/>
  <c r="T14" i="8" a="1"/>
  <c r="T14" i="8" s="1"/>
  <c r="R14" i="8"/>
  <c r="R14" i="8" a="1"/>
  <c r="T13" i="8" a="1"/>
  <c r="T13" i="8" s="1"/>
  <c r="R13" i="8" a="1"/>
  <c r="R13" i="8" s="1"/>
  <c r="T12" i="8" a="1"/>
  <c r="T12" i="8" s="1"/>
  <c r="R12" i="8" a="1"/>
  <c r="R12" i="8" s="1"/>
  <c r="T11" i="8" a="1"/>
  <c r="T11" i="8" s="1"/>
  <c r="R11" i="8" a="1"/>
  <c r="R11" i="8" s="1"/>
  <c r="T10" i="8" a="1"/>
  <c r="T10" i="8" s="1"/>
  <c r="R10" i="8" a="1"/>
  <c r="R10" i="8" s="1"/>
  <c r="U10" i="8" s="1"/>
  <c r="V10" i="8" s="1" a="1"/>
  <c r="V10" i="8" s="1"/>
  <c r="T9" i="8" a="1"/>
  <c r="T9" i="8" s="1"/>
  <c r="R9" i="8" a="1"/>
  <c r="R9" i="8" s="1"/>
  <c r="T8" i="8" a="1"/>
  <c r="T8" i="8" s="1"/>
  <c r="R8" i="8" a="1"/>
  <c r="R8" i="8" s="1"/>
  <c r="T7" i="8" a="1"/>
  <c r="T7" i="8" s="1"/>
  <c r="R7" i="8" a="1"/>
  <c r="R7" i="8" s="1"/>
  <c r="T6" i="8" a="1"/>
  <c r="T6" i="8" s="1"/>
  <c r="R6" i="8" a="1"/>
  <c r="R6" i="8" s="1"/>
  <c r="U6" i="8" s="1"/>
  <c r="V6" i="8" s="1" a="1"/>
  <c r="V6" i="8" s="1"/>
  <c r="T5" i="8" a="1"/>
  <c r="T5" i="8" s="1"/>
  <c r="R5" i="8" a="1"/>
  <c r="R5" i="8" s="1"/>
  <c r="T4" i="8" a="1"/>
  <c r="T4" i="8" s="1"/>
  <c r="R4" i="8" a="1"/>
  <c r="R4" i="8" s="1"/>
  <c r="T3" i="8" a="1"/>
  <c r="T3" i="8" s="1"/>
  <c r="R3" i="8" a="1"/>
  <c r="R3" i="8" s="1"/>
  <c r="U3" i="8" s="1"/>
  <c r="V3" i="8" s="1" a="1"/>
  <c r="V3" i="8" s="1"/>
  <c r="T2" i="8" a="1"/>
  <c r="T2" i="8" s="1"/>
  <c r="R2" i="8" a="1"/>
  <c r="R2" i="8" s="1"/>
  <c r="L33" i="10" l="1"/>
  <c r="H135" i="10"/>
  <c r="F36" i="10"/>
  <c r="G36" i="10" s="1"/>
  <c r="H36" i="10" s="1"/>
  <c r="H48" i="10" s="1"/>
  <c r="F47" i="10"/>
  <c r="G47" i="10" s="1"/>
  <c r="H47" i="10" s="1"/>
  <c r="X91" i="10"/>
  <c r="L120" i="10"/>
  <c r="H77" i="10"/>
  <c r="L91" i="10"/>
  <c r="T60" i="10"/>
  <c r="H19" i="10"/>
  <c r="T19" i="10"/>
  <c r="L7" i="10"/>
  <c r="X7" i="10"/>
  <c r="U184" i="8"/>
  <c r="V184" i="8" s="1" a="1"/>
  <c r="V184" i="8" s="1"/>
  <c r="U181" i="8"/>
  <c r="V181" i="8" s="1" a="1"/>
  <c r="V181" i="8" s="1"/>
  <c r="U71" i="8"/>
  <c r="V71" i="8" s="1" a="1"/>
  <c r="V71" i="8" s="1"/>
  <c r="U140" i="8"/>
  <c r="V140" i="8" s="1" a="1"/>
  <c r="V140" i="8" s="1"/>
  <c r="U168" i="8"/>
  <c r="V168" i="8" s="1" a="1"/>
  <c r="V168" i="8" s="1"/>
  <c r="U216" i="8"/>
  <c r="V216" i="8" s="1" a="1"/>
  <c r="V216" i="8" s="1"/>
  <c r="U103" i="8"/>
  <c r="V103" i="8" s="1" a="1"/>
  <c r="V103" i="8" s="1"/>
  <c r="U144" i="8"/>
  <c r="V144" i="8" s="1" a="1"/>
  <c r="V144" i="8" s="1"/>
  <c r="U207" i="8"/>
  <c r="V207" i="8" s="1" a="1"/>
  <c r="V207" i="8" s="1"/>
  <c r="U9" i="8"/>
  <c r="V9" i="8" s="1" a="1"/>
  <c r="V9" i="8" s="1"/>
  <c r="U19" i="8"/>
  <c r="V19" i="8" s="1" a="1"/>
  <c r="V19" i="8" s="1"/>
  <c r="U26" i="8"/>
  <c r="V26" i="8" s="1" a="1"/>
  <c r="V26" i="8" s="1"/>
  <c r="U65" i="8"/>
  <c r="V65" i="8" s="1" a="1"/>
  <c r="V65" i="8" s="1"/>
  <c r="U69" i="8"/>
  <c r="V69" i="8" s="1" a="1"/>
  <c r="V69" i="8" s="1"/>
  <c r="U131" i="8"/>
  <c r="V131" i="8" s="1" a="1"/>
  <c r="V131" i="8" s="1"/>
  <c r="U141" i="8"/>
  <c r="V141" i="8" s="1" a="1"/>
  <c r="V141" i="8" s="1"/>
  <c r="U166" i="8"/>
  <c r="V166" i="8" s="1" a="1"/>
  <c r="V166" i="8" s="1"/>
  <c r="U8" i="8"/>
  <c r="V8" i="8" s="1" a="1"/>
  <c r="V8" i="8" s="1"/>
  <c r="U231" i="8"/>
  <c r="V231" i="8" s="1" a="1"/>
  <c r="V231" i="8" s="1"/>
  <c r="U112" i="8"/>
  <c r="V112" i="8" s="1" a="1"/>
  <c r="V112" i="8" s="1"/>
  <c r="U182" i="8"/>
  <c r="V182" i="8" s="1" a="1"/>
  <c r="V182" i="8" s="1"/>
  <c r="U205" i="8"/>
  <c r="V205" i="8" s="1" a="1"/>
  <c r="V205" i="8" s="1"/>
  <c r="U187" i="8"/>
  <c r="V187" i="8" s="1" a="1"/>
  <c r="V187" i="8" s="1"/>
  <c r="U18" i="8"/>
  <c r="V18" i="8" s="1" a="1"/>
  <c r="V18" i="8" s="1"/>
  <c r="U55" i="8"/>
  <c r="V55" i="8" s="1" a="1"/>
  <c r="V55" i="8" s="1"/>
  <c r="U118" i="8"/>
  <c r="V118" i="8" s="1" a="1"/>
  <c r="V118" i="8" s="1"/>
  <c r="U128" i="8"/>
  <c r="V128" i="8" s="1" a="1"/>
  <c r="V128" i="8" s="1"/>
  <c r="U164" i="8"/>
  <c r="V164" i="8" s="1" a="1"/>
  <c r="V164" i="8" s="1"/>
  <c r="U202" i="8"/>
  <c r="V202" i="8" s="1" a="1"/>
  <c r="V202" i="8" s="1"/>
  <c r="U230" i="8"/>
  <c r="V230" i="8" s="1" a="1"/>
  <c r="V230" i="8" s="1"/>
  <c r="U120" i="8"/>
  <c r="V120" i="8" s="1" a="1"/>
  <c r="V120" i="8" s="1"/>
  <c r="U113" i="8"/>
  <c r="V113" i="8" s="1" a="1"/>
  <c r="V113" i="8" s="1"/>
  <c r="U197" i="8"/>
  <c r="V197" i="8" s="1" a="1"/>
  <c r="V197" i="8" s="1"/>
  <c r="U7" i="8"/>
  <c r="V7" i="8" s="1" a="1"/>
  <c r="V7" i="8" s="1"/>
  <c r="U63" i="8"/>
  <c r="V63" i="8" s="1" a="1"/>
  <c r="V63" i="8" s="1"/>
  <c r="U99" i="8"/>
  <c r="V99" i="8" s="1" a="1"/>
  <c r="V99" i="8" s="1"/>
  <c r="U109" i="8"/>
  <c r="V109" i="8" s="1" a="1"/>
  <c r="V109" i="8" s="1"/>
  <c r="U119" i="8"/>
  <c r="V119" i="8" s="1" a="1"/>
  <c r="V119" i="8" s="1"/>
  <c r="U122" i="8"/>
  <c r="V122" i="8" s="1" a="1"/>
  <c r="V122" i="8" s="1"/>
  <c r="U161" i="8"/>
  <c r="V161" i="8" s="1" a="1"/>
  <c r="V161" i="8" s="1"/>
  <c r="U165" i="8"/>
  <c r="V165" i="8" s="1" a="1"/>
  <c r="V165" i="8" s="1"/>
  <c r="U180" i="8"/>
  <c r="V180" i="8" s="1" a="1"/>
  <c r="V180" i="8" s="1"/>
  <c r="U219" i="8"/>
  <c r="V219" i="8" s="1" a="1"/>
  <c r="V219" i="8" s="1"/>
  <c r="U243" i="8"/>
  <c r="V243" i="8" s="1" a="1"/>
  <c r="V243" i="8" s="1"/>
  <c r="U56" i="8"/>
  <c r="V56" i="8" s="1" a="1"/>
  <c r="V56" i="8" s="1"/>
  <c r="U150" i="8"/>
  <c r="V150" i="8" s="1" a="1"/>
  <c r="V150" i="8" s="1"/>
  <c r="U171" i="8"/>
  <c r="V171" i="8" s="1" a="1"/>
  <c r="V171" i="8" s="1"/>
  <c r="U213" i="8"/>
  <c r="V213" i="8" s="1" a="1"/>
  <c r="V213" i="8" s="1"/>
  <c r="U224" i="8"/>
  <c r="V224" i="8" s="1" a="1"/>
  <c r="V224" i="8" s="1"/>
  <c r="U93" i="8"/>
  <c r="V93" i="8" s="1" a="1"/>
  <c r="V93" i="8" s="1"/>
  <c r="U163" i="8"/>
  <c r="V163" i="8" s="1" a="1"/>
  <c r="V163" i="8" s="1"/>
  <c r="U41" i="8"/>
  <c r="V41" i="8" s="1" a="1"/>
  <c r="V41" i="8" s="1"/>
  <c r="U75" i="8"/>
  <c r="V75" i="8" s="1" a="1"/>
  <c r="V75" i="8" s="1"/>
  <c r="U160" i="8"/>
  <c r="V160" i="8" s="1" a="1"/>
  <c r="V160" i="8" s="1"/>
  <c r="U229" i="8"/>
  <c r="V229" i="8" s="1" a="1"/>
  <c r="V229" i="8" s="1"/>
  <c r="U126" i="8"/>
  <c r="V126" i="8" s="1" a="1"/>
  <c r="V126" i="8" s="1"/>
  <c r="U133" i="8"/>
  <c r="V133" i="8" s="1" a="1"/>
  <c r="V133" i="8" s="1"/>
  <c r="U149" i="8"/>
  <c r="V149" i="8" s="1" a="1"/>
  <c r="V149" i="8" s="1"/>
  <c r="U155" i="8"/>
  <c r="V155" i="8" s="1" a="1"/>
  <c r="V155" i="8" s="1"/>
  <c r="U176" i="8"/>
  <c r="V176" i="8" s="1" a="1"/>
  <c r="V176" i="8" s="1"/>
  <c r="U111" i="8"/>
  <c r="V111" i="8" s="1" a="1"/>
  <c r="V111" i="8" s="1"/>
  <c r="U114" i="8"/>
  <c r="V114" i="8" s="1" a="1"/>
  <c r="V114" i="8" s="1"/>
  <c r="U192" i="8"/>
  <c r="V192" i="8" s="1" a="1"/>
  <c r="V192" i="8" s="1"/>
  <c r="U223" i="8"/>
  <c r="V223" i="8" s="1" a="1"/>
  <c r="V223" i="8" s="1"/>
  <c r="U117" i="8"/>
  <c r="V117" i="8" s="1" a="1"/>
  <c r="V117" i="8" s="1"/>
  <c r="U5" i="8"/>
  <c r="V5" i="8" s="1" a="1"/>
  <c r="V5" i="8" s="1"/>
  <c r="U30" i="8"/>
  <c r="V30" i="8" s="1" a="1"/>
  <c r="V30" i="8" s="1"/>
  <c r="U52" i="8"/>
  <c r="V52" i="8" s="1" a="1"/>
  <c r="V52" i="8" s="1"/>
  <c r="U87" i="8"/>
  <c r="V87" i="8" s="1" a="1"/>
  <c r="V87" i="8" s="1"/>
  <c r="U92" i="8"/>
  <c r="V92" i="8" s="1" a="1"/>
  <c r="V92" i="8" s="1"/>
  <c r="U100" i="8"/>
  <c r="V100" i="8" s="1" a="1"/>
  <c r="V100" i="8" s="1"/>
  <c r="U115" i="8"/>
  <c r="V115" i="8" s="1" a="1"/>
  <c r="V115" i="8" s="1"/>
  <c r="U138" i="8"/>
  <c r="V138" i="8" s="1" a="1"/>
  <c r="V138" i="8" s="1"/>
  <c r="U152" i="8"/>
  <c r="V152" i="8" s="1" a="1"/>
  <c r="V152" i="8" s="1"/>
  <c r="U159" i="8"/>
  <c r="V159" i="8" s="1" a="1"/>
  <c r="V159" i="8" s="1"/>
  <c r="U175" i="8"/>
  <c r="V175" i="8" s="1" a="1"/>
  <c r="V175" i="8" s="1"/>
  <c r="U214" i="8"/>
  <c r="V214" i="8" s="1" a="1"/>
  <c r="V214" i="8" s="1"/>
  <c r="U227" i="8"/>
  <c r="V227" i="8" s="1" a="1"/>
  <c r="V227" i="8" s="1"/>
  <c r="U12" i="8"/>
  <c r="V12" i="8" s="1" a="1"/>
  <c r="V12" i="8" s="1"/>
  <c r="U15" i="8"/>
  <c r="V15" i="8" s="1" a="1"/>
  <c r="V15" i="8" s="1"/>
  <c r="U33" i="8"/>
  <c r="V33" i="8" s="1" a="1"/>
  <c r="V33" i="8" s="1"/>
  <c r="U39" i="8"/>
  <c r="V39" i="8" s="1" a="1"/>
  <c r="V39" i="8" s="1"/>
  <c r="U64" i="8"/>
  <c r="V64" i="8" s="1" a="1"/>
  <c r="V64" i="8" s="1"/>
  <c r="U67" i="8"/>
  <c r="V67" i="8" s="1" a="1"/>
  <c r="V67" i="8" s="1"/>
  <c r="U84" i="8"/>
  <c r="V84" i="8" s="1" a="1"/>
  <c r="V84" i="8" s="1"/>
  <c r="U95" i="8"/>
  <c r="V95" i="8" s="1" a="1"/>
  <c r="V95" i="8" s="1"/>
  <c r="U136" i="8"/>
  <c r="V136" i="8" s="1" a="1"/>
  <c r="V136" i="8" s="1"/>
  <c r="U145" i="8"/>
  <c r="V145" i="8" s="1" a="1"/>
  <c r="V145" i="8" s="1"/>
  <c r="U157" i="8"/>
  <c r="V157" i="8" s="1" a="1"/>
  <c r="V157" i="8" s="1"/>
  <c r="U173" i="8"/>
  <c r="V173" i="8" s="1" a="1"/>
  <c r="V173" i="8" s="1"/>
  <c r="U215" i="8"/>
  <c r="V215" i="8" s="1" a="1"/>
  <c r="V215" i="8" s="1"/>
  <c r="U220" i="8"/>
  <c r="V220" i="8" s="1" a="1"/>
  <c r="V220" i="8" s="1"/>
  <c r="U222" i="8"/>
  <c r="V222" i="8" s="1" a="1"/>
  <c r="V222" i="8" s="1"/>
  <c r="U225" i="8"/>
  <c r="V225" i="8" s="1" a="1"/>
  <c r="V225" i="8" s="1"/>
  <c r="U235" i="8"/>
  <c r="V235" i="8" s="1" a="1"/>
  <c r="V235" i="8" s="1"/>
  <c r="U241" i="8"/>
  <c r="V241" i="8" s="1" a="1"/>
  <c r="V241" i="8" s="1"/>
  <c r="U238" i="8"/>
  <c r="V238" i="8" s="1" a="1"/>
  <c r="V238" i="8" s="1"/>
  <c r="U242" i="8"/>
  <c r="V242" i="8" s="1" a="1"/>
  <c r="V242" i="8" s="1"/>
  <c r="U226" i="8"/>
  <c r="V226" i="8" s="1" a="1"/>
  <c r="V226" i="8" s="1"/>
  <c r="U54" i="8"/>
  <c r="V54" i="8" s="1" a="1"/>
  <c r="V54" i="8" s="1"/>
  <c r="U102" i="8"/>
  <c r="V102" i="8" s="1" a="1"/>
  <c r="V102" i="8" s="1"/>
  <c r="U130" i="8"/>
  <c r="V130" i="8" s="1" a="1"/>
  <c r="V130" i="8" s="1"/>
  <c r="U167" i="8"/>
  <c r="V167" i="8" s="1" a="1"/>
  <c r="V167" i="8" s="1"/>
  <c r="U195" i="8"/>
  <c r="V195" i="8" s="1" a="1"/>
  <c r="V195" i="8" s="1"/>
  <c r="U203" i="8"/>
  <c r="V203" i="8" s="1" a="1"/>
  <c r="V203" i="8" s="1"/>
  <c r="U239" i="8"/>
  <c r="V239" i="8" s="1" a="1"/>
  <c r="V239" i="8" s="1"/>
  <c r="U35" i="8"/>
  <c r="V35" i="8" s="1" a="1"/>
  <c r="V35" i="8" s="1"/>
  <c r="U132" i="8"/>
  <c r="V132" i="8" s="1" a="1"/>
  <c r="V132" i="8" s="1"/>
  <c r="U183" i="8"/>
  <c r="V183" i="8" s="1" a="1"/>
  <c r="V183" i="8" s="1"/>
  <c r="U4" i="8"/>
  <c r="V4" i="8" s="1" a="1"/>
  <c r="V4" i="8" s="1"/>
  <c r="U25" i="8"/>
  <c r="V25" i="8" s="1" a="1"/>
  <c r="V25" i="8" s="1"/>
  <c r="U86" i="8"/>
  <c r="V86" i="8" s="1" a="1"/>
  <c r="V86" i="8" s="1"/>
  <c r="U94" i="8"/>
  <c r="V94" i="8" s="1" a="1"/>
  <c r="V94" i="8" s="1"/>
  <c r="U127" i="8"/>
  <c r="V127" i="8" s="1" a="1"/>
  <c r="V127" i="8" s="1"/>
  <c r="U190" i="8"/>
  <c r="V190" i="8" s="1" a="1"/>
  <c r="V190" i="8" s="1"/>
  <c r="U198" i="8"/>
  <c r="V198" i="8" s="1" a="1"/>
  <c r="V198" i="8" s="1"/>
  <c r="U211" i="8"/>
  <c r="V211" i="8" s="1" a="1"/>
  <c r="V211" i="8" s="1"/>
  <c r="U237" i="8"/>
  <c r="V237" i="8" s="1" a="1"/>
  <c r="V237" i="8" s="1"/>
  <c r="U110" i="8"/>
  <c r="V110" i="8" s="1" a="1"/>
  <c r="V110" i="8" s="1"/>
  <c r="U125" i="8"/>
  <c r="V125" i="8" s="1" a="1"/>
  <c r="V125" i="8" s="1"/>
  <c r="U135" i="8"/>
  <c r="V135" i="8" s="1" a="1"/>
  <c r="V135" i="8" s="1"/>
  <c r="U158" i="8"/>
  <c r="V158" i="8" s="1" a="1"/>
  <c r="V158" i="8" s="1"/>
  <c r="U174" i="8"/>
  <c r="V174" i="8" s="1" a="1"/>
  <c r="V174" i="8" s="1"/>
  <c r="U191" i="8"/>
  <c r="V191" i="8" s="1" a="1"/>
  <c r="V191" i="8" s="1"/>
  <c r="U199" i="8"/>
  <c r="V199" i="8" s="1" a="1"/>
  <c r="V199" i="8" s="1"/>
  <c r="U206" i="8"/>
  <c r="V206" i="8" s="1" a="1"/>
  <c r="V206" i="8" s="1"/>
  <c r="U209" i="8"/>
  <c r="V209" i="8" s="1" a="1"/>
  <c r="V209" i="8" s="1"/>
  <c r="U212" i="8"/>
  <c r="V212" i="8" s="1" a="1"/>
  <c r="V212" i="8" s="1"/>
  <c r="U13" i="8"/>
  <c r="V13" i="8" s="1" a="1"/>
  <c r="V13" i="8" s="1"/>
  <c r="U16" i="8"/>
  <c r="V16" i="8" s="1" a="1"/>
  <c r="V16" i="8" s="1"/>
  <c r="U22" i="8"/>
  <c r="V22" i="8" s="1" a="1"/>
  <c r="V22" i="8" s="1"/>
  <c r="U11" i="8"/>
  <c r="V11" i="8" s="1" a="1"/>
  <c r="V11" i="8" s="1"/>
  <c r="U14" i="8"/>
  <c r="V14" i="8" s="1" a="1"/>
  <c r="V14" i="8" s="1"/>
  <c r="U17" i="8"/>
  <c r="V17" i="8" s="1" a="1"/>
  <c r="V17" i="8" s="1"/>
  <c r="U23" i="8"/>
  <c r="V23" i="8" s="1" a="1"/>
  <c r="V23" i="8" s="1"/>
  <c r="U2" i="8"/>
  <c r="V2" i="8" s="1" a="1"/>
  <c r="V2" i="8" s="1"/>
  <c r="U24" i="8"/>
  <c r="V24" i="8" s="1" a="1"/>
  <c r="V24" i="8" s="1"/>
  <c r="U66" i="8"/>
  <c r="V66" i="8" s="1" a="1"/>
  <c r="V66" i="8" s="1"/>
  <c r="U90" i="8"/>
  <c r="V90" i="8" s="1" a="1"/>
  <c r="V90" i="8" s="1"/>
  <c r="U70" i="8"/>
  <c r="V70" i="8" s="1" a="1"/>
  <c r="V70" i="8" s="1"/>
  <c r="U74" i="8"/>
  <c r="V74" i="8" s="1" a="1"/>
  <c r="V74" i="8" s="1"/>
  <c r="U38" i="8"/>
  <c r="V38" i="8" s="1" a="1"/>
  <c r="V38" i="8" s="1"/>
  <c r="U45" i="8"/>
  <c r="V45" i="8" s="1" a="1"/>
  <c r="V45" i="8" s="1"/>
  <c r="U78" i="8"/>
  <c r="V78" i="8" s="1" a="1"/>
  <c r="V78" i="8" s="1"/>
  <c r="U82" i="8"/>
  <c r="V82" i="8" s="1" a="1"/>
  <c r="V82" i="8" s="1"/>
  <c r="U105" i="8"/>
  <c r="V105" i="8" s="1" a="1"/>
  <c r="V105" i="8" s="1"/>
  <c r="U124" i="8"/>
  <c r="V124" i="8" s="1" a="1"/>
  <c r="V124" i="8" s="1"/>
  <c r="U146" i="8"/>
  <c r="V146" i="8" s="1" a="1"/>
  <c r="V146" i="8" s="1"/>
  <c r="U106" i="8"/>
  <c r="V106" i="8" s="1" a="1"/>
  <c r="V106" i="8" s="1"/>
  <c r="U42" i="8"/>
  <c r="V42" i="8" s="1" a="1"/>
  <c r="V42" i="8" s="1"/>
  <c r="U58" i="8"/>
  <c r="V58" i="8" s="1" a="1"/>
  <c r="V58" i="8" s="1"/>
  <c r="U46" i="8"/>
  <c r="V46" i="8" s="1" a="1"/>
  <c r="V46" i="8" s="1"/>
  <c r="U50" i="8"/>
  <c r="V50" i="8" s="1" a="1"/>
  <c r="V50" i="8" s="1"/>
  <c r="U73" i="8"/>
  <c r="V73" i="8" s="1" a="1"/>
  <c r="V73" i="8" s="1"/>
  <c r="U77" i="8"/>
  <c r="V77" i="8" s="1" a="1"/>
  <c r="V77" i="8" s="1"/>
  <c r="U89" i="8"/>
  <c r="V89" i="8" s="1" a="1"/>
  <c r="V89" i="8" s="1"/>
  <c r="U98" i="8"/>
  <c r="V98" i="8" s="1" a="1"/>
  <c r="V98" i="8" s="1"/>
  <c r="U201" i="8"/>
  <c r="V201" i="8" s="1" a="1"/>
  <c r="V201" i="8" s="1"/>
  <c r="U218" i="8"/>
  <c r="V218" i="8" s="1" a="1"/>
  <c r="V218" i="8" s="1"/>
  <c r="U143" i="8"/>
  <c r="V143" i="8" s="1" a="1"/>
  <c r="V143" i="8" s="1"/>
  <c r="U153" i="8"/>
  <c r="V153" i="8" s="1" a="1"/>
  <c r="V153" i="8" s="1"/>
  <c r="U204" i="8"/>
  <c r="V204" i="8" s="1" a="1"/>
  <c r="V204" i="8" s="1"/>
  <c r="U228" i="8"/>
  <c r="V228" i="8" s="1" a="1"/>
  <c r="V228" i="8" s="1"/>
  <c r="U154" i="8"/>
  <c r="V154" i="8" s="1" a="1"/>
  <c r="V154" i="8" s="1"/>
  <c r="U186" i="8"/>
  <c r="V186" i="8" s="1" a="1"/>
  <c r="V186" i="8" s="1"/>
  <c r="U233" i="8"/>
  <c r="V233" i="8" s="1" a="1"/>
  <c r="V233" i="8" s="1"/>
  <c r="U240" i="8"/>
  <c r="V240" i="8" s="1" a="1"/>
  <c r="V240" i="8" s="1"/>
  <c r="U151" i="8"/>
  <c r="V151" i="8" s="1" a="1"/>
  <c r="V151" i="8" s="1"/>
  <c r="U162" i="8"/>
  <c r="V162" i="8" s="1" a="1"/>
  <c r="V162" i="8" s="1"/>
  <c r="U170" i="8"/>
  <c r="V170" i="8" s="1" a="1"/>
  <c r="V170" i="8" s="1"/>
  <c r="U178" i="8"/>
  <c r="V178" i="8" s="1" a="1"/>
  <c r="V178" i="8" s="1"/>
  <c r="U193" i="8"/>
  <c r="V193" i="8" s="1" a="1"/>
  <c r="V193" i="8" s="1"/>
  <c r="U210" i="8"/>
  <c r="V210" i="8" s="1" a="1"/>
  <c r="V210" i="8" s="1"/>
  <c r="U236" i="8"/>
  <c r="V236" i="8" s="1" a="1"/>
  <c r="V236" i="8" s="1"/>
  <c r="U244" i="8"/>
  <c r="V244" i="8" s="1" a="1"/>
  <c r="V244" i="8" s="1"/>
  <c r="U196" i="8"/>
  <c r="V196" i="8" s="1" a="1"/>
  <c r="V196" i="8" s="1"/>
  <c r="U217" i="8"/>
  <c r="V217" i="8" s="1" a="1"/>
  <c r="V217" i="8" s="1"/>
  <c r="U234" i="8"/>
  <c r="V234" i="8" s="1" a="1"/>
  <c r="V234" i="8" s="1"/>
  <c r="B43" i="4"/>
  <c r="B126" i="3"/>
  <c r="T2" i="1" a="1"/>
  <c r="T2" i="1" s="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M77" i="4"/>
  <c r="B77" i="4"/>
  <c r="M60" i="4"/>
  <c r="B60" i="4"/>
  <c r="L170" i="3"/>
  <c r="L155" i="3"/>
  <c r="B170" i="3"/>
  <c r="B155" i="3"/>
  <c r="M43" i="4"/>
  <c r="L126" i="3"/>
  <c r="B26" i="4"/>
  <c r="M26" i="4"/>
  <c r="L109" i="3"/>
  <c r="B109" i="3"/>
  <c r="U13" i="1" l="1"/>
  <c r="V13" i="1" s="1" a="1"/>
  <c r="V13" i="1" s="1"/>
  <c r="U6" i="1"/>
  <c r="V6" i="1" s="1" a="1"/>
  <c r="V6" i="1" s="1"/>
  <c r="U20" i="1"/>
  <c r="V20" i="1" s="1" a="1"/>
  <c r="V20" i="1" s="1"/>
  <c r="U19" i="1"/>
  <c r="V19" i="1" s="1" a="1"/>
  <c r="V19" i="1" s="1"/>
  <c r="U14" i="1"/>
  <c r="V14" i="1" s="1" a="1"/>
  <c r="V14" i="1" s="1"/>
  <c r="U7" i="1"/>
  <c r="V7" i="1" s="1" a="1"/>
  <c r="V7" i="1" s="1"/>
  <c r="U68" i="1"/>
  <c r="V68" i="1" s="1" a="1"/>
  <c r="V68" i="1" s="1"/>
  <c r="U34" i="1"/>
  <c r="V34" i="1" s="1" a="1"/>
  <c r="V34" i="1" s="1"/>
  <c r="U26" i="1"/>
  <c r="V26" i="1" s="1" a="1"/>
  <c r="V26" i="1" s="1"/>
  <c r="U41" i="1"/>
  <c r="V41" i="1" s="1" a="1"/>
  <c r="V41" i="1" s="1"/>
  <c r="U49" i="1"/>
  <c r="V49" i="1" s="1" a="1"/>
  <c r="V49" i="1" s="1"/>
  <c r="U114" i="1"/>
  <c r="V114" i="1" s="1" a="1"/>
  <c r="V114" i="1" s="1"/>
  <c r="U101" i="1"/>
  <c r="V101" i="1" s="1" a="1"/>
  <c r="V101" i="1" s="1"/>
  <c r="U79" i="1"/>
  <c r="V79" i="1" s="1" a="1"/>
  <c r="V79" i="1" s="1"/>
  <c r="U108" i="1"/>
  <c r="V108" i="1" s="1" a="1"/>
  <c r="V108" i="1" s="1"/>
  <c r="U93" i="1"/>
  <c r="V93" i="1" s="1" a="1"/>
  <c r="V93" i="1" s="1"/>
  <c r="U86" i="1"/>
  <c r="V86" i="1" s="1" a="1"/>
  <c r="V86" i="1" s="1"/>
  <c r="U40" i="1"/>
  <c r="V40" i="1" s="1" a="1"/>
  <c r="V40" i="1" s="1"/>
  <c r="U33" i="1"/>
  <c r="V33" i="1" s="1" a="1"/>
  <c r="V33" i="1" s="1"/>
  <c r="U25" i="1"/>
  <c r="V25" i="1" s="1" a="1"/>
  <c r="V25" i="1" s="1"/>
  <c r="U60" i="1"/>
  <c r="V60" i="1" s="1" a="1"/>
  <c r="V60" i="1" s="1"/>
  <c r="U53" i="1"/>
  <c r="V53" i="1" s="1" a="1"/>
  <c r="V53" i="1" s="1"/>
  <c r="U45" i="1"/>
  <c r="V45" i="1" s="1" a="1"/>
  <c r="V45" i="1" s="1"/>
  <c r="U37" i="1"/>
  <c r="V37" i="1" s="1" a="1"/>
  <c r="V37" i="1" s="1"/>
  <c r="U30" i="1"/>
  <c r="V30" i="1" s="1" a="1"/>
  <c r="V30" i="1" s="1"/>
  <c r="U17" i="1"/>
  <c r="V17" i="1" s="1" a="1"/>
  <c r="V17" i="1" s="1"/>
  <c r="U10" i="1"/>
  <c r="V10" i="1" s="1" a="1"/>
  <c r="V10" i="1" s="1"/>
  <c r="U3" i="1"/>
  <c r="V3" i="1" s="1" a="1"/>
  <c r="V3" i="1" s="1"/>
  <c r="U202" i="1"/>
  <c r="V202" i="1" s="1" a="1"/>
  <c r="V202" i="1" s="1"/>
  <c r="U187" i="1"/>
  <c r="V187" i="1" s="1" a="1"/>
  <c r="V187" i="1" s="1"/>
  <c r="U179" i="1"/>
  <c r="V179" i="1" s="1" a="1"/>
  <c r="V179" i="1" s="1"/>
  <c r="U171" i="1"/>
  <c r="V171" i="1" s="1" a="1"/>
  <c r="V171" i="1" s="1"/>
  <c r="U164" i="1"/>
  <c r="V164" i="1" s="1" a="1"/>
  <c r="V164" i="1" s="1"/>
  <c r="U157" i="1"/>
  <c r="V157" i="1" s="1" a="1"/>
  <c r="V157" i="1" s="1"/>
  <c r="U151" i="1"/>
  <c r="V151" i="1" s="1" a="1"/>
  <c r="V151" i="1" s="1"/>
  <c r="U144" i="1"/>
  <c r="V144" i="1" s="1" a="1"/>
  <c r="V144" i="1" s="1"/>
  <c r="U136" i="1"/>
  <c r="V136" i="1" s="1" a="1"/>
  <c r="V136" i="1" s="1"/>
  <c r="U130" i="1"/>
  <c r="V130" i="1" s="1" a="1"/>
  <c r="V130" i="1" s="1"/>
  <c r="U124" i="1"/>
  <c r="V124" i="1" s="1" a="1"/>
  <c r="V124" i="1" s="1"/>
  <c r="U111" i="1"/>
  <c r="V111" i="1" s="1" a="1"/>
  <c r="V111" i="1" s="1"/>
  <c r="U97" i="1"/>
  <c r="V97" i="1" s="1" a="1"/>
  <c r="V97" i="1" s="1"/>
  <c r="U90" i="1"/>
  <c r="V90" i="1" s="1" a="1"/>
  <c r="V90" i="1" s="1"/>
  <c r="U83" i="1"/>
  <c r="V83" i="1" s="1" a="1"/>
  <c r="V83" i="1" s="1"/>
  <c r="U75" i="1"/>
  <c r="V75" i="1" s="1" a="1"/>
  <c r="V75" i="1" s="1"/>
  <c r="U96" i="1"/>
  <c r="V96" i="1" s="1" a="1"/>
  <c r="V96" i="1" s="1"/>
  <c r="U82" i="1"/>
  <c r="V82" i="1" s="1" a="1"/>
  <c r="V82" i="1" s="1"/>
  <c r="U209" i="1"/>
  <c r="V209" i="1" s="1" a="1"/>
  <c r="V209" i="1" s="1"/>
  <c r="U194" i="1"/>
  <c r="V194" i="1" s="1" a="1"/>
  <c r="V194" i="1" s="1"/>
  <c r="U208" i="1"/>
  <c r="V208" i="1" s="1" a="1"/>
  <c r="V208" i="1" s="1"/>
  <c r="U201" i="1"/>
  <c r="V201" i="1" s="1" a="1"/>
  <c r="V201" i="1" s="1"/>
  <c r="U193" i="1"/>
  <c r="V193" i="1" s="1" a="1"/>
  <c r="V193" i="1" s="1"/>
  <c r="U186" i="1"/>
  <c r="V186" i="1" s="1" a="1"/>
  <c r="V186" i="1" s="1"/>
  <c r="U178" i="1"/>
  <c r="V178" i="1" s="1" a="1"/>
  <c r="V178" i="1" s="1"/>
  <c r="U170" i="1"/>
  <c r="V170" i="1" s="1" a="1"/>
  <c r="V170" i="1" s="1"/>
  <c r="U163" i="1"/>
  <c r="V163" i="1" s="1" a="1"/>
  <c r="V163" i="1" s="1"/>
  <c r="U150" i="1"/>
  <c r="V150" i="1" s="1" a="1"/>
  <c r="V150" i="1" s="1"/>
  <c r="U135" i="1"/>
  <c r="V135" i="1" s="1" a="1"/>
  <c r="V135" i="1" s="1"/>
  <c r="U104" i="1"/>
  <c r="V104" i="1" s="1" a="1"/>
  <c r="V104" i="1" s="1"/>
  <c r="U89" i="1"/>
  <c r="V89" i="1" s="1" a="1"/>
  <c r="V89" i="1" s="1"/>
  <c r="U74" i="1"/>
  <c r="V74" i="1" s="1" a="1"/>
  <c r="V74" i="1" s="1"/>
  <c r="U67" i="1"/>
  <c r="V67" i="1" s="1" a="1"/>
  <c r="V67" i="1" s="1"/>
  <c r="U55" i="1"/>
  <c r="V55" i="1" s="1" a="1"/>
  <c r="V55" i="1" s="1"/>
  <c r="U120" i="1"/>
  <c r="V120" i="1" s="1" a="1"/>
  <c r="V120" i="1" s="1"/>
  <c r="U126" i="1"/>
  <c r="V126" i="1" s="1" a="1"/>
  <c r="V126" i="1" s="1"/>
  <c r="U188" i="1"/>
  <c r="V188" i="1" s="1" a="1"/>
  <c r="V188" i="1" s="1"/>
  <c r="U181" i="1"/>
  <c r="V181" i="1" s="1" a="1"/>
  <c r="V181" i="1" s="1"/>
  <c r="U106" i="1"/>
  <c r="V106" i="1" s="1" a="1"/>
  <c r="V106" i="1" s="1"/>
  <c r="U51" i="1"/>
  <c r="V51" i="1" s="1" a="1"/>
  <c r="V51" i="1" s="1"/>
  <c r="U28" i="1"/>
  <c r="V28" i="1" s="1" a="1"/>
  <c r="V28" i="1" s="1"/>
  <c r="U165" i="1"/>
  <c r="V165" i="1" s="1" a="1"/>
  <c r="V165" i="1" s="1"/>
  <c r="U158" i="1"/>
  <c r="V158" i="1" s="1" a="1"/>
  <c r="V158" i="1" s="1"/>
  <c r="U152" i="1"/>
  <c r="V152" i="1" s="1" a="1"/>
  <c r="V152" i="1" s="1"/>
  <c r="U145" i="1"/>
  <c r="V145" i="1" s="1" a="1"/>
  <c r="V145" i="1" s="1"/>
  <c r="U137" i="1"/>
  <c r="V137" i="1" s="1" a="1"/>
  <c r="V137" i="1" s="1"/>
  <c r="U131" i="1"/>
  <c r="V131" i="1" s="1" a="1"/>
  <c r="V131" i="1" s="1"/>
  <c r="U119" i="1"/>
  <c r="V119" i="1" s="1" a="1"/>
  <c r="V119" i="1" s="1"/>
  <c r="U98" i="1"/>
  <c r="V98" i="1" s="1" a="1"/>
  <c r="V98" i="1" s="1"/>
  <c r="U91" i="1"/>
  <c r="V91" i="1" s="1" a="1"/>
  <c r="V91" i="1" s="1"/>
  <c r="U84" i="1"/>
  <c r="V84" i="1" s="1" a="1"/>
  <c r="V84" i="1" s="1"/>
  <c r="U76" i="1"/>
  <c r="V76" i="1" s="1" a="1"/>
  <c r="V76" i="1" s="1"/>
  <c r="U69" i="1"/>
  <c r="V69" i="1" s="1" a="1"/>
  <c r="V69" i="1" s="1"/>
  <c r="U57" i="1"/>
  <c r="V57" i="1" s="1" a="1"/>
  <c r="V57" i="1" s="1"/>
  <c r="U21" i="1"/>
  <c r="V21" i="1" s="1" a="1"/>
  <c r="V21" i="1" s="1"/>
  <c r="U8" i="1"/>
  <c r="V8" i="1" s="1" a="1"/>
  <c r="V8" i="1" s="1"/>
  <c r="U200" i="1"/>
  <c r="V200" i="1" s="1" a="1"/>
  <c r="V200" i="1" s="1"/>
  <c r="U177" i="1"/>
  <c r="V177" i="1" s="1" a="1"/>
  <c r="V177" i="1" s="1"/>
  <c r="U192" i="1"/>
  <c r="V192" i="1" s="1" a="1"/>
  <c r="V192" i="1" s="1"/>
  <c r="U214" i="1"/>
  <c r="V214" i="1" s="1" a="1"/>
  <c r="V214" i="1" s="1"/>
  <c r="U199" i="1"/>
  <c r="V199" i="1" s="1" a="1"/>
  <c r="V199" i="1" s="1"/>
  <c r="U191" i="1"/>
  <c r="V191" i="1" s="1" a="1"/>
  <c r="V191" i="1" s="1"/>
  <c r="U184" i="1"/>
  <c r="V184" i="1" s="1" a="1"/>
  <c r="V184" i="1" s="1"/>
  <c r="U176" i="1"/>
  <c r="V176" i="1" s="1" a="1"/>
  <c r="V176" i="1" s="1"/>
  <c r="U169" i="1"/>
  <c r="V169" i="1" s="1" a="1"/>
  <c r="V169" i="1" s="1"/>
  <c r="U161" i="1"/>
  <c r="V161" i="1" s="1" a="1"/>
  <c r="V161" i="1" s="1"/>
  <c r="U156" i="1"/>
  <c r="V156" i="1" s="1" a="1"/>
  <c r="V156" i="1" s="1"/>
  <c r="U149" i="1"/>
  <c r="V149" i="1" s="1" a="1"/>
  <c r="V149" i="1" s="1"/>
  <c r="U142" i="1"/>
  <c r="V142" i="1" s="1" a="1"/>
  <c r="V142" i="1" s="1"/>
  <c r="U134" i="1"/>
  <c r="V134" i="1" s="1" a="1"/>
  <c r="V134" i="1" s="1"/>
  <c r="U122" i="1"/>
  <c r="V122" i="1" s="1" a="1"/>
  <c r="V122" i="1" s="1"/>
  <c r="U116" i="1"/>
  <c r="V116" i="1" s="1" a="1"/>
  <c r="V116" i="1" s="1"/>
  <c r="U103" i="1"/>
  <c r="V103" i="1" s="1" a="1"/>
  <c r="V103" i="1" s="1"/>
  <c r="U95" i="1"/>
  <c r="V95" i="1" s="1" a="1"/>
  <c r="V95" i="1" s="1"/>
  <c r="U88" i="1"/>
  <c r="V88" i="1" s="1" a="1"/>
  <c r="V88" i="1" s="1"/>
  <c r="U81" i="1"/>
  <c r="V81" i="1" s="1" a="1"/>
  <c r="V81" i="1" s="1"/>
  <c r="U73" i="1"/>
  <c r="V73" i="1" s="1" a="1"/>
  <c r="V73" i="1" s="1"/>
  <c r="U66" i="1"/>
  <c r="V66" i="1" s="1" a="1"/>
  <c r="V66" i="1" s="1"/>
  <c r="U62" i="1"/>
  <c r="V62" i="1" s="1" a="1"/>
  <c r="V62" i="1" s="1"/>
  <c r="U185" i="1"/>
  <c r="V185" i="1" s="1" a="1"/>
  <c r="V185" i="1" s="1"/>
  <c r="U207" i="1"/>
  <c r="V207" i="1" s="1" a="1"/>
  <c r="V207" i="1" s="1"/>
  <c r="U206" i="1"/>
  <c r="V206" i="1" s="1" a="1"/>
  <c r="V206" i="1" s="1"/>
  <c r="U198" i="1"/>
  <c r="V198" i="1" s="1" a="1"/>
  <c r="V198" i="1" s="1"/>
  <c r="U190" i="1"/>
  <c r="V190" i="1" s="1" a="1"/>
  <c r="V190" i="1" s="1"/>
  <c r="U183" i="1"/>
  <c r="V183" i="1" s="1" a="1"/>
  <c r="V183" i="1" s="1"/>
  <c r="U175" i="1"/>
  <c r="V175" i="1" s="1" a="1"/>
  <c r="V175" i="1" s="1"/>
  <c r="U128" i="1"/>
  <c r="V128" i="1" s="1" a="1"/>
  <c r="V128" i="1" s="1"/>
  <c r="U159" i="1"/>
  <c r="V159" i="1" s="1" a="1"/>
  <c r="V159" i="1" s="1"/>
  <c r="U113" i="1"/>
  <c r="V113" i="1" s="1" a="1"/>
  <c r="V113" i="1" s="1"/>
  <c r="U107" i="1"/>
  <c r="V107" i="1" s="1" a="1"/>
  <c r="V107" i="1" s="1"/>
  <c r="U100" i="1"/>
  <c r="V100" i="1" s="1" a="1"/>
  <c r="V100" i="1" s="1"/>
  <c r="U92" i="1"/>
  <c r="V92" i="1" s="1" a="1"/>
  <c r="V92" i="1" s="1"/>
  <c r="U85" i="1"/>
  <c r="V85" i="1" s="1" a="1"/>
  <c r="V85" i="1" s="1"/>
  <c r="U78" i="1"/>
  <c r="V78" i="1" s="1" a="1"/>
  <c r="V78" i="1" s="1"/>
  <c r="U71" i="1"/>
  <c r="V71" i="1" s="1" a="1"/>
  <c r="V71" i="1" s="1"/>
  <c r="U64" i="1"/>
  <c r="V64" i="1" s="1" a="1"/>
  <c r="V64" i="1" s="1"/>
  <c r="U52" i="1"/>
  <c r="V52" i="1" s="1" a="1"/>
  <c r="V52" i="1" s="1"/>
  <c r="U44" i="1"/>
  <c r="V44" i="1" s="1" a="1"/>
  <c r="V44" i="1" s="1"/>
  <c r="U36" i="1"/>
  <c r="V36" i="1" s="1" a="1"/>
  <c r="V36" i="1" s="1"/>
  <c r="U29" i="1"/>
  <c r="V29" i="1" s="1" a="1"/>
  <c r="V29" i="1" s="1"/>
  <c r="U22" i="1"/>
  <c r="V22" i="1" s="1" a="1"/>
  <c r="V22" i="1" s="1"/>
  <c r="U16" i="1"/>
  <c r="V16" i="1" s="1" a="1"/>
  <c r="V16" i="1" s="1"/>
  <c r="U9" i="1"/>
  <c r="V9" i="1" s="1" a="1"/>
  <c r="V9" i="1" s="1"/>
  <c r="U2" i="1"/>
  <c r="V2" i="1" s="1" a="1"/>
  <c r="V2" i="1" s="1"/>
  <c r="U210" i="1"/>
  <c r="V210" i="1" s="1" a="1"/>
  <c r="V210" i="1" s="1"/>
  <c r="U172" i="1"/>
  <c r="V172" i="1" s="1" a="1"/>
  <c r="V172" i="1" s="1"/>
  <c r="U146" i="1"/>
  <c r="V146" i="1" s="1" a="1"/>
  <c r="V146" i="1" s="1"/>
  <c r="U138" i="1"/>
  <c r="V138" i="1" s="1" a="1"/>
  <c r="V138" i="1" s="1"/>
  <c r="U132" i="1"/>
  <c r="V132" i="1" s="1" a="1"/>
  <c r="V132" i="1" s="1"/>
  <c r="U125" i="1"/>
  <c r="V125" i="1" s="1" a="1"/>
  <c r="V125" i="1" s="1"/>
  <c r="U115" i="1"/>
  <c r="V115" i="1" s="1" a="1"/>
  <c r="V115" i="1" s="1"/>
  <c r="U109" i="1"/>
  <c r="V109" i="1" s="1" a="1"/>
  <c r="V109" i="1" s="1"/>
  <c r="U102" i="1"/>
  <c r="V102" i="1" s="1" a="1"/>
  <c r="V102" i="1" s="1"/>
  <c r="U94" i="1"/>
  <c r="V94" i="1" s="1" a="1"/>
  <c r="V94" i="1" s="1"/>
  <c r="U87" i="1"/>
  <c r="V87" i="1" s="1" a="1"/>
  <c r="V87" i="1" s="1"/>
  <c r="U80" i="1"/>
  <c r="V80" i="1" s="1" a="1"/>
  <c r="V80" i="1" s="1"/>
  <c r="U72" i="1"/>
  <c r="V72" i="1" s="1" a="1"/>
  <c r="V72" i="1" s="1"/>
  <c r="U65" i="1"/>
  <c r="V65" i="1" s="1" a="1"/>
  <c r="V65" i="1" s="1"/>
  <c r="U127" i="1"/>
  <c r="V127" i="1" s="1" a="1"/>
  <c r="V127" i="1" s="1"/>
  <c r="U46" i="1"/>
  <c r="V46" i="1" s="1" a="1"/>
  <c r="V46" i="1" s="1"/>
  <c r="U38" i="1"/>
  <c r="V38" i="1" s="1" a="1"/>
  <c r="V38" i="1" s="1"/>
  <c r="U31" i="1"/>
  <c r="V31" i="1" s="1" a="1"/>
  <c r="V31" i="1" s="1"/>
  <c r="U23" i="1"/>
  <c r="V23" i="1" s="1" a="1"/>
  <c r="V23" i="1" s="1"/>
  <c r="U18" i="1"/>
  <c r="V18" i="1" s="1" a="1"/>
  <c r="V18" i="1" s="1"/>
  <c r="U11" i="1"/>
  <c r="V11" i="1" s="1" a="1"/>
  <c r="V11" i="1" s="1"/>
  <c r="U4" i="1"/>
  <c r="V4" i="1" s="1" a="1"/>
  <c r="V4" i="1" s="1"/>
  <c r="U121" i="1"/>
  <c r="V121" i="1" s="1" a="1"/>
  <c r="V121" i="1" s="1"/>
  <c r="U140" i="1"/>
  <c r="V140" i="1" s="1" a="1"/>
  <c r="V140" i="1" s="1"/>
  <c r="U58" i="1"/>
  <c r="V58" i="1" s="1" a="1"/>
  <c r="V58" i="1" s="1"/>
  <c r="U143" i="1"/>
  <c r="V143" i="1" s="1" a="1"/>
  <c r="V143" i="1" s="1"/>
  <c r="U196" i="1"/>
  <c r="V196" i="1" s="1" a="1"/>
  <c r="V196" i="1" s="1"/>
  <c r="U173" i="1"/>
  <c r="V173" i="1" s="1" a="1"/>
  <c r="V173" i="1" s="1"/>
  <c r="U166" i="1"/>
  <c r="V166" i="1" s="1" a="1"/>
  <c r="V166" i="1" s="1"/>
  <c r="U160" i="1"/>
  <c r="V160" i="1" s="1" a="1"/>
  <c r="V160" i="1" s="1"/>
  <c r="U154" i="1"/>
  <c r="V154" i="1" s="1" a="1"/>
  <c r="V154" i="1" s="1"/>
  <c r="U117" i="1"/>
  <c r="V117" i="1" s="1" a="1"/>
  <c r="V117" i="1" s="1"/>
  <c r="U110" i="1"/>
  <c r="V110" i="1" s="1" a="1"/>
  <c r="V110" i="1" s="1"/>
  <c r="U195" i="1"/>
  <c r="V195" i="1" s="1" a="1"/>
  <c r="V195" i="1" s="1"/>
  <c r="U180" i="1"/>
  <c r="V180" i="1" s="1" a="1"/>
  <c r="V180" i="1" s="1"/>
  <c r="U147" i="1"/>
  <c r="V147" i="1" s="1" a="1"/>
  <c r="V147" i="1" s="1"/>
  <c r="U139" i="1"/>
  <c r="V139" i="1" s="1" a="1"/>
  <c r="V139" i="1" s="1"/>
  <c r="U61" i="1"/>
  <c r="V61" i="1" s="1" a="1"/>
  <c r="V61" i="1" s="1"/>
  <c r="U47" i="1"/>
  <c r="V47" i="1" s="1" a="1"/>
  <c r="V47" i="1" s="1"/>
  <c r="U12" i="1"/>
  <c r="V12" i="1" s="1" a="1"/>
  <c r="V12" i="1" s="1"/>
  <c r="U5" i="1"/>
  <c r="V5" i="1" s="1" a="1"/>
  <c r="V5" i="1" s="1"/>
  <c r="U211" i="1"/>
  <c r="V211" i="1" s="1" a="1"/>
  <c r="V211" i="1" s="1"/>
  <c r="U54" i="1"/>
  <c r="V54" i="1" s="1" a="1"/>
  <c r="V54" i="1" s="1"/>
  <c r="U39" i="1"/>
  <c r="V39" i="1" s="1" a="1"/>
  <c r="V39" i="1" s="1"/>
  <c r="U32" i="1"/>
  <c r="V32" i="1" s="1" a="1"/>
  <c r="V32" i="1" s="1"/>
  <c r="U24" i="1"/>
  <c r="V24" i="1" s="1" a="1"/>
  <c r="V24" i="1" s="1"/>
  <c r="U162" i="1"/>
  <c r="V162" i="1" s="1" a="1"/>
  <c r="V162" i="1" s="1"/>
  <c r="U59" i="1"/>
  <c r="V59" i="1" s="1" a="1"/>
  <c r="V59" i="1" s="1"/>
  <c r="U99" i="1"/>
  <c r="V99" i="1" s="1" a="1"/>
  <c r="V99" i="1" s="1"/>
  <c r="U77" i="1"/>
  <c r="V77" i="1" s="1" a="1"/>
  <c r="V77" i="1" s="1"/>
  <c r="U70" i="1"/>
  <c r="V70" i="1" s="1" a="1"/>
  <c r="V70" i="1" s="1"/>
  <c r="U43" i="1"/>
  <c r="V43" i="1" s="1" a="1"/>
  <c r="V43" i="1" s="1"/>
  <c r="U204" i="1"/>
  <c r="V204" i="1" s="1" a="1"/>
  <c r="V204" i="1" s="1"/>
  <c r="U112" i="1"/>
  <c r="V112" i="1" s="1" a="1"/>
  <c r="V112" i="1" s="1"/>
  <c r="U213" i="1"/>
  <c r="V213" i="1" s="1" a="1"/>
  <c r="V213" i="1" s="1"/>
  <c r="U168" i="1"/>
  <c r="V168" i="1" s="1" a="1"/>
  <c r="V168" i="1" s="1"/>
  <c r="U118" i="1"/>
  <c r="V118" i="1" s="1" a="1"/>
  <c r="V118" i="1" s="1"/>
  <c r="U105" i="1"/>
  <c r="V105" i="1" s="1" a="1"/>
  <c r="V105" i="1" s="1"/>
  <c r="U123" i="1"/>
  <c r="V123" i="1" s="1" a="1"/>
  <c r="V123" i="1" s="1"/>
  <c r="U203" i="1"/>
  <c r="V203" i="1" s="1" a="1"/>
  <c r="V203" i="1" s="1"/>
  <c r="U153" i="1"/>
  <c r="V153" i="1" s="1" a="1"/>
  <c r="V153" i="1" s="1"/>
  <c r="U48" i="1"/>
  <c r="V48" i="1" s="1" a="1"/>
  <c r="V48" i="1" s="1"/>
  <c r="U212" i="1"/>
  <c r="V212" i="1" s="1" a="1"/>
  <c r="V212" i="1" s="1"/>
  <c r="U205" i="1"/>
  <c r="V205" i="1" s="1" a="1"/>
  <c r="V205" i="1" s="1"/>
  <c r="U197" i="1"/>
  <c r="V197" i="1" s="1" a="1"/>
  <c r="V197" i="1" s="1"/>
  <c r="U189" i="1"/>
  <c r="V189" i="1" s="1" a="1"/>
  <c r="V189" i="1" s="1"/>
  <c r="U182" i="1"/>
  <c r="V182" i="1" s="1" a="1"/>
  <c r="V182" i="1" s="1"/>
  <c r="U174" i="1"/>
  <c r="V174" i="1" s="1" a="1"/>
  <c r="V174" i="1" s="1"/>
  <c r="U167" i="1"/>
  <c r="V167" i="1" s="1" a="1"/>
  <c r="V167" i="1" s="1"/>
  <c r="U155" i="1"/>
  <c r="V155" i="1" s="1" a="1"/>
  <c r="V155" i="1" s="1"/>
  <c r="U148" i="1"/>
  <c r="V148" i="1" s="1" a="1"/>
  <c r="V148" i="1" s="1"/>
  <c r="U141" i="1"/>
  <c r="V141" i="1" s="1" a="1"/>
  <c r="V141" i="1" s="1"/>
  <c r="U133" i="1"/>
  <c r="V133" i="1" s="1" a="1"/>
  <c r="V133" i="1" s="1"/>
  <c r="U129" i="1"/>
  <c r="V129" i="1" s="1" a="1"/>
  <c r="V129" i="1" s="1"/>
  <c r="U63" i="1"/>
  <c r="V63" i="1" s="1" a="1"/>
  <c r="V63" i="1" s="1"/>
  <c r="U56" i="1"/>
  <c r="V56" i="1" s="1" a="1"/>
  <c r="V56" i="1" s="1"/>
  <c r="U50" i="1"/>
  <c r="V50" i="1" s="1" a="1"/>
  <c r="V50" i="1" s="1"/>
  <c r="U42" i="1"/>
  <c r="V42" i="1" s="1" a="1"/>
  <c r="V42" i="1" s="1"/>
  <c r="U35" i="1"/>
  <c r="V35" i="1" s="1" a="1"/>
  <c r="V35" i="1" s="1"/>
  <c r="U27" i="1"/>
  <c r="V27" i="1" s="1" a="1"/>
  <c r="V27" i="1" s="1"/>
  <c r="U15" i="1"/>
  <c r="V15" i="1" s="1" a="1"/>
  <c r="V15" i="1" s="1"/>
  <c r="D5" i="5"/>
  <c r="E5" i="5"/>
  <c r="F5" i="5"/>
  <c r="G5" i="5"/>
  <c r="Q5" i="5"/>
  <c r="R5" i="5"/>
  <c r="S5" i="5"/>
  <c r="T5" i="5"/>
  <c r="O5" i="5"/>
  <c r="P5" i="5"/>
  <c r="N5" i="5"/>
  <c r="M5" i="5"/>
  <c r="L5" i="5"/>
  <c r="K5" i="5"/>
  <c r="J5" i="5"/>
  <c r="I5" i="5"/>
  <c r="H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<sst xmlns="http://schemas.openxmlformats.org/spreadsheetml/2006/main" count="11427" uniqueCount="441">
  <si>
    <t>ID</t>
  </si>
  <si>
    <t>Start time</t>
  </si>
  <si>
    <t>Completion time</t>
  </si>
  <si>
    <t>Email</t>
  </si>
  <si>
    <t>Name</t>
  </si>
  <si>
    <t>Language</t>
  </si>
  <si>
    <t>What is your field of study?</t>
  </si>
  <si>
    <t>How is your university funded?</t>
  </si>
  <si>
    <t>What is your university type?</t>
  </si>
  <si>
    <t>In which sector does your company serve?</t>
  </si>
  <si>
    <t>What is your current job profile?</t>
  </si>
  <si>
    <t>What is your current employment type?</t>
  </si>
  <si>
    <t>How long have you been a fulltime employee?</t>
  </si>
  <si>
    <t>Have long have you worked as an intern and/or working student before starting
  full-time employment?</t>
  </si>
  <si>
    <t>Column</t>
  </si>
  <si>
    <t>How long have you been working as an intern and/or working student?</t>
  </si>
  <si>
    <t>When was the last time you participated in a learning course outside of the mandatory learning (eg. University courses, Compliance training at work) ?</t>
  </si>
  <si>
    <t>How often do you enrol for learning courses outside of the mandatory learning?</t>
  </si>
  <si>
    <t>Reflecting on your academic program, do you have any suggestions about what should be included from the program which will help upcoming students gain industry required skills?</t>
  </si>
  <si>
    <t>If you are currently not pursing formal education, what is the highest degree you have completed?
If you are currently studying, which degree are you currently pursuing?</t>
  </si>
  <si>
    <t>What is your age?</t>
  </si>
  <si>
    <t>What is your gender?</t>
  </si>
  <si>
    <t>anonymous</t>
  </si>
  <si>
    <t>English (United States)‎</t>
  </si>
  <si>
    <t>Computer Science/ Information Technology</t>
  </si>
  <si>
    <t>Public</t>
  </si>
  <si>
    <t>(Technical) University</t>
  </si>
  <si>
    <t>Information Technology</t>
  </si>
  <si>
    <t>IT, software development</t>
  </si>
  <si>
    <t>Full-time</t>
  </si>
  <si>
    <t>7-12 months</t>
  </si>
  <si>
    <t>Strongly agree</t>
  </si>
  <si>
    <t>Disagree</t>
  </si>
  <si>
    <t>Somewhat disagree</t>
  </si>
  <si>
    <t>The course is currently ongoing</t>
  </si>
  <si>
    <t>Twice a year</t>
  </si>
  <si>
    <t>Agree</t>
  </si>
  <si>
    <t>Master's Degree</t>
  </si>
  <si>
    <t>25-29</t>
  </si>
  <si>
    <t>Female</t>
  </si>
  <si>
    <t>Deutsch</t>
  </si>
  <si>
    <t>Arts and Humanities</t>
  </si>
  <si>
    <t>Media Communications, and Translation</t>
  </si>
  <si>
    <t>Working student</t>
  </si>
  <si>
    <t>Somewhat agree</t>
  </si>
  <si>
    <t>Neutral</t>
  </si>
  <si>
    <t>6-12 months ago</t>
  </si>
  <si>
    <t>20-24</t>
  </si>
  <si>
    <t>13-18 months</t>
  </si>
  <si>
    <t>0-3 months ago</t>
  </si>
  <si>
    <t>Besonders Universitäten sollten näher an der praktischen Arbeit sein.</t>
  </si>
  <si>
    <t>Male</t>
  </si>
  <si>
    <t>Business, Administration and Law</t>
  </si>
  <si>
    <t>Private</t>
  </si>
  <si>
    <t>University of Applied Sciences</t>
  </si>
  <si>
    <t>Customer Success</t>
  </si>
  <si>
    <t>Intern</t>
  </si>
  <si>
    <t>Less than once a year</t>
  </si>
  <si>
    <t>Knowledge &amp; Learning</t>
  </si>
  <si>
    <t>&gt;24 months</t>
  </si>
  <si>
    <t>Four times a year</t>
  </si>
  <si>
    <t>In computer science it is all about building your tech stack, universities could offer even more possibilities to do this outside of standard programming languages like Java and SQL</t>
  </si>
  <si>
    <t>Research &amp; Development</t>
  </si>
  <si>
    <t>0-6 months</t>
  </si>
  <si>
    <t>4-6 months ago</t>
  </si>
  <si>
    <t>Once a year</t>
  </si>
  <si>
    <t>Bachelor's Degree</t>
  </si>
  <si>
    <t>Technical writer</t>
  </si>
  <si>
    <t>I did not participate in any course outside of the mandatory learning</t>
  </si>
  <si>
    <t>Never</t>
  </si>
  <si>
    <t>Demand Management</t>
  </si>
  <si>
    <t>Engineering, Manufacturing and Construction</t>
  </si>
  <si>
    <t>More than four times a year</t>
  </si>
  <si>
    <t>Strongly disagree</t>
  </si>
  <si>
    <t>Psychologie</t>
  </si>
  <si>
    <t>Human Resources</t>
  </si>
  <si>
    <t>19-24 months</t>
  </si>
  <si>
    <t>Mehr Projektmanagement Kenntnisse, aktives Zeitmanagement etc</t>
  </si>
  <si>
    <t>Education</t>
  </si>
  <si>
    <t>Consultancy</t>
  </si>
  <si>
    <t>Thrice a year</t>
  </si>
  <si>
    <t>Mehr Datenbankgrundlagen (z.B. wie müssen Datenbanken aussehen, was tun sie, und ganz pragmatisch selbst eine aufbauen)</t>
  </si>
  <si>
    <t>30-34</t>
  </si>
  <si>
    <t>Operations Management</t>
  </si>
  <si>
    <t>General administration and management</t>
  </si>
  <si>
    <t>Did not do internship and/or working student</t>
  </si>
  <si>
    <t>Natural Sciences, Mathematics and Statistics</t>
  </si>
  <si>
    <t>engere Kooperation von Unternehmen und Universitäten z.B. Industrievorlesungen, Unternehhmensvorstellungen</t>
  </si>
  <si>
    <t>Diploma</t>
  </si>
  <si>
    <t>Business and Technology</t>
  </si>
  <si>
    <t>Duale Hochschule</t>
  </si>
  <si>
    <t>In my opinion it is less useful to train explicit hardskills, which can'd be transferred. The focus should be to train Students to adapt in situations and obtain skills on their own</t>
  </si>
  <si>
    <t>Finance</t>
  </si>
  <si>
    <t>Software</t>
  </si>
  <si>
    <t>Dual student</t>
  </si>
  <si>
    <t>More practical knowledge or case studies. Less of theoretical concepts, which are largely outdated</t>
  </si>
  <si>
    <t>Marketing and Sales</t>
  </si>
  <si>
    <t>courses for commonly required software like me office, but applied to a more practical context. Not just learning formulas, but completing complex but common tasks like managing and analizing data.</t>
  </si>
  <si>
    <t>Project/Product Management</t>
  </si>
  <si>
    <t>More practical skills set and team work</t>
  </si>
  <si>
    <t xml:space="preserve">More practical subjects </t>
  </si>
  <si>
    <t>High School</t>
  </si>
  <si>
    <t xml:space="preserve">Development </t>
  </si>
  <si>
    <t>Presentation, workshops, chance to perform, based on task or skis</t>
  </si>
  <si>
    <t>Customer service</t>
  </si>
  <si>
    <t>12-24 months ago</t>
  </si>
  <si>
    <t>Data Analytics</t>
  </si>
  <si>
    <t>Communications</t>
  </si>
  <si>
    <t xml:space="preserve">Even though we had a lot of practical projects (marketing plan, website,  creating a start-up, project management), they very rarely required the usage of learning of software/technical skills. Incorporating more of those skills and making the usage of 2-3 skills a requirement for each project would have been much more beneficial for my job today.  E.g. university teaching time management skills + Miro and having to use both to create a marketing plan </t>
  </si>
  <si>
    <t>Health Science</t>
  </si>
  <si>
    <t>Interning has been a great way to learn a lot of the small details. University provides a well-rounded base. The real-world takes this general base and a student can use this to at least have an idea of what is going on. 
I am an undergrad student at Penn State University and this internship is required to graduate with a degree in Information Science and Technology. I am not sure how the skills that will be learned in the MBA program will translate to the industry, but I will be finding that out next year.
Prior to this, I spent twenty years in Supply Chain management with the companies Pfizer, Hershey Foods, GlaxoSmithKline, and Chiquita. It has been my experience that gaining industry skills happens both in the real-world and the classroom.
Thank you and good luck with your master's degree.
Michael Kellenberger.</t>
  </si>
  <si>
    <t>35&amp;&lt;</t>
  </si>
  <si>
    <t>N/A</t>
  </si>
  <si>
    <t>Business Administration and Engineering</t>
  </si>
  <si>
    <t>Manufacturing</t>
  </si>
  <si>
    <t>Compulsory internship should be included in the program.</t>
  </si>
  <si>
    <t>Product or service design</t>
  </si>
  <si>
    <t>Go to work</t>
  </si>
  <si>
    <t>Education and Training</t>
  </si>
  <si>
    <t>Sourcing, procurement, and supply chain management</t>
  </si>
  <si>
    <t>Tableau tool for data visualisation</t>
  </si>
  <si>
    <t>Retail</t>
  </si>
  <si>
    <t xml:space="preserve">Change management </t>
  </si>
  <si>
    <t xml:space="preserve">Courses should involve free courses which can be voluntarily accessed by students according to their area of interests. This will ensure that the students will learn what the university thinks is important as well as what the students think is important for themselves. </t>
  </si>
  <si>
    <t>Finance and controlling</t>
  </si>
  <si>
    <t>Soft Skills(Communication skills, Critical Thinking..etc), IT Skills,(Ms office suite).</t>
  </si>
  <si>
    <t xml:space="preserve">Pharmaceutical </t>
  </si>
  <si>
    <t>Programming skills such as vba, python, etc.</t>
  </si>
  <si>
    <t>Operational Excellence</t>
  </si>
  <si>
    <t xml:space="preserve">I think many of the subjects thought at university isn't really linked with industry needs. Especially theory subjects as in case like inference, which is hardly used in Companies yet a mandatory subject in University which infact is really difficult subject to pass (just an example here). Apart from that I would say German Universities are best to it's core. </t>
  </si>
  <si>
    <t>Practicals</t>
  </si>
  <si>
    <t xml:space="preserve">Green technology </t>
  </si>
  <si>
    <t xml:space="preserve">More industry visits where we can learn what specific skill sets they look for when hiring fresh graduates </t>
  </si>
  <si>
    <t>Ph. D. / Doctorate</t>
  </si>
  <si>
    <t xml:space="preserve">Practical knowledge / Mandatory Internships / course design in collaboration with reputed industries </t>
  </si>
  <si>
    <t>Certifications required by industry</t>
  </si>
  <si>
    <t>I would say that the courses that are going on in the universities are designed to build the concepts from the ground up, like with all the basics and also including the mistakes or error that older systems contained and how the engineers or technology overcame it. So in my opinion directly teaching the students current technology (perfected tools) and not sharpening their question asking skills by taking them through the journey of the older generations and improvements, will just make them good in the current technology but they won't be ready to learn further on maybe. Or maybe later-on it may become difficult to reason with them to change to new technology, since they don't have the required background. (But, it's just my opinion)</t>
  </si>
  <si>
    <t>Architecture and Construction</t>
  </si>
  <si>
    <t>Stärkerer Fokus auf Computer Programme wie Teams, Office etc. und auch allgemein anerkannte Software die Branchenspezifisch ist wie SAP o.Ä.</t>
  </si>
  <si>
    <t>I would also focus on developing soft skills. My university did that but not very much.</t>
  </si>
  <si>
    <t xml:space="preserve">As a student studying Linguistics (not computational linguistics related field), I would say the job market has very limited suitable job opportunities for us (be language teacher or researchers, or don't know..) and some of us are considering shift to another field. The program itself can hardly provide us generally useful hard skills (for example, we are trained to use a software specially for phonetics but if you don't work on phonetics in the future you don't need this hard skill at all) , at the meanwhile during the study our soft skills can be trained if only the student is willing to devote himself/herself. So I don't expect my program to be changed, because I am the one who gives up continue on language researching, but it would be really nice if the university frequently provides more courses for skill training and make them known by most of students. </t>
  </si>
  <si>
    <t>Basic coding skills</t>
  </si>
  <si>
    <t>More focus on the practical knowledge or experimens, projects will help in acquiring job-ready skills.</t>
  </si>
  <si>
    <t>Energy</t>
  </si>
  <si>
    <t>More opportunities for hands-on work with technologies (hardware, machinery, tools and equipments, etc.) commonly used in industries.</t>
  </si>
  <si>
    <t>&gt;24 months ago</t>
  </si>
  <si>
    <t>Good motivation and a discussion about day to day technological trends and updates will create awarenesses about where we stand and what should we do to cope up..</t>
  </si>
  <si>
    <t>Forschung, Software-Entwicklung</t>
  </si>
  <si>
    <t>Mandatory Internship is Must.
Push Students Towards Gaining Knowledge, Exp from the Real World and through Readymade PPT’s</t>
  </si>
  <si>
    <t>NA</t>
  </si>
  <si>
    <t>Research</t>
  </si>
  <si>
    <t>Hard skillls, Pflichtpraktikum, encouragement towards entrepreneurship</t>
  </si>
  <si>
    <t>Automotive</t>
  </si>
  <si>
    <t>Seminars on how to write CV, cover letter. 
Practical guide for each course taken during studies to bridge the gap between theoretical study and industrial work.</t>
  </si>
  <si>
    <t xml:space="preserve">Building materials </t>
  </si>
  <si>
    <t>Make it more specialised</t>
  </si>
  <si>
    <t>Nahrungs/Genussmittel</t>
  </si>
  <si>
    <t xml:space="preserve">Ausführliche Excelkurse und SAP! </t>
  </si>
  <si>
    <t>No</t>
  </si>
  <si>
    <t>Transportation and Logistics SCM</t>
  </si>
  <si>
    <t>Medicine</t>
  </si>
  <si>
    <t xml:space="preserve">More soft skills training should be provided. </t>
  </si>
  <si>
    <t xml:space="preserve">Powerpoint skills, Excel skills and some advanced tools for project management and job specific </t>
  </si>
  <si>
    <t>Lebensmittel</t>
  </si>
  <si>
    <t>Research and Development Engineer</t>
  </si>
  <si>
    <t xml:space="preserve">Weniger Theorie. Unterstützung der Universität für Abschlussarbeiten in der Industrie. Breiteres Wahlangebot an Fächern außerhalb des eigenen Fachs (zB IT, Projektmanagement etc.). Die Möglichkeit Zertifikate zu erhalten. </t>
  </si>
  <si>
    <t>the overall idea of company segments and professional expertise provided by the course</t>
  </si>
  <si>
    <t>Government and Public Administration</t>
  </si>
  <si>
    <t>Kommunikationsmanagement</t>
  </si>
  <si>
    <t xml:space="preserve">Reduce the academic workload. 30 ects worth of courses was common sense. Could have done something else in that time instead. Instead make internships mandatory. That will make it easier for students to enter the job market, especially those who don't have previous work experience. About inclusion - subjects such as business analytics, process mining, pattern recognition at least got me some interviews. </t>
  </si>
  <si>
    <t xml:space="preserve">Spoon feeding should be stoped. Students should do secondary research, work on P&amp;L sheet and Apply stratrgies. That will be beneficial for Corporate. Otherwise its donkey work. If I would want to learn all the things in company only then why should I take an admission in any university by paying 12Lakhs INR. ? Stop spoon feeding ! </t>
  </si>
  <si>
    <t>Data Sciene</t>
  </si>
  <si>
    <t>Social Sciences, Journalism</t>
  </si>
  <si>
    <t>Energie</t>
  </si>
  <si>
    <t>Bildung</t>
  </si>
  <si>
    <t xml:space="preserve">Have a better quality of students, course is rather in a good shape but the students are too weak to participate when their inputs are needed. Cheers! </t>
  </si>
  <si>
    <t>Psychology</t>
  </si>
  <si>
    <t>nothing specific.</t>
  </si>
  <si>
    <t>Reducing the number of subjects which are taught just for the sake of ticking it off the list whilst actually diving deep into the core basic subjects relating to business would do a better deed rather than covering 20 sub fields with bare minimum knowledge</t>
  </si>
  <si>
    <t>Compulsory internship for 6 months</t>
  </si>
  <si>
    <t xml:space="preserve">Encourage internships and promote more industry-institute collaboration </t>
  </si>
  <si>
    <t>einkauf</t>
  </si>
  <si>
    <t>Regelmäßig gemeinsam essen (idealerweise auf Kosten der Uni o.ä.). Das schafft Zusammenhalt und das bedeutet mehr Belastbarkeit.</t>
  </si>
  <si>
    <t>Automobil</t>
  </si>
  <si>
    <t>Praxis, Praxis, Praxis</t>
  </si>
  <si>
    <t>Beratung</t>
  </si>
  <si>
    <t>Medien</t>
  </si>
  <si>
    <t>Film</t>
  </si>
  <si>
    <t>Editer</t>
  </si>
  <si>
    <t>mehr Praxis</t>
  </si>
  <si>
    <t>Mehr Pflichtpraktika und gestraffte Module</t>
  </si>
  <si>
    <t>Cinema</t>
  </si>
  <si>
    <t>How to write propper mails</t>
  </si>
  <si>
    <t>Mehr praxis rentiert arbeiten!</t>
  </si>
  <si>
    <t>Research and Development</t>
  </si>
  <si>
    <t>The labs and library should facilitate and if possible, provide memberships to platforms like Udemy or other platforms to obtain certifications. Atleast Linkedin premium could do the job.</t>
  </si>
  <si>
    <t>Production or manufacturing operations</t>
  </si>
  <si>
    <t xml:space="preserve">Praxis mehr einbinden, nicht nur Theorie! </t>
  </si>
  <si>
    <t>Medien und Kommunikation</t>
  </si>
  <si>
    <t>Kurse zu wichtigen Programmen wie Photoshop, InDesign, PowerPoint, Excel...</t>
  </si>
  <si>
    <t>Telekommunikation</t>
  </si>
  <si>
    <t>E-Commerce</t>
  </si>
  <si>
    <t>UI/UX</t>
  </si>
  <si>
    <t>Adobe programme</t>
  </si>
  <si>
    <t>Therapeutin/ Gutachterin</t>
  </si>
  <si>
    <t>Wirtschaftsingenieurwesen</t>
  </si>
  <si>
    <t>unsicher wozu: Kognitionswissenschaften</t>
  </si>
  <si>
    <t>Sachbearbeitung</t>
  </si>
  <si>
    <t>zB haben wir SAP durch Screenshots gelernt, eine SPSS Klausur mit Screenshots geschrieben. Da wäre es anwendungsorientierter besser.</t>
  </si>
  <si>
    <t>Gesundheitswesen</t>
  </si>
  <si>
    <t>Marketing</t>
  </si>
  <si>
    <t>Lebensmittelindustrie</t>
  </si>
  <si>
    <t xml:space="preserve">Coaching und Seminare
</t>
  </si>
  <si>
    <t>Praxisnahe aufgaben und Projektarbeiten in Zusammenarbeit mit realen Unternehmen</t>
  </si>
  <si>
    <t>Hospitality and Tourism</t>
  </si>
  <si>
    <t>es sollte mehr menschenfreundlicher werden. Man wird wie der letzte Dreck behandelt.</t>
  </si>
  <si>
    <t>Mehr Praxiskurse oder verpflichtende Praktika mit Partnerunternehmen, bessere Zusammenarbeit mit Unternehmen und Akzeptanz, sodass Abschlussarbeiten extern geschrieben werden können. Vorbereitungsunterlagen/ -kurse die darauf vorbereiten wonach Arbeitgeber fragen und eine Liste an Möglichkeiten wie diese Fähigkeiten erlangt werden können</t>
  </si>
  <si>
    <t>- Excel skills</t>
  </si>
  <si>
    <t>mehr praxisbezug, nicht nur theorie</t>
  </si>
  <si>
    <t>Medienwissenschaften</t>
  </si>
  <si>
    <t>Journalismus</t>
  </si>
  <si>
    <t>Marktplatz</t>
  </si>
  <si>
    <t>Wirtschaftspsychologie</t>
  </si>
  <si>
    <t>Medien / Verlag</t>
  </si>
  <si>
    <t>BWL Management</t>
  </si>
  <si>
    <t>Management</t>
  </si>
  <si>
    <t>Dienstleistung</t>
  </si>
  <si>
    <t>Höherer Fokus auf Digitalisierung und neue Technologien</t>
  </si>
  <si>
    <t>Technologien die in der Industrie verwendet werden auch tatsächlich an der Universität zu lernen</t>
  </si>
  <si>
    <t>Mehr Eigeninitiative bezüglich des Erlernens von Inhalten fördern, dafür weniger Frontalvorlesungen</t>
  </si>
  <si>
    <t>.</t>
  </si>
  <si>
    <t xml:space="preserve">Mehr praktische Übungen </t>
  </si>
  <si>
    <t>Medienmanagement</t>
  </si>
  <si>
    <t>Berufsrelevante Fähigkeiten, weniger theoretisches Wissen ohne/mit nur wenig realen Anwendungsmöglichkeiten</t>
  </si>
  <si>
    <t>Werkstudent, Bildungswissenschaften</t>
  </si>
  <si>
    <t xml:space="preserve">privates Forschungsinstitut / Think Tank </t>
  </si>
  <si>
    <t xml:space="preserve">Prüfungsformate wie Hausarbeiten. Wir haben nur Klausuren geschrieben, das bringt mir gar nichts hier. </t>
  </si>
  <si>
    <t>Wissenschaft</t>
  </si>
  <si>
    <t>Sustainability</t>
  </si>
  <si>
    <t>The program should provide actual work related information. Theory is mostly useless for the job market with the exception of some professions.</t>
  </si>
  <si>
    <t>Immobilien</t>
  </si>
  <si>
    <t>Verwaltung</t>
  </si>
  <si>
    <t>Medienkommunikation</t>
  </si>
  <si>
    <t>Include profesors with real world work experience and are currently practicing.</t>
  </si>
  <si>
    <t>Ingenieurwissenschaften</t>
  </si>
  <si>
    <t>Personaldientleistungen</t>
  </si>
  <si>
    <t>Werbung, Marketing</t>
  </si>
  <si>
    <t>Unterhaltung, öffentlicher Rundfunk</t>
  </si>
  <si>
    <t>Öffentlich-Rechtliche Unterhaltung</t>
  </si>
  <si>
    <t>Feste Adobe-Kurse als Pflichtfach</t>
  </si>
  <si>
    <t>Energieversorgung</t>
  </si>
  <si>
    <t>mehr Praxisnähe einbauen, zB ein Plichtpraktikum</t>
  </si>
  <si>
    <t>More at work-site practicing, learning should be practice-oriented</t>
  </si>
  <si>
    <t>Kennenlernen und Arbeiten mit Programmen, die auch im Unternehmen verwendet werden.</t>
  </si>
  <si>
    <t>Health and Welfare</t>
  </si>
  <si>
    <t>-</t>
  </si>
  <si>
    <t>Diverse</t>
  </si>
  <si>
    <t>Grand Total</t>
  </si>
  <si>
    <t>(blank)</t>
  </si>
  <si>
    <t>Column Labels</t>
  </si>
  <si>
    <t>University Type</t>
  </si>
  <si>
    <t>Number of Participants</t>
  </si>
  <si>
    <t>University Funding</t>
  </si>
  <si>
    <t>Field of Study</t>
  </si>
  <si>
    <t>Company Sector</t>
  </si>
  <si>
    <t>Job Profile</t>
  </si>
  <si>
    <t>Type of employment</t>
  </si>
  <si>
    <t>Fulltime experience</t>
  </si>
  <si>
    <t>How long have you been intern/working student</t>
  </si>
  <si>
    <t>Last time participated in learning course</t>
  </si>
  <si>
    <t>How often do you enrol for course</t>
  </si>
  <si>
    <t>Age</t>
  </si>
  <si>
    <t>Gender</t>
  </si>
  <si>
    <t>Intern/Working student experience before Fulltime</t>
  </si>
  <si>
    <t>More Database basics, build one on own</t>
  </si>
  <si>
    <t>MS Office, more than just learning formulas but applying them</t>
  </si>
  <si>
    <t>More project management skills, time management</t>
  </si>
  <si>
    <t>Include free courses which students can learn voluntarily</t>
  </si>
  <si>
    <t>Soft skills, Chance to perform via presentation, workshops</t>
  </si>
  <si>
    <t>Offer more programming languages outside of Java, SQL, vba, python</t>
  </si>
  <si>
    <t>Learning via internships, mandatory internships</t>
  </si>
  <si>
    <t>Basic coding</t>
  </si>
  <si>
    <t>a</t>
  </si>
  <si>
    <t>b</t>
  </si>
  <si>
    <t>c</t>
  </si>
  <si>
    <t>d</t>
  </si>
  <si>
    <t>e</t>
  </si>
  <si>
    <t>f</t>
  </si>
  <si>
    <t>g</t>
  </si>
  <si>
    <t>h</t>
  </si>
  <si>
    <t>i</t>
  </si>
  <si>
    <t>j</t>
  </si>
  <si>
    <t>k</t>
  </si>
  <si>
    <t>l</t>
  </si>
  <si>
    <t>m</t>
  </si>
  <si>
    <t>n</t>
  </si>
  <si>
    <t>p</t>
  </si>
  <si>
    <t>o</t>
  </si>
  <si>
    <t>a,e,i</t>
  </si>
  <si>
    <t>Hands on trainings</t>
  </si>
  <si>
    <t>Train students to adapt and obtain skills on their own, discuss technological trends</t>
  </si>
  <si>
    <t>Certifications course required by industry, specialised</t>
  </si>
  <si>
    <t>c,g</t>
  </si>
  <si>
    <t>e,m</t>
  </si>
  <si>
    <t>Strict admission process</t>
  </si>
  <si>
    <t>e,i</t>
  </si>
  <si>
    <t>Tableau tool, Adobe</t>
  </si>
  <si>
    <t>Cooperation between companies and universities: industry lectures, company presentations, industry visits, thesis, coaching</t>
  </si>
  <si>
    <t>a,e</t>
  </si>
  <si>
    <t>q</t>
  </si>
  <si>
    <t>Different exam formats</t>
  </si>
  <si>
    <t>University should be closer to practical work/case studies, learn programs used by companies, theoretical concepts largely outdated</t>
  </si>
  <si>
    <t>Higher Intern/Working student experience, more agreement that it helps in learning skills for the current role</t>
  </si>
  <si>
    <t>Skills acquired according to university type</t>
  </si>
  <si>
    <t>Soft skills</t>
  </si>
  <si>
    <t>Hard skills</t>
  </si>
  <si>
    <t>Technical University</t>
  </si>
  <si>
    <t>Count</t>
  </si>
  <si>
    <t>Learning preference</t>
  </si>
  <si>
    <t>In all cases, 1) Workbased learning, 2)Online learning, 3)Classroom learning</t>
  </si>
  <si>
    <t>Except, age group 35&amp;&lt;. 1)Online learning, 2)Workbased learning, 3) Classroom learning</t>
  </si>
  <si>
    <t>Willingness to learn</t>
  </si>
  <si>
    <t>More than 90% across all categories are willing to learn</t>
  </si>
  <si>
    <t xml:space="preserve">Agreement order that the university course helped in acquiring skills </t>
  </si>
  <si>
    <t>1)Fulltime, 2)Working student, 3)Intern</t>
  </si>
  <si>
    <t>Specialist Certification motivates to enrol and complete course</t>
  </si>
  <si>
    <t>More that 85% agree across all groups</t>
  </si>
  <si>
    <t>Overall skills acquired from University (Deriving from Soft+Hard skills)</t>
  </si>
  <si>
    <t>(All)</t>
  </si>
  <si>
    <t>Positive relation between how often you participate in learning course and when was the last time you participated in learning course</t>
  </si>
  <si>
    <t>More than 4 times a year, either currently the course is ongoing or participated 0-3months ago</t>
  </si>
  <si>
    <t>Never, did not participate in learning course are nearly equal</t>
  </si>
  <si>
    <t>22</t>
  </si>
  <si>
    <t>Soft skills-Education</t>
  </si>
  <si>
    <t>32</t>
  </si>
  <si>
    <t>Hardskills-Education</t>
  </si>
  <si>
    <t>33</t>
  </si>
  <si>
    <t>Overall skills-Education</t>
  </si>
  <si>
    <t>Willingness to learn new skills</t>
  </si>
  <si>
    <t>Learning on Online Platform</t>
  </si>
  <si>
    <t>Learning in Classroom</t>
  </si>
  <si>
    <t>Learning via Work-based learning</t>
  </si>
  <si>
    <t>Specialist certificate helps motivation</t>
  </si>
  <si>
    <t>Agreement that university course helps in acquiring required skills increases with age group, excep for 35&amp;&lt;</t>
  </si>
  <si>
    <t>Quality check</t>
  </si>
  <si>
    <t>Arts and Humanities and similar</t>
  </si>
  <si>
    <t>Business and Technology and similar</t>
  </si>
  <si>
    <t>Business, Administration and Law and similar</t>
  </si>
  <si>
    <t>Engineering, Manufacturing and Construction and similar</t>
  </si>
  <si>
    <t>Health and Welfare and similar</t>
  </si>
  <si>
    <t>Social Sciences, Journalism and similar</t>
  </si>
  <si>
    <t>Manufacturing and similar</t>
  </si>
  <si>
    <t>Architecture and Construction and similar</t>
  </si>
  <si>
    <t>Hospitality and Tourism and similar</t>
  </si>
  <si>
    <t>Retail and similar</t>
  </si>
  <si>
    <t>Health Science and similar</t>
  </si>
  <si>
    <t>Information Technology and similar</t>
  </si>
  <si>
    <t>Energy and similar</t>
  </si>
  <si>
    <t>Research and similar</t>
  </si>
  <si>
    <t>Journalism, Media and similar</t>
  </si>
  <si>
    <t>Management consulting and similar</t>
  </si>
  <si>
    <t>Services</t>
  </si>
  <si>
    <t>Services, Energy and similar, Journalism, Media and similar, Research and similar</t>
  </si>
  <si>
    <t>Human Resources and similar</t>
  </si>
  <si>
    <t>General administration and management and similar</t>
  </si>
  <si>
    <t>Customer service and similar</t>
  </si>
  <si>
    <t>Operations Management and similar</t>
  </si>
  <si>
    <t>Media Communications, and Translation and similar</t>
  </si>
  <si>
    <t>Sourcing, procurement, and supply chain management and similar</t>
  </si>
  <si>
    <t>IT, software development and similar</t>
  </si>
  <si>
    <t>Research &amp; Development and similar</t>
  </si>
  <si>
    <t>Count of Participants</t>
  </si>
  <si>
    <t>University education details</t>
  </si>
  <si>
    <t>Total</t>
  </si>
  <si>
    <t>Employment details</t>
  </si>
  <si>
    <t>Count of ID</t>
  </si>
  <si>
    <t>Row Labels</t>
  </si>
  <si>
    <t>Hard skills and education</t>
  </si>
  <si>
    <t>Soft skills and education</t>
  </si>
  <si>
    <t>Willingness to learn new skills and technologies</t>
  </si>
  <si>
    <t>I did not participate in any course</t>
  </si>
  <si>
    <t>what would they appreciate</t>
  </si>
  <si>
    <t>Fulltime</t>
  </si>
  <si>
    <t>Results</t>
  </si>
  <si>
    <t>Both</t>
  </si>
  <si>
    <t>Relevance</t>
  </si>
  <si>
    <t>Willingness</t>
  </si>
  <si>
    <t>Willing to learn new skills and technology</t>
  </si>
  <si>
    <t>Learning format</t>
  </si>
  <si>
    <t>Online</t>
  </si>
  <si>
    <t>Classroom</t>
  </si>
  <si>
    <t>Work-based</t>
  </si>
  <si>
    <t>Motivation through certificate</t>
  </si>
  <si>
    <t>Motivate via certificate</t>
  </si>
  <si>
    <t>For soft skills</t>
  </si>
  <si>
    <t>Observed</t>
  </si>
  <si>
    <t>Expected</t>
  </si>
  <si>
    <t>Full time</t>
  </si>
  <si>
    <t>(O-E)</t>
  </si>
  <si>
    <t>(O-E)^2</t>
  </si>
  <si>
    <t>(O-E)^2/E</t>
  </si>
  <si>
    <t>Degree of freedom</t>
  </si>
  <si>
    <t>Alpha</t>
  </si>
  <si>
    <t>Critical value</t>
  </si>
  <si>
    <t>chi square value</t>
  </si>
  <si>
    <t>As test value &lt; critical value, null hypothesis that opinion of respondents regarding soft skills is independent of employment type</t>
  </si>
  <si>
    <t>For hard skills</t>
  </si>
  <si>
    <t>As test value &lt; critical value, null hypothesis that opinion of respondents regarding hard skills is independent of employment type</t>
  </si>
  <si>
    <t>IT and similar</t>
  </si>
  <si>
    <t>Rest</t>
  </si>
  <si>
    <t>Business, administration, law and similar</t>
  </si>
  <si>
    <t>Computer science/information technology</t>
  </si>
  <si>
    <t>Business and technology and similar</t>
  </si>
  <si>
    <t>Business, administration, law, and similar</t>
  </si>
  <si>
    <t>Computer science/IT</t>
  </si>
  <si>
    <t>Online platform</t>
  </si>
  <si>
    <t>Age group-online</t>
  </si>
  <si>
    <t>As test value &lt; critical value, null hypothesis that preference for online learning is independent of age</t>
  </si>
  <si>
    <t>Age group-classroom</t>
  </si>
  <si>
    <t>As test value &lt; critical value, null hypothesis that preference for classroom learning is independent of age</t>
  </si>
  <si>
    <t>Workbased learning</t>
  </si>
  <si>
    <t>Age group-workbased learning</t>
  </si>
  <si>
    <t>As test value &lt; critical value, null hypothesis that preference for workbased learning is independent of age</t>
  </si>
  <si>
    <t>Soft-study</t>
  </si>
  <si>
    <t>Study field-soft skills</t>
  </si>
  <si>
    <t>As test value &lt; critical value, null hypothesis that opinion of respondents regarding soft skills is independent of field of study</t>
  </si>
  <si>
    <t>Industry sector and learning frequency</t>
  </si>
  <si>
    <t>Learning frequency and industry sector</t>
  </si>
  <si>
    <t>As test value &gt; critical value, alternate hypothesis that frequency of learning is dependent of industry sector</t>
  </si>
  <si>
    <t>As test value &gt; critical value, alternate hypothesis that opinion of respondents regarding hard skills is dependent of field of study</t>
  </si>
  <si>
    <t>hard-study field</t>
  </si>
  <si>
    <t>EXTRA</t>
  </si>
  <si>
    <t>Industry sector-soft skills</t>
  </si>
  <si>
    <t>Soft-IT</t>
  </si>
  <si>
    <t>Industry sector-hard skills</t>
  </si>
  <si>
    <t>Hard-IT</t>
  </si>
  <si>
    <t>As test value &lt; critical value, null hypothesis that opinion of respondents regarding soft skills is independent of IT sector and rest</t>
  </si>
  <si>
    <t>As test value &gt; critical value, null hypothesis that opinion of respondents regarding hard skills is dependent of IT sector and rest</t>
  </si>
  <si>
    <t>Study field and learning frequency</t>
  </si>
  <si>
    <t>Learning frequency and study field</t>
  </si>
  <si>
    <t>As test value &lt; critical value, null hypothesis that frequency of learning is independent of field of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</si>
</sst>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ss"/>
    <numFmt numFmtId="165" formatCode="0.0%"/>
    <numFmt numFmtId="166"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medium">
        <color theme="1"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9" fontId="4" fillId="0" borderId="0" applyFont="0" applyFill="0" applyBorder="0" applyAlignment="0" applyProtection="0"/>
  </cellStyleXfs>
  <cellXfs count="127">
    <xf numFmtId="0" fontId="0" fillId="0" borderId="0" xfId="0"/>
    <xf numFmtId="164" fontId="0" fillId="0" borderId="0" xfId="0" applyNumberFormat="1"/>
    <xf numFmtId="0" fontId="0" fillId="0" borderId="0" xfId="0" quotePrefix="1"/>
    <xf numFmtId="0" fontId="0" fillId="0" borderId="0" xfId="0" pivotButton="1"/>
    <xf numFmtId="0" fontId="0" fillId="0" borderId="0" xfId="0" applyAlignment="1">
      <alignment horizontal="left"/>
    </xf>
    <xf numFmtId="10" fontId="0" fillId="0" borderId="0" xfId="0" applyNumberFormat="1"/>
    <xf numFmtId="165" fontId="0" fillId="0" borderId="0" xfId="0" applyNumberFormat="1"/>
    <xf numFmtId="0" fontId="1" fillId="0" borderId="0" xfId="0" applyFont="1"/>
    <xf numFmtId="0" fontId="0" fillId="2" borderId="0" xfId="0" applyFill="1"/>
    <xf numFmtId="0" fontId="0" fillId="3" borderId="0" xfId="0" applyFill="1"/>
    <xf numFmtId="0" fontId="2" fillId="0" borderId="0" xfId="0" applyFont="1"/>
    <xf numFmtId="0" fontId="0" fillId="4" borderId="0" xfId="0" applyFill="1"/>
    <xf numFmtId="0" fontId="0" fillId="0" borderId="3" xfId="0" applyBorder="1"/>
    <xf numFmtId="0" fontId="0" fillId="0" borderId="5" xfId="0" applyBorder="1"/>
    <xf numFmtId="0" fontId="0" fillId="0" borderId="8" xfId="0" applyBorder="1"/>
    <xf numFmtId="0" fontId="0" fillId="0" borderId="1" xfId="0" applyBorder="1"/>
    <xf numFmtId="0" fontId="1" fillId="0" borderId="4" xfId="0" applyFont="1" applyBorder="1"/>
    <xf numFmtId="0" fontId="1" fillId="0" borderId="6" xfId="0" applyFont="1" applyBorder="1"/>
    <xf numFmtId="0" fontId="0" fillId="0" borderId="9" xfId="0" applyBorder="1"/>
    <xf numFmtId="0" fontId="1" fillId="0" borderId="10" xfId="0" applyFont="1" applyBorder="1"/>
    <xf numFmtId="0" fontId="1" fillId="0" borderId="11" xfId="0" applyFont="1" applyBorder="1"/>
    <xf numFmtId="165" fontId="0" fillId="0" borderId="7" xfId="0" applyNumberFormat="1" applyBorder="1"/>
    <xf numFmtId="165" fontId="0" fillId="0" borderId="2" xfId="0" applyNumberFormat="1" applyBorder="1"/>
    <xf numFmtId="165" fontId="1" fillId="5" borderId="0" xfId="0" applyNumberFormat="1" applyFont="1" applyFill="1"/>
    <xf numFmtId="0" fontId="0" fillId="5" borderId="0" xfId="0" applyFill="1"/>
    <xf numFmtId="0" fontId="1" fillId="0" borderId="12" xfId="0" applyFont="1" applyBorder="1" applyAlignment="1">
      <alignment horizontal="left"/>
    </xf>
    <xf numFmtId="0" fontId="1" fillId="0" borderId="12" xfId="0" applyFont="1" applyBorder="1"/>
    <xf numFmtId="9" fontId="0" fillId="0" borderId="0" xfId="1" applyFont="1"/>
    <xf numFmtId="165" fontId="0" fillId="0" borderId="0" xfId="1" applyNumberFormat="1" applyFont="1"/>
    <xf numFmtId="0" fontId="0" fillId="0" borderId="13" xfId="0" applyBorder="1"/>
    <xf numFmtId="0" fontId="0" fillId="0" borderId="16" xfId="0" applyBorder="1"/>
    <xf numFmtId="0" fontId="0" fillId="0" borderId="1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7" xfId="0" applyBorder="1"/>
    <xf numFmtId="0" fontId="0" fillId="0" borderId="25" xfId="0" applyBorder="1"/>
    <xf numFmtId="0" fontId="0" fillId="0" borderId="26" xfId="0" applyBorder="1"/>
    <xf numFmtId="0" fontId="0" fillId="0" borderId="32" xfId="0" applyBorder="1"/>
    <xf numFmtId="0" fontId="0" fillId="0" borderId="14" xfId="0" applyBorder="1"/>
    <xf numFmtId="0" fontId="0" fillId="0" borderId="33" xfId="0" applyBorder="1"/>
    <xf numFmtId="0" fontId="0" fillId="0" borderId="34" xfId="0" applyBorder="1"/>
    <xf numFmtId="0" fontId="0" fillId="0" borderId="27" xfId="0" applyBorder="1"/>
    <xf numFmtId="0" fontId="0" fillId="0" borderId="29" xfId="0" applyBorder="1"/>
    <xf numFmtId="0" fontId="0" fillId="0" borderId="30" xfId="0" applyBorder="1"/>
    <xf numFmtId="0" fontId="0" fillId="0" borderId="28" xfId="0" applyBorder="1"/>
    <xf numFmtId="0" fontId="0" fillId="0" borderId="29" xfId="0" applyBorder="1" applyAlignment="1">
      <alignment textRotation="90"/>
    </xf>
    <xf numFmtId="0" fontId="0" fillId="0" borderId="30" xfId="0" applyBorder="1" applyAlignment="1">
      <alignment textRotation="90"/>
    </xf>
    <xf numFmtId="0" fontId="0" fillId="0" borderId="28" xfId="0" applyBorder="1" applyAlignment="1">
      <alignment textRotation="90"/>
    </xf>
    <xf numFmtId="0" fontId="0" fillId="0" borderId="32" xfId="0" applyBorder="1" applyAlignment="1">
      <alignment textRotation="90"/>
    </xf>
    <xf numFmtId="0" fontId="0" fillId="0" borderId="14" xfId="0" applyBorder="1" applyAlignment="1">
      <alignment textRotation="90"/>
    </xf>
    <xf numFmtId="0" fontId="0" fillId="0" borderId="33" xfId="0" applyBorder="1" applyAlignment="1">
      <alignment textRotation="90"/>
    </xf>
    <xf numFmtId="0" fontId="0" fillId="0" borderId="34" xfId="0" applyBorder="1" applyAlignment="1">
      <alignment textRotation="90"/>
    </xf>
    <xf numFmtId="0" fontId="0" fillId="0" borderId="22" xfId="0" applyBorder="1" applyAlignment="1">
      <alignment textRotation="90"/>
    </xf>
    <xf numFmtId="0" fontId="0" fillId="0" borderId="18" xfId="0" applyBorder="1" applyAlignment="1">
      <alignment textRotation="90"/>
    </xf>
    <xf numFmtId="0" fontId="0" fillId="0" borderId="13" xfId="0" applyBorder="1" applyAlignment="1">
      <alignment textRotation="90"/>
    </xf>
    <xf numFmtId="0" fontId="0" fillId="0" borderId="20" xfId="0" applyBorder="1" applyAlignment="1">
      <alignment textRotation="90"/>
    </xf>
    <xf numFmtId="0" fontId="0" fillId="0" borderId="21" xfId="0" applyBorder="1" applyAlignment="1">
      <alignment textRotation="90"/>
    </xf>
    <xf numFmtId="0" fontId="0" fillId="0" borderId="15" xfId="0" applyBorder="1" applyAlignment="1">
      <alignment textRotation="90"/>
    </xf>
    <xf numFmtId="0" fontId="0" fillId="0" borderId="16" xfId="0" applyBorder="1" applyAlignment="1">
      <alignment textRotation="90"/>
    </xf>
    <xf numFmtId="0" fontId="0" fillId="0" borderId="19" xfId="0" applyBorder="1" applyAlignment="1">
      <alignment textRotation="90"/>
    </xf>
    <xf numFmtId="0" fontId="0" fillId="0" borderId="17" xfId="0" applyBorder="1" applyAlignment="1">
      <alignment textRotation="90"/>
    </xf>
    <xf numFmtId="0" fontId="0" fillId="0" borderId="25" xfId="0" applyBorder="1" applyAlignment="1">
      <alignment textRotation="90"/>
    </xf>
    <xf numFmtId="0" fontId="0" fillId="0" borderId="26" xfId="0" applyBorder="1" applyAlignment="1">
      <alignment textRotation="90"/>
    </xf>
    <xf numFmtId="0" fontId="5" fillId="0" borderId="0" xfId="0" applyFont="1"/>
    <xf numFmtId="165" fontId="0" fillId="0" borderId="5" xfId="1" applyNumberFormat="1" applyFont="1" applyBorder="1"/>
    <xf numFmtId="165" fontId="0" fillId="0" borderId="8" xfId="1" applyNumberFormat="1" applyFont="1" applyBorder="1"/>
    <xf numFmtId="0" fontId="1" fillId="6" borderId="0" xfId="0" applyFont="1" applyFill="1"/>
    <xf numFmtId="0" fontId="1" fillId="0" borderId="36" xfId="0" applyFont="1" applyBorder="1"/>
    <xf numFmtId="0" fontId="0" fillId="0" borderId="37" xfId="0" applyBorder="1"/>
    <xf numFmtId="0" fontId="1" fillId="0" borderId="24" xfId="0" applyFont="1" applyBorder="1"/>
    <xf numFmtId="0" fontId="1" fillId="0" borderId="38" xfId="0" applyFont="1" applyBorder="1"/>
    <xf numFmtId="0" fontId="1" fillId="0" borderId="35" xfId="0" applyFont="1" applyBorder="1"/>
    <xf numFmtId="0" fontId="1" fillId="0" borderId="30" xfId="0" applyFont="1" applyBorder="1"/>
    <xf numFmtId="0" fontId="1" fillId="0" borderId="28" xfId="0" applyFont="1" applyBorder="1"/>
    <xf numFmtId="0" fontId="1" fillId="0" borderId="29" xfId="0" applyFont="1" applyBorder="1"/>
    <xf numFmtId="0" fontId="1" fillId="0" borderId="31" xfId="0" applyFont="1" applyBorder="1"/>
    <xf numFmtId="0" fontId="1" fillId="0" borderId="39" xfId="0" applyFont="1" applyBorder="1"/>
    <xf numFmtId="0" fontId="0" fillId="0" borderId="40" xfId="0" applyBorder="1"/>
    <xf numFmtId="0" fontId="0" fillId="0" borderId="41" xfId="0" applyBorder="1"/>
    <xf numFmtId="0" fontId="0" fillId="0" borderId="42" xfId="0" applyBorder="1"/>
    <xf numFmtId="0" fontId="0" fillId="0" borderId="39" xfId="0" applyBorder="1"/>
    <xf numFmtId="0" fontId="0" fillId="0" borderId="38" xfId="0" applyBorder="1"/>
    <xf numFmtId="0" fontId="0" fillId="0" borderId="35" xfId="0" applyBorder="1"/>
    <xf numFmtId="166" fontId="0" fillId="0" borderId="13" xfId="0" applyNumberFormat="1" applyBorder="1"/>
    <xf numFmtId="166" fontId="0" fillId="0" borderId="16" xfId="0" applyNumberFormat="1" applyBorder="1"/>
    <xf numFmtId="166" fontId="0" fillId="0" borderId="15" xfId="0" applyNumberFormat="1" applyBorder="1"/>
    <xf numFmtId="166" fontId="0" fillId="0" borderId="18" xfId="0" applyNumberFormat="1" applyBorder="1"/>
    <xf numFmtId="166" fontId="0" fillId="0" borderId="40" xfId="0" applyNumberFormat="1" applyBorder="1"/>
    <xf numFmtId="166" fontId="0" fillId="0" borderId="41" xfId="0" applyNumberFormat="1" applyBorder="1"/>
    <xf numFmtId="0" fontId="0" fillId="0" borderId="36" xfId="0" applyBorder="1"/>
    <xf numFmtId="0" fontId="1" fillId="0" borderId="43" xfId="0" applyFont="1" applyBorder="1"/>
    <xf numFmtId="0" fontId="0" fillId="0" borderId="44" xfId="0" applyBorder="1"/>
    <xf numFmtId="166" fontId="0" fillId="0" borderId="33" xfId="0" applyNumberFormat="1" applyBorder="1"/>
    <xf numFmtId="0" fontId="0" fillId="7" borderId="0" xfId="0" applyFill="1"/>
    <xf numFmtId="0" fontId="0" fillId="7" borderId="29" xfId="0" applyFill="1" applyBorder="1"/>
    <xf numFmtId="166" fontId="0" fillId="0" borderId="14" xfId="0" applyNumberFormat="1" applyBorder="1"/>
    <xf numFmtId="166" fontId="0" fillId="0" borderId="42" xfId="0" applyNumberFormat="1" applyBorder="1"/>
    <xf numFmtId="0" fontId="1" fillId="8" borderId="35" xfId="0" applyFont="1" applyFill="1" applyBorder="1"/>
    <xf numFmtId="0" fontId="0" fillId="0" borderId="45" xfId="0" applyBorder="1"/>
    <xf numFmtId="0" fontId="0" fillId="0" borderId="46" xfId="0" applyBorder="1"/>
    <xf numFmtId="0" fontId="0" fillId="0" borderId="47" xfId="0" applyBorder="1"/>
    <xf numFmtId="166" fontId="0" fillId="0" borderId="38" xfId="0" applyNumberFormat="1" applyBorder="1"/>
    <xf numFmtId="166" fontId="0" fillId="0" borderId="48" xfId="0" applyNumberFormat="1" applyBorder="1"/>
    <xf numFmtId="166" fontId="0" fillId="0" borderId="19" xfId="0" applyNumberFormat="1" applyBorder="1"/>
    <xf numFmtId="166" fontId="0" fillId="0" borderId="20" xfId="0" applyNumberFormat="1" applyBorder="1"/>
    <xf numFmtId="166" fontId="0" fillId="0" borderId="37" xfId="0" applyNumberFormat="1" applyBorder="1"/>
    <xf numFmtId="0" fontId="0" fillId="0" borderId="7" xfId="0" applyBorder="1"/>
    <xf numFmtId="0" fontId="0" fillId="0" borderId="49" xfId="0" applyBorder="1"/>
    <xf numFmtId="166" fontId="0" fillId="0" borderId="24" xfId="0" applyNumberFormat="1" applyBorder="1"/>
    <xf numFmtId="0" fontId="0" fillId="0" borderId="0" xfId="0" applyAlignment="1">
      <alignment horizontal="center" wrapText="1"/>
    </xf>
    <xf numFmtId="0" fontId="0" fillId="0" borderId="7" xfId="0" applyBorder="1" applyAlignment="1">
      <alignment horizontal="center" wrapText="1"/>
    </xf>
    <xf numFmtId="0" fontId="0" fillId="6" borderId="39" xfId="0" applyFill="1" applyBorder="1" applyAlignment="1">
      <alignment horizontal="center"/>
    </xf>
    <xf numFmtId="0" fontId="0" fillId="6" borderId="30" xfId="0"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23" xfId="0" applyFont="1" applyBorder="1" applyAlignment="1">
      <alignment horizontal="center" textRotation="90"/>
    </xf>
    <xf numFmtId="0" fontId="1" fillId="0" borderId="24" xfId="0" applyFont="1" applyBorder="1" applyAlignment="1">
      <alignment horizontal="center" textRotation="90"/>
    </xf>
    <xf numFmtId="0" fontId="1" fillId="0" borderId="31" xfId="0" applyFont="1" applyBorder="1" applyAlignment="1">
      <alignment horizontal="center" textRotation="90"/>
    </xf>
    <xf numFmtId="0" fontId="0" fillId="0" borderId="0" xfId="0" applyNumberFormat="1"/>
  </cellXfs>
  <cellStyles count="2">
    <cellStyle name="Normal" xfId="0" builtinId="0"/>
    <cellStyle name="Percent" xfId="1" builtinId="5"/>
  </cellStyles>
  <dxfs count="9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fill>
        <patternFill>
          <bgColor rgb="FFFFFF00"/>
        </patternFill>
      </fill>
    </dxf>
    <dxf>
      <fill>
        <patternFill>
          <bgColor rgb="FFFFFF00"/>
        </patternFill>
      </fill>
    </dxf>
    <dxf>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165" formatCode="0.0%"/>
    </dxf>
    <dxf>
      <numFmt numFmtId="165" formatCode="0.0%"/>
    </dxf>
    <dxf>
      <numFmt numFmtId="165" formatCode="0.0%"/>
    </dxf>
    <dxf>
      <numFmt numFmtId="0" formatCode="General"/>
    </dxf>
    <dxf>
      <numFmt numFmtId="165" formatCode="0.0%"/>
    </dxf>
    <dxf>
      <numFmt numFmtId="165" formatCode="0.0%"/>
    </dxf>
    <dxf>
      <numFmt numFmtId="165" formatCode="0.0%"/>
    </dxf>
    <dxf>
      <numFmt numFmtId="165" formatCode="0.0%"/>
    </dxf>
    <dxf>
      <numFmt numFmtId="165" formatCode="0.0%"/>
    </dxf>
    <dxf>
      <numFmt numFmtId="0" formatCode="General"/>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0" formatCode="General"/>
    </dxf>
    <dxf>
      <numFmt numFmtId="165" formatCode="0.0%"/>
    </dxf>
    <dxf>
      <numFmt numFmtId="0" formatCode="General"/>
    </dxf>
    <dxf>
      <numFmt numFmtId="165" formatCode="0.0%"/>
    </dxf>
    <dxf>
      <numFmt numFmtId="165" formatCode="0.0%"/>
    </dxf>
    <dxf>
      <numFmt numFmtId="165" formatCode="0.0%"/>
    </dxf>
    <dxf>
      <numFmt numFmtId="0" formatCode="General"/>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Results.xlsx]Analysis!University Type</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Type</a:t>
            </a:r>
            <a:r>
              <a:rPr lang="en-US" sz="1200" baseline="0"/>
              <a:t> of University</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Analysis!$O$18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15-4024-A5FE-1BD3C31EA1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15-4024-A5FE-1BD3C31EA1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15-4024-A5FE-1BD3C31EA1E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Analysis!$N$19:$N$22</c:f>
              <c:strCache>
                <c:ptCount val="3"/>
                <c:pt idx="0">
                  <c:v>(Technical) University</c:v>
                </c:pt>
                <c:pt idx="1">
                  <c:v>University of Applied Sciences</c:v>
                </c:pt>
                <c:pt idx="2">
                  <c:v>Duale Hochschule</c:v>
                </c:pt>
              </c:strCache>
            </c:strRef>
          </c:cat>
          <c:val>
            <c:numRef>
              <c:f>Analysis!$O$19:$O$22</c:f>
              <c:numCache>
                <c:formatCode>General</c:formatCode>
                <c:ptCount val="3"/>
                <c:pt idx="0">
                  <c:v>100</c:v>
                </c:pt>
                <c:pt idx="1">
                  <c:v>104</c:v>
                </c:pt>
                <c:pt idx="2">
                  <c:v>9</c:v>
                </c:pt>
              </c:numCache>
            </c:numRef>
          </c:val>
          <c:extLst>
            <c:ext xmlns:c16="http://schemas.microsoft.com/office/drawing/2014/chart" uri="{C3380CC4-5D6E-409C-BE32-E72D297353CC}">
              <c16:uniqueId val="{00000006-1A15-4024-A5FE-1BD3C31EA1E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Results.xlsx]Analysis!University funding</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University Funding</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Analysis!$O$36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58-444C-9D9F-DC3D61501F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58-444C-9D9F-DC3D61501F63}"/>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Analysis!$N$37:$N$39</c:f>
              <c:strCache>
                <c:ptCount val="2"/>
                <c:pt idx="0">
                  <c:v>Private</c:v>
                </c:pt>
                <c:pt idx="1">
                  <c:v>Public</c:v>
                </c:pt>
              </c:strCache>
            </c:strRef>
          </c:cat>
          <c:val>
            <c:numRef>
              <c:f>Analysis!$O$37:$O$39</c:f>
              <c:numCache>
                <c:formatCode>General</c:formatCode>
                <c:ptCount val="2"/>
                <c:pt idx="0">
                  <c:v>68</c:v>
                </c:pt>
                <c:pt idx="1">
                  <c:v>145</c:v>
                </c:pt>
              </c:numCache>
            </c:numRef>
          </c:val>
          <c:extLst>
            <c:ext xmlns:c16="http://schemas.microsoft.com/office/drawing/2014/chart" uri="{C3380CC4-5D6E-409C-BE32-E72D297353CC}">
              <c16:uniqueId val="{00000004-3D58-444C-9D9F-DC3D61501F6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Results.xlsx]Analysis!Language</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Language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59-4F20-8E12-705C3FD62C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59-4F20-8E12-705C3FD62CF8}"/>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Analysis!$A$3:$A$5</c:f>
              <c:strCache>
                <c:ptCount val="2"/>
                <c:pt idx="0">
                  <c:v>Deutsch</c:v>
                </c:pt>
                <c:pt idx="1">
                  <c:v>English (United States)‎</c:v>
                </c:pt>
              </c:strCache>
            </c:strRef>
          </c:cat>
          <c:val>
            <c:numRef>
              <c:f>Analysis!$B$3:$B$5</c:f>
              <c:numCache>
                <c:formatCode>General</c:formatCode>
                <c:ptCount val="2"/>
                <c:pt idx="0">
                  <c:v>111</c:v>
                </c:pt>
                <c:pt idx="1">
                  <c:v>102</c:v>
                </c:pt>
              </c:numCache>
            </c:numRef>
          </c:val>
          <c:extLst>
            <c:ext xmlns:c16="http://schemas.microsoft.com/office/drawing/2014/chart" uri="{C3380CC4-5D6E-409C-BE32-E72D297353CC}">
              <c16:uniqueId val="{00000004-2259-4F20-8E12-705C3FD62CF8}"/>
            </c:ext>
          </c:extLst>
        </c:ser>
        <c:dLbls>
          <c:dLblPos val="ctr"/>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Results.xlsx]Analysis!Employment type</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Current employment</a:t>
            </a:r>
            <a:r>
              <a:rPr lang="en-US" sz="1200" baseline="0"/>
              <a:t> type</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Analysis!$B$71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86-4C40-82E0-DA8857635F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86-4C40-82E0-DA8857635F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86-4C40-82E0-DA8857635F7B}"/>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Analysis!$A$72:$A$75</c:f>
              <c:strCache>
                <c:ptCount val="3"/>
                <c:pt idx="0">
                  <c:v>Full-time</c:v>
                </c:pt>
                <c:pt idx="1">
                  <c:v>Intern</c:v>
                </c:pt>
                <c:pt idx="2">
                  <c:v>Working student</c:v>
                </c:pt>
              </c:strCache>
            </c:strRef>
          </c:cat>
          <c:val>
            <c:numRef>
              <c:f>Analysis!$B$72:$B$75</c:f>
              <c:numCache>
                <c:formatCode>General</c:formatCode>
                <c:ptCount val="3"/>
                <c:pt idx="0">
                  <c:v>59</c:v>
                </c:pt>
                <c:pt idx="1">
                  <c:v>48</c:v>
                </c:pt>
                <c:pt idx="2">
                  <c:v>106</c:v>
                </c:pt>
              </c:numCache>
            </c:numRef>
          </c:val>
          <c:extLst>
            <c:ext xmlns:c16="http://schemas.microsoft.com/office/drawing/2014/chart" uri="{C3380CC4-5D6E-409C-BE32-E72D297353CC}">
              <c16:uniqueId val="{00000006-0686-4C40-82E0-DA8857635F7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Results.xlsx]Analysis!Gender</c:name>
    <c:fmtId val="1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Gender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Analysis!$L$182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7B-4617-B857-0AC521482C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7B-4617-B857-0AC521482C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7B-4617-B857-0AC521482C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C95-41C6-B61C-BB2EA2CC33ED}"/>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Analysis!$K$183:$K$187</c:f>
              <c:strCache>
                <c:ptCount val="4"/>
                <c:pt idx="0">
                  <c:v>Female</c:v>
                </c:pt>
                <c:pt idx="1">
                  <c:v>Male</c:v>
                </c:pt>
                <c:pt idx="2">
                  <c:v>Diverse</c:v>
                </c:pt>
                <c:pt idx="3">
                  <c:v>(blank)</c:v>
                </c:pt>
              </c:strCache>
            </c:strRef>
          </c:cat>
          <c:val>
            <c:numRef>
              <c:f>Analysis!$L$183:$L$187</c:f>
              <c:numCache>
                <c:formatCode>General</c:formatCode>
                <c:ptCount val="4"/>
                <c:pt idx="0">
                  <c:v>115</c:v>
                </c:pt>
                <c:pt idx="1">
                  <c:v>96</c:v>
                </c:pt>
                <c:pt idx="2">
                  <c:v>1</c:v>
                </c:pt>
                <c:pt idx="3">
                  <c:v>1</c:v>
                </c:pt>
              </c:numCache>
            </c:numRef>
          </c:val>
          <c:extLst>
            <c:ext xmlns:c16="http://schemas.microsoft.com/office/drawing/2014/chart" uri="{C3380CC4-5D6E-409C-BE32-E72D297353CC}">
              <c16:uniqueId val="{00000006-AF7B-4617-B857-0AC521482C2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Results.xlsx]Analysis!Education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Analysis!$A$183:$A$186</c:f>
              <c:strCache>
                <c:ptCount val="3"/>
                <c:pt idx="0">
                  <c:v>Bachelor's Degree</c:v>
                </c:pt>
                <c:pt idx="1">
                  <c:v>Master's Degree</c:v>
                </c:pt>
                <c:pt idx="2">
                  <c:v>Ph. D. / Doctorate</c:v>
                </c:pt>
              </c:strCache>
            </c:strRef>
          </c:cat>
          <c:val>
            <c:numRef>
              <c:f>Analysis!$B$183:$B$186</c:f>
              <c:numCache>
                <c:formatCode>General</c:formatCode>
                <c:ptCount val="3"/>
                <c:pt idx="0">
                  <c:v>75</c:v>
                </c:pt>
                <c:pt idx="1">
                  <c:v>132</c:v>
                </c:pt>
                <c:pt idx="2">
                  <c:v>6</c:v>
                </c:pt>
              </c:numCache>
            </c:numRef>
          </c:val>
          <c:extLst>
            <c:ext xmlns:c16="http://schemas.microsoft.com/office/drawing/2014/chart" uri="{C3380CC4-5D6E-409C-BE32-E72D297353CC}">
              <c16:uniqueId val="{00000000-7EB9-4DDE-8FCD-F32840895D31}"/>
            </c:ext>
          </c:extLst>
        </c:ser>
        <c:dLbls>
          <c:dLblPos val="outEnd"/>
          <c:showLegendKey val="0"/>
          <c:showVal val="1"/>
          <c:showCatName val="0"/>
          <c:showSerName val="0"/>
          <c:showPercent val="0"/>
          <c:showBubbleSize val="0"/>
        </c:dLbls>
        <c:gapWidth val="219"/>
        <c:overlap val="-27"/>
        <c:axId val="1371289424"/>
        <c:axId val="1371289840"/>
      </c:barChart>
      <c:catAx>
        <c:axId val="137128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289840"/>
        <c:crosses val="autoZero"/>
        <c:auto val="1"/>
        <c:lblAlgn val="ctr"/>
        <c:lblOffset val="100"/>
        <c:noMultiLvlLbl val="0"/>
      </c:catAx>
      <c:valAx>
        <c:axId val="137128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28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Results.xlsx]Analysis!Age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Analysis!$G$182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Analysis!$F$183:$F$187</c:f>
              <c:strCache>
                <c:ptCount val="4"/>
                <c:pt idx="0">
                  <c:v>20-24</c:v>
                </c:pt>
                <c:pt idx="1">
                  <c:v>25-29</c:v>
                </c:pt>
                <c:pt idx="2">
                  <c:v>30-34</c:v>
                </c:pt>
                <c:pt idx="3">
                  <c:v>35&amp;&lt;</c:v>
                </c:pt>
              </c:strCache>
            </c:strRef>
          </c:cat>
          <c:val>
            <c:numRef>
              <c:f>Analysis!$G$183:$G$187</c:f>
              <c:numCache>
                <c:formatCode>General</c:formatCode>
                <c:ptCount val="4"/>
                <c:pt idx="0">
                  <c:v>69</c:v>
                </c:pt>
                <c:pt idx="1">
                  <c:v>122</c:v>
                </c:pt>
                <c:pt idx="2">
                  <c:v>15</c:v>
                </c:pt>
                <c:pt idx="3">
                  <c:v>7</c:v>
                </c:pt>
              </c:numCache>
            </c:numRef>
          </c:val>
          <c:extLst>
            <c:ext xmlns:c16="http://schemas.microsoft.com/office/drawing/2014/chart" uri="{C3380CC4-5D6E-409C-BE32-E72D297353CC}">
              <c16:uniqueId val="{00000000-A3C2-4233-9E98-7EAADF612B5D}"/>
            </c:ext>
          </c:extLst>
        </c:ser>
        <c:dLbls>
          <c:dLblPos val="outEnd"/>
          <c:showLegendKey val="0"/>
          <c:showVal val="1"/>
          <c:showCatName val="0"/>
          <c:showSerName val="0"/>
          <c:showPercent val="0"/>
          <c:showBubbleSize val="0"/>
        </c:dLbls>
        <c:gapWidth val="219"/>
        <c:overlap val="-27"/>
        <c:axId val="1691804720"/>
        <c:axId val="1691800560"/>
      </c:barChart>
      <c:catAx>
        <c:axId val="169180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0560"/>
        <c:crosses val="autoZero"/>
        <c:auto val="1"/>
        <c:lblAlgn val="ctr"/>
        <c:lblOffset val="100"/>
        <c:noMultiLvlLbl val="0"/>
      </c:catAx>
      <c:valAx>
        <c:axId val="169180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Results.xlsx]Analysis!Fulltime experience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Fulltime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Analysis!$E$72:$E$77</c:f>
              <c:strCache>
                <c:ptCount val="5"/>
                <c:pt idx="0">
                  <c:v>0-6 months</c:v>
                </c:pt>
                <c:pt idx="1">
                  <c:v>7-12 months</c:v>
                </c:pt>
                <c:pt idx="2">
                  <c:v>13-18 months</c:v>
                </c:pt>
                <c:pt idx="3">
                  <c:v>19-24 months</c:v>
                </c:pt>
                <c:pt idx="4">
                  <c:v>&gt;24 months</c:v>
                </c:pt>
              </c:strCache>
            </c:strRef>
          </c:cat>
          <c:val>
            <c:numRef>
              <c:f>Analysis!$F$72:$F$77</c:f>
              <c:numCache>
                <c:formatCode>General</c:formatCode>
                <c:ptCount val="5"/>
                <c:pt idx="0">
                  <c:v>13</c:v>
                </c:pt>
                <c:pt idx="1">
                  <c:v>12</c:v>
                </c:pt>
                <c:pt idx="2">
                  <c:v>9</c:v>
                </c:pt>
                <c:pt idx="3">
                  <c:v>5</c:v>
                </c:pt>
                <c:pt idx="4">
                  <c:v>20</c:v>
                </c:pt>
              </c:numCache>
            </c:numRef>
          </c:val>
          <c:extLst>
            <c:ext xmlns:c16="http://schemas.microsoft.com/office/drawing/2014/chart" uri="{C3380CC4-5D6E-409C-BE32-E72D297353CC}">
              <c16:uniqueId val="{00000000-80E8-46FD-960B-D6DDCA21F437}"/>
            </c:ext>
          </c:extLst>
        </c:ser>
        <c:dLbls>
          <c:showLegendKey val="0"/>
          <c:showVal val="0"/>
          <c:showCatName val="0"/>
          <c:showSerName val="0"/>
          <c:showPercent val="0"/>
          <c:showBubbleSize val="0"/>
        </c:dLbls>
        <c:gapWidth val="219"/>
        <c:overlap val="-27"/>
        <c:axId val="1560114528"/>
        <c:axId val="1560117024"/>
      </c:barChart>
      <c:catAx>
        <c:axId val="156011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7024"/>
        <c:crosses val="autoZero"/>
        <c:auto val="1"/>
        <c:lblAlgn val="ctr"/>
        <c:lblOffset val="100"/>
        <c:noMultiLvlLbl val="0"/>
      </c:catAx>
      <c:valAx>
        <c:axId val="156011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Results.xlsx]Analysis!Before fulltime Intern/WS experience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Intern/</a:t>
            </a:r>
            <a:r>
              <a:rPr lang="en-US" sz="1400" b="0" i="0" u="none" strike="noStrike" baseline="0">
                <a:effectLst/>
              </a:rPr>
              <a:t>Working Student</a:t>
            </a:r>
            <a:r>
              <a:rPr lang="en-US" baseline="0"/>
              <a:t> experience before Fulltime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Analysis!$I$72:$I$78</c:f>
              <c:strCache>
                <c:ptCount val="6"/>
                <c:pt idx="0">
                  <c:v>Did not do internship and/or working student</c:v>
                </c:pt>
                <c:pt idx="1">
                  <c:v>0-6 months</c:v>
                </c:pt>
                <c:pt idx="2">
                  <c:v>7-12 months</c:v>
                </c:pt>
                <c:pt idx="3">
                  <c:v>13-18 months</c:v>
                </c:pt>
                <c:pt idx="4">
                  <c:v>19-24 months</c:v>
                </c:pt>
                <c:pt idx="5">
                  <c:v>&gt;24 months</c:v>
                </c:pt>
              </c:strCache>
            </c:strRef>
          </c:cat>
          <c:val>
            <c:numRef>
              <c:f>Analysis!$J$72:$J$78</c:f>
              <c:numCache>
                <c:formatCode>General</c:formatCode>
                <c:ptCount val="6"/>
                <c:pt idx="0">
                  <c:v>8</c:v>
                </c:pt>
                <c:pt idx="1">
                  <c:v>15</c:v>
                </c:pt>
                <c:pt idx="2">
                  <c:v>14</c:v>
                </c:pt>
                <c:pt idx="3">
                  <c:v>12</c:v>
                </c:pt>
                <c:pt idx="4">
                  <c:v>3</c:v>
                </c:pt>
                <c:pt idx="5">
                  <c:v>7</c:v>
                </c:pt>
              </c:numCache>
            </c:numRef>
          </c:val>
          <c:extLst>
            <c:ext xmlns:c16="http://schemas.microsoft.com/office/drawing/2014/chart" uri="{C3380CC4-5D6E-409C-BE32-E72D297353CC}">
              <c16:uniqueId val="{00000000-0D81-4D4C-AA28-9849DFBA89D0}"/>
            </c:ext>
          </c:extLst>
        </c:ser>
        <c:dLbls>
          <c:showLegendKey val="0"/>
          <c:showVal val="0"/>
          <c:showCatName val="0"/>
          <c:showSerName val="0"/>
          <c:showPercent val="0"/>
          <c:showBubbleSize val="0"/>
        </c:dLbls>
        <c:gapWidth val="219"/>
        <c:overlap val="-27"/>
        <c:axId val="1576236992"/>
        <c:axId val="1576239072"/>
      </c:barChart>
      <c:catAx>
        <c:axId val="157623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239072"/>
        <c:crosses val="autoZero"/>
        <c:auto val="1"/>
        <c:lblAlgn val="ctr"/>
        <c:lblOffset val="100"/>
        <c:noMultiLvlLbl val="0"/>
      </c:catAx>
      <c:valAx>
        <c:axId val="15762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23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Results.xlsx]Analysis!Intern/WS helped in fulltime skills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Internship/Working student</a:t>
            </a:r>
            <a:r>
              <a:rPr lang="en-IN" baseline="0"/>
              <a:t> played a major role in acquiring skills for current job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Analysis!$N$71:$N$72</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Analysis!$N$73</c:f>
              <c:numCache>
                <c:formatCode>0.0%</c:formatCode>
                <c:ptCount val="1"/>
                <c:pt idx="0">
                  <c:v>0.4</c:v>
                </c:pt>
              </c:numCache>
            </c:numRef>
          </c:val>
          <c:extLst>
            <c:ext xmlns:c16="http://schemas.microsoft.com/office/drawing/2014/chart" uri="{C3380CC4-5D6E-409C-BE32-E72D297353CC}">
              <c16:uniqueId val="{00000000-2185-4B90-B0AD-D483490E49CC}"/>
            </c:ext>
          </c:extLst>
        </c:ser>
        <c:ser>
          <c:idx val="1"/>
          <c:order val="1"/>
          <c:tx>
            <c:strRef>
              <c:f>Analysis!$O$71:$O$72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Analysis!$O$73</c:f>
              <c:numCache>
                <c:formatCode>0.0%</c:formatCode>
                <c:ptCount val="1"/>
                <c:pt idx="0">
                  <c:v>0.16</c:v>
                </c:pt>
              </c:numCache>
            </c:numRef>
          </c:val>
          <c:extLst>
            <c:ext xmlns:c16="http://schemas.microsoft.com/office/drawing/2014/chart" uri="{C3380CC4-5D6E-409C-BE32-E72D297353CC}">
              <c16:uniqueId val="{00000000-662F-4897-B93C-E133B804D57C}"/>
            </c:ext>
          </c:extLst>
        </c:ser>
        <c:ser>
          <c:idx val="2"/>
          <c:order val="2"/>
          <c:tx>
            <c:strRef>
              <c:f>Analysis!$P$71:$P$72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Analysis!$P$73</c:f>
              <c:numCache>
                <c:formatCode>0.0%</c:formatCode>
                <c:ptCount val="1"/>
                <c:pt idx="0">
                  <c:v>0.16</c:v>
                </c:pt>
              </c:numCache>
            </c:numRef>
          </c:val>
          <c:extLst>
            <c:ext xmlns:c16="http://schemas.microsoft.com/office/drawing/2014/chart" uri="{C3380CC4-5D6E-409C-BE32-E72D297353CC}">
              <c16:uniqueId val="{00000001-662F-4897-B93C-E133B804D57C}"/>
            </c:ext>
          </c:extLst>
        </c:ser>
        <c:ser>
          <c:idx val="3"/>
          <c:order val="3"/>
          <c:tx>
            <c:strRef>
              <c:f>Analysis!$Q$71:$Q$72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Analysis!$Q$73</c:f>
              <c:numCache>
                <c:formatCode>0.0%</c:formatCode>
                <c:ptCount val="1"/>
                <c:pt idx="0">
                  <c:v>0.08</c:v>
                </c:pt>
              </c:numCache>
            </c:numRef>
          </c:val>
          <c:extLst>
            <c:ext xmlns:c16="http://schemas.microsoft.com/office/drawing/2014/chart" uri="{C3380CC4-5D6E-409C-BE32-E72D297353CC}">
              <c16:uniqueId val="{00000002-662F-4897-B93C-E133B804D57C}"/>
            </c:ext>
          </c:extLst>
        </c:ser>
        <c:ser>
          <c:idx val="4"/>
          <c:order val="4"/>
          <c:tx>
            <c:strRef>
              <c:f>Analysis!$R$71:$R$72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Analysis!$R$73</c:f>
              <c:numCache>
                <c:formatCode>0.0%</c:formatCode>
                <c:ptCount val="1"/>
                <c:pt idx="0">
                  <c:v>0.04</c:v>
                </c:pt>
              </c:numCache>
            </c:numRef>
          </c:val>
          <c:extLst>
            <c:ext xmlns:c16="http://schemas.microsoft.com/office/drawing/2014/chart" uri="{C3380CC4-5D6E-409C-BE32-E72D297353CC}">
              <c16:uniqueId val="{00000003-662F-4897-B93C-E133B804D57C}"/>
            </c:ext>
          </c:extLst>
        </c:ser>
        <c:ser>
          <c:idx val="5"/>
          <c:order val="5"/>
          <c:tx>
            <c:strRef>
              <c:f>Analysis!$S$71:$S$72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Analysis!$S$73</c:f>
              <c:numCache>
                <c:formatCode>0.0%</c:formatCode>
                <c:ptCount val="1"/>
                <c:pt idx="0">
                  <c:v>0.04</c:v>
                </c:pt>
              </c:numCache>
            </c:numRef>
          </c:val>
          <c:extLst>
            <c:ext xmlns:c16="http://schemas.microsoft.com/office/drawing/2014/chart" uri="{C3380CC4-5D6E-409C-BE32-E72D297353CC}">
              <c16:uniqueId val="{00000004-662F-4897-B93C-E133B804D57C}"/>
            </c:ext>
          </c:extLst>
        </c:ser>
        <c:ser>
          <c:idx val="6"/>
          <c:order val="6"/>
          <c:tx>
            <c:strRef>
              <c:f>Analysis!$T$71:$T$72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Analysis!$T$73</c:f>
              <c:numCache>
                <c:formatCode>0.0%</c:formatCode>
                <c:ptCount val="1"/>
                <c:pt idx="0">
                  <c:v>0.12</c:v>
                </c:pt>
              </c:numCache>
            </c:numRef>
          </c:val>
          <c:extLst>
            <c:ext xmlns:c16="http://schemas.microsoft.com/office/drawing/2014/chart" uri="{C3380CC4-5D6E-409C-BE32-E72D297353CC}">
              <c16:uniqueId val="{00000005-662F-4897-B93C-E133B804D57C}"/>
            </c:ext>
          </c:extLst>
        </c:ser>
        <c:dLbls>
          <c:dLblPos val="ctr"/>
          <c:showLegendKey val="0"/>
          <c:showVal val="1"/>
          <c:showCatName val="0"/>
          <c:showSerName val="0"/>
          <c:showPercent val="0"/>
          <c:showBubbleSize val="0"/>
        </c:dLbls>
        <c:gapWidth val="150"/>
        <c:overlap val="100"/>
        <c:axId val="1560116192"/>
        <c:axId val="1560115776"/>
      </c:barChart>
      <c:catAx>
        <c:axId val="1560116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5776"/>
        <c:crosses val="autoZero"/>
        <c:auto val="1"/>
        <c:lblAlgn val="ctr"/>
        <c:lblOffset val="100"/>
        <c:noMultiLvlLbl val="0"/>
      </c:catAx>
      <c:valAx>
        <c:axId val="15601157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Results.xlsx]Analysis!Soft skills Academic course </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Academic course helped in acquiring soft skills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Analysis!$B$105:$B$106</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Analysis!$A$107</c:f>
              <c:strCache>
                <c:ptCount val="1"/>
                <c:pt idx="0">
                  <c:v>Total</c:v>
                </c:pt>
              </c:strCache>
            </c:strRef>
          </c:cat>
          <c:val>
            <c:numRef>
              <c:f>Analysis!$B$107</c:f>
              <c:numCache>
                <c:formatCode>0.0%</c:formatCode>
                <c:ptCount val="1"/>
                <c:pt idx="0">
                  <c:v>9.3896713615023469E-2</c:v>
                </c:pt>
              </c:numCache>
            </c:numRef>
          </c:val>
          <c:extLst>
            <c:ext xmlns:c16="http://schemas.microsoft.com/office/drawing/2014/chart" uri="{C3380CC4-5D6E-409C-BE32-E72D297353CC}">
              <c16:uniqueId val="{00000000-2DDB-477D-B4E5-62C01A793387}"/>
            </c:ext>
          </c:extLst>
        </c:ser>
        <c:ser>
          <c:idx val="1"/>
          <c:order val="1"/>
          <c:tx>
            <c:strRef>
              <c:f>Analysis!$C$105:$C$106</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Analysis!$C$107</c:f>
              <c:numCache>
                <c:formatCode>0.0%</c:formatCode>
                <c:ptCount val="1"/>
                <c:pt idx="0">
                  <c:v>0.34272300469483569</c:v>
                </c:pt>
              </c:numCache>
            </c:numRef>
          </c:val>
          <c:extLst>
            <c:ext xmlns:c16="http://schemas.microsoft.com/office/drawing/2014/chart" uri="{C3380CC4-5D6E-409C-BE32-E72D297353CC}">
              <c16:uniqueId val="{00000021-A07D-4306-8311-21C7237F7276}"/>
            </c:ext>
          </c:extLst>
        </c:ser>
        <c:ser>
          <c:idx val="2"/>
          <c:order val="2"/>
          <c:tx>
            <c:strRef>
              <c:f>Analysis!$D$105:$D$106</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Analysis!$D$107</c:f>
              <c:numCache>
                <c:formatCode>0.0%</c:formatCode>
                <c:ptCount val="1"/>
                <c:pt idx="0">
                  <c:v>0.31924882629107981</c:v>
                </c:pt>
              </c:numCache>
            </c:numRef>
          </c:val>
          <c:extLst>
            <c:ext xmlns:c16="http://schemas.microsoft.com/office/drawing/2014/chart" uri="{C3380CC4-5D6E-409C-BE32-E72D297353CC}">
              <c16:uniqueId val="{00000040-A07D-4306-8311-21C7237F7276}"/>
            </c:ext>
          </c:extLst>
        </c:ser>
        <c:ser>
          <c:idx val="3"/>
          <c:order val="3"/>
          <c:tx>
            <c:strRef>
              <c:f>Analysis!$E$105:$E$106</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Analysis!$E$107</c:f>
              <c:numCache>
                <c:formatCode>0.0%</c:formatCode>
                <c:ptCount val="1"/>
                <c:pt idx="0">
                  <c:v>4.2253521126760563E-2</c:v>
                </c:pt>
              </c:numCache>
            </c:numRef>
          </c:val>
          <c:extLst>
            <c:ext xmlns:c16="http://schemas.microsoft.com/office/drawing/2014/chart" uri="{C3380CC4-5D6E-409C-BE32-E72D297353CC}">
              <c16:uniqueId val="{00000041-A07D-4306-8311-21C7237F7276}"/>
            </c:ext>
          </c:extLst>
        </c:ser>
        <c:ser>
          <c:idx val="4"/>
          <c:order val="4"/>
          <c:tx>
            <c:strRef>
              <c:f>Analysis!$F$105:$F$106</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Analysis!$F$107</c:f>
              <c:numCache>
                <c:formatCode>0.0%</c:formatCode>
                <c:ptCount val="1"/>
                <c:pt idx="0">
                  <c:v>0.10328638497652583</c:v>
                </c:pt>
              </c:numCache>
            </c:numRef>
          </c:val>
          <c:extLst>
            <c:ext xmlns:c16="http://schemas.microsoft.com/office/drawing/2014/chart" uri="{C3380CC4-5D6E-409C-BE32-E72D297353CC}">
              <c16:uniqueId val="{00000042-A07D-4306-8311-21C7237F7276}"/>
            </c:ext>
          </c:extLst>
        </c:ser>
        <c:ser>
          <c:idx val="5"/>
          <c:order val="5"/>
          <c:tx>
            <c:strRef>
              <c:f>Analysis!$G$105:$G$106</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Analysis!$G$107</c:f>
              <c:numCache>
                <c:formatCode>0.0%</c:formatCode>
                <c:ptCount val="1"/>
                <c:pt idx="0">
                  <c:v>7.9812206572769953E-2</c:v>
                </c:pt>
              </c:numCache>
            </c:numRef>
          </c:val>
          <c:extLst>
            <c:ext xmlns:c16="http://schemas.microsoft.com/office/drawing/2014/chart" uri="{C3380CC4-5D6E-409C-BE32-E72D297353CC}">
              <c16:uniqueId val="{00000049-A07D-4306-8311-21C7237F7276}"/>
            </c:ext>
          </c:extLst>
        </c:ser>
        <c:ser>
          <c:idx val="6"/>
          <c:order val="6"/>
          <c:tx>
            <c:strRef>
              <c:f>Analysis!$H$105:$H$106</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Analysis!$H$107</c:f>
              <c:numCache>
                <c:formatCode>0.0%</c:formatCode>
                <c:ptCount val="1"/>
                <c:pt idx="0">
                  <c:v>1.8779342723004695E-2</c:v>
                </c:pt>
              </c:numCache>
            </c:numRef>
          </c:val>
          <c:extLst>
            <c:ext xmlns:c16="http://schemas.microsoft.com/office/drawing/2014/chart" uri="{C3380CC4-5D6E-409C-BE32-E72D297353CC}">
              <c16:uniqueId val="{0000004A-A07D-4306-8311-21C7237F7276}"/>
            </c:ext>
          </c:extLst>
        </c:ser>
        <c:dLbls>
          <c:dLblPos val="ctr"/>
          <c:showLegendKey val="0"/>
          <c:showVal val="1"/>
          <c:showCatName val="0"/>
          <c:showSerName val="0"/>
          <c:showPercent val="0"/>
          <c:showBubbleSize val="0"/>
        </c:dLbls>
        <c:gapWidth val="150"/>
        <c:overlap val="100"/>
        <c:axId val="1744192976"/>
        <c:axId val="1744188816"/>
      </c:barChart>
      <c:catAx>
        <c:axId val="1744192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88816"/>
        <c:crosses val="autoZero"/>
        <c:auto val="1"/>
        <c:lblAlgn val="ctr"/>
        <c:lblOffset val="100"/>
        <c:noMultiLvlLbl val="0"/>
      </c:catAx>
      <c:valAx>
        <c:axId val="1744188816"/>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0%"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9297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Results.xlsx]Analysis!Hard skills Academic course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baseline="0">
                <a:effectLst/>
              </a:rPr>
              <a:t>Academic course helped in acquiring hard skills</a:t>
            </a:r>
            <a:endParaRPr lang="en-IN"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Analysis!$L$105:$L$106</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Analysis!$L$107</c:f>
              <c:numCache>
                <c:formatCode>0.0%</c:formatCode>
                <c:ptCount val="1"/>
                <c:pt idx="0">
                  <c:v>8.9622641509433956E-2</c:v>
                </c:pt>
              </c:numCache>
            </c:numRef>
          </c:val>
          <c:extLst>
            <c:ext xmlns:c16="http://schemas.microsoft.com/office/drawing/2014/chart" uri="{C3380CC4-5D6E-409C-BE32-E72D297353CC}">
              <c16:uniqueId val="{00000000-C9CA-4C02-BEA0-F4705352D76F}"/>
            </c:ext>
          </c:extLst>
        </c:ser>
        <c:ser>
          <c:idx val="1"/>
          <c:order val="1"/>
          <c:tx>
            <c:strRef>
              <c:f>Analysis!$M$105:$M$106</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Analysis!$M$107</c:f>
              <c:numCache>
                <c:formatCode>0.0%</c:formatCode>
                <c:ptCount val="1"/>
                <c:pt idx="0">
                  <c:v>0.26415094339622641</c:v>
                </c:pt>
              </c:numCache>
            </c:numRef>
          </c:val>
          <c:extLst>
            <c:ext xmlns:c16="http://schemas.microsoft.com/office/drawing/2014/chart" uri="{C3380CC4-5D6E-409C-BE32-E72D297353CC}">
              <c16:uniqueId val="{0000001F-D556-48A4-BDB1-97B49A337845}"/>
            </c:ext>
          </c:extLst>
        </c:ser>
        <c:ser>
          <c:idx val="2"/>
          <c:order val="2"/>
          <c:tx>
            <c:strRef>
              <c:f>Analysis!$N$105:$N$106</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Analysis!$N$107</c:f>
              <c:numCache>
                <c:formatCode>0.0%</c:formatCode>
                <c:ptCount val="1"/>
                <c:pt idx="0">
                  <c:v>0.26415094339622641</c:v>
                </c:pt>
              </c:numCache>
            </c:numRef>
          </c:val>
          <c:extLst>
            <c:ext xmlns:c16="http://schemas.microsoft.com/office/drawing/2014/chart" uri="{C3380CC4-5D6E-409C-BE32-E72D297353CC}">
              <c16:uniqueId val="{00000020-D556-48A4-BDB1-97B49A337845}"/>
            </c:ext>
          </c:extLst>
        </c:ser>
        <c:ser>
          <c:idx val="3"/>
          <c:order val="3"/>
          <c:tx>
            <c:strRef>
              <c:f>Analysis!$O$105:$O$106</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Analysis!$O$107</c:f>
              <c:numCache>
                <c:formatCode>0.0%</c:formatCode>
                <c:ptCount val="1"/>
                <c:pt idx="0">
                  <c:v>0.12735849056603774</c:v>
                </c:pt>
              </c:numCache>
            </c:numRef>
          </c:val>
          <c:extLst>
            <c:ext xmlns:c16="http://schemas.microsoft.com/office/drawing/2014/chart" uri="{C3380CC4-5D6E-409C-BE32-E72D297353CC}">
              <c16:uniqueId val="{0000003F-D556-48A4-BDB1-97B49A337845}"/>
            </c:ext>
          </c:extLst>
        </c:ser>
        <c:ser>
          <c:idx val="4"/>
          <c:order val="4"/>
          <c:tx>
            <c:strRef>
              <c:f>Analysis!$P$105:$P$106</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Analysis!$P$107</c:f>
              <c:numCache>
                <c:formatCode>0.0%</c:formatCode>
                <c:ptCount val="1"/>
                <c:pt idx="0">
                  <c:v>0.12735849056603774</c:v>
                </c:pt>
              </c:numCache>
            </c:numRef>
          </c:val>
          <c:extLst>
            <c:ext xmlns:c16="http://schemas.microsoft.com/office/drawing/2014/chart" uri="{C3380CC4-5D6E-409C-BE32-E72D297353CC}">
              <c16:uniqueId val="{00000040-D556-48A4-BDB1-97B49A337845}"/>
            </c:ext>
          </c:extLst>
        </c:ser>
        <c:ser>
          <c:idx val="5"/>
          <c:order val="5"/>
          <c:tx>
            <c:strRef>
              <c:f>Analysis!$Q$105:$Q$106</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Analysis!$Q$107</c:f>
              <c:numCache>
                <c:formatCode>0.0%</c:formatCode>
                <c:ptCount val="1"/>
                <c:pt idx="0">
                  <c:v>9.4339622641509441E-2</c:v>
                </c:pt>
              </c:numCache>
            </c:numRef>
          </c:val>
          <c:extLst>
            <c:ext xmlns:c16="http://schemas.microsoft.com/office/drawing/2014/chart" uri="{C3380CC4-5D6E-409C-BE32-E72D297353CC}">
              <c16:uniqueId val="{00000049-D556-48A4-BDB1-97B49A337845}"/>
            </c:ext>
          </c:extLst>
        </c:ser>
        <c:ser>
          <c:idx val="6"/>
          <c:order val="6"/>
          <c:tx>
            <c:strRef>
              <c:f>Analysis!$R$105:$R$106</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Analysis!$R$107</c:f>
              <c:numCache>
                <c:formatCode>0.0%</c:formatCode>
                <c:ptCount val="1"/>
                <c:pt idx="0">
                  <c:v>3.3018867924528301E-2</c:v>
                </c:pt>
              </c:numCache>
            </c:numRef>
          </c:val>
          <c:extLst>
            <c:ext xmlns:c16="http://schemas.microsoft.com/office/drawing/2014/chart" uri="{C3380CC4-5D6E-409C-BE32-E72D297353CC}">
              <c16:uniqueId val="{0000004A-D556-48A4-BDB1-97B49A337845}"/>
            </c:ext>
          </c:extLst>
        </c:ser>
        <c:dLbls>
          <c:dLblPos val="ctr"/>
          <c:showLegendKey val="0"/>
          <c:showVal val="1"/>
          <c:showCatName val="0"/>
          <c:showSerName val="0"/>
          <c:showPercent val="0"/>
          <c:showBubbleSize val="0"/>
        </c:dLbls>
        <c:gapWidth val="150"/>
        <c:overlap val="100"/>
        <c:axId val="738608320"/>
        <c:axId val="738606240"/>
      </c:barChart>
      <c:catAx>
        <c:axId val="73860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06240"/>
        <c:crosses val="autoZero"/>
        <c:auto val="1"/>
        <c:lblAlgn val="ctr"/>
        <c:lblOffset val="100"/>
        <c:noMultiLvlLbl val="0"/>
      </c:catAx>
      <c:valAx>
        <c:axId val="7386062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0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Results.xlsx]Analysis!Willing to learn new skills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Willing to learn new skills and</a:t>
            </a:r>
            <a:r>
              <a:rPr lang="en-IN" baseline="0"/>
              <a:t> technology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Analysis!$L$122:$L$123</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Analysis!$L$124</c:f>
              <c:numCache>
                <c:formatCode>0.0%</c:formatCode>
                <c:ptCount val="1"/>
                <c:pt idx="0">
                  <c:v>0.58685446009389675</c:v>
                </c:pt>
              </c:numCache>
            </c:numRef>
          </c:val>
          <c:extLst>
            <c:ext xmlns:c16="http://schemas.microsoft.com/office/drawing/2014/chart" uri="{C3380CC4-5D6E-409C-BE32-E72D297353CC}">
              <c16:uniqueId val="{00000000-EC2F-4D34-B4EF-E4CC6B5D4E14}"/>
            </c:ext>
          </c:extLst>
        </c:ser>
        <c:ser>
          <c:idx val="1"/>
          <c:order val="1"/>
          <c:tx>
            <c:strRef>
              <c:f>Analysis!$M$122:$M$123</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Analysis!$M$124</c:f>
              <c:numCache>
                <c:formatCode>0.0%</c:formatCode>
                <c:ptCount val="1"/>
                <c:pt idx="0">
                  <c:v>0.29577464788732394</c:v>
                </c:pt>
              </c:numCache>
            </c:numRef>
          </c:val>
          <c:extLst>
            <c:ext xmlns:c16="http://schemas.microsoft.com/office/drawing/2014/chart" uri="{C3380CC4-5D6E-409C-BE32-E72D297353CC}">
              <c16:uniqueId val="{0000001E-C19C-48AB-952C-86A8337BE204}"/>
            </c:ext>
          </c:extLst>
        </c:ser>
        <c:ser>
          <c:idx val="2"/>
          <c:order val="2"/>
          <c:tx>
            <c:strRef>
              <c:f>Analysis!$N$122:$N$123</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Analysis!$N$124</c:f>
              <c:numCache>
                <c:formatCode>0.0%</c:formatCode>
                <c:ptCount val="1"/>
                <c:pt idx="0">
                  <c:v>9.3896713615023469E-2</c:v>
                </c:pt>
              </c:numCache>
            </c:numRef>
          </c:val>
          <c:extLst>
            <c:ext xmlns:c16="http://schemas.microsoft.com/office/drawing/2014/chart" uri="{C3380CC4-5D6E-409C-BE32-E72D297353CC}">
              <c16:uniqueId val="{0000004E-C19C-48AB-952C-86A8337BE204}"/>
            </c:ext>
          </c:extLst>
        </c:ser>
        <c:ser>
          <c:idx val="3"/>
          <c:order val="3"/>
          <c:tx>
            <c:strRef>
              <c:f>Analysis!$O$122:$O$123</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Analysis!$O$124</c:f>
              <c:numCache>
                <c:formatCode>0.0%</c:formatCode>
                <c:ptCount val="1"/>
                <c:pt idx="0">
                  <c:v>1.4084507042253521E-2</c:v>
                </c:pt>
              </c:numCache>
            </c:numRef>
          </c:val>
          <c:extLst>
            <c:ext xmlns:c16="http://schemas.microsoft.com/office/drawing/2014/chart" uri="{C3380CC4-5D6E-409C-BE32-E72D297353CC}">
              <c16:uniqueId val="{00000002-FD1F-45F9-979F-B6DF26DD6EA7}"/>
            </c:ext>
          </c:extLst>
        </c:ser>
        <c:ser>
          <c:idx val="4"/>
          <c:order val="4"/>
          <c:tx>
            <c:strRef>
              <c:f>Analysis!$P$122:$P$123</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Analysis!$P$124</c:f>
              <c:numCache>
                <c:formatCode>0.0%</c:formatCode>
                <c:ptCount val="1"/>
                <c:pt idx="0">
                  <c:v>9.3896713615023476E-3</c:v>
                </c:pt>
              </c:numCache>
            </c:numRef>
          </c:val>
          <c:extLst>
            <c:ext xmlns:c16="http://schemas.microsoft.com/office/drawing/2014/chart" uri="{C3380CC4-5D6E-409C-BE32-E72D297353CC}">
              <c16:uniqueId val="{00000001-AB4E-4CEC-824D-AA7605F2E0A8}"/>
            </c:ext>
          </c:extLst>
        </c:ser>
        <c:dLbls>
          <c:dLblPos val="ctr"/>
          <c:showLegendKey val="0"/>
          <c:showVal val="1"/>
          <c:showCatName val="0"/>
          <c:showSerName val="0"/>
          <c:showPercent val="0"/>
          <c:showBubbleSize val="0"/>
        </c:dLbls>
        <c:gapWidth val="150"/>
        <c:overlap val="100"/>
        <c:axId val="1825169104"/>
        <c:axId val="1825173680"/>
      </c:barChart>
      <c:catAx>
        <c:axId val="182516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173680"/>
        <c:crosses val="autoZero"/>
        <c:auto val="1"/>
        <c:lblAlgn val="ctr"/>
        <c:lblOffset val="100"/>
        <c:noMultiLvlLbl val="0"/>
      </c:catAx>
      <c:valAx>
        <c:axId val="1825173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16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Results.xlsx]Analysis!Last time participated in learning course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Last time participated in learning course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Analysis!$A$138:$A$145</c:f>
              <c:strCache>
                <c:ptCount val="7"/>
                <c:pt idx="0">
                  <c:v>The course is currently ongoing</c:v>
                </c:pt>
                <c:pt idx="1">
                  <c:v>0-3 months ago</c:v>
                </c:pt>
                <c:pt idx="2">
                  <c:v>4-6 months ago</c:v>
                </c:pt>
                <c:pt idx="3">
                  <c:v>6-12 months ago</c:v>
                </c:pt>
                <c:pt idx="4">
                  <c:v>12-24 months ago</c:v>
                </c:pt>
                <c:pt idx="5">
                  <c:v>&gt;24 months ago</c:v>
                </c:pt>
                <c:pt idx="6">
                  <c:v>I did not participate in any course</c:v>
                </c:pt>
              </c:strCache>
            </c:strRef>
          </c:cat>
          <c:val>
            <c:numRef>
              <c:f>Analysis!$B$138:$B$145</c:f>
              <c:numCache>
                <c:formatCode>General</c:formatCode>
                <c:ptCount val="7"/>
                <c:pt idx="0">
                  <c:v>41</c:v>
                </c:pt>
                <c:pt idx="1">
                  <c:v>65</c:v>
                </c:pt>
                <c:pt idx="2">
                  <c:v>19</c:v>
                </c:pt>
                <c:pt idx="3">
                  <c:v>23</c:v>
                </c:pt>
                <c:pt idx="4">
                  <c:v>18</c:v>
                </c:pt>
                <c:pt idx="5">
                  <c:v>9</c:v>
                </c:pt>
                <c:pt idx="6">
                  <c:v>37</c:v>
                </c:pt>
              </c:numCache>
            </c:numRef>
          </c:val>
          <c:extLst>
            <c:ext xmlns:c16="http://schemas.microsoft.com/office/drawing/2014/chart" uri="{C3380CC4-5D6E-409C-BE32-E72D297353CC}">
              <c16:uniqueId val="{00000000-127C-472D-B620-5C8A784BA546}"/>
            </c:ext>
          </c:extLst>
        </c:ser>
        <c:dLbls>
          <c:dLblPos val="outEnd"/>
          <c:showLegendKey val="0"/>
          <c:showVal val="1"/>
          <c:showCatName val="0"/>
          <c:showSerName val="0"/>
          <c:showPercent val="0"/>
          <c:showBubbleSize val="0"/>
        </c:dLbls>
        <c:gapWidth val="219"/>
        <c:axId val="1582659392"/>
        <c:axId val="1582655648"/>
      </c:barChart>
      <c:catAx>
        <c:axId val="158265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55648"/>
        <c:crosses val="autoZero"/>
        <c:auto val="1"/>
        <c:lblAlgn val="ctr"/>
        <c:lblOffset val="100"/>
        <c:noMultiLvlLbl val="0"/>
      </c:catAx>
      <c:valAx>
        <c:axId val="158265564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826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Results.xlsx]Analysis!How often do you enrol for course</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often do you enrol for course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Analysis!$E$138:$E$145</c:f>
              <c:strCache>
                <c:ptCount val="7"/>
                <c:pt idx="0">
                  <c:v>Never</c:v>
                </c:pt>
                <c:pt idx="1">
                  <c:v>Less than once a year</c:v>
                </c:pt>
                <c:pt idx="2">
                  <c:v>Once a year</c:v>
                </c:pt>
                <c:pt idx="3">
                  <c:v>Twice a year</c:v>
                </c:pt>
                <c:pt idx="4">
                  <c:v>Thrice a year</c:v>
                </c:pt>
                <c:pt idx="5">
                  <c:v>Four times a year</c:v>
                </c:pt>
                <c:pt idx="6">
                  <c:v>More than four times a year</c:v>
                </c:pt>
              </c:strCache>
            </c:strRef>
          </c:cat>
          <c:val>
            <c:numRef>
              <c:f>Analysis!$F$138:$F$145</c:f>
              <c:numCache>
                <c:formatCode>General</c:formatCode>
                <c:ptCount val="7"/>
                <c:pt idx="0">
                  <c:v>35</c:v>
                </c:pt>
                <c:pt idx="1">
                  <c:v>34</c:v>
                </c:pt>
                <c:pt idx="2">
                  <c:v>39</c:v>
                </c:pt>
                <c:pt idx="3">
                  <c:v>40</c:v>
                </c:pt>
                <c:pt idx="4">
                  <c:v>27</c:v>
                </c:pt>
                <c:pt idx="5">
                  <c:v>13</c:v>
                </c:pt>
                <c:pt idx="6">
                  <c:v>25</c:v>
                </c:pt>
              </c:numCache>
            </c:numRef>
          </c:val>
          <c:extLst>
            <c:ext xmlns:c16="http://schemas.microsoft.com/office/drawing/2014/chart" uri="{C3380CC4-5D6E-409C-BE32-E72D297353CC}">
              <c16:uniqueId val="{00000000-B916-4555-A9F4-DD01A34D6E47}"/>
            </c:ext>
          </c:extLst>
        </c:ser>
        <c:dLbls>
          <c:dLblPos val="outEnd"/>
          <c:showLegendKey val="0"/>
          <c:showVal val="1"/>
          <c:showCatName val="0"/>
          <c:showSerName val="0"/>
          <c:showPercent val="0"/>
          <c:showBubbleSize val="0"/>
        </c:dLbls>
        <c:gapWidth val="219"/>
        <c:overlap val="-27"/>
        <c:axId val="1691805552"/>
        <c:axId val="1691805968"/>
      </c:barChart>
      <c:catAx>
        <c:axId val="169180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5968"/>
        <c:crosses val="autoZero"/>
        <c:auto val="1"/>
        <c:lblAlgn val="ctr"/>
        <c:lblOffset val="100"/>
        <c:noMultiLvlLbl val="0"/>
      </c:catAx>
      <c:valAx>
        <c:axId val="169180596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9180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Results.xlsx]Analysis!Online learning</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Learning</a:t>
            </a:r>
            <a:r>
              <a:rPr lang="en-IN" baseline="0"/>
              <a:t> on online platform</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Analysis!$B$151:$B$152</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Analysis!$B$153</c:f>
              <c:numCache>
                <c:formatCode>0.0%</c:formatCode>
                <c:ptCount val="1"/>
                <c:pt idx="0">
                  <c:v>0.19248826291079812</c:v>
                </c:pt>
              </c:numCache>
            </c:numRef>
          </c:val>
          <c:extLst>
            <c:ext xmlns:c16="http://schemas.microsoft.com/office/drawing/2014/chart" uri="{C3380CC4-5D6E-409C-BE32-E72D297353CC}">
              <c16:uniqueId val="{00000000-EE54-4055-9067-685E3E3AB82D}"/>
            </c:ext>
          </c:extLst>
        </c:ser>
        <c:ser>
          <c:idx val="1"/>
          <c:order val="1"/>
          <c:tx>
            <c:strRef>
              <c:f>Analysis!$C$151:$C$152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Analysis!$C$153</c:f>
              <c:numCache>
                <c:formatCode>0.0%</c:formatCode>
                <c:ptCount val="1"/>
                <c:pt idx="0">
                  <c:v>0.35680751173708919</c:v>
                </c:pt>
              </c:numCache>
            </c:numRef>
          </c:val>
          <c:extLst>
            <c:ext xmlns:c16="http://schemas.microsoft.com/office/drawing/2014/chart" uri="{C3380CC4-5D6E-409C-BE32-E72D297353CC}">
              <c16:uniqueId val="{00000023-E887-44A2-ACDA-A1D7B2BBE737}"/>
            </c:ext>
          </c:extLst>
        </c:ser>
        <c:ser>
          <c:idx val="2"/>
          <c:order val="2"/>
          <c:tx>
            <c:strRef>
              <c:f>Analysis!$D$151:$D$152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Analysis!$D$153</c:f>
              <c:numCache>
                <c:formatCode>0.0%</c:formatCode>
                <c:ptCount val="1"/>
                <c:pt idx="0">
                  <c:v>0.2300469483568075</c:v>
                </c:pt>
              </c:numCache>
            </c:numRef>
          </c:val>
          <c:extLst>
            <c:ext xmlns:c16="http://schemas.microsoft.com/office/drawing/2014/chart" uri="{C3380CC4-5D6E-409C-BE32-E72D297353CC}">
              <c16:uniqueId val="{00000024-E887-44A2-ACDA-A1D7B2BBE737}"/>
            </c:ext>
          </c:extLst>
        </c:ser>
        <c:ser>
          <c:idx val="3"/>
          <c:order val="3"/>
          <c:tx>
            <c:strRef>
              <c:f>Analysis!$E$151:$E$152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Analysis!$E$153</c:f>
              <c:numCache>
                <c:formatCode>0.0%</c:formatCode>
                <c:ptCount val="1"/>
                <c:pt idx="0">
                  <c:v>0.14084507042253522</c:v>
                </c:pt>
              </c:numCache>
            </c:numRef>
          </c:val>
          <c:extLst>
            <c:ext xmlns:c16="http://schemas.microsoft.com/office/drawing/2014/chart" uri="{C3380CC4-5D6E-409C-BE32-E72D297353CC}">
              <c16:uniqueId val="{00000058-E887-44A2-ACDA-A1D7B2BBE737}"/>
            </c:ext>
          </c:extLst>
        </c:ser>
        <c:ser>
          <c:idx val="4"/>
          <c:order val="4"/>
          <c:tx>
            <c:strRef>
              <c:f>Analysis!$F$151:$F$152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Analysis!$F$153</c:f>
              <c:numCache>
                <c:formatCode>0.0%</c:formatCode>
                <c:ptCount val="1"/>
                <c:pt idx="0">
                  <c:v>2.8169014084507043E-2</c:v>
                </c:pt>
              </c:numCache>
            </c:numRef>
          </c:val>
          <c:extLst>
            <c:ext xmlns:c16="http://schemas.microsoft.com/office/drawing/2014/chart" uri="{C3380CC4-5D6E-409C-BE32-E72D297353CC}">
              <c16:uniqueId val="{00000064-E887-44A2-ACDA-A1D7B2BBE737}"/>
            </c:ext>
          </c:extLst>
        </c:ser>
        <c:ser>
          <c:idx val="5"/>
          <c:order val="5"/>
          <c:tx>
            <c:strRef>
              <c:f>Analysis!$G$151:$G$152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Analysis!$G$153</c:f>
              <c:numCache>
                <c:formatCode>0.0%</c:formatCode>
                <c:ptCount val="1"/>
                <c:pt idx="0">
                  <c:v>4.2253521126760563E-2</c:v>
                </c:pt>
              </c:numCache>
            </c:numRef>
          </c:val>
          <c:extLst>
            <c:ext xmlns:c16="http://schemas.microsoft.com/office/drawing/2014/chart" uri="{C3380CC4-5D6E-409C-BE32-E72D297353CC}">
              <c16:uniqueId val="{00000000-B1B5-41FB-A2EA-66C8DD2AFFC5}"/>
            </c:ext>
          </c:extLst>
        </c:ser>
        <c:ser>
          <c:idx val="6"/>
          <c:order val="6"/>
          <c:tx>
            <c:strRef>
              <c:f>Analysis!$H$151:$H$152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Analysis!$H$153</c:f>
              <c:numCache>
                <c:formatCode>0.0%</c:formatCode>
                <c:ptCount val="1"/>
                <c:pt idx="0">
                  <c:v>9.3896713615023476E-3</c:v>
                </c:pt>
              </c:numCache>
            </c:numRef>
          </c:val>
          <c:extLst>
            <c:ext xmlns:c16="http://schemas.microsoft.com/office/drawing/2014/chart" uri="{C3380CC4-5D6E-409C-BE32-E72D297353CC}">
              <c16:uniqueId val="{00000001-B1B5-41FB-A2EA-66C8DD2AFFC5}"/>
            </c:ext>
          </c:extLst>
        </c:ser>
        <c:dLbls>
          <c:dLblPos val="ctr"/>
          <c:showLegendKey val="0"/>
          <c:showVal val="1"/>
          <c:showCatName val="0"/>
          <c:showSerName val="0"/>
          <c:showPercent val="0"/>
          <c:showBubbleSize val="0"/>
        </c:dLbls>
        <c:gapWidth val="150"/>
        <c:overlap val="100"/>
        <c:axId val="1781548048"/>
        <c:axId val="1781546800"/>
      </c:barChart>
      <c:catAx>
        <c:axId val="178154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546800"/>
        <c:crosses val="autoZero"/>
        <c:auto val="1"/>
        <c:lblAlgn val="ctr"/>
        <c:lblOffset val="100"/>
        <c:noMultiLvlLbl val="0"/>
      </c:catAx>
      <c:valAx>
        <c:axId val="17815468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54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Results.xlsx]Analysis!Classroom Learning</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Learning in Classroom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Analysis!$L$151:$L$152</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Analysis!$L$153</c:f>
              <c:numCache>
                <c:formatCode>0.0%</c:formatCode>
                <c:ptCount val="1"/>
                <c:pt idx="0">
                  <c:v>8.4905660377358486E-2</c:v>
                </c:pt>
              </c:numCache>
            </c:numRef>
          </c:val>
          <c:extLst>
            <c:ext xmlns:c16="http://schemas.microsoft.com/office/drawing/2014/chart" uri="{C3380CC4-5D6E-409C-BE32-E72D297353CC}">
              <c16:uniqueId val="{00000000-52FD-45BC-9B39-56BC2D5930FF}"/>
            </c:ext>
          </c:extLst>
        </c:ser>
        <c:ser>
          <c:idx val="1"/>
          <c:order val="1"/>
          <c:tx>
            <c:strRef>
              <c:f>Analysis!$M$151:$M$152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Analysis!$M$153</c:f>
              <c:numCache>
                <c:formatCode>0.0%</c:formatCode>
                <c:ptCount val="1"/>
                <c:pt idx="0">
                  <c:v>0.30188679245283018</c:v>
                </c:pt>
              </c:numCache>
            </c:numRef>
          </c:val>
          <c:extLst>
            <c:ext xmlns:c16="http://schemas.microsoft.com/office/drawing/2014/chart" uri="{C3380CC4-5D6E-409C-BE32-E72D297353CC}">
              <c16:uniqueId val="{00000024-3930-42F1-857E-3906EA31D0AF}"/>
            </c:ext>
          </c:extLst>
        </c:ser>
        <c:ser>
          <c:idx val="2"/>
          <c:order val="2"/>
          <c:tx>
            <c:strRef>
              <c:f>Analysis!$N$151:$N$152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Analysis!$N$153</c:f>
              <c:numCache>
                <c:formatCode>0.0%</c:formatCode>
                <c:ptCount val="1"/>
                <c:pt idx="0">
                  <c:v>0.20283018867924529</c:v>
                </c:pt>
              </c:numCache>
            </c:numRef>
          </c:val>
          <c:extLst>
            <c:ext xmlns:c16="http://schemas.microsoft.com/office/drawing/2014/chart" uri="{C3380CC4-5D6E-409C-BE32-E72D297353CC}">
              <c16:uniqueId val="{00000025-3930-42F1-857E-3906EA31D0AF}"/>
            </c:ext>
          </c:extLst>
        </c:ser>
        <c:ser>
          <c:idx val="3"/>
          <c:order val="3"/>
          <c:tx>
            <c:strRef>
              <c:f>Analysis!$O$151:$O$152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Analysis!$O$153</c:f>
              <c:numCache>
                <c:formatCode>0.0%</c:formatCode>
                <c:ptCount val="1"/>
                <c:pt idx="0">
                  <c:v>0.18867924528301888</c:v>
                </c:pt>
              </c:numCache>
            </c:numRef>
          </c:val>
          <c:extLst>
            <c:ext xmlns:c16="http://schemas.microsoft.com/office/drawing/2014/chart" uri="{C3380CC4-5D6E-409C-BE32-E72D297353CC}">
              <c16:uniqueId val="{00000056-3930-42F1-857E-3906EA31D0AF}"/>
            </c:ext>
          </c:extLst>
        </c:ser>
        <c:ser>
          <c:idx val="4"/>
          <c:order val="4"/>
          <c:tx>
            <c:strRef>
              <c:f>Analysis!$P$151:$P$152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Analysis!$P$153</c:f>
              <c:numCache>
                <c:formatCode>0.0%</c:formatCode>
                <c:ptCount val="1"/>
                <c:pt idx="0">
                  <c:v>0.11320754716981132</c:v>
                </c:pt>
              </c:numCache>
            </c:numRef>
          </c:val>
          <c:extLst>
            <c:ext xmlns:c16="http://schemas.microsoft.com/office/drawing/2014/chart" uri="{C3380CC4-5D6E-409C-BE32-E72D297353CC}">
              <c16:uniqueId val="{00000057-3930-42F1-857E-3906EA31D0AF}"/>
            </c:ext>
          </c:extLst>
        </c:ser>
        <c:ser>
          <c:idx val="5"/>
          <c:order val="5"/>
          <c:tx>
            <c:strRef>
              <c:f>Analysis!$Q$151:$Q$152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Analysis!$Q$153</c:f>
              <c:numCache>
                <c:formatCode>0.0%</c:formatCode>
                <c:ptCount val="1"/>
                <c:pt idx="0">
                  <c:v>8.9622641509433956E-2</c:v>
                </c:pt>
              </c:numCache>
            </c:numRef>
          </c:val>
          <c:extLst>
            <c:ext xmlns:c16="http://schemas.microsoft.com/office/drawing/2014/chart" uri="{C3380CC4-5D6E-409C-BE32-E72D297353CC}">
              <c16:uniqueId val="{00000058-3930-42F1-857E-3906EA31D0AF}"/>
            </c:ext>
          </c:extLst>
        </c:ser>
        <c:ser>
          <c:idx val="6"/>
          <c:order val="6"/>
          <c:tx>
            <c:strRef>
              <c:f>Analysis!$R$151:$R$152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Analysis!$R$153</c:f>
              <c:numCache>
                <c:formatCode>0.0%</c:formatCode>
                <c:ptCount val="1"/>
                <c:pt idx="0">
                  <c:v>1.8867924528301886E-2</c:v>
                </c:pt>
              </c:numCache>
            </c:numRef>
          </c:val>
          <c:extLst>
            <c:ext xmlns:c16="http://schemas.microsoft.com/office/drawing/2014/chart" uri="{C3380CC4-5D6E-409C-BE32-E72D297353CC}">
              <c16:uniqueId val="{00000000-F364-4DC9-9477-7EBE5A1F3FDE}"/>
            </c:ext>
          </c:extLst>
        </c:ser>
        <c:dLbls>
          <c:dLblPos val="ctr"/>
          <c:showLegendKey val="0"/>
          <c:showVal val="1"/>
          <c:showCatName val="0"/>
          <c:showSerName val="0"/>
          <c:showPercent val="0"/>
          <c:showBubbleSize val="0"/>
        </c:dLbls>
        <c:gapWidth val="150"/>
        <c:overlap val="100"/>
        <c:axId val="1384002144"/>
        <c:axId val="1384000896"/>
      </c:barChart>
      <c:catAx>
        <c:axId val="138400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000896"/>
        <c:crosses val="autoZero"/>
        <c:auto val="1"/>
        <c:lblAlgn val="ctr"/>
        <c:lblOffset val="100"/>
        <c:noMultiLvlLbl val="0"/>
      </c:catAx>
      <c:valAx>
        <c:axId val="1384000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00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Results.xlsx]Analysis!Workbased learning</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Learning</a:t>
            </a:r>
            <a:r>
              <a:rPr lang="en-IN" baseline="0"/>
              <a:t> via Work-based learning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Analysis!$B$166:$B$167</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Analysis!$B$168</c:f>
              <c:numCache>
                <c:formatCode>0.0%</c:formatCode>
                <c:ptCount val="1"/>
                <c:pt idx="0">
                  <c:v>0.33962264150943394</c:v>
                </c:pt>
              </c:numCache>
            </c:numRef>
          </c:val>
          <c:extLst>
            <c:ext xmlns:c16="http://schemas.microsoft.com/office/drawing/2014/chart" uri="{C3380CC4-5D6E-409C-BE32-E72D297353CC}">
              <c16:uniqueId val="{00000000-B8B2-4E7E-9C1F-0BB8113A51C0}"/>
            </c:ext>
          </c:extLst>
        </c:ser>
        <c:ser>
          <c:idx val="1"/>
          <c:order val="1"/>
          <c:tx>
            <c:strRef>
              <c:f>Analysis!$C$166:$C$167</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Analysis!$C$168</c:f>
              <c:numCache>
                <c:formatCode>0.0%</c:formatCode>
                <c:ptCount val="1"/>
                <c:pt idx="0">
                  <c:v>0.419811320754717</c:v>
                </c:pt>
              </c:numCache>
            </c:numRef>
          </c:val>
          <c:extLst>
            <c:ext xmlns:c16="http://schemas.microsoft.com/office/drawing/2014/chart" uri="{C3380CC4-5D6E-409C-BE32-E72D297353CC}">
              <c16:uniqueId val="{00000025-3786-45D8-9587-E16CE24A9591}"/>
            </c:ext>
          </c:extLst>
        </c:ser>
        <c:ser>
          <c:idx val="2"/>
          <c:order val="2"/>
          <c:tx>
            <c:strRef>
              <c:f>Analysis!$D$166:$D$167</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Analysis!$D$168</c:f>
              <c:numCache>
                <c:formatCode>0.0%</c:formatCode>
                <c:ptCount val="1"/>
                <c:pt idx="0">
                  <c:v>0.15094339622641509</c:v>
                </c:pt>
              </c:numCache>
            </c:numRef>
          </c:val>
          <c:extLst>
            <c:ext xmlns:c16="http://schemas.microsoft.com/office/drawing/2014/chart" uri="{C3380CC4-5D6E-409C-BE32-E72D297353CC}">
              <c16:uniqueId val="{00000026-3786-45D8-9587-E16CE24A9591}"/>
            </c:ext>
          </c:extLst>
        </c:ser>
        <c:ser>
          <c:idx val="3"/>
          <c:order val="3"/>
          <c:tx>
            <c:strRef>
              <c:f>Analysis!$E$166:$E$167</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Analysis!$E$168</c:f>
              <c:numCache>
                <c:formatCode>0.0%</c:formatCode>
                <c:ptCount val="1"/>
                <c:pt idx="0">
                  <c:v>6.6037735849056603E-2</c:v>
                </c:pt>
              </c:numCache>
            </c:numRef>
          </c:val>
          <c:extLst>
            <c:ext xmlns:c16="http://schemas.microsoft.com/office/drawing/2014/chart" uri="{C3380CC4-5D6E-409C-BE32-E72D297353CC}">
              <c16:uniqueId val="{00000045-3786-45D8-9587-E16CE24A9591}"/>
            </c:ext>
          </c:extLst>
        </c:ser>
        <c:ser>
          <c:idx val="4"/>
          <c:order val="4"/>
          <c:tx>
            <c:strRef>
              <c:f>Analysis!$F$166:$F$167</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Analysis!$F$168</c:f>
              <c:numCache>
                <c:formatCode>0.0%</c:formatCode>
                <c:ptCount val="1"/>
                <c:pt idx="0">
                  <c:v>1.4150943396226415E-2</c:v>
                </c:pt>
              </c:numCache>
            </c:numRef>
          </c:val>
          <c:extLst>
            <c:ext xmlns:c16="http://schemas.microsoft.com/office/drawing/2014/chart" uri="{C3380CC4-5D6E-409C-BE32-E72D297353CC}">
              <c16:uniqueId val="{0000004E-3786-45D8-9587-E16CE24A9591}"/>
            </c:ext>
          </c:extLst>
        </c:ser>
        <c:ser>
          <c:idx val="5"/>
          <c:order val="5"/>
          <c:tx>
            <c:strRef>
              <c:f>Analysis!$G$166:$G$167</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Analysis!$G$168</c:f>
              <c:numCache>
                <c:formatCode>0.0%</c:formatCode>
                <c:ptCount val="1"/>
                <c:pt idx="0">
                  <c:v>9.433962264150943E-3</c:v>
                </c:pt>
              </c:numCache>
            </c:numRef>
          </c:val>
          <c:extLst>
            <c:ext xmlns:c16="http://schemas.microsoft.com/office/drawing/2014/chart" uri="{C3380CC4-5D6E-409C-BE32-E72D297353CC}">
              <c16:uniqueId val="{00000000-5AAC-4EC7-B26F-9D6179CFB1DD}"/>
            </c:ext>
          </c:extLst>
        </c:ser>
        <c:dLbls>
          <c:dLblPos val="ctr"/>
          <c:showLegendKey val="0"/>
          <c:showVal val="1"/>
          <c:showCatName val="0"/>
          <c:showSerName val="0"/>
          <c:showPercent val="0"/>
          <c:showBubbleSize val="0"/>
        </c:dLbls>
        <c:gapWidth val="150"/>
        <c:overlap val="100"/>
        <c:axId val="1728482512"/>
        <c:axId val="1728476272"/>
      </c:barChart>
      <c:catAx>
        <c:axId val="172848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476272"/>
        <c:crosses val="autoZero"/>
        <c:auto val="1"/>
        <c:lblAlgn val="ctr"/>
        <c:lblOffset val="100"/>
        <c:noMultiLvlLbl val="0"/>
      </c:catAx>
      <c:valAx>
        <c:axId val="17284762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48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Results.xlsx]Analysis!Certification</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Motivated on getting specialist certificate</a:t>
            </a:r>
            <a:r>
              <a:rPr lang="en-IN" baseline="0"/>
              <a:t> upon completion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Analysis!$L$166:$L$167</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Analysis!$L$168</c:f>
              <c:numCache>
                <c:formatCode>0.0%</c:formatCode>
                <c:ptCount val="1"/>
                <c:pt idx="0">
                  <c:v>0.34905660377358488</c:v>
                </c:pt>
              </c:numCache>
            </c:numRef>
          </c:val>
          <c:extLst>
            <c:ext xmlns:c16="http://schemas.microsoft.com/office/drawing/2014/chart" uri="{C3380CC4-5D6E-409C-BE32-E72D297353CC}">
              <c16:uniqueId val="{00000000-ABFB-45BB-A9A4-15BD6255B570}"/>
            </c:ext>
          </c:extLst>
        </c:ser>
        <c:ser>
          <c:idx val="1"/>
          <c:order val="1"/>
          <c:tx>
            <c:strRef>
              <c:f>Analysis!$M$166:$M$167</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Analysis!$M$168</c:f>
              <c:numCache>
                <c:formatCode>0.0%</c:formatCode>
                <c:ptCount val="1"/>
                <c:pt idx="0">
                  <c:v>0.37735849056603776</c:v>
                </c:pt>
              </c:numCache>
            </c:numRef>
          </c:val>
          <c:extLst>
            <c:ext xmlns:c16="http://schemas.microsoft.com/office/drawing/2014/chart" uri="{C3380CC4-5D6E-409C-BE32-E72D297353CC}">
              <c16:uniqueId val="{00000029-F756-492C-82A4-9BB804B52433}"/>
            </c:ext>
          </c:extLst>
        </c:ser>
        <c:ser>
          <c:idx val="2"/>
          <c:order val="2"/>
          <c:tx>
            <c:strRef>
              <c:f>Analysis!$N$166:$N$167</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Analysis!$N$168</c:f>
              <c:numCache>
                <c:formatCode>0.0%</c:formatCode>
                <c:ptCount val="1"/>
                <c:pt idx="0">
                  <c:v>0.15566037735849056</c:v>
                </c:pt>
              </c:numCache>
            </c:numRef>
          </c:val>
          <c:extLst>
            <c:ext xmlns:c16="http://schemas.microsoft.com/office/drawing/2014/chart" uri="{C3380CC4-5D6E-409C-BE32-E72D297353CC}">
              <c16:uniqueId val="{0000002A-F756-492C-82A4-9BB804B52433}"/>
            </c:ext>
          </c:extLst>
        </c:ser>
        <c:ser>
          <c:idx val="3"/>
          <c:order val="3"/>
          <c:tx>
            <c:strRef>
              <c:f>Analysis!$O$166:$O$167</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Analysis!$O$168</c:f>
              <c:numCache>
                <c:formatCode>0.0%</c:formatCode>
                <c:ptCount val="1"/>
                <c:pt idx="0">
                  <c:v>7.0754716981132074E-2</c:v>
                </c:pt>
              </c:numCache>
            </c:numRef>
          </c:val>
          <c:extLst>
            <c:ext xmlns:c16="http://schemas.microsoft.com/office/drawing/2014/chart" uri="{C3380CC4-5D6E-409C-BE32-E72D297353CC}">
              <c16:uniqueId val="{00000074-F756-492C-82A4-9BB804B52433}"/>
            </c:ext>
          </c:extLst>
        </c:ser>
        <c:ser>
          <c:idx val="4"/>
          <c:order val="4"/>
          <c:tx>
            <c:strRef>
              <c:f>Analysis!$P$166:$P$167</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Analysis!$P$168</c:f>
              <c:numCache>
                <c:formatCode>0.0%</c:formatCode>
                <c:ptCount val="1"/>
                <c:pt idx="0">
                  <c:v>1.4150943396226415E-2</c:v>
                </c:pt>
              </c:numCache>
            </c:numRef>
          </c:val>
          <c:extLst>
            <c:ext xmlns:c16="http://schemas.microsoft.com/office/drawing/2014/chart" uri="{C3380CC4-5D6E-409C-BE32-E72D297353CC}">
              <c16:uniqueId val="{00000075-F756-492C-82A4-9BB804B52433}"/>
            </c:ext>
          </c:extLst>
        </c:ser>
        <c:ser>
          <c:idx val="5"/>
          <c:order val="5"/>
          <c:tx>
            <c:strRef>
              <c:f>Analysis!$Q$166:$Q$167</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Analysis!$Q$168</c:f>
              <c:numCache>
                <c:formatCode>0.0%</c:formatCode>
                <c:ptCount val="1"/>
                <c:pt idx="0">
                  <c:v>2.8301886792452831E-2</c:v>
                </c:pt>
              </c:numCache>
            </c:numRef>
          </c:val>
          <c:extLst>
            <c:ext xmlns:c16="http://schemas.microsoft.com/office/drawing/2014/chart" uri="{C3380CC4-5D6E-409C-BE32-E72D297353CC}">
              <c16:uniqueId val="{00000000-65AA-4650-A295-DF3A681847AE}"/>
            </c:ext>
          </c:extLst>
        </c:ser>
        <c:ser>
          <c:idx val="6"/>
          <c:order val="6"/>
          <c:tx>
            <c:strRef>
              <c:f>Analysis!$R$166:$R$167</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Analysis!$R$168</c:f>
              <c:numCache>
                <c:formatCode>0.0%</c:formatCode>
                <c:ptCount val="1"/>
                <c:pt idx="0">
                  <c:v>4.7169811320754715E-3</c:v>
                </c:pt>
              </c:numCache>
            </c:numRef>
          </c:val>
          <c:extLst>
            <c:ext xmlns:c16="http://schemas.microsoft.com/office/drawing/2014/chart" uri="{C3380CC4-5D6E-409C-BE32-E72D297353CC}">
              <c16:uniqueId val="{00000001-65AA-4650-A295-DF3A681847AE}"/>
            </c:ext>
          </c:extLst>
        </c:ser>
        <c:dLbls>
          <c:dLblPos val="ctr"/>
          <c:showLegendKey val="0"/>
          <c:showVal val="1"/>
          <c:showCatName val="0"/>
          <c:showSerName val="0"/>
          <c:showPercent val="0"/>
          <c:showBubbleSize val="0"/>
        </c:dLbls>
        <c:gapWidth val="150"/>
        <c:overlap val="100"/>
        <c:axId val="1582651072"/>
        <c:axId val="1582664800"/>
      </c:barChart>
      <c:catAx>
        <c:axId val="158265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64800"/>
        <c:crosses val="autoZero"/>
        <c:auto val="1"/>
        <c:lblAlgn val="ctr"/>
        <c:lblOffset val="100"/>
        <c:noMultiLvlLbl val="0"/>
      </c:catAx>
      <c:valAx>
        <c:axId val="15826648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5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Results.xlsx]Analysis!Intern/WS experience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Intern</a:t>
            </a:r>
            <a:r>
              <a:rPr lang="en-US" baseline="0"/>
              <a:t>/Working Student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Analysis!$A$88:$A$93</c:f>
              <c:strCache>
                <c:ptCount val="5"/>
                <c:pt idx="0">
                  <c:v>0-6 months</c:v>
                </c:pt>
                <c:pt idx="1">
                  <c:v>7-12 months</c:v>
                </c:pt>
                <c:pt idx="2">
                  <c:v>13-18 months</c:v>
                </c:pt>
                <c:pt idx="3">
                  <c:v>19-24 months</c:v>
                </c:pt>
                <c:pt idx="4">
                  <c:v>&gt;24 months</c:v>
                </c:pt>
              </c:strCache>
            </c:strRef>
          </c:cat>
          <c:val>
            <c:numRef>
              <c:f>Analysis!$B$88:$B$93</c:f>
              <c:numCache>
                <c:formatCode>General</c:formatCode>
                <c:ptCount val="5"/>
                <c:pt idx="0">
                  <c:v>55</c:v>
                </c:pt>
                <c:pt idx="1">
                  <c:v>44</c:v>
                </c:pt>
                <c:pt idx="2">
                  <c:v>27</c:v>
                </c:pt>
                <c:pt idx="3">
                  <c:v>14</c:v>
                </c:pt>
                <c:pt idx="4">
                  <c:v>14</c:v>
                </c:pt>
              </c:numCache>
            </c:numRef>
          </c:val>
          <c:extLst>
            <c:ext xmlns:c16="http://schemas.microsoft.com/office/drawing/2014/chart" uri="{C3380CC4-5D6E-409C-BE32-E72D297353CC}">
              <c16:uniqueId val="{00000000-D540-4DDD-90BF-922DDF65CA35}"/>
            </c:ext>
          </c:extLst>
        </c:ser>
        <c:dLbls>
          <c:dLblPos val="outEnd"/>
          <c:showLegendKey val="0"/>
          <c:showVal val="1"/>
          <c:showCatName val="0"/>
          <c:showSerName val="0"/>
          <c:showPercent val="0"/>
          <c:showBubbleSize val="0"/>
        </c:dLbls>
        <c:gapWidth val="219"/>
        <c:overlap val="-27"/>
        <c:axId val="733115920"/>
        <c:axId val="733113840"/>
      </c:barChart>
      <c:catAx>
        <c:axId val="73311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13840"/>
        <c:crosses val="autoZero"/>
        <c:auto val="1"/>
        <c:lblAlgn val="ctr"/>
        <c:lblOffset val="100"/>
        <c:noMultiLvlLbl val="0"/>
      </c:catAx>
      <c:valAx>
        <c:axId val="73311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1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baseline="0">
                <a:effectLst/>
              </a:rPr>
              <a:t>Academic course helped in acquiring overall skills</a:t>
            </a:r>
            <a:endParaRPr lang="en-IN"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Analysis!$B$122:$B$123</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Analysis!$B$124</c:f>
              <c:numCache>
                <c:formatCode>0.0%</c:formatCode>
                <c:ptCount val="1"/>
                <c:pt idx="0">
                  <c:v>3.2863849765258218E-2</c:v>
                </c:pt>
              </c:numCache>
            </c:numRef>
          </c:val>
          <c:extLst>
            <c:ext xmlns:c16="http://schemas.microsoft.com/office/drawing/2014/chart" uri="{C3380CC4-5D6E-409C-BE32-E72D297353CC}">
              <c16:uniqueId val="{00000000-66D7-46D7-B670-D025DB42D804}"/>
            </c:ext>
          </c:extLst>
        </c:ser>
        <c:ser>
          <c:idx val="1"/>
          <c:order val="1"/>
          <c:tx>
            <c:strRef>
              <c:f>Analysis!$C$122:$C$123</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Analysis!$C$124</c:f>
              <c:numCache>
                <c:formatCode>0.0%</c:formatCode>
                <c:ptCount val="1"/>
                <c:pt idx="0">
                  <c:v>0.22065727699530516</c:v>
                </c:pt>
              </c:numCache>
            </c:numRef>
          </c:val>
          <c:extLst>
            <c:ext xmlns:c16="http://schemas.microsoft.com/office/drawing/2014/chart" uri="{C3380CC4-5D6E-409C-BE32-E72D297353CC}">
              <c16:uniqueId val="{00000022-343A-4A82-A70E-A7F38ADBFA9E}"/>
            </c:ext>
          </c:extLst>
        </c:ser>
        <c:ser>
          <c:idx val="2"/>
          <c:order val="2"/>
          <c:tx>
            <c:strRef>
              <c:f>Analysis!$D$122:$D$123</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Analysis!$D$124</c:f>
              <c:numCache>
                <c:formatCode>0.0%</c:formatCode>
                <c:ptCount val="1"/>
                <c:pt idx="0">
                  <c:v>0.31924882629107981</c:v>
                </c:pt>
              </c:numCache>
            </c:numRef>
          </c:val>
          <c:extLst>
            <c:ext xmlns:c16="http://schemas.microsoft.com/office/drawing/2014/chart" uri="{C3380CC4-5D6E-409C-BE32-E72D297353CC}">
              <c16:uniqueId val="{00000023-343A-4A82-A70E-A7F38ADBFA9E}"/>
            </c:ext>
          </c:extLst>
        </c:ser>
        <c:ser>
          <c:idx val="3"/>
          <c:order val="3"/>
          <c:tx>
            <c:strRef>
              <c:f>Analysis!$E$122:$E$123</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Analysis!$E$124</c:f>
              <c:numCache>
                <c:formatCode>0.0%</c:formatCode>
                <c:ptCount val="1"/>
                <c:pt idx="0">
                  <c:v>0.23943661971830985</c:v>
                </c:pt>
              </c:numCache>
            </c:numRef>
          </c:val>
          <c:extLst>
            <c:ext xmlns:c16="http://schemas.microsoft.com/office/drawing/2014/chart" uri="{C3380CC4-5D6E-409C-BE32-E72D297353CC}">
              <c16:uniqueId val="{00000045-343A-4A82-A70E-A7F38ADBFA9E}"/>
            </c:ext>
          </c:extLst>
        </c:ser>
        <c:ser>
          <c:idx val="4"/>
          <c:order val="4"/>
          <c:tx>
            <c:strRef>
              <c:f>Analysis!$F$122:$F$123</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Analysis!$F$124</c:f>
              <c:numCache>
                <c:formatCode>0.0%</c:formatCode>
                <c:ptCount val="1"/>
                <c:pt idx="0">
                  <c:v>0.12206572769953052</c:v>
                </c:pt>
              </c:numCache>
            </c:numRef>
          </c:val>
          <c:extLst>
            <c:ext xmlns:c16="http://schemas.microsoft.com/office/drawing/2014/chart" uri="{C3380CC4-5D6E-409C-BE32-E72D297353CC}">
              <c16:uniqueId val="{0000004D-343A-4A82-A70E-A7F38ADBFA9E}"/>
            </c:ext>
          </c:extLst>
        </c:ser>
        <c:ser>
          <c:idx val="5"/>
          <c:order val="5"/>
          <c:tx>
            <c:strRef>
              <c:f>Analysis!$G$122:$G$123</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Analysis!$G$124</c:f>
              <c:numCache>
                <c:formatCode>0.0%</c:formatCode>
                <c:ptCount val="1"/>
                <c:pt idx="0">
                  <c:v>6.1032863849765258E-2</c:v>
                </c:pt>
              </c:numCache>
            </c:numRef>
          </c:val>
          <c:extLst>
            <c:ext xmlns:c16="http://schemas.microsoft.com/office/drawing/2014/chart" uri="{C3380CC4-5D6E-409C-BE32-E72D297353CC}">
              <c16:uniqueId val="{0000004E-343A-4A82-A70E-A7F38ADBFA9E}"/>
            </c:ext>
          </c:extLst>
        </c:ser>
        <c:ser>
          <c:idx val="6"/>
          <c:order val="6"/>
          <c:tx>
            <c:strRef>
              <c:f>Analysis!$H$122:$H$123</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Analysis!$H$124</c:f>
              <c:numCache>
                <c:formatCode>0.0%</c:formatCode>
                <c:ptCount val="1"/>
                <c:pt idx="0">
                  <c:v>4.6948356807511738E-3</c:v>
                </c:pt>
              </c:numCache>
            </c:numRef>
          </c:val>
          <c:extLst>
            <c:ext xmlns:c16="http://schemas.microsoft.com/office/drawing/2014/chart" uri="{C3380CC4-5D6E-409C-BE32-E72D297353CC}">
              <c16:uniqueId val="{00000001-914A-4DC5-97C0-7390CF056D92}"/>
            </c:ext>
          </c:extLst>
        </c:ser>
        <c:dLbls>
          <c:dLblPos val="ctr"/>
          <c:showLegendKey val="0"/>
          <c:showVal val="1"/>
          <c:showCatName val="0"/>
          <c:showSerName val="0"/>
          <c:showPercent val="0"/>
          <c:showBubbleSize val="0"/>
        </c:dLbls>
        <c:gapWidth val="150"/>
        <c:overlap val="100"/>
        <c:axId val="1014534256"/>
        <c:axId val="1014543408"/>
      </c:barChart>
      <c:catAx>
        <c:axId val="1014534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543408"/>
        <c:crosses val="autoZero"/>
        <c:auto val="1"/>
        <c:lblAlgn val="ctr"/>
        <c:lblOffset val="100"/>
        <c:noMultiLvlLbl val="0"/>
      </c:catAx>
      <c:valAx>
        <c:axId val="1014543408"/>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53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Results.xlsx]Analysis!Gender</c:name>
    <c:fmtId val="1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2354907716576658"/>
              <c:y val="1.6666666666666656E-2"/>
            </c:manualLayout>
          </c:layout>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dLbl>
          <c:idx val="0"/>
          <c:layout>
            <c:manualLayout>
              <c:x val="-0.23895387124086678"/>
              <c:y val="2.0833333333333332E-2"/>
            </c:manualLayout>
          </c:layout>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Analysis!$L$182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49-41F1-91ED-B75EC735E0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49-41F1-91ED-B75EC735E0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49-41F1-91ED-B75EC735E0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49-41F1-91ED-B75EC735E0B6}"/>
              </c:ext>
            </c:extLst>
          </c:dPt>
          <c:dLbls>
            <c:dLbl>
              <c:idx val="2"/>
              <c:layout>
                <c:manualLayout>
                  <c:x val="0.2354907716576658"/>
                  <c:y val="1.666666666666665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49-41F1-91ED-B75EC735E0B6}"/>
                </c:ext>
              </c:extLst>
            </c:dLbl>
            <c:dLbl>
              <c:idx val="3"/>
              <c:layout>
                <c:manualLayout>
                  <c:x val="-0.23895387124086678"/>
                  <c:y val="2.083333333333333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49-41F1-91ED-B75EC735E0B6}"/>
                </c:ext>
              </c:extLst>
            </c:dLbl>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Analysis!$K$183:$K$187</c:f>
              <c:strCache>
                <c:ptCount val="4"/>
                <c:pt idx="0">
                  <c:v>Female</c:v>
                </c:pt>
                <c:pt idx="1">
                  <c:v>Male</c:v>
                </c:pt>
                <c:pt idx="2">
                  <c:v>Diverse</c:v>
                </c:pt>
                <c:pt idx="3">
                  <c:v>(blank)</c:v>
                </c:pt>
              </c:strCache>
            </c:strRef>
          </c:cat>
          <c:val>
            <c:numRef>
              <c:f>Analysis!$L$183:$L$187</c:f>
              <c:numCache>
                <c:formatCode>General</c:formatCode>
                <c:ptCount val="4"/>
                <c:pt idx="0">
                  <c:v>115</c:v>
                </c:pt>
                <c:pt idx="1">
                  <c:v>96</c:v>
                </c:pt>
                <c:pt idx="2">
                  <c:v>1</c:v>
                </c:pt>
                <c:pt idx="3">
                  <c:v>1</c:v>
                </c:pt>
              </c:numCache>
            </c:numRef>
          </c:val>
          <c:extLst>
            <c:ext xmlns:c16="http://schemas.microsoft.com/office/drawing/2014/chart" uri="{C3380CC4-5D6E-409C-BE32-E72D297353CC}">
              <c16:uniqueId val="{00000008-A149-41F1-91ED-B75EC735E0B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Results.xlsx]Analysis!Age</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Analysis!$G$182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Analysis!$F$183:$F$187</c:f>
              <c:strCache>
                <c:ptCount val="4"/>
                <c:pt idx="0">
                  <c:v>20-24</c:v>
                </c:pt>
                <c:pt idx="1">
                  <c:v>25-29</c:v>
                </c:pt>
                <c:pt idx="2">
                  <c:v>30-34</c:v>
                </c:pt>
                <c:pt idx="3">
                  <c:v>35&amp;&lt;</c:v>
                </c:pt>
              </c:strCache>
            </c:strRef>
          </c:cat>
          <c:val>
            <c:numRef>
              <c:f>Analysis!$G$183:$G$187</c:f>
              <c:numCache>
                <c:formatCode>General</c:formatCode>
                <c:ptCount val="4"/>
                <c:pt idx="0">
                  <c:v>69</c:v>
                </c:pt>
                <c:pt idx="1">
                  <c:v>122</c:v>
                </c:pt>
                <c:pt idx="2">
                  <c:v>15</c:v>
                </c:pt>
                <c:pt idx="3">
                  <c:v>7</c:v>
                </c:pt>
              </c:numCache>
            </c:numRef>
          </c:val>
          <c:extLst>
            <c:ext xmlns:c16="http://schemas.microsoft.com/office/drawing/2014/chart" uri="{C3380CC4-5D6E-409C-BE32-E72D297353CC}">
              <c16:uniqueId val="{00000000-2E58-463C-A9A0-16A0248DBAA5}"/>
            </c:ext>
          </c:extLst>
        </c:ser>
        <c:dLbls>
          <c:dLblPos val="outEnd"/>
          <c:showLegendKey val="0"/>
          <c:showVal val="1"/>
          <c:showCatName val="0"/>
          <c:showSerName val="0"/>
          <c:showPercent val="0"/>
          <c:showBubbleSize val="0"/>
        </c:dLbls>
        <c:gapWidth val="219"/>
        <c:overlap val="-27"/>
        <c:axId val="1691804720"/>
        <c:axId val="1691800560"/>
      </c:barChart>
      <c:catAx>
        <c:axId val="169180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0560"/>
        <c:crosses val="autoZero"/>
        <c:auto val="1"/>
        <c:lblAlgn val="ctr"/>
        <c:lblOffset val="100"/>
        <c:noMultiLvlLbl val="0"/>
      </c:catAx>
      <c:valAx>
        <c:axId val="1691800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participants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Results.xlsx]Analysis!Education</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Analysis!$B$182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Analysis!$A$183:$A$186</c:f>
              <c:strCache>
                <c:ptCount val="3"/>
                <c:pt idx="0">
                  <c:v>Bachelor's Degree</c:v>
                </c:pt>
                <c:pt idx="1">
                  <c:v>Master's Degree</c:v>
                </c:pt>
                <c:pt idx="2">
                  <c:v>Ph. D. / Doctorate</c:v>
                </c:pt>
              </c:strCache>
            </c:strRef>
          </c:cat>
          <c:val>
            <c:numRef>
              <c:f>Analysis!$B$183:$B$186</c:f>
              <c:numCache>
                <c:formatCode>General</c:formatCode>
                <c:ptCount val="3"/>
                <c:pt idx="0">
                  <c:v>75</c:v>
                </c:pt>
                <c:pt idx="1">
                  <c:v>132</c:v>
                </c:pt>
                <c:pt idx="2">
                  <c:v>6</c:v>
                </c:pt>
              </c:numCache>
            </c:numRef>
          </c:val>
          <c:extLst>
            <c:ext xmlns:c16="http://schemas.microsoft.com/office/drawing/2014/chart" uri="{C3380CC4-5D6E-409C-BE32-E72D297353CC}">
              <c16:uniqueId val="{00000000-4A0C-4E48-B220-86DAB6B43852}"/>
            </c:ext>
          </c:extLst>
        </c:ser>
        <c:dLbls>
          <c:dLblPos val="outEnd"/>
          <c:showLegendKey val="0"/>
          <c:showVal val="1"/>
          <c:showCatName val="0"/>
          <c:showSerName val="0"/>
          <c:showPercent val="0"/>
          <c:showBubbleSize val="0"/>
        </c:dLbls>
        <c:gapWidth val="219"/>
        <c:overlap val="-27"/>
        <c:axId val="1371289424"/>
        <c:axId val="1371289840"/>
      </c:barChart>
      <c:catAx>
        <c:axId val="137128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289840"/>
        <c:crosses val="autoZero"/>
        <c:auto val="1"/>
        <c:lblAlgn val="ctr"/>
        <c:lblOffset val="100"/>
        <c:noMultiLvlLbl val="0"/>
      </c:catAx>
      <c:valAx>
        <c:axId val="137128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28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Results.xlsx]Analysis!University Type</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Analysis!$O$18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A1-4879-B0B2-D233F043E6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4A1-4879-B0B2-D233F043E6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4A1-4879-B0B2-D233F043E69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Analysis!$N$19:$N$22</c:f>
              <c:strCache>
                <c:ptCount val="3"/>
                <c:pt idx="0">
                  <c:v>(Technical) University</c:v>
                </c:pt>
                <c:pt idx="1">
                  <c:v>University of Applied Sciences</c:v>
                </c:pt>
                <c:pt idx="2">
                  <c:v>Duale Hochschule</c:v>
                </c:pt>
              </c:strCache>
            </c:strRef>
          </c:cat>
          <c:val>
            <c:numRef>
              <c:f>Analysis!$O$19:$O$22</c:f>
              <c:numCache>
                <c:formatCode>General</c:formatCode>
                <c:ptCount val="3"/>
                <c:pt idx="0">
                  <c:v>100</c:v>
                </c:pt>
                <c:pt idx="1">
                  <c:v>104</c:v>
                </c:pt>
                <c:pt idx="2">
                  <c:v>9</c:v>
                </c:pt>
              </c:numCache>
            </c:numRef>
          </c:val>
          <c:extLst>
            <c:ext xmlns:c16="http://schemas.microsoft.com/office/drawing/2014/chart" uri="{C3380CC4-5D6E-409C-BE32-E72D297353CC}">
              <c16:uniqueId val="{00000006-1A15-4024-A5FE-1BD3C31EA1E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Results.xlsx]Analysis!University funding</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Analysis!$O$36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5D-4735-933E-B987640CAF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5D-4735-933E-B987640CAFFA}"/>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Analysis!$N$37:$N$39</c:f>
              <c:strCache>
                <c:ptCount val="2"/>
                <c:pt idx="0">
                  <c:v>Private</c:v>
                </c:pt>
                <c:pt idx="1">
                  <c:v>Public</c:v>
                </c:pt>
              </c:strCache>
            </c:strRef>
          </c:cat>
          <c:val>
            <c:numRef>
              <c:f>Analysis!$O$37:$O$39</c:f>
              <c:numCache>
                <c:formatCode>General</c:formatCode>
                <c:ptCount val="2"/>
                <c:pt idx="0">
                  <c:v>68</c:v>
                </c:pt>
                <c:pt idx="1">
                  <c:v>145</c:v>
                </c:pt>
              </c:numCache>
            </c:numRef>
          </c:val>
          <c:extLst>
            <c:ext xmlns:c16="http://schemas.microsoft.com/office/drawing/2014/chart" uri="{C3380CC4-5D6E-409C-BE32-E72D297353CC}">
              <c16:uniqueId val="{00000004-FF5D-4735-933E-B987640CAFF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Results.xlsx]Analysis!Employment type</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Analysis!$B$71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A2-47F1-8F23-FD2B5DC341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A2-47F1-8F23-FD2B5DC341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A2-47F1-8F23-FD2B5DC34189}"/>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Analysis!$A$72:$A$75</c:f>
              <c:strCache>
                <c:ptCount val="3"/>
                <c:pt idx="0">
                  <c:v>Full-time</c:v>
                </c:pt>
                <c:pt idx="1">
                  <c:v>Intern</c:v>
                </c:pt>
                <c:pt idx="2">
                  <c:v>Working student</c:v>
                </c:pt>
              </c:strCache>
            </c:strRef>
          </c:cat>
          <c:val>
            <c:numRef>
              <c:f>Analysis!$B$72:$B$75</c:f>
              <c:numCache>
                <c:formatCode>General</c:formatCode>
                <c:ptCount val="3"/>
                <c:pt idx="0">
                  <c:v>59</c:v>
                </c:pt>
                <c:pt idx="1">
                  <c:v>48</c:v>
                </c:pt>
                <c:pt idx="2">
                  <c:v>106</c:v>
                </c:pt>
              </c:numCache>
            </c:numRef>
          </c:val>
          <c:extLst>
            <c:ext xmlns:c16="http://schemas.microsoft.com/office/drawing/2014/chart" uri="{C3380CC4-5D6E-409C-BE32-E72D297353CC}">
              <c16:uniqueId val="{00000006-ADA2-47F1-8F23-FD2B5DC3418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Results.xlsx]Analysis!Language</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Analysis!$B$2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1F-4C95-A957-F3112A5DA8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1F-4C95-A957-F3112A5DA8B3}"/>
              </c:ext>
            </c:extLst>
          </c:dPt>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Analysis!$A$3:$A$5</c:f>
              <c:strCache>
                <c:ptCount val="2"/>
                <c:pt idx="0">
                  <c:v>Deutsch</c:v>
                </c:pt>
                <c:pt idx="1">
                  <c:v>English (United States)‎</c:v>
                </c:pt>
              </c:strCache>
            </c:strRef>
          </c:cat>
          <c:val>
            <c:numRef>
              <c:f>Analysis!$B$3:$B$5</c:f>
              <c:numCache>
                <c:formatCode>General</c:formatCode>
                <c:ptCount val="2"/>
                <c:pt idx="0">
                  <c:v>111</c:v>
                </c:pt>
                <c:pt idx="1">
                  <c:v>102</c:v>
                </c:pt>
              </c:numCache>
            </c:numRef>
          </c:val>
          <c:extLst>
            <c:ext xmlns:c16="http://schemas.microsoft.com/office/drawing/2014/chart" uri="{C3380CC4-5D6E-409C-BE32-E72D297353CC}">
              <c16:uniqueId val="{00000004-101F-4C95-A957-F3112A5DA8B3}"/>
            </c:ext>
          </c:extLst>
        </c:ser>
        <c:dLbls>
          <c:dLblPos val="ctr"/>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Results.xlsx]Analysis!Intern/WS experience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Intern/WS exp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Analysis!$A$88:$A$93</c:f>
              <c:strCache>
                <c:ptCount val="5"/>
                <c:pt idx="0">
                  <c:v>0-6 months</c:v>
                </c:pt>
                <c:pt idx="1">
                  <c:v>7-12 months</c:v>
                </c:pt>
                <c:pt idx="2">
                  <c:v>13-18 months</c:v>
                </c:pt>
                <c:pt idx="3">
                  <c:v>19-24 months</c:v>
                </c:pt>
                <c:pt idx="4">
                  <c:v>&gt;24 months</c:v>
                </c:pt>
              </c:strCache>
            </c:strRef>
          </c:cat>
          <c:val>
            <c:numRef>
              <c:f>Analysis!$B$88:$B$93</c:f>
              <c:numCache>
                <c:formatCode>General</c:formatCode>
                <c:ptCount val="5"/>
                <c:pt idx="0">
                  <c:v>55</c:v>
                </c:pt>
                <c:pt idx="1">
                  <c:v>44</c:v>
                </c:pt>
                <c:pt idx="2">
                  <c:v>27</c:v>
                </c:pt>
                <c:pt idx="3">
                  <c:v>14</c:v>
                </c:pt>
                <c:pt idx="4">
                  <c:v>14</c:v>
                </c:pt>
              </c:numCache>
            </c:numRef>
          </c:val>
          <c:extLst>
            <c:ext xmlns:c16="http://schemas.microsoft.com/office/drawing/2014/chart" uri="{C3380CC4-5D6E-409C-BE32-E72D297353CC}">
              <c16:uniqueId val="{00000000-05A7-41D4-8FD5-E0250C79DC84}"/>
            </c:ext>
          </c:extLst>
        </c:ser>
        <c:dLbls>
          <c:dLblPos val="outEnd"/>
          <c:showLegendKey val="0"/>
          <c:showVal val="1"/>
          <c:showCatName val="0"/>
          <c:showSerName val="0"/>
          <c:showPercent val="0"/>
          <c:showBubbleSize val="0"/>
        </c:dLbls>
        <c:gapWidth val="219"/>
        <c:overlap val="-27"/>
        <c:axId val="733115920"/>
        <c:axId val="733113840"/>
      </c:barChart>
      <c:catAx>
        <c:axId val="73311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13840"/>
        <c:crosses val="autoZero"/>
        <c:auto val="1"/>
        <c:lblAlgn val="ctr"/>
        <c:lblOffset val="100"/>
        <c:noMultiLvlLbl val="0"/>
      </c:catAx>
      <c:valAx>
        <c:axId val="73311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1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Results.xlsx]Analysis!Fulltime experience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Fulltime exp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Analysis!$E$72:$E$77</c:f>
              <c:strCache>
                <c:ptCount val="5"/>
                <c:pt idx="0">
                  <c:v>0-6 months</c:v>
                </c:pt>
                <c:pt idx="1">
                  <c:v>7-12 months</c:v>
                </c:pt>
                <c:pt idx="2">
                  <c:v>13-18 months</c:v>
                </c:pt>
                <c:pt idx="3">
                  <c:v>19-24 months</c:v>
                </c:pt>
                <c:pt idx="4">
                  <c:v>&gt;24 months</c:v>
                </c:pt>
              </c:strCache>
            </c:strRef>
          </c:cat>
          <c:val>
            <c:numRef>
              <c:f>Analysis!$F$72:$F$77</c:f>
              <c:numCache>
                <c:formatCode>General</c:formatCode>
                <c:ptCount val="5"/>
                <c:pt idx="0">
                  <c:v>13</c:v>
                </c:pt>
                <c:pt idx="1">
                  <c:v>12</c:v>
                </c:pt>
                <c:pt idx="2">
                  <c:v>9</c:v>
                </c:pt>
                <c:pt idx="3">
                  <c:v>5</c:v>
                </c:pt>
                <c:pt idx="4">
                  <c:v>20</c:v>
                </c:pt>
              </c:numCache>
            </c:numRef>
          </c:val>
          <c:extLst>
            <c:ext xmlns:c16="http://schemas.microsoft.com/office/drawing/2014/chart" uri="{C3380CC4-5D6E-409C-BE32-E72D297353CC}">
              <c16:uniqueId val="{00000000-53C0-4622-80A0-12581F906F37}"/>
            </c:ext>
          </c:extLst>
        </c:ser>
        <c:dLbls>
          <c:showLegendKey val="0"/>
          <c:showVal val="0"/>
          <c:showCatName val="0"/>
          <c:showSerName val="0"/>
          <c:showPercent val="0"/>
          <c:showBubbleSize val="0"/>
        </c:dLbls>
        <c:gapWidth val="219"/>
        <c:overlap val="-27"/>
        <c:axId val="1560114528"/>
        <c:axId val="1560117024"/>
      </c:barChart>
      <c:catAx>
        <c:axId val="156011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7024"/>
        <c:crosses val="autoZero"/>
        <c:auto val="1"/>
        <c:lblAlgn val="ctr"/>
        <c:lblOffset val="100"/>
        <c:noMultiLvlLbl val="0"/>
      </c:catAx>
      <c:valAx>
        <c:axId val="156011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Results.xlsx]Analysis!Before fulltime Intern/WS experience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Intern/WS</a:t>
            </a:r>
            <a:r>
              <a:rPr lang="en-IN" baseline="0"/>
              <a:t> exp before fulltime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Analysis!$I$72:$I$78</c:f>
              <c:strCache>
                <c:ptCount val="6"/>
                <c:pt idx="0">
                  <c:v>Did not do internship and/or working student</c:v>
                </c:pt>
                <c:pt idx="1">
                  <c:v>0-6 months</c:v>
                </c:pt>
                <c:pt idx="2">
                  <c:v>7-12 months</c:v>
                </c:pt>
                <c:pt idx="3">
                  <c:v>13-18 months</c:v>
                </c:pt>
                <c:pt idx="4">
                  <c:v>19-24 months</c:v>
                </c:pt>
                <c:pt idx="5">
                  <c:v>&gt;24 months</c:v>
                </c:pt>
              </c:strCache>
            </c:strRef>
          </c:cat>
          <c:val>
            <c:numRef>
              <c:f>Analysis!$J$72:$J$78</c:f>
              <c:numCache>
                <c:formatCode>General</c:formatCode>
                <c:ptCount val="6"/>
                <c:pt idx="0">
                  <c:v>8</c:v>
                </c:pt>
                <c:pt idx="1">
                  <c:v>15</c:v>
                </c:pt>
                <c:pt idx="2">
                  <c:v>14</c:v>
                </c:pt>
                <c:pt idx="3">
                  <c:v>12</c:v>
                </c:pt>
                <c:pt idx="4">
                  <c:v>3</c:v>
                </c:pt>
                <c:pt idx="5">
                  <c:v>7</c:v>
                </c:pt>
              </c:numCache>
            </c:numRef>
          </c:val>
          <c:extLst>
            <c:ext xmlns:c16="http://schemas.microsoft.com/office/drawing/2014/chart" uri="{C3380CC4-5D6E-409C-BE32-E72D297353CC}">
              <c16:uniqueId val="{00000000-5F59-4B84-AD8D-280B675CB85C}"/>
            </c:ext>
          </c:extLst>
        </c:ser>
        <c:dLbls>
          <c:showLegendKey val="0"/>
          <c:showVal val="0"/>
          <c:showCatName val="0"/>
          <c:showSerName val="0"/>
          <c:showPercent val="0"/>
          <c:showBubbleSize val="0"/>
        </c:dLbls>
        <c:gapWidth val="219"/>
        <c:overlap val="-27"/>
        <c:axId val="1576236992"/>
        <c:axId val="1576239072"/>
      </c:barChart>
      <c:catAx>
        <c:axId val="157623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239072"/>
        <c:crosses val="autoZero"/>
        <c:auto val="1"/>
        <c:lblAlgn val="ctr"/>
        <c:lblOffset val="100"/>
        <c:noMultiLvlLbl val="0"/>
      </c:catAx>
      <c:valAx>
        <c:axId val="15762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23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Results.xlsx]Analysis!Intern/WS helped in fulltime skills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Internship/WS helpful for skills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BB860A-FFF3-4AE6-9327-80E67E0706F6}"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BB860A-FFF3-4AE6-9327-80E67E0706F6}"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percentStacked"/>
        <c:varyColors val="0"/>
        <c:ser>
          <c:idx val="0"/>
          <c:order val="0"/>
          <c:tx>
            <c:strRef>
              <c:f>Analysis!$N$71:$N$72</c:f>
              <c:strCache>
                <c:ptCount val="1"/>
                <c:pt idx="0">
                  <c:v>Strongly agree</c:v>
                </c:pt>
              </c:strCache>
            </c:strRef>
          </c:tx>
          <c:spPr>
            <a:solidFill>
              <a:schemeClr val="accent2">
                <a:lumMod val="75000"/>
              </a:schemeClr>
            </a:solidFill>
            <a:ln>
              <a:noFill/>
            </a:ln>
            <a:effectLst/>
          </c:spPr>
          <c:invertIfNegative val="0"/>
          <c:dPt>
            <c:idx val="0"/>
            <c:invertIfNegative val="0"/>
            <c:bubble3D val="0"/>
            <c:extLst>
              <c:ext xmlns:c16="http://schemas.microsoft.com/office/drawing/2014/chart" uri="{C3380CC4-5D6E-409C-BE32-E72D297353CC}">
                <c16:uniqueId val="{0000000F-D28D-4D8A-8BE9-18CB6BD13A16}"/>
              </c:ext>
            </c:extLst>
          </c:dPt>
          <c:dLbls>
            <c:dLbl>
              <c:idx val="0"/>
              <c:tx>
                <c:rich>
                  <a:bodyPr/>
                  <a:lstStyle/>
                  <a:p>
                    <a:fld id="{FABB860A-FFF3-4AE6-9327-80E67E0706F6}" type="VALUE">
                      <a:rPr lang="en-US"/>
                      <a:pPr/>
                      <a:t>[VALUE]</a:t>
                    </a:fld>
                    <a:r>
                      <a:rPr lang="en-US"/>
                      <a:t> </a:t>
                    </a: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D28D-4D8A-8BE9-18CB6BD13A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Analysis!$N$73</c:f>
              <c:numCache>
                <c:formatCode>0.0%</c:formatCode>
                <c:ptCount val="1"/>
                <c:pt idx="0">
                  <c:v>0.4</c:v>
                </c:pt>
              </c:numCache>
            </c:numRef>
          </c:val>
          <c:extLst>
            <c:ext xmlns:c16="http://schemas.microsoft.com/office/drawing/2014/chart" uri="{C3380CC4-5D6E-409C-BE32-E72D297353CC}">
              <c16:uniqueId val="{00000000-D28D-4D8A-8BE9-18CB6BD13A16}"/>
            </c:ext>
          </c:extLst>
        </c:ser>
        <c:ser>
          <c:idx val="1"/>
          <c:order val="1"/>
          <c:tx>
            <c:strRef>
              <c:f>Analysis!$O$71:$O$72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Analysis!$O$73</c:f>
              <c:numCache>
                <c:formatCode>0.0%</c:formatCode>
                <c:ptCount val="1"/>
                <c:pt idx="0">
                  <c:v>0.16</c:v>
                </c:pt>
              </c:numCache>
            </c:numRef>
          </c:val>
          <c:extLst>
            <c:ext xmlns:c16="http://schemas.microsoft.com/office/drawing/2014/chart" uri="{C3380CC4-5D6E-409C-BE32-E72D297353CC}">
              <c16:uniqueId val="{00000001-0FED-44AC-B019-3D59D9C6F474}"/>
            </c:ext>
          </c:extLst>
        </c:ser>
        <c:ser>
          <c:idx val="2"/>
          <c:order val="2"/>
          <c:tx>
            <c:strRef>
              <c:f>Analysis!$P$71:$P$72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Analysis!$P$73</c:f>
              <c:numCache>
                <c:formatCode>0.0%</c:formatCode>
                <c:ptCount val="1"/>
                <c:pt idx="0">
                  <c:v>0.16</c:v>
                </c:pt>
              </c:numCache>
            </c:numRef>
          </c:val>
          <c:extLst>
            <c:ext xmlns:c16="http://schemas.microsoft.com/office/drawing/2014/chart" uri="{C3380CC4-5D6E-409C-BE32-E72D297353CC}">
              <c16:uniqueId val="{00000002-0FED-44AC-B019-3D59D9C6F474}"/>
            </c:ext>
          </c:extLst>
        </c:ser>
        <c:ser>
          <c:idx val="3"/>
          <c:order val="3"/>
          <c:tx>
            <c:strRef>
              <c:f>Analysis!$Q$71:$Q$72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Analysis!$Q$73</c:f>
              <c:numCache>
                <c:formatCode>0.0%</c:formatCode>
                <c:ptCount val="1"/>
                <c:pt idx="0">
                  <c:v>0.08</c:v>
                </c:pt>
              </c:numCache>
            </c:numRef>
          </c:val>
          <c:extLst>
            <c:ext xmlns:c16="http://schemas.microsoft.com/office/drawing/2014/chart" uri="{C3380CC4-5D6E-409C-BE32-E72D297353CC}">
              <c16:uniqueId val="{00000003-0FED-44AC-B019-3D59D9C6F474}"/>
            </c:ext>
          </c:extLst>
        </c:ser>
        <c:ser>
          <c:idx val="4"/>
          <c:order val="4"/>
          <c:tx>
            <c:strRef>
              <c:f>Analysis!$R$71:$R$72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Analysis!$R$73</c:f>
              <c:numCache>
                <c:formatCode>0.0%</c:formatCode>
                <c:ptCount val="1"/>
                <c:pt idx="0">
                  <c:v>0.04</c:v>
                </c:pt>
              </c:numCache>
            </c:numRef>
          </c:val>
          <c:extLst>
            <c:ext xmlns:c16="http://schemas.microsoft.com/office/drawing/2014/chart" uri="{C3380CC4-5D6E-409C-BE32-E72D297353CC}">
              <c16:uniqueId val="{00000004-0FED-44AC-B019-3D59D9C6F474}"/>
            </c:ext>
          </c:extLst>
        </c:ser>
        <c:ser>
          <c:idx val="5"/>
          <c:order val="5"/>
          <c:tx>
            <c:strRef>
              <c:f>Analysis!$S$71:$S$72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Analysis!$S$73</c:f>
              <c:numCache>
                <c:formatCode>0.0%</c:formatCode>
                <c:ptCount val="1"/>
                <c:pt idx="0">
                  <c:v>0.04</c:v>
                </c:pt>
              </c:numCache>
            </c:numRef>
          </c:val>
          <c:extLst>
            <c:ext xmlns:c16="http://schemas.microsoft.com/office/drawing/2014/chart" uri="{C3380CC4-5D6E-409C-BE32-E72D297353CC}">
              <c16:uniqueId val="{00000005-0FED-44AC-B019-3D59D9C6F474}"/>
            </c:ext>
          </c:extLst>
        </c:ser>
        <c:ser>
          <c:idx val="6"/>
          <c:order val="6"/>
          <c:tx>
            <c:strRef>
              <c:f>Analysis!$T$71:$T$72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Analysis!$M$73</c:f>
              <c:strCache>
                <c:ptCount val="1"/>
                <c:pt idx="0">
                  <c:v>Total</c:v>
                </c:pt>
              </c:strCache>
            </c:strRef>
          </c:cat>
          <c:val>
            <c:numRef>
              <c:f>Analysis!$T$73</c:f>
              <c:numCache>
                <c:formatCode>0.0%</c:formatCode>
                <c:ptCount val="1"/>
                <c:pt idx="0">
                  <c:v>0.12</c:v>
                </c:pt>
              </c:numCache>
            </c:numRef>
          </c:val>
          <c:extLst>
            <c:ext xmlns:c16="http://schemas.microsoft.com/office/drawing/2014/chart" uri="{C3380CC4-5D6E-409C-BE32-E72D297353CC}">
              <c16:uniqueId val="{00000006-0FED-44AC-B019-3D59D9C6F474}"/>
            </c:ext>
          </c:extLst>
        </c:ser>
        <c:dLbls>
          <c:dLblPos val="ctr"/>
          <c:showLegendKey val="0"/>
          <c:showVal val="1"/>
          <c:showCatName val="0"/>
          <c:showSerName val="0"/>
          <c:showPercent val="0"/>
          <c:showBubbleSize val="0"/>
        </c:dLbls>
        <c:gapWidth val="150"/>
        <c:overlap val="100"/>
        <c:axId val="1560116192"/>
        <c:axId val="1560115776"/>
      </c:barChart>
      <c:catAx>
        <c:axId val="1560116192"/>
        <c:scaling>
          <c:orientation val="minMax"/>
        </c:scaling>
        <c:delete val="1"/>
        <c:axPos val="l"/>
        <c:numFmt formatCode="General" sourceLinked="1"/>
        <c:majorTickMark val="none"/>
        <c:minorTickMark val="none"/>
        <c:tickLblPos val="nextTo"/>
        <c:crossAx val="1560115776"/>
        <c:crosses val="autoZero"/>
        <c:auto val="1"/>
        <c:lblAlgn val="ctr"/>
        <c:lblOffset val="100"/>
        <c:noMultiLvlLbl val="0"/>
      </c:catAx>
      <c:valAx>
        <c:axId val="15601157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Results.xlsx]Analysis!Soft skills Academic course </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Analysis!$B$105:$B$106</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Analysis!$A$107</c:f>
              <c:strCache>
                <c:ptCount val="1"/>
                <c:pt idx="0">
                  <c:v>Total</c:v>
                </c:pt>
              </c:strCache>
            </c:strRef>
          </c:cat>
          <c:val>
            <c:numRef>
              <c:f>Analysis!$B$107</c:f>
              <c:numCache>
                <c:formatCode>0.0%</c:formatCode>
                <c:ptCount val="1"/>
                <c:pt idx="0">
                  <c:v>9.3896713615023469E-2</c:v>
                </c:pt>
              </c:numCache>
            </c:numRef>
          </c:val>
          <c:extLst>
            <c:ext xmlns:c16="http://schemas.microsoft.com/office/drawing/2014/chart" uri="{C3380CC4-5D6E-409C-BE32-E72D297353CC}">
              <c16:uniqueId val="{00000000-002E-422C-8D70-DFCAAE7034A2}"/>
            </c:ext>
          </c:extLst>
        </c:ser>
        <c:ser>
          <c:idx val="1"/>
          <c:order val="1"/>
          <c:tx>
            <c:strRef>
              <c:f>Analysis!$C$105:$C$106</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Analysis!$C$107</c:f>
              <c:numCache>
                <c:formatCode>0.0%</c:formatCode>
                <c:ptCount val="1"/>
                <c:pt idx="0">
                  <c:v>0.34272300469483569</c:v>
                </c:pt>
              </c:numCache>
            </c:numRef>
          </c:val>
          <c:extLst>
            <c:ext xmlns:c16="http://schemas.microsoft.com/office/drawing/2014/chart" uri="{C3380CC4-5D6E-409C-BE32-E72D297353CC}">
              <c16:uniqueId val="{00000001-002E-422C-8D70-DFCAAE7034A2}"/>
            </c:ext>
          </c:extLst>
        </c:ser>
        <c:ser>
          <c:idx val="2"/>
          <c:order val="2"/>
          <c:tx>
            <c:strRef>
              <c:f>Analysis!$D$105:$D$106</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Analysis!$D$107</c:f>
              <c:numCache>
                <c:formatCode>0.0%</c:formatCode>
                <c:ptCount val="1"/>
                <c:pt idx="0">
                  <c:v>0.31924882629107981</c:v>
                </c:pt>
              </c:numCache>
            </c:numRef>
          </c:val>
          <c:extLst>
            <c:ext xmlns:c16="http://schemas.microsoft.com/office/drawing/2014/chart" uri="{C3380CC4-5D6E-409C-BE32-E72D297353CC}">
              <c16:uniqueId val="{0000000D-002E-422C-8D70-DFCAAE7034A2}"/>
            </c:ext>
          </c:extLst>
        </c:ser>
        <c:ser>
          <c:idx val="3"/>
          <c:order val="3"/>
          <c:tx>
            <c:strRef>
              <c:f>Analysis!$E$105:$E$106</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Analysis!$E$107</c:f>
              <c:numCache>
                <c:formatCode>0.0%</c:formatCode>
                <c:ptCount val="1"/>
                <c:pt idx="0">
                  <c:v>4.2253521126760563E-2</c:v>
                </c:pt>
              </c:numCache>
            </c:numRef>
          </c:val>
          <c:extLst>
            <c:ext xmlns:c16="http://schemas.microsoft.com/office/drawing/2014/chart" uri="{C3380CC4-5D6E-409C-BE32-E72D297353CC}">
              <c16:uniqueId val="{0000000E-002E-422C-8D70-DFCAAE7034A2}"/>
            </c:ext>
          </c:extLst>
        </c:ser>
        <c:ser>
          <c:idx val="4"/>
          <c:order val="4"/>
          <c:tx>
            <c:strRef>
              <c:f>Analysis!$F$105:$F$106</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Analysis!$F$107</c:f>
              <c:numCache>
                <c:formatCode>0.0%</c:formatCode>
                <c:ptCount val="1"/>
                <c:pt idx="0">
                  <c:v>0.10328638497652583</c:v>
                </c:pt>
              </c:numCache>
            </c:numRef>
          </c:val>
          <c:extLst>
            <c:ext xmlns:c16="http://schemas.microsoft.com/office/drawing/2014/chart" uri="{C3380CC4-5D6E-409C-BE32-E72D297353CC}">
              <c16:uniqueId val="{0000000F-002E-422C-8D70-DFCAAE7034A2}"/>
            </c:ext>
          </c:extLst>
        </c:ser>
        <c:ser>
          <c:idx val="5"/>
          <c:order val="5"/>
          <c:tx>
            <c:strRef>
              <c:f>Analysis!$G$105:$G$106</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Analysis!$G$107</c:f>
              <c:numCache>
                <c:formatCode>0.0%</c:formatCode>
                <c:ptCount val="1"/>
                <c:pt idx="0">
                  <c:v>7.9812206572769953E-2</c:v>
                </c:pt>
              </c:numCache>
            </c:numRef>
          </c:val>
          <c:extLst>
            <c:ext xmlns:c16="http://schemas.microsoft.com/office/drawing/2014/chart" uri="{C3380CC4-5D6E-409C-BE32-E72D297353CC}">
              <c16:uniqueId val="{00000016-002E-422C-8D70-DFCAAE7034A2}"/>
            </c:ext>
          </c:extLst>
        </c:ser>
        <c:ser>
          <c:idx val="6"/>
          <c:order val="6"/>
          <c:tx>
            <c:strRef>
              <c:f>Analysis!$H$105:$H$106</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Analysis!$A$107</c:f>
              <c:strCache>
                <c:ptCount val="1"/>
                <c:pt idx="0">
                  <c:v>Total</c:v>
                </c:pt>
              </c:strCache>
            </c:strRef>
          </c:cat>
          <c:val>
            <c:numRef>
              <c:f>Analysis!$H$107</c:f>
              <c:numCache>
                <c:formatCode>0.0%</c:formatCode>
                <c:ptCount val="1"/>
                <c:pt idx="0">
                  <c:v>1.8779342723004695E-2</c:v>
                </c:pt>
              </c:numCache>
            </c:numRef>
          </c:val>
          <c:extLst>
            <c:ext xmlns:c16="http://schemas.microsoft.com/office/drawing/2014/chart" uri="{C3380CC4-5D6E-409C-BE32-E72D297353CC}">
              <c16:uniqueId val="{00000017-002E-422C-8D70-DFCAAE7034A2}"/>
            </c:ext>
          </c:extLst>
        </c:ser>
        <c:dLbls>
          <c:dLblPos val="ctr"/>
          <c:showLegendKey val="0"/>
          <c:showVal val="1"/>
          <c:showCatName val="0"/>
          <c:showSerName val="0"/>
          <c:showPercent val="0"/>
          <c:showBubbleSize val="0"/>
        </c:dLbls>
        <c:gapWidth val="150"/>
        <c:overlap val="100"/>
        <c:axId val="1744192976"/>
        <c:axId val="1744188816"/>
      </c:barChart>
      <c:catAx>
        <c:axId val="1744192976"/>
        <c:scaling>
          <c:orientation val="minMax"/>
        </c:scaling>
        <c:delete val="1"/>
        <c:axPos val="l"/>
        <c:numFmt formatCode="General" sourceLinked="1"/>
        <c:majorTickMark val="none"/>
        <c:minorTickMark val="none"/>
        <c:tickLblPos val="nextTo"/>
        <c:crossAx val="1744188816"/>
        <c:crosses val="autoZero"/>
        <c:auto val="1"/>
        <c:lblAlgn val="ctr"/>
        <c:lblOffset val="100"/>
        <c:noMultiLvlLbl val="0"/>
      </c:catAx>
      <c:valAx>
        <c:axId val="1744188816"/>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0%"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19297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Results.xlsx]Analysis!Hard skills Academic course</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Analysis!$L$105:$L$106</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Analysis!$L$107</c:f>
              <c:numCache>
                <c:formatCode>0.0%</c:formatCode>
                <c:ptCount val="1"/>
                <c:pt idx="0">
                  <c:v>8.9622641509433956E-2</c:v>
                </c:pt>
              </c:numCache>
            </c:numRef>
          </c:val>
          <c:extLst>
            <c:ext xmlns:c16="http://schemas.microsoft.com/office/drawing/2014/chart" uri="{C3380CC4-5D6E-409C-BE32-E72D297353CC}">
              <c16:uniqueId val="{00000000-CFC7-4DC7-886E-E93A4F70EC67}"/>
            </c:ext>
          </c:extLst>
        </c:ser>
        <c:ser>
          <c:idx val="1"/>
          <c:order val="1"/>
          <c:tx>
            <c:strRef>
              <c:f>Analysis!$M$105:$M$106</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Analysis!$M$107</c:f>
              <c:numCache>
                <c:formatCode>0.0%</c:formatCode>
                <c:ptCount val="1"/>
                <c:pt idx="0">
                  <c:v>0.26415094339622641</c:v>
                </c:pt>
              </c:numCache>
            </c:numRef>
          </c:val>
          <c:extLst>
            <c:ext xmlns:c16="http://schemas.microsoft.com/office/drawing/2014/chart" uri="{C3380CC4-5D6E-409C-BE32-E72D297353CC}">
              <c16:uniqueId val="{00000001-CFC7-4DC7-886E-E93A4F70EC67}"/>
            </c:ext>
          </c:extLst>
        </c:ser>
        <c:ser>
          <c:idx val="2"/>
          <c:order val="2"/>
          <c:tx>
            <c:strRef>
              <c:f>Analysis!$N$105:$N$106</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Analysis!$N$107</c:f>
              <c:numCache>
                <c:formatCode>0.0%</c:formatCode>
                <c:ptCount val="1"/>
                <c:pt idx="0">
                  <c:v>0.26415094339622641</c:v>
                </c:pt>
              </c:numCache>
            </c:numRef>
          </c:val>
          <c:extLst>
            <c:ext xmlns:c16="http://schemas.microsoft.com/office/drawing/2014/chart" uri="{C3380CC4-5D6E-409C-BE32-E72D297353CC}">
              <c16:uniqueId val="{00000002-CFC7-4DC7-886E-E93A4F70EC67}"/>
            </c:ext>
          </c:extLst>
        </c:ser>
        <c:ser>
          <c:idx val="3"/>
          <c:order val="3"/>
          <c:tx>
            <c:strRef>
              <c:f>Analysis!$O$105:$O$106</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Analysis!$O$107</c:f>
              <c:numCache>
                <c:formatCode>0.0%</c:formatCode>
                <c:ptCount val="1"/>
                <c:pt idx="0">
                  <c:v>0.12735849056603774</c:v>
                </c:pt>
              </c:numCache>
            </c:numRef>
          </c:val>
          <c:extLst>
            <c:ext xmlns:c16="http://schemas.microsoft.com/office/drawing/2014/chart" uri="{C3380CC4-5D6E-409C-BE32-E72D297353CC}">
              <c16:uniqueId val="{0000000D-CFC7-4DC7-886E-E93A4F70EC67}"/>
            </c:ext>
          </c:extLst>
        </c:ser>
        <c:ser>
          <c:idx val="4"/>
          <c:order val="4"/>
          <c:tx>
            <c:strRef>
              <c:f>Analysis!$P$105:$P$106</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Analysis!$P$107</c:f>
              <c:numCache>
                <c:formatCode>0.0%</c:formatCode>
                <c:ptCount val="1"/>
                <c:pt idx="0">
                  <c:v>0.12735849056603774</c:v>
                </c:pt>
              </c:numCache>
            </c:numRef>
          </c:val>
          <c:extLst>
            <c:ext xmlns:c16="http://schemas.microsoft.com/office/drawing/2014/chart" uri="{C3380CC4-5D6E-409C-BE32-E72D297353CC}">
              <c16:uniqueId val="{0000000E-CFC7-4DC7-886E-E93A4F70EC67}"/>
            </c:ext>
          </c:extLst>
        </c:ser>
        <c:ser>
          <c:idx val="5"/>
          <c:order val="5"/>
          <c:tx>
            <c:strRef>
              <c:f>Analysis!$Q$105:$Q$106</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Analysis!$Q$107</c:f>
              <c:numCache>
                <c:formatCode>0.0%</c:formatCode>
                <c:ptCount val="1"/>
                <c:pt idx="0">
                  <c:v>9.4339622641509441E-2</c:v>
                </c:pt>
              </c:numCache>
            </c:numRef>
          </c:val>
          <c:extLst>
            <c:ext xmlns:c16="http://schemas.microsoft.com/office/drawing/2014/chart" uri="{C3380CC4-5D6E-409C-BE32-E72D297353CC}">
              <c16:uniqueId val="{00000017-CFC7-4DC7-886E-E93A4F70EC67}"/>
            </c:ext>
          </c:extLst>
        </c:ser>
        <c:ser>
          <c:idx val="6"/>
          <c:order val="6"/>
          <c:tx>
            <c:strRef>
              <c:f>Analysis!$R$105:$R$106</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Analysis!$K$107</c:f>
              <c:strCache>
                <c:ptCount val="1"/>
                <c:pt idx="0">
                  <c:v>Total</c:v>
                </c:pt>
              </c:strCache>
            </c:strRef>
          </c:cat>
          <c:val>
            <c:numRef>
              <c:f>Analysis!$R$107</c:f>
              <c:numCache>
                <c:formatCode>0.0%</c:formatCode>
                <c:ptCount val="1"/>
                <c:pt idx="0">
                  <c:v>3.3018867924528301E-2</c:v>
                </c:pt>
              </c:numCache>
            </c:numRef>
          </c:val>
          <c:extLst>
            <c:ext xmlns:c16="http://schemas.microsoft.com/office/drawing/2014/chart" uri="{C3380CC4-5D6E-409C-BE32-E72D297353CC}">
              <c16:uniqueId val="{00000018-CFC7-4DC7-886E-E93A4F70EC67}"/>
            </c:ext>
          </c:extLst>
        </c:ser>
        <c:dLbls>
          <c:dLblPos val="ctr"/>
          <c:showLegendKey val="0"/>
          <c:showVal val="1"/>
          <c:showCatName val="0"/>
          <c:showSerName val="0"/>
          <c:showPercent val="0"/>
          <c:showBubbleSize val="0"/>
        </c:dLbls>
        <c:gapWidth val="150"/>
        <c:overlap val="100"/>
        <c:axId val="738608320"/>
        <c:axId val="738606240"/>
      </c:barChart>
      <c:catAx>
        <c:axId val="738608320"/>
        <c:scaling>
          <c:orientation val="minMax"/>
        </c:scaling>
        <c:delete val="1"/>
        <c:axPos val="l"/>
        <c:numFmt formatCode="General" sourceLinked="1"/>
        <c:majorTickMark val="none"/>
        <c:minorTickMark val="none"/>
        <c:tickLblPos val="nextTo"/>
        <c:crossAx val="738606240"/>
        <c:crosses val="autoZero"/>
        <c:auto val="1"/>
        <c:lblAlgn val="ctr"/>
        <c:lblOffset val="100"/>
        <c:noMultiLvlLbl val="0"/>
      </c:catAx>
      <c:valAx>
        <c:axId val="7386062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60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Results.xlsx]Analysis!PivotTable2</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Analysis!$B$122:$B$123</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Analysis!$B$124</c:f>
              <c:numCache>
                <c:formatCode>0.0%</c:formatCode>
                <c:ptCount val="1"/>
                <c:pt idx="0">
                  <c:v>3.2863849765258218E-2</c:v>
                </c:pt>
              </c:numCache>
            </c:numRef>
          </c:val>
          <c:extLst>
            <c:ext xmlns:c16="http://schemas.microsoft.com/office/drawing/2014/chart" uri="{C3380CC4-5D6E-409C-BE32-E72D297353CC}">
              <c16:uniqueId val="{00000000-A8FA-4852-9582-6ABB67015CA0}"/>
            </c:ext>
          </c:extLst>
        </c:ser>
        <c:ser>
          <c:idx val="1"/>
          <c:order val="1"/>
          <c:tx>
            <c:strRef>
              <c:f>Analysis!$C$122:$C$123</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Analysis!$C$124</c:f>
              <c:numCache>
                <c:formatCode>0.0%</c:formatCode>
                <c:ptCount val="1"/>
                <c:pt idx="0">
                  <c:v>0.22065727699530516</c:v>
                </c:pt>
              </c:numCache>
            </c:numRef>
          </c:val>
          <c:extLst>
            <c:ext xmlns:c16="http://schemas.microsoft.com/office/drawing/2014/chart" uri="{C3380CC4-5D6E-409C-BE32-E72D297353CC}">
              <c16:uniqueId val="{00000001-A8FA-4852-9582-6ABB67015CA0}"/>
            </c:ext>
          </c:extLst>
        </c:ser>
        <c:ser>
          <c:idx val="2"/>
          <c:order val="2"/>
          <c:tx>
            <c:strRef>
              <c:f>Analysis!$D$122:$D$123</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Analysis!$D$124</c:f>
              <c:numCache>
                <c:formatCode>0.0%</c:formatCode>
                <c:ptCount val="1"/>
                <c:pt idx="0">
                  <c:v>0.31924882629107981</c:v>
                </c:pt>
              </c:numCache>
            </c:numRef>
          </c:val>
          <c:extLst>
            <c:ext xmlns:c16="http://schemas.microsoft.com/office/drawing/2014/chart" uri="{C3380CC4-5D6E-409C-BE32-E72D297353CC}">
              <c16:uniqueId val="{00000002-A8FA-4852-9582-6ABB67015CA0}"/>
            </c:ext>
          </c:extLst>
        </c:ser>
        <c:ser>
          <c:idx val="3"/>
          <c:order val="3"/>
          <c:tx>
            <c:strRef>
              <c:f>Analysis!$E$122:$E$123</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Analysis!$E$124</c:f>
              <c:numCache>
                <c:formatCode>0.0%</c:formatCode>
                <c:ptCount val="1"/>
                <c:pt idx="0">
                  <c:v>0.23943661971830985</c:v>
                </c:pt>
              </c:numCache>
            </c:numRef>
          </c:val>
          <c:extLst>
            <c:ext xmlns:c16="http://schemas.microsoft.com/office/drawing/2014/chart" uri="{C3380CC4-5D6E-409C-BE32-E72D297353CC}">
              <c16:uniqueId val="{0000000C-A8FA-4852-9582-6ABB67015CA0}"/>
            </c:ext>
          </c:extLst>
        </c:ser>
        <c:ser>
          <c:idx val="4"/>
          <c:order val="4"/>
          <c:tx>
            <c:strRef>
              <c:f>Analysis!$F$122:$F$123</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Analysis!$F$124</c:f>
              <c:numCache>
                <c:formatCode>0.0%</c:formatCode>
                <c:ptCount val="1"/>
                <c:pt idx="0">
                  <c:v>0.12206572769953052</c:v>
                </c:pt>
              </c:numCache>
            </c:numRef>
          </c:val>
          <c:extLst>
            <c:ext xmlns:c16="http://schemas.microsoft.com/office/drawing/2014/chart" uri="{C3380CC4-5D6E-409C-BE32-E72D297353CC}">
              <c16:uniqueId val="{00000014-A8FA-4852-9582-6ABB67015CA0}"/>
            </c:ext>
          </c:extLst>
        </c:ser>
        <c:ser>
          <c:idx val="5"/>
          <c:order val="5"/>
          <c:tx>
            <c:strRef>
              <c:f>Analysis!$G$122:$G$123</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Analysis!$G$124</c:f>
              <c:numCache>
                <c:formatCode>0.0%</c:formatCode>
                <c:ptCount val="1"/>
                <c:pt idx="0">
                  <c:v>6.1032863849765258E-2</c:v>
                </c:pt>
              </c:numCache>
            </c:numRef>
          </c:val>
          <c:extLst>
            <c:ext xmlns:c16="http://schemas.microsoft.com/office/drawing/2014/chart" uri="{C3380CC4-5D6E-409C-BE32-E72D297353CC}">
              <c16:uniqueId val="{00000015-A8FA-4852-9582-6ABB67015CA0}"/>
            </c:ext>
          </c:extLst>
        </c:ser>
        <c:ser>
          <c:idx val="6"/>
          <c:order val="6"/>
          <c:tx>
            <c:strRef>
              <c:f>Analysis!$H$122:$H$123</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Analysis!$A$124</c:f>
              <c:strCache>
                <c:ptCount val="1"/>
                <c:pt idx="0">
                  <c:v>Total</c:v>
                </c:pt>
              </c:strCache>
            </c:strRef>
          </c:cat>
          <c:val>
            <c:numRef>
              <c:f>Analysis!$H$124</c:f>
              <c:numCache>
                <c:formatCode>0.0%</c:formatCode>
                <c:ptCount val="1"/>
                <c:pt idx="0">
                  <c:v>4.6948356807511738E-3</c:v>
                </c:pt>
              </c:numCache>
            </c:numRef>
          </c:val>
          <c:extLst>
            <c:ext xmlns:c16="http://schemas.microsoft.com/office/drawing/2014/chart" uri="{C3380CC4-5D6E-409C-BE32-E72D297353CC}">
              <c16:uniqueId val="{00000000-9FE6-4A1B-B32F-F705D147ED92}"/>
            </c:ext>
          </c:extLst>
        </c:ser>
        <c:dLbls>
          <c:dLblPos val="ctr"/>
          <c:showLegendKey val="0"/>
          <c:showVal val="1"/>
          <c:showCatName val="0"/>
          <c:showSerName val="0"/>
          <c:showPercent val="0"/>
          <c:showBubbleSize val="0"/>
        </c:dLbls>
        <c:gapWidth val="150"/>
        <c:overlap val="100"/>
        <c:axId val="1014534256"/>
        <c:axId val="1014543408"/>
      </c:barChart>
      <c:catAx>
        <c:axId val="1014534256"/>
        <c:scaling>
          <c:orientation val="minMax"/>
        </c:scaling>
        <c:delete val="1"/>
        <c:axPos val="l"/>
        <c:numFmt formatCode="General" sourceLinked="1"/>
        <c:majorTickMark val="none"/>
        <c:minorTickMark val="none"/>
        <c:tickLblPos val="nextTo"/>
        <c:crossAx val="1014543408"/>
        <c:crosses val="autoZero"/>
        <c:auto val="1"/>
        <c:lblAlgn val="ctr"/>
        <c:lblOffset val="100"/>
        <c:noMultiLvlLbl val="0"/>
      </c:catAx>
      <c:valAx>
        <c:axId val="1014543408"/>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53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Results.xlsx]Analysis!Willing to learn new skills</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Analysis!$L$122:$L$123</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Analysis!$L$124</c:f>
              <c:numCache>
                <c:formatCode>0.0%</c:formatCode>
                <c:ptCount val="1"/>
                <c:pt idx="0">
                  <c:v>0.58685446009389675</c:v>
                </c:pt>
              </c:numCache>
            </c:numRef>
          </c:val>
          <c:extLst>
            <c:ext xmlns:c16="http://schemas.microsoft.com/office/drawing/2014/chart" uri="{C3380CC4-5D6E-409C-BE32-E72D297353CC}">
              <c16:uniqueId val="{00000000-BCD8-441D-851F-7798CEC8AA5B}"/>
            </c:ext>
          </c:extLst>
        </c:ser>
        <c:ser>
          <c:idx val="1"/>
          <c:order val="1"/>
          <c:tx>
            <c:strRef>
              <c:f>Analysis!$M$122:$M$123</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Analysis!$M$124</c:f>
              <c:numCache>
                <c:formatCode>0.0%</c:formatCode>
                <c:ptCount val="1"/>
                <c:pt idx="0">
                  <c:v>0.29577464788732394</c:v>
                </c:pt>
              </c:numCache>
            </c:numRef>
          </c:val>
          <c:extLst>
            <c:ext xmlns:c16="http://schemas.microsoft.com/office/drawing/2014/chart" uri="{C3380CC4-5D6E-409C-BE32-E72D297353CC}">
              <c16:uniqueId val="{00000001-BCD8-441D-851F-7798CEC8AA5B}"/>
            </c:ext>
          </c:extLst>
        </c:ser>
        <c:ser>
          <c:idx val="2"/>
          <c:order val="2"/>
          <c:tx>
            <c:strRef>
              <c:f>Analysis!$N$122:$N$123</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Analysis!$N$124</c:f>
              <c:numCache>
                <c:formatCode>0.0%</c:formatCode>
                <c:ptCount val="1"/>
                <c:pt idx="0">
                  <c:v>9.3896713615023469E-2</c:v>
                </c:pt>
              </c:numCache>
            </c:numRef>
          </c:val>
          <c:extLst>
            <c:ext xmlns:c16="http://schemas.microsoft.com/office/drawing/2014/chart" uri="{C3380CC4-5D6E-409C-BE32-E72D297353CC}">
              <c16:uniqueId val="{0000000F-AC0E-41C0-8C98-FE01BEA27931}"/>
            </c:ext>
          </c:extLst>
        </c:ser>
        <c:ser>
          <c:idx val="3"/>
          <c:order val="3"/>
          <c:tx>
            <c:strRef>
              <c:f>Analysis!$O$122:$O$123</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Analysis!$O$124</c:f>
              <c:numCache>
                <c:formatCode>0.0%</c:formatCode>
                <c:ptCount val="1"/>
                <c:pt idx="0">
                  <c:v>1.4084507042253521E-2</c:v>
                </c:pt>
              </c:numCache>
            </c:numRef>
          </c:val>
          <c:extLst>
            <c:ext xmlns:c16="http://schemas.microsoft.com/office/drawing/2014/chart" uri="{C3380CC4-5D6E-409C-BE32-E72D297353CC}">
              <c16:uniqueId val="{00000001-4322-4685-8C34-4EEFFF29FA6B}"/>
            </c:ext>
          </c:extLst>
        </c:ser>
        <c:ser>
          <c:idx val="4"/>
          <c:order val="4"/>
          <c:tx>
            <c:strRef>
              <c:f>Analysis!$P$122:$P$123</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Analysis!$K$124</c:f>
              <c:strCache>
                <c:ptCount val="1"/>
                <c:pt idx="0">
                  <c:v>Total</c:v>
                </c:pt>
              </c:strCache>
            </c:strRef>
          </c:cat>
          <c:val>
            <c:numRef>
              <c:f>Analysis!$P$124</c:f>
              <c:numCache>
                <c:formatCode>0.0%</c:formatCode>
                <c:ptCount val="1"/>
                <c:pt idx="0">
                  <c:v>9.3896713615023476E-3</c:v>
                </c:pt>
              </c:numCache>
            </c:numRef>
          </c:val>
          <c:extLst>
            <c:ext xmlns:c16="http://schemas.microsoft.com/office/drawing/2014/chart" uri="{C3380CC4-5D6E-409C-BE32-E72D297353CC}">
              <c16:uniqueId val="{00000000-6BFF-46AC-8F24-AC06A76CBBD9}"/>
            </c:ext>
          </c:extLst>
        </c:ser>
        <c:dLbls>
          <c:dLblPos val="ctr"/>
          <c:showLegendKey val="0"/>
          <c:showVal val="1"/>
          <c:showCatName val="0"/>
          <c:showSerName val="0"/>
          <c:showPercent val="0"/>
          <c:showBubbleSize val="0"/>
        </c:dLbls>
        <c:gapWidth val="150"/>
        <c:overlap val="100"/>
        <c:axId val="1825169104"/>
        <c:axId val="1825173680"/>
      </c:barChart>
      <c:catAx>
        <c:axId val="1825169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173680"/>
        <c:crosses val="autoZero"/>
        <c:auto val="1"/>
        <c:lblAlgn val="ctr"/>
        <c:lblOffset val="100"/>
        <c:noMultiLvlLbl val="0"/>
      </c:catAx>
      <c:valAx>
        <c:axId val="18251736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16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Results.xlsx]Analysis!Last time participated in learning course</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Analysis!$A$138:$A$145</c:f>
              <c:strCache>
                <c:ptCount val="7"/>
                <c:pt idx="0">
                  <c:v>The course is currently ongoing</c:v>
                </c:pt>
                <c:pt idx="1">
                  <c:v>0-3 months ago</c:v>
                </c:pt>
                <c:pt idx="2">
                  <c:v>4-6 months ago</c:v>
                </c:pt>
                <c:pt idx="3">
                  <c:v>6-12 months ago</c:v>
                </c:pt>
                <c:pt idx="4">
                  <c:v>12-24 months ago</c:v>
                </c:pt>
                <c:pt idx="5">
                  <c:v>&gt;24 months ago</c:v>
                </c:pt>
                <c:pt idx="6">
                  <c:v>I did not participate in any course</c:v>
                </c:pt>
              </c:strCache>
            </c:strRef>
          </c:cat>
          <c:val>
            <c:numRef>
              <c:f>Analysis!$B$138:$B$145</c:f>
              <c:numCache>
                <c:formatCode>General</c:formatCode>
                <c:ptCount val="7"/>
                <c:pt idx="0">
                  <c:v>41</c:v>
                </c:pt>
                <c:pt idx="1">
                  <c:v>65</c:v>
                </c:pt>
                <c:pt idx="2">
                  <c:v>19</c:v>
                </c:pt>
                <c:pt idx="3">
                  <c:v>23</c:v>
                </c:pt>
                <c:pt idx="4">
                  <c:v>18</c:v>
                </c:pt>
                <c:pt idx="5">
                  <c:v>9</c:v>
                </c:pt>
                <c:pt idx="6">
                  <c:v>37</c:v>
                </c:pt>
              </c:numCache>
            </c:numRef>
          </c:val>
          <c:extLst>
            <c:ext xmlns:c16="http://schemas.microsoft.com/office/drawing/2014/chart" uri="{C3380CC4-5D6E-409C-BE32-E72D297353CC}">
              <c16:uniqueId val="{00000001-CD4D-411F-BC38-B700D011DB5D}"/>
            </c:ext>
          </c:extLst>
        </c:ser>
        <c:dLbls>
          <c:dLblPos val="outEnd"/>
          <c:showLegendKey val="0"/>
          <c:showVal val="1"/>
          <c:showCatName val="0"/>
          <c:showSerName val="0"/>
          <c:showPercent val="0"/>
          <c:showBubbleSize val="0"/>
        </c:dLbls>
        <c:gapWidth val="219"/>
        <c:axId val="1582659392"/>
        <c:axId val="1582655648"/>
      </c:barChart>
      <c:catAx>
        <c:axId val="1582659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55648"/>
        <c:crosses val="autoZero"/>
        <c:auto val="1"/>
        <c:lblAlgn val="ctr"/>
        <c:lblOffset val="100"/>
        <c:noMultiLvlLbl val="0"/>
      </c:catAx>
      <c:valAx>
        <c:axId val="158265564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8265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Results.xlsx]Analysis!How often do you enrol for course</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Analysis!$F$137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Analysis!$E$138:$E$145</c:f>
              <c:strCache>
                <c:ptCount val="7"/>
                <c:pt idx="0">
                  <c:v>Never</c:v>
                </c:pt>
                <c:pt idx="1">
                  <c:v>Less than once a year</c:v>
                </c:pt>
                <c:pt idx="2">
                  <c:v>Once a year</c:v>
                </c:pt>
                <c:pt idx="3">
                  <c:v>Twice a year</c:v>
                </c:pt>
                <c:pt idx="4">
                  <c:v>Thrice a year</c:v>
                </c:pt>
                <c:pt idx="5">
                  <c:v>Four times a year</c:v>
                </c:pt>
                <c:pt idx="6">
                  <c:v>More than four times a year</c:v>
                </c:pt>
              </c:strCache>
            </c:strRef>
          </c:cat>
          <c:val>
            <c:numRef>
              <c:f>Analysis!$F$138:$F$145</c:f>
              <c:numCache>
                <c:formatCode>General</c:formatCode>
                <c:ptCount val="7"/>
                <c:pt idx="0">
                  <c:v>35</c:v>
                </c:pt>
                <c:pt idx="1">
                  <c:v>34</c:v>
                </c:pt>
                <c:pt idx="2">
                  <c:v>39</c:v>
                </c:pt>
                <c:pt idx="3">
                  <c:v>40</c:v>
                </c:pt>
                <c:pt idx="4">
                  <c:v>27</c:v>
                </c:pt>
                <c:pt idx="5">
                  <c:v>13</c:v>
                </c:pt>
                <c:pt idx="6">
                  <c:v>25</c:v>
                </c:pt>
              </c:numCache>
            </c:numRef>
          </c:val>
          <c:extLst>
            <c:ext xmlns:c16="http://schemas.microsoft.com/office/drawing/2014/chart" uri="{C3380CC4-5D6E-409C-BE32-E72D297353CC}">
              <c16:uniqueId val="{00000000-80B4-45CD-9B67-4BE2BE898824}"/>
            </c:ext>
          </c:extLst>
        </c:ser>
        <c:dLbls>
          <c:dLblPos val="outEnd"/>
          <c:showLegendKey val="0"/>
          <c:showVal val="1"/>
          <c:showCatName val="0"/>
          <c:showSerName val="0"/>
          <c:showPercent val="0"/>
          <c:showBubbleSize val="0"/>
        </c:dLbls>
        <c:gapWidth val="219"/>
        <c:axId val="1691805552"/>
        <c:axId val="1691805968"/>
      </c:barChart>
      <c:catAx>
        <c:axId val="169180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805968"/>
        <c:crosses val="autoZero"/>
        <c:auto val="1"/>
        <c:lblAlgn val="ctr"/>
        <c:lblOffset val="100"/>
        <c:noMultiLvlLbl val="0"/>
      </c:catAx>
      <c:valAx>
        <c:axId val="169180596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9180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Results.xlsx]Analysis!Online learning</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Analysis!$B$151:$B$152</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Analysis!$B$153</c:f>
              <c:numCache>
                <c:formatCode>0.0%</c:formatCode>
                <c:ptCount val="1"/>
                <c:pt idx="0">
                  <c:v>0.19248826291079812</c:v>
                </c:pt>
              </c:numCache>
            </c:numRef>
          </c:val>
          <c:extLst>
            <c:ext xmlns:c16="http://schemas.microsoft.com/office/drawing/2014/chart" uri="{C3380CC4-5D6E-409C-BE32-E72D297353CC}">
              <c16:uniqueId val="{00000000-F535-4065-A1B2-526083574E39}"/>
            </c:ext>
          </c:extLst>
        </c:ser>
        <c:ser>
          <c:idx val="1"/>
          <c:order val="1"/>
          <c:tx>
            <c:strRef>
              <c:f>Analysis!$C$151:$C$152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Analysis!$C$153</c:f>
              <c:numCache>
                <c:formatCode>0.0%</c:formatCode>
                <c:ptCount val="1"/>
                <c:pt idx="0">
                  <c:v>0.35680751173708919</c:v>
                </c:pt>
              </c:numCache>
            </c:numRef>
          </c:val>
          <c:extLst>
            <c:ext xmlns:c16="http://schemas.microsoft.com/office/drawing/2014/chart" uri="{C3380CC4-5D6E-409C-BE32-E72D297353CC}">
              <c16:uniqueId val="{00000001-F535-4065-A1B2-526083574E39}"/>
            </c:ext>
          </c:extLst>
        </c:ser>
        <c:ser>
          <c:idx val="2"/>
          <c:order val="2"/>
          <c:tx>
            <c:strRef>
              <c:f>Analysis!$D$151:$D$152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Analysis!$D$153</c:f>
              <c:numCache>
                <c:formatCode>0.0%</c:formatCode>
                <c:ptCount val="1"/>
                <c:pt idx="0">
                  <c:v>0.2300469483568075</c:v>
                </c:pt>
              </c:numCache>
            </c:numRef>
          </c:val>
          <c:extLst>
            <c:ext xmlns:c16="http://schemas.microsoft.com/office/drawing/2014/chart" uri="{C3380CC4-5D6E-409C-BE32-E72D297353CC}">
              <c16:uniqueId val="{00000002-F535-4065-A1B2-526083574E39}"/>
            </c:ext>
          </c:extLst>
        </c:ser>
        <c:ser>
          <c:idx val="3"/>
          <c:order val="3"/>
          <c:tx>
            <c:strRef>
              <c:f>Analysis!$E$151:$E$152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Analysis!$E$153</c:f>
              <c:numCache>
                <c:formatCode>0.0%</c:formatCode>
                <c:ptCount val="1"/>
                <c:pt idx="0">
                  <c:v>0.14084507042253522</c:v>
                </c:pt>
              </c:numCache>
            </c:numRef>
          </c:val>
          <c:extLst>
            <c:ext xmlns:c16="http://schemas.microsoft.com/office/drawing/2014/chart" uri="{C3380CC4-5D6E-409C-BE32-E72D297353CC}">
              <c16:uniqueId val="{00000011-F535-4065-A1B2-526083574E39}"/>
            </c:ext>
          </c:extLst>
        </c:ser>
        <c:ser>
          <c:idx val="4"/>
          <c:order val="4"/>
          <c:tx>
            <c:strRef>
              <c:f>Analysis!$F$151:$F$152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Analysis!$F$153</c:f>
              <c:numCache>
                <c:formatCode>0.0%</c:formatCode>
                <c:ptCount val="1"/>
                <c:pt idx="0">
                  <c:v>2.8169014084507043E-2</c:v>
                </c:pt>
              </c:numCache>
            </c:numRef>
          </c:val>
          <c:extLst>
            <c:ext xmlns:c16="http://schemas.microsoft.com/office/drawing/2014/chart" uri="{C3380CC4-5D6E-409C-BE32-E72D297353CC}">
              <c16:uniqueId val="{0000001D-F535-4065-A1B2-526083574E39}"/>
            </c:ext>
          </c:extLst>
        </c:ser>
        <c:ser>
          <c:idx val="5"/>
          <c:order val="5"/>
          <c:tx>
            <c:strRef>
              <c:f>Analysis!$G$151:$G$152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Analysis!$G$153</c:f>
              <c:numCache>
                <c:formatCode>0.0%</c:formatCode>
                <c:ptCount val="1"/>
                <c:pt idx="0">
                  <c:v>4.2253521126760563E-2</c:v>
                </c:pt>
              </c:numCache>
            </c:numRef>
          </c:val>
          <c:extLst>
            <c:ext xmlns:c16="http://schemas.microsoft.com/office/drawing/2014/chart" uri="{C3380CC4-5D6E-409C-BE32-E72D297353CC}">
              <c16:uniqueId val="{00000000-86D7-4C25-9CE2-7DAE4E42472A}"/>
            </c:ext>
          </c:extLst>
        </c:ser>
        <c:ser>
          <c:idx val="6"/>
          <c:order val="6"/>
          <c:tx>
            <c:strRef>
              <c:f>Analysis!$H$151:$H$152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Analysis!$A$153</c:f>
              <c:strCache>
                <c:ptCount val="1"/>
                <c:pt idx="0">
                  <c:v>Total</c:v>
                </c:pt>
              </c:strCache>
            </c:strRef>
          </c:cat>
          <c:val>
            <c:numRef>
              <c:f>Analysis!$H$153</c:f>
              <c:numCache>
                <c:formatCode>0.0%</c:formatCode>
                <c:ptCount val="1"/>
                <c:pt idx="0">
                  <c:v>9.3896713615023476E-3</c:v>
                </c:pt>
              </c:numCache>
            </c:numRef>
          </c:val>
          <c:extLst>
            <c:ext xmlns:c16="http://schemas.microsoft.com/office/drawing/2014/chart" uri="{C3380CC4-5D6E-409C-BE32-E72D297353CC}">
              <c16:uniqueId val="{00000001-86D7-4C25-9CE2-7DAE4E42472A}"/>
            </c:ext>
          </c:extLst>
        </c:ser>
        <c:dLbls>
          <c:dLblPos val="ctr"/>
          <c:showLegendKey val="0"/>
          <c:showVal val="1"/>
          <c:showCatName val="0"/>
          <c:showSerName val="0"/>
          <c:showPercent val="0"/>
          <c:showBubbleSize val="0"/>
        </c:dLbls>
        <c:gapWidth val="150"/>
        <c:overlap val="100"/>
        <c:axId val="1781548048"/>
        <c:axId val="1781546800"/>
      </c:barChart>
      <c:catAx>
        <c:axId val="178154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546800"/>
        <c:crosses val="autoZero"/>
        <c:auto val="1"/>
        <c:lblAlgn val="ctr"/>
        <c:lblOffset val="100"/>
        <c:noMultiLvlLbl val="0"/>
      </c:catAx>
      <c:valAx>
        <c:axId val="17815468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54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Results.xlsx]Analysis!Classroom Learning</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Analysis!$L$151:$L$152</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Analysis!$L$153</c:f>
              <c:numCache>
                <c:formatCode>0.0%</c:formatCode>
                <c:ptCount val="1"/>
                <c:pt idx="0">
                  <c:v>8.4905660377358486E-2</c:v>
                </c:pt>
              </c:numCache>
            </c:numRef>
          </c:val>
          <c:extLst>
            <c:ext xmlns:c16="http://schemas.microsoft.com/office/drawing/2014/chart" uri="{C3380CC4-5D6E-409C-BE32-E72D297353CC}">
              <c16:uniqueId val="{00000000-9B03-4399-8380-0D210F05DFFB}"/>
            </c:ext>
          </c:extLst>
        </c:ser>
        <c:ser>
          <c:idx val="1"/>
          <c:order val="1"/>
          <c:tx>
            <c:strRef>
              <c:f>Analysis!$M$151:$M$152</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Analysis!$M$153</c:f>
              <c:numCache>
                <c:formatCode>0.0%</c:formatCode>
                <c:ptCount val="1"/>
                <c:pt idx="0">
                  <c:v>0.30188679245283018</c:v>
                </c:pt>
              </c:numCache>
            </c:numRef>
          </c:val>
          <c:extLst>
            <c:ext xmlns:c16="http://schemas.microsoft.com/office/drawing/2014/chart" uri="{C3380CC4-5D6E-409C-BE32-E72D297353CC}">
              <c16:uniqueId val="{00000001-9B03-4399-8380-0D210F05DFFB}"/>
            </c:ext>
          </c:extLst>
        </c:ser>
        <c:ser>
          <c:idx val="2"/>
          <c:order val="2"/>
          <c:tx>
            <c:strRef>
              <c:f>Analysis!$N$151:$N$152</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Analysis!$N$153</c:f>
              <c:numCache>
                <c:formatCode>0.0%</c:formatCode>
                <c:ptCount val="1"/>
                <c:pt idx="0">
                  <c:v>0.20283018867924529</c:v>
                </c:pt>
              </c:numCache>
            </c:numRef>
          </c:val>
          <c:extLst>
            <c:ext xmlns:c16="http://schemas.microsoft.com/office/drawing/2014/chart" uri="{C3380CC4-5D6E-409C-BE32-E72D297353CC}">
              <c16:uniqueId val="{00000002-9B03-4399-8380-0D210F05DFFB}"/>
            </c:ext>
          </c:extLst>
        </c:ser>
        <c:ser>
          <c:idx val="3"/>
          <c:order val="3"/>
          <c:tx>
            <c:strRef>
              <c:f>Analysis!$O$151:$O$152</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Analysis!$O$153</c:f>
              <c:numCache>
                <c:formatCode>0.0%</c:formatCode>
                <c:ptCount val="1"/>
                <c:pt idx="0">
                  <c:v>0.18867924528301888</c:v>
                </c:pt>
              </c:numCache>
            </c:numRef>
          </c:val>
          <c:extLst>
            <c:ext xmlns:c16="http://schemas.microsoft.com/office/drawing/2014/chart" uri="{C3380CC4-5D6E-409C-BE32-E72D297353CC}">
              <c16:uniqueId val="{0000001B-9B03-4399-8380-0D210F05DFFB}"/>
            </c:ext>
          </c:extLst>
        </c:ser>
        <c:ser>
          <c:idx val="4"/>
          <c:order val="4"/>
          <c:tx>
            <c:strRef>
              <c:f>Analysis!$P$151:$P$152</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Analysis!$P$153</c:f>
              <c:numCache>
                <c:formatCode>0.0%</c:formatCode>
                <c:ptCount val="1"/>
                <c:pt idx="0">
                  <c:v>0.11320754716981132</c:v>
                </c:pt>
              </c:numCache>
            </c:numRef>
          </c:val>
          <c:extLst>
            <c:ext xmlns:c16="http://schemas.microsoft.com/office/drawing/2014/chart" uri="{C3380CC4-5D6E-409C-BE32-E72D297353CC}">
              <c16:uniqueId val="{0000001C-9B03-4399-8380-0D210F05DFFB}"/>
            </c:ext>
          </c:extLst>
        </c:ser>
        <c:ser>
          <c:idx val="5"/>
          <c:order val="5"/>
          <c:tx>
            <c:strRef>
              <c:f>Analysis!$Q$151:$Q$152</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Analysis!$Q$153</c:f>
              <c:numCache>
                <c:formatCode>0.0%</c:formatCode>
                <c:ptCount val="1"/>
                <c:pt idx="0">
                  <c:v>8.9622641509433956E-2</c:v>
                </c:pt>
              </c:numCache>
            </c:numRef>
          </c:val>
          <c:extLst>
            <c:ext xmlns:c16="http://schemas.microsoft.com/office/drawing/2014/chart" uri="{C3380CC4-5D6E-409C-BE32-E72D297353CC}">
              <c16:uniqueId val="{0000001D-9B03-4399-8380-0D210F05DFFB}"/>
            </c:ext>
          </c:extLst>
        </c:ser>
        <c:ser>
          <c:idx val="6"/>
          <c:order val="6"/>
          <c:tx>
            <c:strRef>
              <c:f>Analysis!$R$151:$R$152</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Analysis!$K$153</c:f>
              <c:strCache>
                <c:ptCount val="1"/>
                <c:pt idx="0">
                  <c:v>Total</c:v>
                </c:pt>
              </c:strCache>
            </c:strRef>
          </c:cat>
          <c:val>
            <c:numRef>
              <c:f>Analysis!$R$153</c:f>
              <c:numCache>
                <c:formatCode>0.0%</c:formatCode>
                <c:ptCount val="1"/>
                <c:pt idx="0">
                  <c:v>1.8867924528301886E-2</c:v>
                </c:pt>
              </c:numCache>
            </c:numRef>
          </c:val>
          <c:extLst>
            <c:ext xmlns:c16="http://schemas.microsoft.com/office/drawing/2014/chart" uri="{C3380CC4-5D6E-409C-BE32-E72D297353CC}">
              <c16:uniqueId val="{00000000-4CF6-420C-9E3E-9DC518C32105}"/>
            </c:ext>
          </c:extLst>
        </c:ser>
        <c:dLbls>
          <c:dLblPos val="ctr"/>
          <c:showLegendKey val="0"/>
          <c:showVal val="1"/>
          <c:showCatName val="0"/>
          <c:showSerName val="0"/>
          <c:showPercent val="0"/>
          <c:showBubbleSize val="0"/>
        </c:dLbls>
        <c:gapWidth val="150"/>
        <c:overlap val="100"/>
        <c:axId val="1384002144"/>
        <c:axId val="1384000896"/>
      </c:barChart>
      <c:catAx>
        <c:axId val="138400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000896"/>
        <c:crosses val="autoZero"/>
        <c:auto val="1"/>
        <c:lblAlgn val="ctr"/>
        <c:lblOffset val="100"/>
        <c:noMultiLvlLbl val="0"/>
      </c:catAx>
      <c:valAx>
        <c:axId val="1384000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00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Results.xlsx]Analysis!Workbased learning</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Analysis!$B$166:$B$167</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Analysis!$B$168</c:f>
              <c:numCache>
                <c:formatCode>0.0%</c:formatCode>
                <c:ptCount val="1"/>
                <c:pt idx="0">
                  <c:v>0.33962264150943394</c:v>
                </c:pt>
              </c:numCache>
            </c:numRef>
          </c:val>
          <c:extLst>
            <c:ext xmlns:c16="http://schemas.microsoft.com/office/drawing/2014/chart" uri="{C3380CC4-5D6E-409C-BE32-E72D297353CC}">
              <c16:uniqueId val="{00000000-9EFC-4436-8F9C-C72578F4C4B0}"/>
            </c:ext>
          </c:extLst>
        </c:ser>
        <c:ser>
          <c:idx val="1"/>
          <c:order val="1"/>
          <c:tx>
            <c:strRef>
              <c:f>Analysis!$C$166:$C$167</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Analysis!$C$168</c:f>
              <c:numCache>
                <c:formatCode>0.0%</c:formatCode>
                <c:ptCount val="1"/>
                <c:pt idx="0">
                  <c:v>0.419811320754717</c:v>
                </c:pt>
              </c:numCache>
            </c:numRef>
          </c:val>
          <c:extLst>
            <c:ext xmlns:c16="http://schemas.microsoft.com/office/drawing/2014/chart" uri="{C3380CC4-5D6E-409C-BE32-E72D297353CC}">
              <c16:uniqueId val="{00000001-9EFC-4436-8F9C-C72578F4C4B0}"/>
            </c:ext>
          </c:extLst>
        </c:ser>
        <c:ser>
          <c:idx val="2"/>
          <c:order val="2"/>
          <c:tx>
            <c:strRef>
              <c:f>Analysis!$D$166:$D$167</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Analysis!$D$168</c:f>
              <c:numCache>
                <c:formatCode>0.0%</c:formatCode>
                <c:ptCount val="1"/>
                <c:pt idx="0">
                  <c:v>0.15094339622641509</c:v>
                </c:pt>
              </c:numCache>
            </c:numRef>
          </c:val>
          <c:extLst>
            <c:ext xmlns:c16="http://schemas.microsoft.com/office/drawing/2014/chart" uri="{C3380CC4-5D6E-409C-BE32-E72D297353CC}">
              <c16:uniqueId val="{00000002-9EFC-4436-8F9C-C72578F4C4B0}"/>
            </c:ext>
          </c:extLst>
        </c:ser>
        <c:ser>
          <c:idx val="3"/>
          <c:order val="3"/>
          <c:tx>
            <c:strRef>
              <c:f>Analysis!$E$166:$E$167</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Analysis!$E$168</c:f>
              <c:numCache>
                <c:formatCode>0.0%</c:formatCode>
                <c:ptCount val="1"/>
                <c:pt idx="0">
                  <c:v>6.6037735849056603E-2</c:v>
                </c:pt>
              </c:numCache>
            </c:numRef>
          </c:val>
          <c:extLst>
            <c:ext xmlns:c16="http://schemas.microsoft.com/office/drawing/2014/chart" uri="{C3380CC4-5D6E-409C-BE32-E72D297353CC}">
              <c16:uniqueId val="{0000000D-9EFC-4436-8F9C-C72578F4C4B0}"/>
            </c:ext>
          </c:extLst>
        </c:ser>
        <c:ser>
          <c:idx val="4"/>
          <c:order val="4"/>
          <c:tx>
            <c:strRef>
              <c:f>Analysis!$F$166:$F$167</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Analysis!$F$168</c:f>
              <c:numCache>
                <c:formatCode>0.0%</c:formatCode>
                <c:ptCount val="1"/>
                <c:pt idx="0">
                  <c:v>1.4150943396226415E-2</c:v>
                </c:pt>
              </c:numCache>
            </c:numRef>
          </c:val>
          <c:extLst>
            <c:ext xmlns:c16="http://schemas.microsoft.com/office/drawing/2014/chart" uri="{C3380CC4-5D6E-409C-BE32-E72D297353CC}">
              <c16:uniqueId val="{00000016-9EFC-4436-8F9C-C72578F4C4B0}"/>
            </c:ext>
          </c:extLst>
        </c:ser>
        <c:ser>
          <c:idx val="5"/>
          <c:order val="5"/>
          <c:tx>
            <c:strRef>
              <c:f>Analysis!$G$166:$G$167</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Analysis!$A$168</c:f>
              <c:strCache>
                <c:ptCount val="1"/>
                <c:pt idx="0">
                  <c:v>Total</c:v>
                </c:pt>
              </c:strCache>
            </c:strRef>
          </c:cat>
          <c:val>
            <c:numRef>
              <c:f>Analysis!$G$168</c:f>
              <c:numCache>
                <c:formatCode>0.0%</c:formatCode>
                <c:ptCount val="1"/>
                <c:pt idx="0">
                  <c:v>9.433962264150943E-3</c:v>
                </c:pt>
              </c:numCache>
            </c:numRef>
          </c:val>
          <c:extLst>
            <c:ext xmlns:c16="http://schemas.microsoft.com/office/drawing/2014/chart" uri="{C3380CC4-5D6E-409C-BE32-E72D297353CC}">
              <c16:uniqueId val="{00000000-347E-439E-9415-55908FB1286D}"/>
            </c:ext>
          </c:extLst>
        </c:ser>
        <c:dLbls>
          <c:dLblPos val="ctr"/>
          <c:showLegendKey val="0"/>
          <c:showVal val="1"/>
          <c:showCatName val="0"/>
          <c:showSerName val="0"/>
          <c:showPercent val="0"/>
          <c:showBubbleSize val="0"/>
        </c:dLbls>
        <c:gapWidth val="150"/>
        <c:overlap val="100"/>
        <c:axId val="1728482512"/>
        <c:axId val="1728476272"/>
      </c:barChart>
      <c:catAx>
        <c:axId val="1728482512"/>
        <c:scaling>
          <c:orientation val="minMax"/>
        </c:scaling>
        <c:delete val="1"/>
        <c:axPos val="l"/>
        <c:numFmt formatCode="General" sourceLinked="1"/>
        <c:majorTickMark val="none"/>
        <c:minorTickMark val="none"/>
        <c:tickLblPos val="nextTo"/>
        <c:crossAx val="1728476272"/>
        <c:crosses val="autoZero"/>
        <c:auto val="1"/>
        <c:lblAlgn val="ctr"/>
        <c:lblOffset val="100"/>
        <c:noMultiLvlLbl val="0"/>
      </c:catAx>
      <c:valAx>
        <c:axId val="17284762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48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[Survey Results.xlsx]Analysis!Certification</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Analysis!$L$166:$L$167</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Analysis!$L$168</c:f>
              <c:numCache>
                <c:formatCode>0.0%</c:formatCode>
                <c:ptCount val="1"/>
                <c:pt idx="0">
                  <c:v>0.34905660377358488</c:v>
                </c:pt>
              </c:numCache>
            </c:numRef>
          </c:val>
          <c:extLst>
            <c:ext xmlns:c16="http://schemas.microsoft.com/office/drawing/2014/chart" uri="{C3380CC4-5D6E-409C-BE32-E72D297353CC}">
              <c16:uniqueId val="{00000000-A9F6-48F5-ADDA-511676EFBF05}"/>
            </c:ext>
          </c:extLst>
        </c:ser>
        <c:ser>
          <c:idx val="1"/>
          <c:order val="1"/>
          <c:tx>
            <c:strRef>
              <c:f>Analysis!$M$166:$M$167</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Analysis!$M$168</c:f>
              <c:numCache>
                <c:formatCode>0.0%</c:formatCode>
                <c:ptCount val="1"/>
                <c:pt idx="0">
                  <c:v>0.37735849056603776</c:v>
                </c:pt>
              </c:numCache>
            </c:numRef>
          </c:val>
          <c:extLst>
            <c:ext xmlns:c16="http://schemas.microsoft.com/office/drawing/2014/chart" uri="{C3380CC4-5D6E-409C-BE32-E72D297353CC}">
              <c16:uniqueId val="{00000001-A9F6-48F5-ADDA-511676EFBF05}"/>
            </c:ext>
          </c:extLst>
        </c:ser>
        <c:ser>
          <c:idx val="2"/>
          <c:order val="2"/>
          <c:tx>
            <c:strRef>
              <c:f>Analysis!$N$166:$N$167</c:f>
              <c:strCache>
                <c:ptCount val="1"/>
                <c:pt idx="0">
                  <c:v>Somewhat agree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Analysis!$N$168</c:f>
              <c:numCache>
                <c:formatCode>0.0%</c:formatCode>
                <c:ptCount val="1"/>
                <c:pt idx="0">
                  <c:v>0.15566037735849056</c:v>
                </c:pt>
              </c:numCache>
            </c:numRef>
          </c:val>
          <c:extLst>
            <c:ext xmlns:c16="http://schemas.microsoft.com/office/drawing/2014/chart" uri="{C3380CC4-5D6E-409C-BE32-E72D297353CC}">
              <c16:uniqueId val="{00000002-A9F6-48F5-ADDA-511676EFBF05}"/>
            </c:ext>
          </c:extLst>
        </c:ser>
        <c:ser>
          <c:idx val="3"/>
          <c:order val="3"/>
          <c:tx>
            <c:strRef>
              <c:f>Analysis!$O$166:$O$167</c:f>
              <c:strCache>
                <c:ptCount val="1"/>
                <c:pt idx="0">
                  <c:v>Neutral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Analysis!$O$168</c:f>
              <c:numCache>
                <c:formatCode>0.0%</c:formatCode>
                <c:ptCount val="1"/>
                <c:pt idx="0">
                  <c:v>7.0754716981132074E-2</c:v>
                </c:pt>
              </c:numCache>
            </c:numRef>
          </c:val>
          <c:extLst>
            <c:ext xmlns:c16="http://schemas.microsoft.com/office/drawing/2014/chart" uri="{C3380CC4-5D6E-409C-BE32-E72D297353CC}">
              <c16:uniqueId val="{0000001D-A9F6-48F5-ADDA-511676EFBF05}"/>
            </c:ext>
          </c:extLst>
        </c:ser>
        <c:ser>
          <c:idx val="4"/>
          <c:order val="4"/>
          <c:tx>
            <c:strRef>
              <c:f>Analysis!$P$166:$P$167</c:f>
              <c:strCache>
                <c:ptCount val="1"/>
                <c:pt idx="0">
                  <c:v>Somewhat disagree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Analysis!$P$168</c:f>
              <c:numCache>
                <c:formatCode>0.0%</c:formatCode>
                <c:ptCount val="1"/>
                <c:pt idx="0">
                  <c:v>1.4150943396226415E-2</c:v>
                </c:pt>
              </c:numCache>
            </c:numRef>
          </c:val>
          <c:extLst>
            <c:ext xmlns:c16="http://schemas.microsoft.com/office/drawing/2014/chart" uri="{C3380CC4-5D6E-409C-BE32-E72D297353CC}">
              <c16:uniqueId val="{0000001E-A9F6-48F5-ADDA-511676EFBF05}"/>
            </c:ext>
          </c:extLst>
        </c:ser>
        <c:ser>
          <c:idx val="5"/>
          <c:order val="5"/>
          <c:tx>
            <c:strRef>
              <c:f>Analysis!$Q$166:$Q$167</c:f>
              <c:strCache>
                <c:ptCount val="1"/>
                <c:pt idx="0">
                  <c:v>Disagree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Analysis!$Q$168</c:f>
              <c:numCache>
                <c:formatCode>0.0%</c:formatCode>
                <c:ptCount val="1"/>
                <c:pt idx="0">
                  <c:v>2.8301886792452831E-2</c:v>
                </c:pt>
              </c:numCache>
            </c:numRef>
          </c:val>
          <c:extLst>
            <c:ext xmlns:c16="http://schemas.microsoft.com/office/drawing/2014/chart" uri="{C3380CC4-5D6E-409C-BE32-E72D297353CC}">
              <c16:uniqueId val="{00000000-E6F6-44D0-B6A5-A648D3B1E8C8}"/>
            </c:ext>
          </c:extLst>
        </c:ser>
        <c:ser>
          <c:idx val="6"/>
          <c:order val="6"/>
          <c:tx>
            <c:strRef>
              <c:f>Analysis!$R$166:$R$167</c:f>
              <c:strCache>
                <c:ptCount val="1"/>
                <c:pt idx="0">
                  <c:v>Strongly disagree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Analysis!$K$168</c:f>
              <c:strCache>
                <c:ptCount val="1"/>
                <c:pt idx="0">
                  <c:v>Total</c:v>
                </c:pt>
              </c:strCache>
            </c:strRef>
          </c:cat>
          <c:val>
            <c:numRef>
              <c:f>Analysis!$R$168</c:f>
              <c:numCache>
                <c:formatCode>0.0%</c:formatCode>
                <c:ptCount val="1"/>
                <c:pt idx="0">
                  <c:v>4.7169811320754715E-3</c:v>
                </c:pt>
              </c:numCache>
            </c:numRef>
          </c:val>
          <c:extLst>
            <c:ext xmlns:c16="http://schemas.microsoft.com/office/drawing/2014/chart" uri="{C3380CC4-5D6E-409C-BE32-E72D297353CC}">
              <c16:uniqueId val="{00000001-E6F6-44D0-B6A5-A648D3B1E8C8}"/>
            </c:ext>
          </c:extLst>
        </c:ser>
        <c:dLbls>
          <c:dLblPos val="ctr"/>
          <c:showLegendKey val="0"/>
          <c:showVal val="1"/>
          <c:showCatName val="0"/>
          <c:showSerName val="0"/>
          <c:showPercent val="0"/>
          <c:showBubbleSize val="0"/>
        </c:dLbls>
        <c:gapWidth val="150"/>
        <c:overlap val="100"/>
        <c:axId val="1582651072"/>
        <c:axId val="1582664800"/>
      </c:barChart>
      <c:catAx>
        <c:axId val="158265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64800"/>
        <c:crosses val="autoZero"/>
        <c:auto val="1"/>
        <c:lblAlgn val="ctr"/>
        <c:lblOffset val="100"/>
        <c:noMultiLvlLbl val="0"/>
      </c:catAx>
      <c:valAx>
        <c:axId val="15826648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65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'Thesis charts'!$C$103</c:f>
              <c:strCache>
                <c:ptCount val="1"/>
                <c:pt idx="0">
                  <c:v>Soft skills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charts'!$B$104:$B$105</c:f>
              <c:strCache>
                <c:ptCount val="2"/>
                <c:pt idx="0">
                  <c:v>Agree</c:v>
                </c:pt>
                <c:pt idx="1">
                  <c:v>Disagree</c:v>
                </c:pt>
              </c:strCache>
            </c:strRef>
          </c:cat>
          <c:val>
            <c:numRef>
              <c:f>'Thesis charts'!$C$104:$C$105</c:f>
              <c:numCache>
                <c:formatCode>0.0%</c:formatCode>
                <c:ptCount val="2"/>
                <c:pt idx="0">
                  <c:v>0.75600000000000001</c:v>
                </c:pt>
                <c:pt idx="1">
                  <c:v>0.20200000000000001</c:v>
                </c:pt>
              </c:numCache>
            </c:numRef>
          </c:val>
          <c:extLst>
            <c:ext xmlns:c16="http://schemas.microsoft.com/office/drawing/2014/chart" uri="{C3380CC4-5D6E-409C-BE32-E72D297353CC}">
              <c16:uniqueId val="{00000000-46C3-4B68-9C13-7D795C5D650A}"/>
            </c:ext>
          </c:extLst>
        </c:ser>
        <c:ser>
          <c:idx val="1"/>
          <c:order val="1"/>
          <c:tx>
            <c:strRef>
              <c:f>'Thesis charts'!$D$103</c:f>
              <c:strCache>
                <c:ptCount val="1"/>
                <c:pt idx="0">
                  <c:v>Hard skills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charts'!$B$104:$B$105</c:f>
              <c:strCache>
                <c:ptCount val="2"/>
                <c:pt idx="0">
                  <c:v>Agree</c:v>
                </c:pt>
                <c:pt idx="1">
                  <c:v>Disagree</c:v>
                </c:pt>
              </c:strCache>
            </c:strRef>
          </c:cat>
          <c:val>
            <c:numRef>
              <c:f>'Thesis charts'!$D$104:$D$105</c:f>
              <c:numCache>
                <c:formatCode>0.0%</c:formatCode>
                <c:ptCount val="2"/>
                <c:pt idx="0">
                  <c:v>0.61799999999999999</c:v>
                </c:pt>
                <c:pt idx="1">
                  <c:v>0.255</c:v>
                </c:pt>
              </c:numCache>
            </c:numRef>
          </c:val>
          <c:extLst>
            <c:ext xmlns:c16="http://schemas.microsoft.com/office/drawing/2014/chart" uri="{C3380CC4-5D6E-409C-BE32-E72D297353CC}">
              <c16:uniqueId val="{00000001-46C3-4B68-9C13-7D795C5D650A}"/>
            </c:ext>
          </c:extLst>
        </c:ser>
        <c:ser>
          <c:idx val="2"/>
          <c:order val="2"/>
          <c:tx>
            <c:strRef>
              <c:f>'Thesis charts'!$E$103</c:f>
              <c:strCache>
                <c:ptCount val="1"/>
                <c:pt idx="0">
                  <c:v>Both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charts'!$B$104:$B$105</c:f>
              <c:strCache>
                <c:ptCount val="2"/>
                <c:pt idx="0">
                  <c:v>Agree</c:v>
                </c:pt>
                <c:pt idx="1">
                  <c:v>Disagree</c:v>
                </c:pt>
              </c:strCache>
            </c:strRef>
          </c:cat>
          <c:val>
            <c:numRef>
              <c:f>'Thesis charts'!$E$104:$E$105</c:f>
              <c:numCache>
                <c:formatCode>0.0%</c:formatCode>
                <c:ptCount val="2"/>
                <c:pt idx="0">
                  <c:v>0.49056603773584906</c:v>
                </c:pt>
                <c:pt idx="1">
                  <c:v>8.0188679245283015E-2</c:v>
                </c:pt>
              </c:numCache>
            </c:numRef>
          </c:val>
          <c:extLst>
            <c:ext xmlns:c16="http://schemas.microsoft.com/office/drawing/2014/chart" uri="{C3380CC4-5D6E-409C-BE32-E72D297353CC}">
              <c16:uniqueId val="{00000002-46C3-4B68-9C13-7D795C5D650A}"/>
            </c:ext>
          </c:extLst>
        </c:ser>
        <c:dLbls>
          <c:dLblPos val="outEnd"/>
          <c:showLegendKey val="0"/>
          <c:showVal val="1"/>
          <c:showCatName val="0"/>
          <c:showSerName val="0"/>
          <c:showPercent val="0"/>
          <c:showBubbleSize val="0"/>
        </c:dLbls>
        <c:gapWidth val="219"/>
        <c:axId val="1631624239"/>
        <c:axId val="1631598863"/>
      </c:barChart>
      <c:catAx>
        <c:axId val="163162423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University education helps</a:t>
                </a:r>
                <a:r>
                  <a:rPr lang="en-IN" baseline="0"/>
                  <a:t> in acquiring job skills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98863"/>
        <c:crosses val="autoZero"/>
        <c:auto val="1"/>
        <c:lblAlgn val="ctr"/>
        <c:lblOffset val="100"/>
        <c:noMultiLvlLbl val="0"/>
      </c:catAx>
      <c:valAx>
        <c:axId val="163159886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 respondents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624239"/>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'Thesis charts'!$C$113</c:f>
              <c:strCache>
                <c:ptCount val="1"/>
                <c:pt idx="0">
                  <c:v>Willing to learn new skills and technology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charts'!$B$114:$B$115</c:f>
              <c:strCache>
                <c:ptCount val="2"/>
                <c:pt idx="0">
                  <c:v>Agree</c:v>
                </c:pt>
                <c:pt idx="1">
                  <c:v>Disagree</c:v>
                </c:pt>
              </c:strCache>
            </c:strRef>
          </c:cat>
          <c:val>
            <c:numRef>
              <c:f>'Thesis charts'!$C$114:$C$115</c:f>
              <c:numCache>
                <c:formatCode>0.0%</c:formatCode>
                <c:ptCount val="2"/>
                <c:pt idx="0">
                  <c:v>0.97699999999999998</c:v>
                </c:pt>
                <c:pt idx="1">
                  <c:v>8.9999999999999993E-3</c:v>
                </c:pt>
              </c:numCache>
            </c:numRef>
          </c:val>
          <c:extLst>
            <c:ext xmlns:c16="http://schemas.microsoft.com/office/drawing/2014/chart" uri="{C3380CC4-5D6E-409C-BE32-E72D297353CC}">
              <c16:uniqueId val="{00000000-FAA4-450F-A57D-4F3AC3964F8B}"/>
            </c:ext>
          </c:extLst>
        </c:ser>
        <c:dLbls>
          <c:dLblPos val="outEnd"/>
          <c:showLegendKey val="0"/>
          <c:showVal val="1"/>
          <c:showCatName val="0"/>
          <c:showSerName val="0"/>
          <c:showPercent val="0"/>
          <c:showBubbleSize val="0"/>
        </c:dLbls>
        <c:gapWidth val="182"/>
        <c:axId val="1631518991"/>
        <c:axId val="1631539375"/>
      </c:barChart>
      <c:catAx>
        <c:axId val="1631518991"/>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Willing to learn new skills and technology</a:t>
                </a:r>
                <a:endParaRPr lang="en-IN"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39375"/>
        <c:crosses val="autoZero"/>
        <c:auto val="1"/>
        <c:lblAlgn val="ctr"/>
        <c:lblOffset val="100"/>
        <c:noMultiLvlLbl val="0"/>
      </c:catAx>
      <c:valAx>
        <c:axId val="1631539375"/>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 respondents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1899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'Thesis charts'!$C$124</c:f>
              <c:strCache>
                <c:ptCount val="1"/>
                <c:pt idx="0">
                  <c:v>Classroom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charts'!$B$125:$B$126</c:f>
              <c:strCache>
                <c:ptCount val="2"/>
                <c:pt idx="0">
                  <c:v>Agree</c:v>
                </c:pt>
                <c:pt idx="1">
                  <c:v>Disagree</c:v>
                </c:pt>
              </c:strCache>
            </c:strRef>
          </c:cat>
          <c:val>
            <c:numRef>
              <c:f>'Thesis charts'!$C$125:$C$126</c:f>
              <c:numCache>
                <c:formatCode>0.0%</c:formatCode>
                <c:ptCount val="2"/>
                <c:pt idx="0">
                  <c:v>0.59</c:v>
                </c:pt>
                <c:pt idx="1">
                  <c:v>0.222</c:v>
                </c:pt>
              </c:numCache>
            </c:numRef>
          </c:val>
          <c:extLst>
            <c:ext xmlns:c16="http://schemas.microsoft.com/office/drawing/2014/chart" uri="{C3380CC4-5D6E-409C-BE32-E72D297353CC}">
              <c16:uniqueId val="{00000000-7260-48DC-AA6D-BE7062B659EC}"/>
            </c:ext>
          </c:extLst>
        </c:ser>
        <c:ser>
          <c:idx val="1"/>
          <c:order val="1"/>
          <c:tx>
            <c:strRef>
              <c:f>'Thesis charts'!$D$124</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charts'!$B$125:$B$126</c:f>
              <c:strCache>
                <c:ptCount val="2"/>
                <c:pt idx="0">
                  <c:v>Agree</c:v>
                </c:pt>
                <c:pt idx="1">
                  <c:v>Disagree</c:v>
                </c:pt>
              </c:strCache>
            </c:strRef>
          </c:cat>
          <c:val>
            <c:numRef>
              <c:f>'Thesis charts'!$D$125:$D$126</c:f>
              <c:numCache>
                <c:formatCode>0.0%</c:formatCode>
                <c:ptCount val="2"/>
                <c:pt idx="0">
                  <c:v>0.77900000000000003</c:v>
                </c:pt>
                <c:pt idx="1">
                  <c:v>0.08</c:v>
                </c:pt>
              </c:numCache>
            </c:numRef>
          </c:val>
          <c:extLst>
            <c:ext xmlns:c16="http://schemas.microsoft.com/office/drawing/2014/chart" uri="{C3380CC4-5D6E-409C-BE32-E72D297353CC}">
              <c16:uniqueId val="{00000001-7260-48DC-AA6D-BE7062B659EC}"/>
            </c:ext>
          </c:extLst>
        </c:ser>
        <c:ser>
          <c:idx val="2"/>
          <c:order val="2"/>
          <c:tx>
            <c:strRef>
              <c:f>'Thesis charts'!$E$124</c:f>
              <c:strCache>
                <c:ptCount val="1"/>
                <c:pt idx="0">
                  <c:v>Work-based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charts'!$B$125:$B$126</c:f>
              <c:strCache>
                <c:ptCount val="2"/>
                <c:pt idx="0">
                  <c:v>Agree</c:v>
                </c:pt>
                <c:pt idx="1">
                  <c:v>Disagree</c:v>
                </c:pt>
              </c:strCache>
            </c:strRef>
          </c:cat>
          <c:val>
            <c:numRef>
              <c:f>'Thesis charts'!$E$125:$E$126</c:f>
              <c:numCache>
                <c:formatCode>0.0%</c:formatCode>
                <c:ptCount val="2"/>
                <c:pt idx="0">
                  <c:v>0.91</c:v>
                </c:pt>
                <c:pt idx="1">
                  <c:v>2.4E-2</c:v>
                </c:pt>
              </c:numCache>
            </c:numRef>
          </c:val>
          <c:extLst>
            <c:ext xmlns:c16="http://schemas.microsoft.com/office/drawing/2014/chart" uri="{C3380CC4-5D6E-409C-BE32-E72D297353CC}">
              <c16:uniqueId val="{00000002-7260-48DC-AA6D-BE7062B659EC}"/>
            </c:ext>
          </c:extLst>
        </c:ser>
        <c:dLbls>
          <c:dLblPos val="outEnd"/>
          <c:showLegendKey val="0"/>
          <c:showVal val="1"/>
          <c:showCatName val="0"/>
          <c:showSerName val="0"/>
          <c:showPercent val="0"/>
          <c:showBubbleSize val="0"/>
        </c:dLbls>
        <c:gapWidth val="182"/>
        <c:axId val="867856256"/>
        <c:axId val="867845440"/>
      </c:barChart>
      <c:catAx>
        <c:axId val="86785625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Prefer learning on  various platforms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45440"/>
        <c:crosses val="autoZero"/>
        <c:auto val="1"/>
        <c:lblAlgn val="ctr"/>
        <c:lblOffset val="100"/>
        <c:noMultiLvlLbl val="0"/>
      </c:catAx>
      <c:valAx>
        <c:axId val="867845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 respondents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5625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'Thesis charts'!$C$136</c:f>
              <c:strCache>
                <c:ptCount val="1"/>
                <c:pt idx="0">
                  <c:v>Motivate via certificate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'Thesis charts'!$B$137:$B$138</c:f>
              <c:strCache>
                <c:ptCount val="2"/>
                <c:pt idx="0">
                  <c:v>Agree</c:v>
                </c:pt>
                <c:pt idx="1">
                  <c:v>Disagree</c:v>
                </c:pt>
              </c:strCache>
            </c:strRef>
          </c:cat>
          <c:val>
            <c:numRef>
              <c:f>'Thesis charts'!$C$137:$C$138</c:f>
              <c:numCache>
                <c:formatCode>0.0%</c:formatCode>
                <c:ptCount val="2"/>
                <c:pt idx="0">
                  <c:v>0.88200000000000001</c:v>
                </c:pt>
                <c:pt idx="1">
                  <c:v>4.7E-2</c:v>
                </c:pt>
              </c:numCache>
            </c:numRef>
          </c:val>
          <c:extLst>
            <c:ext xmlns:c16="http://schemas.microsoft.com/office/drawing/2014/chart" uri="{C3380CC4-5D6E-409C-BE32-E72D297353CC}">
              <c16:uniqueId val="{00000000-796D-42A3-8A65-B8C3B7A373E9}"/>
            </c:ext>
          </c:extLst>
        </c:ser>
        <c:dLbls>
          <c:dLblPos val="outEnd"/>
          <c:showLegendKey val="0"/>
          <c:showVal val="1"/>
          <c:showCatName val="0"/>
          <c:showSerName val="0"/>
          <c:showPercent val="0"/>
          <c:showBubbleSize val="0"/>
        </c:dLbls>
        <c:gapWidth val="182"/>
        <c:axId val="805421184"/>
        <c:axId val="805427424"/>
      </c:barChart>
      <c:catAx>
        <c:axId val="80542118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Motivated by certification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427424"/>
        <c:crosses val="autoZero"/>
        <c:auto val="1"/>
        <c:lblAlgn val="ctr"/>
        <c:lblOffset val="100"/>
        <c:noMultiLvlLbl val="0"/>
      </c:catAx>
      <c:valAx>
        <c:axId val="8054274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&amp; of respondents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421184"/>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Findings!$N$35</c:f>
              <c:strCache>
                <c:ptCount val="1"/>
                <c:pt idx="0">
                  <c:v>Soft skills</c:v>
                </c:pt>
              </c:strCache>
            </c:strRef>
          </c:tx>
          <c:spPr>
            <a:solidFill>
              <a:schemeClr val="accent1"/>
            </a:solidFill>
            <a:ln>
              <a:noFill/>
            </a:ln>
            <a:effectLst/>
          </c:spPr>
          <c:invertIfNegative val="0"/>
          <c:cat>
            <c:strRef>
              <c:f>Findings!$M$36:$M$38</c:f>
              <c:strCache>
                <c:ptCount val="3"/>
                <c:pt idx="0">
                  <c:v>Fulltime</c:v>
                </c:pt>
                <c:pt idx="1">
                  <c:v>Working student</c:v>
                </c:pt>
                <c:pt idx="2">
                  <c:v>Intern</c:v>
                </c:pt>
              </c:strCache>
            </c:strRef>
          </c:cat>
          <c:val>
            <c:numRef>
              <c:f>Findings!$N$36:$N$38</c:f>
              <c:numCache>
                <c:formatCode>0.0%</c:formatCode>
                <c:ptCount val="3"/>
                <c:pt idx="0">
                  <c:v>0.78</c:v>
                </c:pt>
                <c:pt idx="1">
                  <c:v>0.77400000000000002</c:v>
                </c:pt>
                <c:pt idx="2">
                  <c:v>0.68799999999999994</c:v>
                </c:pt>
              </c:numCache>
            </c:numRef>
          </c:val>
          <c:extLst>
            <c:ext xmlns:c16="http://schemas.microsoft.com/office/drawing/2014/chart" uri="{C3380CC4-5D6E-409C-BE32-E72D297353CC}">
              <c16:uniqueId val="{00000000-5146-435D-8BA2-1FF164B3789C}"/>
            </c:ext>
          </c:extLst>
        </c:ser>
        <c:ser>
          <c:idx val="1"/>
          <c:order val="1"/>
          <c:tx>
            <c:strRef>
              <c:f>Findings!$O$35</c:f>
              <c:strCache>
                <c:ptCount val="1"/>
                <c:pt idx="0">
                  <c:v>Hard skills</c:v>
                </c:pt>
              </c:strCache>
            </c:strRef>
          </c:tx>
          <c:spPr>
            <a:solidFill>
              <a:schemeClr val="accent2"/>
            </a:solidFill>
            <a:ln>
              <a:noFill/>
            </a:ln>
            <a:effectLst/>
          </c:spPr>
          <c:invertIfNegative val="0"/>
          <c:cat>
            <c:strRef>
              <c:f>Findings!$M$36:$M$38</c:f>
              <c:strCache>
                <c:ptCount val="3"/>
                <c:pt idx="0">
                  <c:v>Fulltime</c:v>
                </c:pt>
                <c:pt idx="1">
                  <c:v>Working student</c:v>
                </c:pt>
                <c:pt idx="2">
                  <c:v>Intern</c:v>
                </c:pt>
              </c:strCache>
            </c:strRef>
          </c:cat>
          <c:val>
            <c:numRef>
              <c:f>Findings!$O$36:$O$38</c:f>
              <c:numCache>
                <c:formatCode>0.0%</c:formatCode>
                <c:ptCount val="3"/>
                <c:pt idx="0">
                  <c:v>0.64400000000000002</c:v>
                </c:pt>
                <c:pt idx="1">
                  <c:v>0.629</c:v>
                </c:pt>
                <c:pt idx="2">
                  <c:v>0.56299999999999994</c:v>
                </c:pt>
              </c:numCache>
            </c:numRef>
          </c:val>
          <c:extLst>
            <c:ext xmlns:c16="http://schemas.microsoft.com/office/drawing/2014/chart" uri="{C3380CC4-5D6E-409C-BE32-E72D297353CC}">
              <c16:uniqueId val="{00000001-5146-435D-8BA2-1FF164B3789C}"/>
            </c:ext>
          </c:extLst>
        </c:ser>
        <c:dLbls>
          <c:showLegendKey val="0"/>
          <c:showVal val="0"/>
          <c:showCatName val="0"/>
          <c:showSerName val="0"/>
          <c:showPercent val="0"/>
          <c:showBubbleSize val="0"/>
        </c:dLbls>
        <c:gapWidth val="182"/>
        <c:axId val="1808578271"/>
        <c:axId val="1808577023"/>
      </c:barChart>
      <c:catAx>
        <c:axId val="1808578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577023"/>
        <c:crosses val="autoZero"/>
        <c:auto val="1"/>
        <c:lblAlgn val="ctr"/>
        <c:lblOffset val="100"/>
        <c:noMultiLvlLbl val="0"/>
      </c:catAx>
      <c:valAx>
        <c:axId val="180857702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578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Findings!$N$58</c:f>
              <c:strCache>
                <c:ptCount val="1"/>
                <c:pt idx="0">
                  <c:v>Soft skills</c:v>
                </c:pt>
              </c:strCache>
            </c:strRef>
          </c:tx>
          <c:spPr>
            <a:solidFill>
              <a:schemeClr val="accent1"/>
            </a:solidFill>
            <a:ln>
              <a:noFill/>
            </a:ln>
            <a:effectLst/>
          </c:spPr>
          <c:invertIfNegative val="0"/>
          <c:cat>
            <c:strRef>
              <c:f>Findings!$M$59:$M$62</c:f>
              <c:strCache>
                <c:ptCount val="4"/>
                <c:pt idx="0">
                  <c:v>20-24</c:v>
                </c:pt>
                <c:pt idx="1">
                  <c:v>25-29</c:v>
                </c:pt>
                <c:pt idx="2">
                  <c:v>30-34</c:v>
                </c:pt>
                <c:pt idx="3">
                  <c:v>35&amp;&lt;</c:v>
                </c:pt>
              </c:strCache>
            </c:strRef>
          </c:cat>
          <c:val>
            <c:numRef>
              <c:f>Findings!$N$59:$N$62</c:f>
              <c:numCache>
                <c:formatCode>0.0%</c:formatCode>
                <c:ptCount val="4"/>
                <c:pt idx="0">
                  <c:v>0.73899999999999999</c:v>
                </c:pt>
                <c:pt idx="1">
                  <c:v>0.77900000000000003</c:v>
                </c:pt>
                <c:pt idx="2">
                  <c:v>0.8</c:v>
                </c:pt>
                <c:pt idx="3">
                  <c:v>0.42899999999999999</c:v>
                </c:pt>
              </c:numCache>
            </c:numRef>
          </c:val>
          <c:extLst>
            <c:ext xmlns:c16="http://schemas.microsoft.com/office/drawing/2014/chart" uri="{C3380CC4-5D6E-409C-BE32-E72D297353CC}">
              <c16:uniqueId val="{00000000-ACE7-40CF-BEE2-A4FE554CDB17}"/>
            </c:ext>
          </c:extLst>
        </c:ser>
        <c:ser>
          <c:idx val="1"/>
          <c:order val="1"/>
          <c:tx>
            <c:strRef>
              <c:f>Findings!$O$58</c:f>
              <c:strCache>
                <c:ptCount val="1"/>
                <c:pt idx="0">
                  <c:v>Hard skills</c:v>
                </c:pt>
              </c:strCache>
            </c:strRef>
          </c:tx>
          <c:spPr>
            <a:solidFill>
              <a:schemeClr val="accent2"/>
            </a:solidFill>
            <a:ln>
              <a:noFill/>
            </a:ln>
            <a:effectLst/>
          </c:spPr>
          <c:invertIfNegative val="0"/>
          <c:cat>
            <c:strRef>
              <c:f>Findings!$M$59:$M$62</c:f>
              <c:strCache>
                <c:ptCount val="4"/>
                <c:pt idx="0">
                  <c:v>20-24</c:v>
                </c:pt>
                <c:pt idx="1">
                  <c:v>25-29</c:v>
                </c:pt>
                <c:pt idx="2">
                  <c:v>30-34</c:v>
                </c:pt>
                <c:pt idx="3">
                  <c:v>35&amp;&lt;</c:v>
                </c:pt>
              </c:strCache>
            </c:strRef>
          </c:cat>
          <c:val>
            <c:numRef>
              <c:f>Findings!$O$59:$O$62</c:f>
              <c:numCache>
                <c:formatCode>0.0%</c:formatCode>
                <c:ptCount val="4"/>
                <c:pt idx="0">
                  <c:v>0.60899999999999999</c:v>
                </c:pt>
                <c:pt idx="1">
                  <c:v>0.61199999999999999</c:v>
                </c:pt>
                <c:pt idx="2">
                  <c:v>0.8</c:v>
                </c:pt>
                <c:pt idx="3">
                  <c:v>0.42899999999999999</c:v>
                </c:pt>
              </c:numCache>
            </c:numRef>
          </c:val>
          <c:extLst>
            <c:ext xmlns:c16="http://schemas.microsoft.com/office/drawing/2014/chart" uri="{C3380CC4-5D6E-409C-BE32-E72D297353CC}">
              <c16:uniqueId val="{00000001-ACE7-40CF-BEE2-A4FE554CDB17}"/>
            </c:ext>
          </c:extLst>
        </c:ser>
        <c:dLbls>
          <c:showLegendKey val="0"/>
          <c:showVal val="0"/>
          <c:showCatName val="0"/>
          <c:showSerName val="0"/>
          <c:showPercent val="0"/>
          <c:showBubbleSize val="0"/>
        </c:dLbls>
        <c:gapWidth val="182"/>
        <c:axId val="1603520735"/>
        <c:axId val="1603536959"/>
      </c:barChart>
      <c:catAx>
        <c:axId val="16035207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36959"/>
        <c:crosses val="autoZero"/>
        <c:auto val="1"/>
        <c:lblAlgn val="ctr"/>
        <c:lblOffset val="100"/>
        <c:noMultiLvlLbl val="0"/>
      </c:catAx>
      <c:valAx>
        <c:axId val="1603536959"/>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20735"/>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Results.xlsx]Analysis!PivotTable1</c:name>
    <c:fmtId val="5"/>
  </c:pivotSource>
  <c:chart>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4">
              <a:lumMod val="20000"/>
              <a:lumOff val="8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lumMod val="40000"/>
              <a:lumOff val="6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Analysis!$N$76:$N$77</c:f>
              <c:strCache>
                <c:ptCount val="1"/>
                <c:pt idx="0">
                  <c:v>Strongly agree</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Analysis!$N$78:$N$83</c:f>
              <c:numCache>
                <c:formatCode>0.0%</c:formatCode>
                <c:ptCount val="5"/>
                <c:pt idx="0">
                  <c:v>0.21428571428571427</c:v>
                </c:pt>
                <c:pt idx="1">
                  <c:v>0.5714285714285714</c:v>
                </c:pt>
                <c:pt idx="2">
                  <c:v>0.25</c:v>
                </c:pt>
                <c:pt idx="3">
                  <c:v>0.33333333333333331</c:v>
                </c:pt>
                <c:pt idx="4">
                  <c:v>0.7142857142857143</c:v>
                </c:pt>
              </c:numCache>
            </c:numRef>
          </c:val>
          <c:extLst>
            <c:ext xmlns:c16="http://schemas.microsoft.com/office/drawing/2014/chart" uri="{C3380CC4-5D6E-409C-BE32-E72D297353CC}">
              <c16:uniqueId val="{00000000-0478-4DBC-BEA4-F44E85359A80}"/>
            </c:ext>
          </c:extLst>
        </c:ser>
        <c:ser>
          <c:idx val="1"/>
          <c:order val="1"/>
          <c:tx>
            <c:strRef>
              <c:f>Analysis!$O$76:$O$77</c:f>
              <c:strCache>
                <c:ptCount val="1"/>
                <c:pt idx="0">
                  <c:v>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Analysis!$O$78:$O$83</c:f>
              <c:numCache>
                <c:formatCode>0.0%</c:formatCode>
                <c:ptCount val="5"/>
                <c:pt idx="0">
                  <c:v>7.1428571428571425E-2</c:v>
                </c:pt>
                <c:pt idx="1">
                  <c:v>0.14285714285714285</c:v>
                </c:pt>
                <c:pt idx="2">
                  <c:v>0.16666666666666666</c:v>
                </c:pt>
                <c:pt idx="3">
                  <c:v>0.33333333333333331</c:v>
                </c:pt>
                <c:pt idx="4">
                  <c:v>0.2857142857142857</c:v>
                </c:pt>
              </c:numCache>
            </c:numRef>
          </c:val>
          <c:extLst>
            <c:ext xmlns:c16="http://schemas.microsoft.com/office/drawing/2014/chart" uri="{C3380CC4-5D6E-409C-BE32-E72D297353CC}">
              <c16:uniqueId val="{00000001-0478-4DBC-BEA4-F44E85359A80}"/>
            </c:ext>
          </c:extLst>
        </c:ser>
        <c:ser>
          <c:idx val="2"/>
          <c:order val="2"/>
          <c:tx>
            <c:strRef>
              <c:f>Analysis!$P$76:$P$77</c:f>
              <c:strCache>
                <c:ptCount val="1"/>
                <c:pt idx="0">
                  <c:v>Somewhat agree</c:v>
                </c:pt>
              </c:strCache>
            </c:strRef>
          </c:tx>
          <c:spPr>
            <a:solidFill>
              <a:schemeClr val="accent2">
                <a:lumMod val="40000"/>
                <a:lumOff val="60000"/>
              </a:schemeClr>
            </a:solidFill>
            <a:ln>
              <a:noFill/>
            </a:ln>
            <a:effectLst/>
          </c:spPr>
          <c:invertIfNegative val="0"/>
          <c:dPt>
            <c:idx val="1"/>
            <c:invertIfNegative val="0"/>
            <c:bubble3D val="0"/>
            <c:extLst>
              <c:ext xmlns:c16="http://schemas.microsoft.com/office/drawing/2014/chart" uri="{C3380CC4-5D6E-409C-BE32-E72D297353CC}">
                <c16:uniqueId val="{00000002-0478-4DBC-BEA4-F44E85359A80}"/>
              </c:ext>
            </c:extLst>
          </c:dPt>
          <c:dPt>
            <c:idx val="4"/>
            <c:invertIfNegative val="0"/>
            <c:bubble3D val="0"/>
            <c:extLst>
              <c:ext xmlns:c16="http://schemas.microsoft.com/office/drawing/2014/chart" uri="{C3380CC4-5D6E-409C-BE32-E72D297353CC}">
                <c16:uniqueId val="{00000003-0478-4DBC-BEA4-F44E85359A80}"/>
              </c:ext>
            </c:extLst>
          </c:dPt>
          <c:dLbls>
            <c:dLbl>
              <c:idx val="1"/>
              <c:delete val="1"/>
              <c:extLst>
                <c:ext xmlns:c15="http://schemas.microsoft.com/office/drawing/2012/chart" uri="{CE6537A1-D6FC-4f65-9D91-7224C49458BB}"/>
                <c:ext xmlns:c16="http://schemas.microsoft.com/office/drawing/2014/chart" uri="{C3380CC4-5D6E-409C-BE32-E72D297353CC}">
                  <c16:uniqueId val="{00000002-0478-4DBC-BEA4-F44E85359A80}"/>
                </c:ext>
              </c:extLst>
            </c:dLbl>
            <c:dLbl>
              <c:idx val="4"/>
              <c:delete val="1"/>
              <c:extLst>
                <c:ext xmlns:c15="http://schemas.microsoft.com/office/drawing/2012/chart" uri="{CE6537A1-D6FC-4f65-9D91-7224C49458BB}"/>
                <c:ext xmlns:c16="http://schemas.microsoft.com/office/drawing/2014/chart" uri="{C3380CC4-5D6E-409C-BE32-E72D297353CC}">
                  <c16:uniqueId val="{00000003-0478-4DBC-BEA4-F44E85359A80}"/>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Analysis!$P$78:$P$83</c:f>
              <c:numCache>
                <c:formatCode>0.0%</c:formatCode>
                <c:ptCount val="5"/>
                <c:pt idx="0">
                  <c:v>0.2857142857142857</c:v>
                </c:pt>
                <c:pt idx="1">
                  <c:v>0</c:v>
                </c:pt>
                <c:pt idx="2">
                  <c:v>0.25</c:v>
                </c:pt>
                <c:pt idx="3">
                  <c:v>0.33333333333333331</c:v>
                </c:pt>
                <c:pt idx="4">
                  <c:v>0</c:v>
                </c:pt>
              </c:numCache>
            </c:numRef>
          </c:val>
          <c:extLst>
            <c:ext xmlns:c16="http://schemas.microsoft.com/office/drawing/2014/chart" uri="{C3380CC4-5D6E-409C-BE32-E72D297353CC}">
              <c16:uniqueId val="{00000004-0478-4DBC-BEA4-F44E85359A80}"/>
            </c:ext>
          </c:extLst>
        </c:ser>
        <c:ser>
          <c:idx val="3"/>
          <c:order val="3"/>
          <c:tx>
            <c:strRef>
              <c:f>Analysis!$Q$76:$Q$77</c:f>
              <c:strCache>
                <c:ptCount val="1"/>
                <c:pt idx="0">
                  <c:v>Neutral</c:v>
                </c:pt>
              </c:strCache>
            </c:strRef>
          </c:tx>
          <c:spPr>
            <a:solidFill>
              <a:schemeClr val="accent4">
                <a:lumMod val="20000"/>
                <a:lumOff val="80000"/>
              </a:schemeClr>
            </a:solidFill>
            <a:ln>
              <a:noFill/>
            </a:ln>
            <a:effectLst/>
          </c:spPr>
          <c:invertIfNegative val="0"/>
          <c:dPt>
            <c:idx val="0"/>
            <c:invertIfNegative val="0"/>
            <c:bubble3D val="0"/>
            <c:extLst>
              <c:ext xmlns:c16="http://schemas.microsoft.com/office/drawing/2014/chart" uri="{C3380CC4-5D6E-409C-BE32-E72D297353CC}">
                <c16:uniqueId val="{00000005-0478-4DBC-BEA4-F44E85359A80}"/>
              </c:ext>
            </c:extLst>
          </c:dPt>
          <c:dPt>
            <c:idx val="1"/>
            <c:invertIfNegative val="0"/>
            <c:bubble3D val="0"/>
            <c:extLst>
              <c:ext xmlns:c16="http://schemas.microsoft.com/office/drawing/2014/chart" uri="{C3380CC4-5D6E-409C-BE32-E72D297353CC}">
                <c16:uniqueId val="{00000006-0478-4DBC-BEA4-F44E85359A80}"/>
              </c:ext>
            </c:extLst>
          </c:dPt>
          <c:dPt>
            <c:idx val="3"/>
            <c:invertIfNegative val="0"/>
            <c:bubble3D val="0"/>
            <c:extLst>
              <c:ext xmlns:c16="http://schemas.microsoft.com/office/drawing/2014/chart" uri="{C3380CC4-5D6E-409C-BE32-E72D297353CC}">
                <c16:uniqueId val="{00000007-0478-4DBC-BEA4-F44E85359A80}"/>
              </c:ext>
            </c:extLst>
          </c:dPt>
          <c:dPt>
            <c:idx val="4"/>
            <c:invertIfNegative val="0"/>
            <c:bubble3D val="0"/>
            <c:extLst>
              <c:ext xmlns:c16="http://schemas.microsoft.com/office/drawing/2014/chart" uri="{C3380CC4-5D6E-409C-BE32-E72D297353CC}">
                <c16:uniqueId val="{00000008-0478-4DBC-BEA4-F44E85359A80}"/>
              </c:ext>
            </c:extLst>
          </c:dPt>
          <c:dLbls>
            <c:dLbl>
              <c:idx val="0"/>
              <c:delete val="1"/>
              <c:extLst>
                <c:ext xmlns:c15="http://schemas.microsoft.com/office/drawing/2012/chart" uri="{CE6537A1-D6FC-4f65-9D91-7224C49458BB}"/>
                <c:ext xmlns:c16="http://schemas.microsoft.com/office/drawing/2014/chart" uri="{C3380CC4-5D6E-409C-BE32-E72D297353CC}">
                  <c16:uniqueId val="{00000005-0478-4DBC-BEA4-F44E85359A80}"/>
                </c:ext>
              </c:extLst>
            </c:dLbl>
            <c:dLbl>
              <c:idx val="1"/>
              <c:delete val="1"/>
              <c:extLst>
                <c:ext xmlns:c15="http://schemas.microsoft.com/office/drawing/2012/chart" uri="{CE6537A1-D6FC-4f65-9D91-7224C49458BB}"/>
                <c:ext xmlns:c16="http://schemas.microsoft.com/office/drawing/2014/chart" uri="{C3380CC4-5D6E-409C-BE32-E72D297353CC}">
                  <c16:uniqueId val="{00000006-0478-4DBC-BEA4-F44E85359A80}"/>
                </c:ext>
              </c:extLst>
            </c:dLbl>
            <c:dLbl>
              <c:idx val="3"/>
              <c:delete val="1"/>
              <c:extLst>
                <c:ext xmlns:c15="http://schemas.microsoft.com/office/drawing/2012/chart" uri="{CE6537A1-D6FC-4f65-9D91-7224C49458BB}"/>
                <c:ext xmlns:c16="http://schemas.microsoft.com/office/drawing/2014/chart" uri="{C3380CC4-5D6E-409C-BE32-E72D297353CC}">
                  <c16:uniqueId val="{00000007-0478-4DBC-BEA4-F44E85359A80}"/>
                </c:ext>
              </c:extLst>
            </c:dLbl>
            <c:dLbl>
              <c:idx val="4"/>
              <c:delete val="1"/>
              <c:extLst>
                <c:ext xmlns:c15="http://schemas.microsoft.com/office/drawing/2012/chart" uri="{CE6537A1-D6FC-4f65-9D91-7224C49458BB}"/>
                <c:ext xmlns:c16="http://schemas.microsoft.com/office/drawing/2014/chart" uri="{C3380CC4-5D6E-409C-BE32-E72D297353CC}">
                  <c16:uniqueId val="{00000008-0478-4DBC-BEA4-F44E85359A80}"/>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Analysis!$Q$78:$Q$83</c:f>
              <c:numCache>
                <c:formatCode>0.0%</c:formatCode>
                <c:ptCount val="5"/>
                <c:pt idx="0">
                  <c:v>0</c:v>
                </c:pt>
                <c:pt idx="1">
                  <c:v>0</c:v>
                </c:pt>
                <c:pt idx="2">
                  <c:v>0.33333333333333331</c:v>
                </c:pt>
                <c:pt idx="3">
                  <c:v>0</c:v>
                </c:pt>
                <c:pt idx="4">
                  <c:v>0</c:v>
                </c:pt>
              </c:numCache>
            </c:numRef>
          </c:val>
          <c:extLst>
            <c:ext xmlns:c16="http://schemas.microsoft.com/office/drawing/2014/chart" uri="{C3380CC4-5D6E-409C-BE32-E72D297353CC}">
              <c16:uniqueId val="{00000009-0478-4DBC-BEA4-F44E85359A80}"/>
            </c:ext>
          </c:extLst>
        </c:ser>
        <c:ser>
          <c:idx val="4"/>
          <c:order val="4"/>
          <c:tx>
            <c:strRef>
              <c:f>Analysis!$R$76:$R$77</c:f>
              <c:strCache>
                <c:ptCount val="1"/>
                <c:pt idx="0">
                  <c:v>Somewhat disagree</c:v>
                </c:pt>
              </c:strCache>
            </c:strRef>
          </c:tx>
          <c:spPr>
            <a:solidFill>
              <a:schemeClr val="accent6">
                <a:lumMod val="40000"/>
                <a:lumOff val="60000"/>
              </a:schemeClr>
            </a:solidFill>
            <a:ln>
              <a:noFill/>
            </a:ln>
            <a:effectLst/>
          </c:spPr>
          <c:invertIfNegative val="0"/>
          <c:dPt>
            <c:idx val="2"/>
            <c:invertIfNegative val="0"/>
            <c:bubble3D val="0"/>
            <c:extLst>
              <c:ext xmlns:c16="http://schemas.microsoft.com/office/drawing/2014/chart" uri="{C3380CC4-5D6E-409C-BE32-E72D297353CC}">
                <c16:uniqueId val="{0000000A-0478-4DBC-BEA4-F44E85359A80}"/>
              </c:ext>
            </c:extLst>
          </c:dPt>
          <c:dPt>
            <c:idx val="3"/>
            <c:invertIfNegative val="0"/>
            <c:bubble3D val="0"/>
            <c:extLst>
              <c:ext xmlns:c16="http://schemas.microsoft.com/office/drawing/2014/chart" uri="{C3380CC4-5D6E-409C-BE32-E72D297353CC}">
                <c16:uniqueId val="{0000000B-0478-4DBC-BEA4-F44E85359A80}"/>
              </c:ext>
            </c:extLst>
          </c:dPt>
          <c:dPt>
            <c:idx val="4"/>
            <c:invertIfNegative val="0"/>
            <c:bubble3D val="0"/>
            <c:extLst>
              <c:ext xmlns:c16="http://schemas.microsoft.com/office/drawing/2014/chart" uri="{C3380CC4-5D6E-409C-BE32-E72D297353CC}">
                <c16:uniqueId val="{0000000C-0478-4DBC-BEA4-F44E85359A80}"/>
              </c:ext>
            </c:extLst>
          </c:dPt>
          <c:dLbls>
            <c:dLbl>
              <c:idx val="2"/>
              <c:delete val="1"/>
              <c:extLst>
                <c:ext xmlns:c15="http://schemas.microsoft.com/office/drawing/2012/chart" uri="{CE6537A1-D6FC-4f65-9D91-7224C49458BB}"/>
                <c:ext xmlns:c16="http://schemas.microsoft.com/office/drawing/2014/chart" uri="{C3380CC4-5D6E-409C-BE32-E72D297353CC}">
                  <c16:uniqueId val="{0000000A-0478-4DBC-BEA4-F44E85359A80}"/>
                </c:ext>
              </c:extLst>
            </c:dLbl>
            <c:dLbl>
              <c:idx val="3"/>
              <c:delete val="1"/>
              <c:extLst>
                <c:ext xmlns:c15="http://schemas.microsoft.com/office/drawing/2012/chart" uri="{CE6537A1-D6FC-4f65-9D91-7224C49458BB}"/>
                <c:ext xmlns:c16="http://schemas.microsoft.com/office/drawing/2014/chart" uri="{C3380CC4-5D6E-409C-BE32-E72D297353CC}">
                  <c16:uniqueId val="{0000000B-0478-4DBC-BEA4-F44E85359A80}"/>
                </c:ext>
              </c:extLst>
            </c:dLbl>
            <c:dLbl>
              <c:idx val="4"/>
              <c:delete val="1"/>
              <c:extLst>
                <c:ext xmlns:c15="http://schemas.microsoft.com/office/drawing/2012/chart" uri="{CE6537A1-D6FC-4f65-9D91-7224C49458BB}"/>
                <c:ext xmlns:c16="http://schemas.microsoft.com/office/drawing/2014/chart" uri="{C3380CC4-5D6E-409C-BE32-E72D297353CC}">
                  <c16:uniqueId val="{0000000C-0478-4DBC-BEA4-F44E85359A80}"/>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Analysis!$R$78:$R$83</c:f>
              <c:numCache>
                <c:formatCode>0.0%</c:formatCode>
                <c:ptCount val="5"/>
                <c:pt idx="0">
                  <c:v>7.1428571428571425E-2</c:v>
                </c:pt>
                <c:pt idx="1">
                  <c:v>7.1428571428571425E-2</c:v>
                </c:pt>
                <c:pt idx="2">
                  <c:v>0</c:v>
                </c:pt>
                <c:pt idx="3">
                  <c:v>0</c:v>
                </c:pt>
                <c:pt idx="4">
                  <c:v>0</c:v>
                </c:pt>
              </c:numCache>
            </c:numRef>
          </c:val>
          <c:extLst>
            <c:ext xmlns:c16="http://schemas.microsoft.com/office/drawing/2014/chart" uri="{C3380CC4-5D6E-409C-BE32-E72D297353CC}">
              <c16:uniqueId val="{0000000D-0478-4DBC-BEA4-F44E85359A80}"/>
            </c:ext>
          </c:extLst>
        </c:ser>
        <c:ser>
          <c:idx val="5"/>
          <c:order val="5"/>
          <c:tx>
            <c:strRef>
              <c:f>Analysis!$S$76:$S$77</c:f>
              <c:strCache>
                <c:ptCount val="1"/>
                <c:pt idx="0">
                  <c:v>Disagree</c:v>
                </c:pt>
              </c:strCache>
            </c:strRef>
          </c:tx>
          <c:spPr>
            <a:solidFill>
              <a:schemeClr val="accent6">
                <a:lumMod val="60000"/>
                <a:lumOff val="40000"/>
              </a:schemeClr>
            </a:solidFill>
            <a:ln>
              <a:noFill/>
            </a:ln>
            <a:effectLst/>
          </c:spPr>
          <c:invertIfNegative val="0"/>
          <c:dPt>
            <c:idx val="2"/>
            <c:invertIfNegative val="0"/>
            <c:bubble3D val="0"/>
            <c:extLst>
              <c:ext xmlns:c16="http://schemas.microsoft.com/office/drawing/2014/chart" uri="{C3380CC4-5D6E-409C-BE32-E72D297353CC}">
                <c16:uniqueId val="{0000000E-0478-4DBC-BEA4-F44E85359A80}"/>
              </c:ext>
            </c:extLst>
          </c:dPt>
          <c:dPt>
            <c:idx val="3"/>
            <c:invertIfNegative val="0"/>
            <c:bubble3D val="0"/>
            <c:extLst>
              <c:ext xmlns:c16="http://schemas.microsoft.com/office/drawing/2014/chart" uri="{C3380CC4-5D6E-409C-BE32-E72D297353CC}">
                <c16:uniqueId val="{0000000F-0478-4DBC-BEA4-F44E85359A80}"/>
              </c:ext>
            </c:extLst>
          </c:dPt>
          <c:dPt>
            <c:idx val="4"/>
            <c:invertIfNegative val="0"/>
            <c:bubble3D val="0"/>
            <c:extLst>
              <c:ext xmlns:c16="http://schemas.microsoft.com/office/drawing/2014/chart" uri="{C3380CC4-5D6E-409C-BE32-E72D297353CC}">
                <c16:uniqueId val="{00000010-0478-4DBC-BEA4-F44E85359A80}"/>
              </c:ext>
            </c:extLst>
          </c:dPt>
          <c:dLbls>
            <c:dLbl>
              <c:idx val="2"/>
              <c:delete val="1"/>
              <c:extLst>
                <c:ext xmlns:c15="http://schemas.microsoft.com/office/drawing/2012/chart" uri="{CE6537A1-D6FC-4f65-9D91-7224C49458BB}"/>
                <c:ext xmlns:c16="http://schemas.microsoft.com/office/drawing/2014/chart" uri="{C3380CC4-5D6E-409C-BE32-E72D297353CC}">
                  <c16:uniqueId val="{0000000E-0478-4DBC-BEA4-F44E85359A80}"/>
                </c:ext>
              </c:extLst>
            </c:dLbl>
            <c:dLbl>
              <c:idx val="3"/>
              <c:delete val="1"/>
              <c:extLst>
                <c:ext xmlns:c15="http://schemas.microsoft.com/office/drawing/2012/chart" uri="{CE6537A1-D6FC-4f65-9D91-7224C49458BB}"/>
                <c:ext xmlns:c16="http://schemas.microsoft.com/office/drawing/2014/chart" uri="{C3380CC4-5D6E-409C-BE32-E72D297353CC}">
                  <c16:uniqueId val="{0000000F-0478-4DBC-BEA4-F44E85359A80}"/>
                </c:ext>
              </c:extLst>
            </c:dLbl>
            <c:dLbl>
              <c:idx val="4"/>
              <c:delete val="1"/>
              <c:extLst>
                <c:ext xmlns:c15="http://schemas.microsoft.com/office/drawing/2012/chart" uri="{CE6537A1-D6FC-4f65-9D91-7224C49458BB}"/>
                <c:ext xmlns:c16="http://schemas.microsoft.com/office/drawing/2014/chart" uri="{C3380CC4-5D6E-409C-BE32-E72D297353CC}">
                  <c16:uniqueId val="{00000010-0478-4DBC-BEA4-F44E85359A80}"/>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Analysis!$S$78:$S$83</c:f>
              <c:numCache>
                <c:formatCode>0.0%</c:formatCode>
                <c:ptCount val="5"/>
                <c:pt idx="0">
                  <c:v>7.1428571428571425E-2</c:v>
                </c:pt>
                <c:pt idx="1">
                  <c:v>7.1428571428571425E-2</c:v>
                </c:pt>
                <c:pt idx="2">
                  <c:v>0</c:v>
                </c:pt>
                <c:pt idx="3">
                  <c:v>0</c:v>
                </c:pt>
                <c:pt idx="4">
                  <c:v>0</c:v>
                </c:pt>
              </c:numCache>
            </c:numRef>
          </c:val>
          <c:extLst>
            <c:ext xmlns:c16="http://schemas.microsoft.com/office/drawing/2014/chart" uri="{C3380CC4-5D6E-409C-BE32-E72D297353CC}">
              <c16:uniqueId val="{00000011-0478-4DBC-BEA4-F44E85359A80}"/>
            </c:ext>
          </c:extLst>
        </c:ser>
        <c:ser>
          <c:idx val="6"/>
          <c:order val="6"/>
          <c:tx>
            <c:strRef>
              <c:f>Analysis!$T$76:$T$77</c:f>
              <c:strCache>
                <c:ptCount val="1"/>
                <c:pt idx="0">
                  <c:v>Strongly disagree</c:v>
                </c:pt>
              </c:strCache>
            </c:strRef>
          </c:tx>
          <c:spPr>
            <a:solidFill>
              <a:schemeClr val="accent6">
                <a:lumMod val="75000"/>
              </a:schemeClr>
            </a:solidFill>
            <a:ln>
              <a:noFill/>
            </a:ln>
            <a:effectLst/>
          </c:spPr>
          <c:invertIfNegative val="0"/>
          <c:dPt>
            <c:idx val="2"/>
            <c:invertIfNegative val="0"/>
            <c:bubble3D val="0"/>
            <c:extLst>
              <c:ext xmlns:c16="http://schemas.microsoft.com/office/drawing/2014/chart" uri="{C3380CC4-5D6E-409C-BE32-E72D297353CC}">
                <c16:uniqueId val="{00000012-0478-4DBC-BEA4-F44E85359A80}"/>
              </c:ext>
            </c:extLst>
          </c:dPt>
          <c:dPt>
            <c:idx val="3"/>
            <c:invertIfNegative val="0"/>
            <c:bubble3D val="0"/>
            <c:extLst>
              <c:ext xmlns:c16="http://schemas.microsoft.com/office/drawing/2014/chart" uri="{C3380CC4-5D6E-409C-BE32-E72D297353CC}">
                <c16:uniqueId val="{00000013-0478-4DBC-BEA4-F44E85359A80}"/>
              </c:ext>
            </c:extLst>
          </c:dPt>
          <c:dPt>
            <c:idx val="4"/>
            <c:invertIfNegative val="0"/>
            <c:bubble3D val="0"/>
            <c:extLst>
              <c:ext xmlns:c16="http://schemas.microsoft.com/office/drawing/2014/chart" uri="{C3380CC4-5D6E-409C-BE32-E72D297353CC}">
                <c16:uniqueId val="{00000014-0478-4DBC-BEA4-F44E85359A80}"/>
              </c:ext>
            </c:extLst>
          </c:dPt>
          <c:dLbls>
            <c:dLbl>
              <c:idx val="2"/>
              <c:delete val="1"/>
              <c:extLst>
                <c:ext xmlns:c15="http://schemas.microsoft.com/office/drawing/2012/chart" uri="{CE6537A1-D6FC-4f65-9D91-7224C49458BB}"/>
                <c:ext xmlns:c16="http://schemas.microsoft.com/office/drawing/2014/chart" uri="{C3380CC4-5D6E-409C-BE32-E72D297353CC}">
                  <c16:uniqueId val="{00000012-0478-4DBC-BEA4-F44E85359A80}"/>
                </c:ext>
              </c:extLst>
            </c:dLbl>
            <c:dLbl>
              <c:idx val="3"/>
              <c:delete val="1"/>
              <c:extLst>
                <c:ext xmlns:c15="http://schemas.microsoft.com/office/drawing/2012/chart" uri="{CE6537A1-D6FC-4f65-9D91-7224C49458BB}"/>
                <c:ext xmlns:c16="http://schemas.microsoft.com/office/drawing/2014/chart" uri="{C3380CC4-5D6E-409C-BE32-E72D297353CC}">
                  <c16:uniqueId val="{00000013-0478-4DBC-BEA4-F44E85359A80}"/>
                </c:ext>
              </c:extLst>
            </c:dLbl>
            <c:dLbl>
              <c:idx val="4"/>
              <c:delete val="1"/>
              <c:extLst>
                <c:ext xmlns:c15="http://schemas.microsoft.com/office/drawing/2012/chart" uri="{CE6537A1-D6FC-4f65-9D91-7224C49458BB}"/>
                <c:ext xmlns:c16="http://schemas.microsoft.com/office/drawing/2014/chart" uri="{C3380CC4-5D6E-409C-BE32-E72D297353CC}">
                  <c16:uniqueId val="{00000014-0478-4DBC-BEA4-F44E85359A80}"/>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Analysis!$M$78:$M$83</c:f>
              <c:strCache>
                <c:ptCount val="5"/>
                <c:pt idx="0">
                  <c:v>0-6 months</c:v>
                </c:pt>
                <c:pt idx="1">
                  <c:v>7-12 months</c:v>
                </c:pt>
                <c:pt idx="2">
                  <c:v>13-18 months</c:v>
                </c:pt>
                <c:pt idx="3">
                  <c:v>19-24 months</c:v>
                </c:pt>
                <c:pt idx="4">
                  <c:v>&gt;24 months</c:v>
                </c:pt>
              </c:strCache>
            </c:strRef>
          </c:cat>
          <c:val>
            <c:numRef>
              <c:f>Analysis!$T$78:$T$83</c:f>
              <c:numCache>
                <c:formatCode>0.0%</c:formatCode>
                <c:ptCount val="5"/>
                <c:pt idx="0">
                  <c:v>0.2857142857142857</c:v>
                </c:pt>
                <c:pt idx="1">
                  <c:v>0.14285714285714285</c:v>
                </c:pt>
                <c:pt idx="2">
                  <c:v>0</c:v>
                </c:pt>
                <c:pt idx="3">
                  <c:v>0</c:v>
                </c:pt>
                <c:pt idx="4">
                  <c:v>0</c:v>
                </c:pt>
              </c:numCache>
            </c:numRef>
          </c:val>
          <c:extLst>
            <c:ext xmlns:c16="http://schemas.microsoft.com/office/drawing/2014/chart" uri="{C3380CC4-5D6E-409C-BE32-E72D297353CC}">
              <c16:uniqueId val="{00000015-0478-4DBC-BEA4-F44E85359A80}"/>
            </c:ext>
          </c:extLst>
        </c:ser>
        <c:dLbls>
          <c:dLblPos val="ctr"/>
          <c:showLegendKey val="0"/>
          <c:showVal val="1"/>
          <c:showCatName val="0"/>
          <c:showSerName val="0"/>
          <c:showPercent val="0"/>
          <c:showBubbleSize val="0"/>
        </c:dLbls>
        <c:gapWidth val="150"/>
        <c:overlap val="100"/>
        <c:axId val="867859168"/>
        <c:axId val="867835040"/>
      </c:barChart>
      <c:catAx>
        <c:axId val="867859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67835040"/>
        <c:crosses val="autoZero"/>
        <c:auto val="1"/>
        <c:lblAlgn val="ctr"/>
        <c:lblOffset val="100"/>
        <c:noMultiLvlLbl val="0"/>
      </c:catAx>
      <c:valAx>
        <c:axId val="8678350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678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withinLinear" id="14">
  <a:schemeClr val="accent1"/>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4">
  <a:schemeClr val="accent1"/>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withinLinear" id="14">
  <a:schemeClr val="accent1"/>
</cs:colorStyle>
</file>

<file path=xl/charts/colors33.xml><?xml version="1.0" encoding="utf-8"?>
<cs:colorStyle xmlns:cs="http://schemas.microsoft.com/office/drawing/2012/chartStyle" xmlns:a="http://schemas.openxmlformats.org/drawingml/2006/main" meth="withinLinear" id="14">
  <a:schemeClr val="accent1"/>
</cs:colorStyle>
</file>

<file path=xl/charts/colors34.xml><?xml version="1.0" encoding="utf-8"?>
<cs:colorStyle xmlns:cs="http://schemas.microsoft.com/office/drawing/2012/chartStyle" xmlns:a="http://schemas.openxmlformats.org/drawingml/2006/main" meth="withinLinear" id="14">
  <a:schemeClr val="accent1"/>
</cs:colorStyle>
</file>

<file path=xl/charts/colors35.xml><?xml version="1.0" encoding="utf-8"?>
<cs:colorStyle xmlns:cs="http://schemas.microsoft.com/office/drawing/2012/chartStyle" xmlns:a="http://schemas.openxmlformats.org/drawingml/2006/main" meth="withinLinear" id="14">
  <a:schemeClr val="accent1"/>
</cs:colorStyle>
</file>

<file path=xl/charts/colors36.xml><?xml version="1.0" encoding="utf-8"?>
<cs:colorStyle xmlns:cs="http://schemas.microsoft.com/office/drawing/2012/chartStyle" xmlns:a="http://schemas.openxmlformats.org/drawingml/2006/main" meth="withinLinear" id="14">
  <a:schemeClr val="accent1"/>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withinLinear" id="14">
  <a:schemeClr val="accent1"/>
</cs:colorStyle>
</file>

<file path=xl/charts/colors40.xml><?xml version="1.0" encoding="utf-8"?>
<cs:colorStyle xmlns:cs="http://schemas.microsoft.com/office/drawing/2012/chartStyle" xmlns:a="http://schemas.openxmlformats.org/drawingml/2006/main" meth="withinLinear" id="14">
  <a:schemeClr val="accent1"/>
</cs:colorStyle>
</file>

<file path=xl/charts/colors41.xml><?xml version="1.0" encoding="utf-8"?>
<cs:colorStyle xmlns:cs="http://schemas.microsoft.com/office/drawing/2012/chartStyle" xmlns:a="http://schemas.openxmlformats.org/drawingml/2006/main" meth="withinLinear" id="14">
  <a:schemeClr val="accent1"/>
</cs:colorStyle>
</file>

<file path=xl/charts/colors42.xml><?xml version="1.0" encoding="utf-8"?>
<cs:colorStyle xmlns:cs="http://schemas.microsoft.com/office/drawing/2012/chartStyle" xmlns:a="http://schemas.openxmlformats.org/drawingml/2006/main" meth="withinLinear" id="14">
  <a:schemeClr val="accent1"/>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9.xml"/><Relationship Id="rId13" Type="http://schemas.openxmlformats.org/officeDocument/2006/relationships/chart" Target="../charts/chart34.xml"/><Relationship Id="rId18" Type="http://schemas.openxmlformats.org/officeDocument/2006/relationships/chart" Target="../charts/chart39.xml"/><Relationship Id="rId3" Type="http://schemas.openxmlformats.org/officeDocument/2006/relationships/chart" Target="../charts/chart24.xml"/><Relationship Id="rId21" Type="http://schemas.openxmlformats.org/officeDocument/2006/relationships/chart" Target="../charts/chart42.xml"/><Relationship Id="rId7" Type="http://schemas.openxmlformats.org/officeDocument/2006/relationships/chart" Target="../charts/chart28.xml"/><Relationship Id="rId12" Type="http://schemas.openxmlformats.org/officeDocument/2006/relationships/chart" Target="../charts/chart33.xml"/><Relationship Id="rId17" Type="http://schemas.openxmlformats.org/officeDocument/2006/relationships/chart" Target="../charts/chart38.xml"/><Relationship Id="rId25" Type="http://schemas.openxmlformats.org/officeDocument/2006/relationships/chart" Target="../charts/chart46.xml"/><Relationship Id="rId2" Type="http://schemas.openxmlformats.org/officeDocument/2006/relationships/chart" Target="../charts/chart23.xml"/><Relationship Id="rId16" Type="http://schemas.openxmlformats.org/officeDocument/2006/relationships/chart" Target="../charts/chart37.xml"/><Relationship Id="rId20" Type="http://schemas.openxmlformats.org/officeDocument/2006/relationships/chart" Target="../charts/chart41.xml"/><Relationship Id="rId1" Type="http://schemas.openxmlformats.org/officeDocument/2006/relationships/chart" Target="../charts/chart22.xml"/><Relationship Id="rId6" Type="http://schemas.openxmlformats.org/officeDocument/2006/relationships/chart" Target="../charts/chart27.xml"/><Relationship Id="rId11" Type="http://schemas.openxmlformats.org/officeDocument/2006/relationships/chart" Target="../charts/chart32.xml"/><Relationship Id="rId24" Type="http://schemas.openxmlformats.org/officeDocument/2006/relationships/chart" Target="../charts/chart45.xml"/><Relationship Id="rId5" Type="http://schemas.openxmlformats.org/officeDocument/2006/relationships/chart" Target="../charts/chart26.xml"/><Relationship Id="rId15" Type="http://schemas.openxmlformats.org/officeDocument/2006/relationships/chart" Target="../charts/chart36.xml"/><Relationship Id="rId23" Type="http://schemas.openxmlformats.org/officeDocument/2006/relationships/chart" Target="../charts/chart44.xml"/><Relationship Id="rId10" Type="http://schemas.openxmlformats.org/officeDocument/2006/relationships/chart" Target="../charts/chart31.xml"/><Relationship Id="rId19" Type="http://schemas.openxmlformats.org/officeDocument/2006/relationships/chart" Target="../charts/chart40.xml"/><Relationship Id="rId4" Type="http://schemas.openxmlformats.org/officeDocument/2006/relationships/chart" Target="../charts/chart25.xml"/><Relationship Id="rId9" Type="http://schemas.openxmlformats.org/officeDocument/2006/relationships/chart" Target="../charts/chart30.xml"/><Relationship Id="rId14" Type="http://schemas.openxmlformats.org/officeDocument/2006/relationships/chart" Target="../charts/chart35.xml"/><Relationship Id="rId22" Type="http://schemas.openxmlformats.org/officeDocument/2006/relationships/chart" Target="../charts/chart4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7.xm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49.xml"/><Relationship Id="rId4"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editAs="oneCell">
    <xdr:from>
      <xdr:col>6</xdr:col>
      <xdr:colOff>17992</xdr:colOff>
      <xdr:row>0</xdr:row>
      <xdr:rowOff>9527</xdr:rowOff>
    </xdr:from>
    <xdr:to>
      <xdr:col>8</xdr:col>
      <xdr:colOff>519353</xdr:colOff>
      <xdr:row>9</xdr:row>
      <xdr:rowOff>127000</xdr:rowOff>
    </xdr:to>
    <mc:AlternateContent xmlns:mc="http://schemas.openxmlformats.org/markup-compatibility/2006" xmlns:a14="http://schemas.microsoft.com/office/drawing/2010/main">
      <mc:Choice Requires="a14">
        <xdr:graphicFrame macro="">
          <xdr:nvGraphicFramePr>
            <xdr:cNvPr id="2" name=" Education 1">
              <a:extLst>
                <a:ext uri="{FF2B5EF4-FFF2-40B4-BE49-F238E27FC236}">
                  <a16:creationId xmlns:a16="http://schemas.microsoft.com/office/drawing/2014/main" id="{03172367-6D7E-4603-BF41-0684E06049FA}"/>
                </a:ext>
              </a:extLst>
            </xdr:cNvPr>
            <xdr:cNvGraphicFramePr/>
          </xdr:nvGraphicFramePr>
          <xdr:xfrm>
            <a:off x="0" y="0"/>
            <a:ext cx="0" cy="0"/>
          </xdr:xfrm>
          <a:graphic>
            <a:graphicData uri="http://schemas.microsoft.com/office/drawing/2010/slicer">
              <sle:slicer xmlns:sle="http://schemas.microsoft.com/office/drawing/2010/slicer" name=" Education 1"/>
            </a:graphicData>
          </a:graphic>
        </xdr:graphicFrame>
      </mc:Choice>
      <mc:Fallback xmlns="">
        <xdr:sp macro="" textlink="">
          <xdr:nvSpPr>
            <xdr:cNvPr id="0" name=""/>
            <xdr:cNvSpPr>
              <a:spLocks noTextEdit="1"/>
            </xdr:cNvSpPr>
          </xdr:nvSpPr>
          <xdr:spPr>
            <a:xfrm>
              <a:off x="3675592" y="9527"/>
              <a:ext cx="1720561"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600075</xdr:colOff>
      <xdr:row>0</xdr:row>
      <xdr:rowOff>9527</xdr:rowOff>
    </xdr:from>
    <xdr:to>
      <xdr:col>17</xdr:col>
      <xdr:colOff>487603</xdr:colOff>
      <xdr:row>9</xdr:row>
      <xdr:rowOff>127000</xdr:rowOff>
    </xdr:to>
    <mc:AlternateContent xmlns:mc="http://schemas.openxmlformats.org/markup-compatibility/2006" xmlns:a14="http://schemas.microsoft.com/office/drawing/2010/main">
      <mc:Choice Requires="a14">
        <xdr:graphicFrame macro="">
          <xdr:nvGraphicFramePr>
            <xdr:cNvPr id="3" name="Age 1">
              <a:extLst>
                <a:ext uri="{FF2B5EF4-FFF2-40B4-BE49-F238E27FC236}">
                  <a16:creationId xmlns:a16="http://schemas.microsoft.com/office/drawing/2014/main" id="{7C6FE325-4FF9-47AD-87A3-05BA1037B426}"/>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9134475" y="9527"/>
              <a:ext cx="1716328"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0</xdr:row>
      <xdr:rowOff>9527</xdr:rowOff>
    </xdr:from>
    <xdr:to>
      <xdr:col>20</xdr:col>
      <xdr:colOff>497416</xdr:colOff>
      <xdr:row>9</xdr:row>
      <xdr:rowOff>127000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3D526532-F335-4BAB-AA08-9F71C925593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972800" y="9527"/>
              <a:ext cx="1716616"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2</xdr:rowOff>
    </xdr:from>
    <xdr:to>
      <xdr:col>3</xdr:col>
      <xdr:colOff>9525</xdr:colOff>
      <xdr:row>9</xdr:row>
      <xdr:rowOff>114302</xdr:rowOff>
    </xdr:to>
    <mc:AlternateContent xmlns:mc="http://schemas.openxmlformats.org/markup-compatibility/2006" xmlns:a14="http://schemas.microsoft.com/office/drawing/2010/main">
      <mc:Choice Requires="a14">
        <xdr:graphicFrame macro="">
          <xdr:nvGraphicFramePr>
            <xdr:cNvPr id="5" name="Language 1">
              <a:extLst>
                <a:ext uri="{FF2B5EF4-FFF2-40B4-BE49-F238E27FC236}">
                  <a16:creationId xmlns:a16="http://schemas.microsoft.com/office/drawing/2014/main" id="{67CDC181-9653-4013-82BA-F5CDBA78CD33}"/>
                </a:ext>
              </a:extLst>
            </xdr:cNvPr>
            <xdr:cNvGraphicFramePr/>
          </xdr:nvGraphicFramePr>
          <xdr:xfrm>
            <a:off x="0" y="0"/>
            <a:ext cx="0" cy="0"/>
          </xdr:xfrm>
          <a:graphic>
            <a:graphicData uri="http://schemas.microsoft.com/office/drawing/2010/slicer">
              <sle:slicer xmlns:sle="http://schemas.microsoft.com/office/drawing/2010/slicer" name="Language 1"/>
            </a:graphicData>
          </a:graphic>
        </xdr:graphicFrame>
      </mc:Choice>
      <mc:Fallback xmlns="">
        <xdr:sp macro="" textlink="">
          <xdr:nvSpPr>
            <xdr:cNvPr id="0" name=""/>
            <xdr:cNvSpPr>
              <a:spLocks noTextEdit="1"/>
            </xdr:cNvSpPr>
          </xdr:nvSpPr>
          <xdr:spPr>
            <a:xfrm>
              <a:off x="0" y="2"/>
              <a:ext cx="1838325"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0</xdr:row>
      <xdr:rowOff>9527</xdr:rowOff>
    </xdr:from>
    <xdr:to>
      <xdr:col>14</xdr:col>
      <xdr:colOff>497416</xdr:colOff>
      <xdr:row>9</xdr:row>
      <xdr:rowOff>127000</xdr:rowOff>
    </xdr:to>
    <mc:AlternateContent xmlns:mc="http://schemas.openxmlformats.org/markup-compatibility/2006" xmlns:a14="http://schemas.microsoft.com/office/drawing/2010/main">
      <mc:Choice Requires="a14">
        <xdr:graphicFrame macro="">
          <xdr:nvGraphicFramePr>
            <xdr:cNvPr id="6" name="University fund 1">
              <a:extLst>
                <a:ext uri="{FF2B5EF4-FFF2-40B4-BE49-F238E27FC236}">
                  <a16:creationId xmlns:a16="http://schemas.microsoft.com/office/drawing/2014/main" id="{75722B9C-99B0-477D-BFB8-AFB4C8DFBA1F}"/>
                </a:ext>
              </a:extLst>
            </xdr:cNvPr>
            <xdr:cNvGraphicFramePr/>
          </xdr:nvGraphicFramePr>
          <xdr:xfrm>
            <a:off x="0" y="0"/>
            <a:ext cx="0" cy="0"/>
          </xdr:xfrm>
          <a:graphic>
            <a:graphicData uri="http://schemas.microsoft.com/office/drawing/2010/slicer">
              <sle:slicer xmlns:sle="http://schemas.microsoft.com/office/drawing/2010/slicer" name="University fund 1"/>
            </a:graphicData>
          </a:graphic>
        </xdr:graphicFrame>
      </mc:Choice>
      <mc:Fallback xmlns="">
        <xdr:sp macro="" textlink="">
          <xdr:nvSpPr>
            <xdr:cNvPr id="0" name=""/>
            <xdr:cNvSpPr>
              <a:spLocks noTextEdit="1"/>
            </xdr:cNvSpPr>
          </xdr:nvSpPr>
          <xdr:spPr>
            <a:xfrm>
              <a:off x="7315200" y="9527"/>
              <a:ext cx="1716616"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0</xdr:row>
      <xdr:rowOff>9527</xdr:rowOff>
    </xdr:from>
    <xdr:to>
      <xdr:col>11</xdr:col>
      <xdr:colOff>487603</xdr:colOff>
      <xdr:row>9</xdr:row>
      <xdr:rowOff>127000</xdr:rowOff>
    </xdr:to>
    <mc:AlternateContent xmlns:mc="http://schemas.openxmlformats.org/markup-compatibility/2006" xmlns:a14="http://schemas.microsoft.com/office/drawing/2010/main">
      <mc:Choice Requires="a14">
        <xdr:graphicFrame macro="">
          <xdr:nvGraphicFramePr>
            <xdr:cNvPr id="7" name="University type 1">
              <a:extLst>
                <a:ext uri="{FF2B5EF4-FFF2-40B4-BE49-F238E27FC236}">
                  <a16:creationId xmlns:a16="http://schemas.microsoft.com/office/drawing/2014/main" id="{2BDD8CB5-EAB9-4719-A1FC-70D0E2870995}"/>
                </a:ext>
              </a:extLst>
            </xdr:cNvPr>
            <xdr:cNvGraphicFramePr/>
          </xdr:nvGraphicFramePr>
          <xdr:xfrm>
            <a:off x="0" y="0"/>
            <a:ext cx="0" cy="0"/>
          </xdr:xfrm>
          <a:graphic>
            <a:graphicData uri="http://schemas.microsoft.com/office/drawing/2010/slicer">
              <sle:slicer xmlns:sle="http://schemas.microsoft.com/office/drawing/2010/slicer" name="University type 1"/>
            </a:graphicData>
          </a:graphic>
        </xdr:graphicFrame>
      </mc:Choice>
      <mc:Fallback xmlns="">
        <xdr:sp macro="" textlink="">
          <xdr:nvSpPr>
            <xdr:cNvPr id="0" name=""/>
            <xdr:cNvSpPr>
              <a:spLocks noTextEdit="1"/>
            </xdr:cNvSpPr>
          </xdr:nvSpPr>
          <xdr:spPr>
            <a:xfrm>
              <a:off x="5476875" y="9527"/>
              <a:ext cx="1716328"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52917</xdr:colOff>
      <xdr:row>0</xdr:row>
      <xdr:rowOff>9527</xdr:rowOff>
    </xdr:from>
    <xdr:to>
      <xdr:col>5</xdr:col>
      <xdr:colOff>550333</xdr:colOff>
      <xdr:row>9</xdr:row>
      <xdr:rowOff>127000</xdr:rowOff>
    </xdr:to>
    <mc:AlternateContent xmlns:mc="http://schemas.openxmlformats.org/markup-compatibility/2006" xmlns:a14="http://schemas.microsoft.com/office/drawing/2010/main">
      <mc:Choice Requires="a14">
        <xdr:graphicFrame macro="">
          <xdr:nvGraphicFramePr>
            <xdr:cNvPr id="8" name="Employment type 1">
              <a:extLst>
                <a:ext uri="{FF2B5EF4-FFF2-40B4-BE49-F238E27FC236}">
                  <a16:creationId xmlns:a16="http://schemas.microsoft.com/office/drawing/2014/main" id="{984338AA-A463-40E2-BDCD-838A75600BD4}"/>
                </a:ext>
              </a:extLst>
            </xdr:cNvPr>
            <xdr:cNvGraphicFramePr/>
          </xdr:nvGraphicFramePr>
          <xdr:xfrm>
            <a:off x="0" y="0"/>
            <a:ext cx="0" cy="0"/>
          </xdr:xfrm>
          <a:graphic>
            <a:graphicData uri="http://schemas.microsoft.com/office/drawing/2010/slicer">
              <sle:slicer xmlns:sle="http://schemas.microsoft.com/office/drawing/2010/slicer" name="Employment type 1"/>
            </a:graphicData>
          </a:graphic>
        </xdr:graphicFrame>
      </mc:Choice>
      <mc:Fallback xmlns="">
        <xdr:sp macro="" textlink="">
          <xdr:nvSpPr>
            <xdr:cNvPr id="0" name=""/>
            <xdr:cNvSpPr>
              <a:spLocks noTextEdit="1"/>
            </xdr:cNvSpPr>
          </xdr:nvSpPr>
          <xdr:spPr>
            <a:xfrm>
              <a:off x="1881717" y="9527"/>
              <a:ext cx="1716616" cy="1831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303963</xdr:colOff>
      <xdr:row>20</xdr:row>
      <xdr:rowOff>57150</xdr:rowOff>
    </xdr:from>
    <xdr:to>
      <xdr:col>28</xdr:col>
      <xdr:colOff>608763</xdr:colOff>
      <xdr:row>29</xdr:row>
      <xdr:rowOff>171450</xdr:rowOff>
    </xdr:to>
    <xdr:graphicFrame macro="">
      <xdr:nvGraphicFramePr>
        <xdr:cNvPr id="9" name="Chart 8">
          <a:extLst>
            <a:ext uri="{FF2B5EF4-FFF2-40B4-BE49-F238E27FC236}">
              <a16:creationId xmlns:a16="http://schemas.microsoft.com/office/drawing/2014/main" id="{305B50ED-EAE3-43B0-A80B-ECD0AA5AE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289675</xdr:colOff>
      <xdr:row>30</xdr:row>
      <xdr:rowOff>66675</xdr:rowOff>
    </xdr:from>
    <xdr:to>
      <xdr:col>28</xdr:col>
      <xdr:colOff>594475</xdr:colOff>
      <xdr:row>39</xdr:row>
      <xdr:rowOff>180975</xdr:rowOff>
    </xdr:to>
    <xdr:graphicFrame macro="">
      <xdr:nvGraphicFramePr>
        <xdr:cNvPr id="10" name="Chart 9">
          <a:extLst>
            <a:ext uri="{FF2B5EF4-FFF2-40B4-BE49-F238E27FC236}">
              <a16:creationId xmlns:a16="http://schemas.microsoft.com/office/drawing/2014/main" id="{2DD2B9E5-FF55-41BA-8CD1-9A971D5EA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285750</xdr:colOff>
      <xdr:row>0</xdr:row>
      <xdr:rowOff>19050</xdr:rowOff>
    </xdr:from>
    <xdr:to>
      <xdr:col>28</xdr:col>
      <xdr:colOff>590550</xdr:colOff>
      <xdr:row>9</xdr:row>
      <xdr:rowOff>133350</xdr:rowOff>
    </xdr:to>
    <xdr:graphicFrame macro="">
      <xdr:nvGraphicFramePr>
        <xdr:cNvPr id="11" name="Chart 10">
          <a:extLst>
            <a:ext uri="{FF2B5EF4-FFF2-40B4-BE49-F238E27FC236}">
              <a16:creationId xmlns:a16="http://schemas.microsoft.com/office/drawing/2014/main" id="{721CF9AC-72E1-4CD4-9A53-26996CBE0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293723</xdr:colOff>
      <xdr:row>10</xdr:row>
      <xdr:rowOff>38099</xdr:rowOff>
    </xdr:from>
    <xdr:to>
      <xdr:col>28</xdr:col>
      <xdr:colOff>598523</xdr:colOff>
      <xdr:row>19</xdr:row>
      <xdr:rowOff>152399</xdr:rowOff>
    </xdr:to>
    <xdr:graphicFrame macro="">
      <xdr:nvGraphicFramePr>
        <xdr:cNvPr id="12" name="Chart 11">
          <a:extLst>
            <a:ext uri="{FF2B5EF4-FFF2-40B4-BE49-F238E27FC236}">
              <a16:creationId xmlns:a16="http://schemas.microsoft.com/office/drawing/2014/main" id="{13C22B10-425C-4336-83A9-DBE58F6BE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290402</xdr:colOff>
      <xdr:row>40</xdr:row>
      <xdr:rowOff>76199</xdr:rowOff>
    </xdr:from>
    <xdr:to>
      <xdr:col>28</xdr:col>
      <xdr:colOff>595202</xdr:colOff>
      <xdr:row>49</xdr:row>
      <xdr:rowOff>190499</xdr:rowOff>
    </xdr:to>
    <xdr:graphicFrame macro="">
      <xdr:nvGraphicFramePr>
        <xdr:cNvPr id="13" name="Chart 12">
          <a:extLst>
            <a:ext uri="{FF2B5EF4-FFF2-40B4-BE49-F238E27FC236}">
              <a16:creationId xmlns:a16="http://schemas.microsoft.com/office/drawing/2014/main" id="{BAC8D4E0-5D70-4FB4-A34A-09D9238DD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276225</xdr:colOff>
      <xdr:row>60</xdr:row>
      <xdr:rowOff>57150</xdr:rowOff>
    </xdr:from>
    <xdr:to>
      <xdr:col>28</xdr:col>
      <xdr:colOff>581025</xdr:colOff>
      <xdr:row>69</xdr:row>
      <xdr:rowOff>171450</xdr:rowOff>
    </xdr:to>
    <xdr:graphicFrame macro="">
      <xdr:nvGraphicFramePr>
        <xdr:cNvPr id="14" name="Chart 13">
          <a:extLst>
            <a:ext uri="{FF2B5EF4-FFF2-40B4-BE49-F238E27FC236}">
              <a16:creationId xmlns:a16="http://schemas.microsoft.com/office/drawing/2014/main" id="{D13356B8-E1CF-4E27-9C43-2C8427103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280987</xdr:colOff>
      <xdr:row>50</xdr:row>
      <xdr:rowOff>95250</xdr:rowOff>
    </xdr:from>
    <xdr:to>
      <xdr:col>28</xdr:col>
      <xdr:colOff>585787</xdr:colOff>
      <xdr:row>60</xdr:row>
      <xdr:rowOff>19050</xdr:rowOff>
    </xdr:to>
    <xdr:graphicFrame macro="">
      <xdr:nvGraphicFramePr>
        <xdr:cNvPr id="15" name="Chart 14">
          <a:extLst>
            <a:ext uri="{FF2B5EF4-FFF2-40B4-BE49-F238E27FC236}">
              <a16:creationId xmlns:a16="http://schemas.microsoft.com/office/drawing/2014/main" id="{98BC4411-2830-43BB-BB38-8711E2BF6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21183</xdr:rowOff>
    </xdr:from>
    <xdr:to>
      <xdr:col>6</xdr:col>
      <xdr:colOff>0</xdr:colOff>
      <xdr:row>109</xdr:row>
      <xdr:rowOff>97383</xdr:rowOff>
    </xdr:to>
    <xdr:graphicFrame macro="">
      <xdr:nvGraphicFramePr>
        <xdr:cNvPr id="16" name="Chart 15">
          <a:extLst>
            <a:ext uri="{FF2B5EF4-FFF2-40B4-BE49-F238E27FC236}">
              <a16:creationId xmlns:a16="http://schemas.microsoft.com/office/drawing/2014/main" id="{CE9FDFB6-03C2-42B4-A63D-F2E0119D3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171449</xdr:colOff>
      <xdr:row>95</xdr:row>
      <xdr:rowOff>30708</xdr:rowOff>
    </xdr:from>
    <xdr:to>
      <xdr:col>12</xdr:col>
      <xdr:colOff>171449</xdr:colOff>
      <xdr:row>109</xdr:row>
      <xdr:rowOff>106908</xdr:rowOff>
    </xdr:to>
    <xdr:graphicFrame macro="">
      <xdr:nvGraphicFramePr>
        <xdr:cNvPr id="17" name="Chart 16">
          <a:extLst>
            <a:ext uri="{FF2B5EF4-FFF2-40B4-BE49-F238E27FC236}">
              <a16:creationId xmlns:a16="http://schemas.microsoft.com/office/drawing/2014/main" id="{1E047AB2-BCC8-4C24-8B65-E41B2ABBD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361949</xdr:colOff>
      <xdr:row>95</xdr:row>
      <xdr:rowOff>21182</xdr:rowOff>
    </xdr:from>
    <xdr:to>
      <xdr:col>22</xdr:col>
      <xdr:colOff>209549</xdr:colOff>
      <xdr:row>111</xdr:row>
      <xdr:rowOff>77931</xdr:rowOff>
    </xdr:to>
    <xdr:graphicFrame macro="">
      <xdr:nvGraphicFramePr>
        <xdr:cNvPr id="18" name="Chart 17">
          <a:extLst>
            <a:ext uri="{FF2B5EF4-FFF2-40B4-BE49-F238E27FC236}">
              <a16:creationId xmlns:a16="http://schemas.microsoft.com/office/drawing/2014/main" id="{B8968863-DD20-430E-9F56-9DB684A5B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10</xdr:row>
      <xdr:rowOff>21183</xdr:rowOff>
    </xdr:from>
    <xdr:to>
      <xdr:col>11</xdr:col>
      <xdr:colOff>152400</xdr:colOff>
      <xdr:row>24</xdr:row>
      <xdr:rowOff>97383</xdr:rowOff>
    </xdr:to>
    <xdr:graphicFrame macro="">
      <xdr:nvGraphicFramePr>
        <xdr:cNvPr id="19" name="Chart 18">
          <a:extLst>
            <a:ext uri="{FF2B5EF4-FFF2-40B4-BE49-F238E27FC236}">
              <a16:creationId xmlns:a16="http://schemas.microsoft.com/office/drawing/2014/main" id="{01B1BF98-3F24-4089-A106-4939A8E8E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4760</xdr:colOff>
      <xdr:row>10</xdr:row>
      <xdr:rowOff>21183</xdr:rowOff>
    </xdr:from>
    <xdr:to>
      <xdr:col>23</xdr:col>
      <xdr:colOff>157160</xdr:colOff>
      <xdr:row>24</xdr:row>
      <xdr:rowOff>97383</xdr:rowOff>
    </xdr:to>
    <xdr:graphicFrame macro="">
      <xdr:nvGraphicFramePr>
        <xdr:cNvPr id="20" name="Chart 19">
          <a:extLst>
            <a:ext uri="{FF2B5EF4-FFF2-40B4-BE49-F238E27FC236}">
              <a16:creationId xmlns:a16="http://schemas.microsoft.com/office/drawing/2014/main" id="{84631EB4-F109-4173-BEE3-2B04B085C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0</xdr:colOff>
      <xdr:row>27</xdr:row>
      <xdr:rowOff>21183</xdr:rowOff>
    </xdr:from>
    <xdr:to>
      <xdr:col>23</xdr:col>
      <xdr:colOff>152400</xdr:colOff>
      <xdr:row>41</xdr:row>
      <xdr:rowOff>97383</xdr:rowOff>
    </xdr:to>
    <xdr:graphicFrame macro="">
      <xdr:nvGraphicFramePr>
        <xdr:cNvPr id="21" name="Chart 20">
          <a:extLst>
            <a:ext uri="{FF2B5EF4-FFF2-40B4-BE49-F238E27FC236}">
              <a16:creationId xmlns:a16="http://schemas.microsoft.com/office/drawing/2014/main" id="{E44BB2BE-31E1-43DC-920A-DFBC795E1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600075</xdr:colOff>
      <xdr:row>78</xdr:row>
      <xdr:rowOff>30708</xdr:rowOff>
    </xdr:from>
    <xdr:to>
      <xdr:col>9</xdr:col>
      <xdr:colOff>600075</xdr:colOff>
      <xdr:row>92</xdr:row>
      <xdr:rowOff>106908</xdr:rowOff>
    </xdr:to>
    <xdr:graphicFrame macro="">
      <xdr:nvGraphicFramePr>
        <xdr:cNvPr id="22" name="Chart 21">
          <a:extLst>
            <a:ext uri="{FF2B5EF4-FFF2-40B4-BE49-F238E27FC236}">
              <a16:creationId xmlns:a16="http://schemas.microsoft.com/office/drawing/2014/main" id="{95770A6E-9A03-4590-BDD7-F71E606A0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609599</xdr:colOff>
      <xdr:row>78</xdr:row>
      <xdr:rowOff>30708</xdr:rowOff>
    </xdr:from>
    <xdr:to>
      <xdr:col>20</xdr:col>
      <xdr:colOff>609599</xdr:colOff>
      <xdr:row>92</xdr:row>
      <xdr:rowOff>106908</xdr:rowOff>
    </xdr:to>
    <xdr:graphicFrame macro="">
      <xdr:nvGraphicFramePr>
        <xdr:cNvPr id="23" name="Chart 22">
          <a:extLst>
            <a:ext uri="{FF2B5EF4-FFF2-40B4-BE49-F238E27FC236}">
              <a16:creationId xmlns:a16="http://schemas.microsoft.com/office/drawing/2014/main" id="{720D726A-D245-4DBA-AB04-B5DE3392A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44</xdr:row>
      <xdr:rowOff>30708</xdr:rowOff>
    </xdr:from>
    <xdr:to>
      <xdr:col>11</xdr:col>
      <xdr:colOff>152400</xdr:colOff>
      <xdr:row>58</xdr:row>
      <xdr:rowOff>106908</xdr:rowOff>
    </xdr:to>
    <xdr:graphicFrame macro="">
      <xdr:nvGraphicFramePr>
        <xdr:cNvPr id="24" name="Chart 23">
          <a:extLst>
            <a:ext uri="{FF2B5EF4-FFF2-40B4-BE49-F238E27FC236}">
              <a16:creationId xmlns:a16="http://schemas.microsoft.com/office/drawing/2014/main" id="{60F72CA3-8853-4488-B012-44C216866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9524</xdr:colOff>
      <xdr:row>44</xdr:row>
      <xdr:rowOff>30708</xdr:rowOff>
    </xdr:from>
    <xdr:to>
      <xdr:col>23</xdr:col>
      <xdr:colOff>161924</xdr:colOff>
      <xdr:row>58</xdr:row>
      <xdr:rowOff>106908</xdr:rowOff>
    </xdr:to>
    <xdr:graphicFrame macro="">
      <xdr:nvGraphicFramePr>
        <xdr:cNvPr id="25" name="Chart 24">
          <a:extLst>
            <a:ext uri="{FF2B5EF4-FFF2-40B4-BE49-F238E27FC236}">
              <a16:creationId xmlns:a16="http://schemas.microsoft.com/office/drawing/2014/main" id="{E4F5214B-6C07-4EE5-AE21-2B487A55F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0</xdr:colOff>
      <xdr:row>61</xdr:row>
      <xdr:rowOff>21183</xdr:rowOff>
    </xdr:from>
    <xdr:to>
      <xdr:col>11</xdr:col>
      <xdr:colOff>152400</xdr:colOff>
      <xdr:row>75</xdr:row>
      <xdr:rowOff>97383</xdr:rowOff>
    </xdr:to>
    <xdr:graphicFrame macro="">
      <xdr:nvGraphicFramePr>
        <xdr:cNvPr id="26" name="Chart 25">
          <a:extLst>
            <a:ext uri="{FF2B5EF4-FFF2-40B4-BE49-F238E27FC236}">
              <a16:creationId xmlns:a16="http://schemas.microsoft.com/office/drawing/2014/main" id="{DFBCC528-BC25-4A0E-9B0D-63F855E13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609599</xdr:colOff>
      <xdr:row>61</xdr:row>
      <xdr:rowOff>21183</xdr:rowOff>
    </xdr:from>
    <xdr:to>
      <xdr:col>23</xdr:col>
      <xdr:colOff>152399</xdr:colOff>
      <xdr:row>75</xdr:row>
      <xdr:rowOff>97383</xdr:rowOff>
    </xdr:to>
    <xdr:graphicFrame macro="">
      <xdr:nvGraphicFramePr>
        <xdr:cNvPr id="27" name="Chart 26">
          <a:extLst>
            <a:ext uri="{FF2B5EF4-FFF2-40B4-BE49-F238E27FC236}">
              <a16:creationId xmlns:a16="http://schemas.microsoft.com/office/drawing/2014/main" id="{083EF6E9-EE61-4745-9BFF-F48ACDF85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23</xdr:col>
      <xdr:colOff>0</xdr:colOff>
      <xdr:row>95</xdr:row>
      <xdr:rowOff>40233</xdr:rowOff>
    </xdr:from>
    <xdr:to>
      <xdr:col>29</xdr:col>
      <xdr:colOff>0</xdr:colOff>
      <xdr:row>109</xdr:row>
      <xdr:rowOff>116433</xdr:rowOff>
    </xdr:to>
    <xdr:graphicFrame macro="">
      <xdr:nvGraphicFramePr>
        <xdr:cNvPr id="28" name="Chart 27">
          <a:extLst>
            <a:ext uri="{FF2B5EF4-FFF2-40B4-BE49-F238E27FC236}">
              <a16:creationId xmlns:a16="http://schemas.microsoft.com/office/drawing/2014/main" id="{C2FEB37E-0904-4604-9BEA-0621485C2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27</xdr:row>
      <xdr:rowOff>0</xdr:rowOff>
    </xdr:from>
    <xdr:to>
      <xdr:col>11</xdr:col>
      <xdr:colOff>151553</xdr:colOff>
      <xdr:row>41</xdr:row>
      <xdr:rowOff>76200</xdr:rowOff>
    </xdr:to>
    <xdr:graphicFrame macro="">
      <xdr:nvGraphicFramePr>
        <xdr:cNvPr id="29" name="Chart 28">
          <a:extLst>
            <a:ext uri="{FF2B5EF4-FFF2-40B4-BE49-F238E27FC236}">
              <a16:creationId xmlns:a16="http://schemas.microsoft.com/office/drawing/2014/main" id="{7769F67D-3276-41F9-8294-93A7878BF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199914</xdr:colOff>
      <xdr:row>1</xdr:row>
      <xdr:rowOff>0</xdr:rowOff>
    </xdr:from>
    <xdr:to>
      <xdr:col>7</xdr:col>
      <xdr:colOff>209549</xdr:colOff>
      <xdr:row>15</xdr:row>
      <xdr:rowOff>76200</xdr:rowOff>
    </xdr:to>
    <xdr:graphicFrame macro="">
      <xdr:nvGraphicFramePr>
        <xdr:cNvPr id="2" name="Chart 1">
          <a:extLst>
            <a:ext uri="{FF2B5EF4-FFF2-40B4-BE49-F238E27FC236}">
              <a16:creationId xmlns:a16="http://schemas.microsoft.com/office/drawing/2014/main" id="{CB551A64-EACA-43C4-BCAA-57705BAFE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1</xdr:row>
      <xdr:rowOff>19050</xdr:rowOff>
    </xdr:from>
    <xdr:to>
      <xdr:col>14</xdr:col>
      <xdr:colOff>552450</xdr:colOff>
      <xdr:row>15</xdr:row>
      <xdr:rowOff>95250</xdr:rowOff>
    </xdr:to>
    <xdr:graphicFrame macro="">
      <xdr:nvGraphicFramePr>
        <xdr:cNvPr id="3" name="Chart 2">
          <a:extLst>
            <a:ext uri="{FF2B5EF4-FFF2-40B4-BE49-F238E27FC236}">
              <a16:creationId xmlns:a16="http://schemas.microsoft.com/office/drawing/2014/main" id="{8BF2767E-BB9F-4F81-91D0-C36CFC939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0</xdr:rowOff>
    </xdr:from>
    <xdr:to>
      <xdr:col>5</xdr:col>
      <xdr:colOff>304800</xdr:colOff>
      <xdr:row>27</xdr:row>
      <xdr:rowOff>114300</xdr:rowOff>
    </xdr:to>
    <xdr:graphicFrame macro="">
      <xdr:nvGraphicFramePr>
        <xdr:cNvPr id="5" name="Chart 4">
          <a:extLst>
            <a:ext uri="{FF2B5EF4-FFF2-40B4-BE49-F238E27FC236}">
              <a16:creationId xmlns:a16="http://schemas.microsoft.com/office/drawing/2014/main" id="{1A54F079-21F1-463F-83BF-E0893ED95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14288</xdr:colOff>
      <xdr:row>18</xdr:row>
      <xdr:rowOff>0</xdr:rowOff>
    </xdr:from>
    <xdr:to>
      <xdr:col>10</xdr:col>
      <xdr:colOff>319088</xdr:colOff>
      <xdr:row>27</xdr:row>
      <xdr:rowOff>114300</xdr:rowOff>
    </xdr:to>
    <xdr:graphicFrame macro="">
      <xdr:nvGraphicFramePr>
        <xdr:cNvPr id="6" name="Chart 5">
          <a:extLst>
            <a:ext uri="{FF2B5EF4-FFF2-40B4-BE49-F238E27FC236}">
              <a16:creationId xmlns:a16="http://schemas.microsoft.com/office/drawing/2014/main" id="{19226A5A-811F-42A8-8FBD-D94A67B1C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76200</xdr:colOff>
      <xdr:row>18</xdr:row>
      <xdr:rowOff>28575</xdr:rowOff>
    </xdr:from>
    <xdr:to>
      <xdr:col>15</xdr:col>
      <xdr:colOff>381000</xdr:colOff>
      <xdr:row>27</xdr:row>
      <xdr:rowOff>142875</xdr:rowOff>
    </xdr:to>
    <xdr:graphicFrame macro="">
      <xdr:nvGraphicFramePr>
        <xdr:cNvPr id="7" name="Chart 6">
          <a:extLst>
            <a:ext uri="{FF2B5EF4-FFF2-40B4-BE49-F238E27FC236}">
              <a16:creationId xmlns:a16="http://schemas.microsoft.com/office/drawing/2014/main" id="{11CC7028-0647-4CCA-AB1E-79B01F90F9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30</xdr:row>
      <xdr:rowOff>0</xdr:rowOff>
    </xdr:from>
    <xdr:to>
      <xdr:col>15</xdr:col>
      <xdr:colOff>304800</xdr:colOff>
      <xdr:row>39</xdr:row>
      <xdr:rowOff>114300</xdr:rowOff>
    </xdr:to>
    <xdr:graphicFrame macro="">
      <xdr:nvGraphicFramePr>
        <xdr:cNvPr id="8" name="Chart 7">
          <a:extLst>
            <a:ext uri="{FF2B5EF4-FFF2-40B4-BE49-F238E27FC236}">
              <a16:creationId xmlns:a16="http://schemas.microsoft.com/office/drawing/2014/main" id="{BD0D781A-DAD8-496F-834E-A62BB9EE3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1</xdr:row>
      <xdr:rowOff>0</xdr:rowOff>
    </xdr:from>
    <xdr:to>
      <xdr:col>20</xdr:col>
      <xdr:colOff>304800</xdr:colOff>
      <xdr:row>10</xdr:row>
      <xdr:rowOff>114300</xdr:rowOff>
    </xdr:to>
    <xdr:graphicFrame macro="">
      <xdr:nvGraphicFramePr>
        <xdr:cNvPr id="9" name="Chart 8">
          <a:extLst>
            <a:ext uri="{FF2B5EF4-FFF2-40B4-BE49-F238E27FC236}">
              <a16:creationId xmlns:a16="http://schemas.microsoft.com/office/drawing/2014/main" id="{141084DD-0B26-4B9A-A97A-BBCA62BFD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0</xdr:colOff>
      <xdr:row>30</xdr:row>
      <xdr:rowOff>0</xdr:rowOff>
    </xdr:from>
    <xdr:to>
      <xdr:col>23</xdr:col>
      <xdr:colOff>0</xdr:colOff>
      <xdr:row>44</xdr:row>
      <xdr:rowOff>76200</xdr:rowOff>
    </xdr:to>
    <xdr:graphicFrame macro="">
      <xdr:nvGraphicFramePr>
        <xdr:cNvPr id="10" name="Chart 9">
          <a:extLst>
            <a:ext uri="{FF2B5EF4-FFF2-40B4-BE49-F238E27FC236}">
              <a16:creationId xmlns:a16="http://schemas.microsoft.com/office/drawing/2014/main" id="{611FFCB0-D68E-414D-A2F5-ECE3EF7A9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0</xdr:colOff>
      <xdr:row>30</xdr:row>
      <xdr:rowOff>1</xdr:rowOff>
    </xdr:from>
    <xdr:to>
      <xdr:col>31</xdr:col>
      <xdr:colOff>0</xdr:colOff>
      <xdr:row>44</xdr:row>
      <xdr:rowOff>76201</xdr:rowOff>
    </xdr:to>
    <xdr:graphicFrame macro="">
      <xdr:nvGraphicFramePr>
        <xdr:cNvPr id="11" name="Chart 10">
          <a:extLst>
            <a:ext uri="{FF2B5EF4-FFF2-40B4-BE49-F238E27FC236}">
              <a16:creationId xmlns:a16="http://schemas.microsoft.com/office/drawing/2014/main" id="{FCAF3A7C-90E7-4764-A95C-4D1C12440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31</xdr:col>
      <xdr:colOff>171449</xdr:colOff>
      <xdr:row>30</xdr:row>
      <xdr:rowOff>9526</xdr:rowOff>
    </xdr:from>
    <xdr:to>
      <xdr:col>37</xdr:col>
      <xdr:colOff>171449</xdr:colOff>
      <xdr:row>44</xdr:row>
      <xdr:rowOff>85726</xdr:rowOff>
    </xdr:to>
    <xdr:graphicFrame macro="">
      <xdr:nvGraphicFramePr>
        <xdr:cNvPr id="12" name="Chart 11">
          <a:extLst>
            <a:ext uri="{FF2B5EF4-FFF2-40B4-BE49-F238E27FC236}">
              <a16:creationId xmlns:a16="http://schemas.microsoft.com/office/drawing/2014/main" id="{C4BE9B83-6D3C-4EB2-AC96-F5B05CB12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37</xdr:col>
      <xdr:colOff>361949</xdr:colOff>
      <xdr:row>30</xdr:row>
      <xdr:rowOff>0</xdr:rowOff>
    </xdr:from>
    <xdr:to>
      <xdr:col>47</xdr:col>
      <xdr:colOff>209549</xdr:colOff>
      <xdr:row>46</xdr:row>
      <xdr:rowOff>47224</xdr:rowOff>
    </xdr:to>
    <xdr:graphicFrame macro="">
      <xdr:nvGraphicFramePr>
        <xdr:cNvPr id="13" name="Chart 12">
          <a:extLst>
            <a:ext uri="{FF2B5EF4-FFF2-40B4-BE49-F238E27FC236}">
              <a16:creationId xmlns:a16="http://schemas.microsoft.com/office/drawing/2014/main" id="{F94BCCCD-844B-4DB9-B636-362A6E628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49</xdr:row>
      <xdr:rowOff>0</xdr:rowOff>
    </xdr:from>
    <xdr:to>
      <xdr:col>7</xdr:col>
      <xdr:colOff>295275</xdr:colOff>
      <xdr:row>58</xdr:row>
      <xdr:rowOff>123825</xdr:rowOff>
    </xdr:to>
    <xdr:graphicFrame macro="">
      <xdr:nvGraphicFramePr>
        <xdr:cNvPr id="15" name="Chart 14">
          <a:extLst>
            <a:ext uri="{FF2B5EF4-FFF2-40B4-BE49-F238E27FC236}">
              <a16:creationId xmlns:a16="http://schemas.microsoft.com/office/drawing/2014/main" id="{1499FB76-79B0-4E30-AC85-770B1FE48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147635</xdr:colOff>
      <xdr:row>49</xdr:row>
      <xdr:rowOff>47625</xdr:rowOff>
    </xdr:from>
    <xdr:to>
      <xdr:col>14</xdr:col>
      <xdr:colOff>442910</xdr:colOff>
      <xdr:row>58</xdr:row>
      <xdr:rowOff>171450</xdr:rowOff>
    </xdr:to>
    <xdr:graphicFrame macro="">
      <xdr:nvGraphicFramePr>
        <xdr:cNvPr id="16" name="Chart 15">
          <a:extLst>
            <a:ext uri="{FF2B5EF4-FFF2-40B4-BE49-F238E27FC236}">
              <a16:creationId xmlns:a16="http://schemas.microsoft.com/office/drawing/2014/main" id="{173764D9-15BD-440C-B3B6-F3596DF2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361950</xdr:colOff>
      <xdr:row>49</xdr:row>
      <xdr:rowOff>16917</xdr:rowOff>
    </xdr:from>
    <xdr:to>
      <xdr:col>22</xdr:col>
      <xdr:colOff>47137</xdr:colOff>
      <xdr:row>58</xdr:row>
      <xdr:rowOff>140742</xdr:rowOff>
    </xdr:to>
    <xdr:graphicFrame macro="">
      <xdr:nvGraphicFramePr>
        <xdr:cNvPr id="17" name="Chart 16">
          <a:extLst>
            <a:ext uri="{FF2B5EF4-FFF2-40B4-BE49-F238E27FC236}">
              <a16:creationId xmlns:a16="http://schemas.microsoft.com/office/drawing/2014/main" id="{1DFE1D44-28A7-4D68-B557-462373A34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0</xdr:colOff>
      <xdr:row>62</xdr:row>
      <xdr:rowOff>0</xdr:rowOff>
    </xdr:from>
    <xdr:to>
      <xdr:col>8</xdr:col>
      <xdr:colOff>495300</xdr:colOff>
      <xdr:row>71</xdr:row>
      <xdr:rowOff>180975</xdr:rowOff>
    </xdr:to>
    <xdr:graphicFrame macro="">
      <xdr:nvGraphicFramePr>
        <xdr:cNvPr id="18" name="Chart 17">
          <a:extLst>
            <a:ext uri="{FF2B5EF4-FFF2-40B4-BE49-F238E27FC236}">
              <a16:creationId xmlns:a16="http://schemas.microsoft.com/office/drawing/2014/main" id="{5A515C1B-8CA9-4BFA-893E-0FF6AFF6F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0</xdr:colOff>
      <xdr:row>62</xdr:row>
      <xdr:rowOff>0</xdr:rowOff>
    </xdr:from>
    <xdr:to>
      <xdr:col>16</xdr:col>
      <xdr:colOff>285750</xdr:colOff>
      <xdr:row>71</xdr:row>
      <xdr:rowOff>85725</xdr:rowOff>
    </xdr:to>
    <xdr:graphicFrame macro="">
      <xdr:nvGraphicFramePr>
        <xdr:cNvPr id="19" name="Chart 18">
          <a:extLst>
            <a:ext uri="{FF2B5EF4-FFF2-40B4-BE49-F238E27FC236}">
              <a16:creationId xmlns:a16="http://schemas.microsoft.com/office/drawing/2014/main" id="{58DA8D22-F90D-4798-81A5-E44B42CA61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295274</xdr:colOff>
      <xdr:row>61</xdr:row>
      <xdr:rowOff>161925</xdr:rowOff>
    </xdr:from>
    <xdr:to>
      <xdr:col>23</xdr:col>
      <xdr:colOff>581024</xdr:colOff>
      <xdr:row>71</xdr:row>
      <xdr:rowOff>57150</xdr:rowOff>
    </xdr:to>
    <xdr:graphicFrame macro="">
      <xdr:nvGraphicFramePr>
        <xdr:cNvPr id="20" name="Chart 19">
          <a:extLst>
            <a:ext uri="{FF2B5EF4-FFF2-40B4-BE49-F238E27FC236}">
              <a16:creationId xmlns:a16="http://schemas.microsoft.com/office/drawing/2014/main" id="{21284865-27C5-46C2-9C38-AE16EFCE78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0</xdr:colOff>
      <xdr:row>74</xdr:row>
      <xdr:rowOff>0</xdr:rowOff>
    </xdr:from>
    <xdr:to>
      <xdr:col>8</xdr:col>
      <xdr:colOff>447675</xdr:colOff>
      <xdr:row>83</xdr:row>
      <xdr:rowOff>171450</xdr:rowOff>
    </xdr:to>
    <xdr:graphicFrame macro="">
      <xdr:nvGraphicFramePr>
        <xdr:cNvPr id="21" name="Chart 20">
          <a:extLst>
            <a:ext uri="{FF2B5EF4-FFF2-40B4-BE49-F238E27FC236}">
              <a16:creationId xmlns:a16="http://schemas.microsoft.com/office/drawing/2014/main" id="{1A97C887-D07C-48CE-A064-CB2685E6C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28574</xdr:colOff>
      <xdr:row>74</xdr:row>
      <xdr:rowOff>38100</xdr:rowOff>
    </xdr:from>
    <xdr:to>
      <xdr:col>17</xdr:col>
      <xdr:colOff>476249</xdr:colOff>
      <xdr:row>84</xdr:row>
      <xdr:rowOff>19050</xdr:rowOff>
    </xdr:to>
    <xdr:graphicFrame macro="">
      <xdr:nvGraphicFramePr>
        <xdr:cNvPr id="22" name="Chart 21">
          <a:extLst>
            <a:ext uri="{FF2B5EF4-FFF2-40B4-BE49-F238E27FC236}">
              <a16:creationId xmlns:a16="http://schemas.microsoft.com/office/drawing/2014/main" id="{41E644F5-6B08-48C3-87E3-BC7CA6228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19</xdr:col>
      <xdr:colOff>76200</xdr:colOff>
      <xdr:row>74</xdr:row>
      <xdr:rowOff>19050</xdr:rowOff>
    </xdr:from>
    <xdr:to>
      <xdr:col>26</xdr:col>
      <xdr:colOff>523875</xdr:colOff>
      <xdr:row>84</xdr:row>
      <xdr:rowOff>0</xdr:rowOff>
    </xdr:to>
    <xdr:graphicFrame macro="">
      <xdr:nvGraphicFramePr>
        <xdr:cNvPr id="23" name="Chart 22">
          <a:extLst>
            <a:ext uri="{FF2B5EF4-FFF2-40B4-BE49-F238E27FC236}">
              <a16:creationId xmlns:a16="http://schemas.microsoft.com/office/drawing/2014/main" id="{27462BAE-25A7-47FE-8F77-4E8F4948A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xdr:col>
      <xdr:colOff>0</xdr:colOff>
      <xdr:row>86</xdr:row>
      <xdr:rowOff>0</xdr:rowOff>
    </xdr:from>
    <xdr:to>
      <xdr:col>8</xdr:col>
      <xdr:colOff>381000</xdr:colOff>
      <xdr:row>96</xdr:row>
      <xdr:rowOff>47625</xdr:rowOff>
    </xdr:to>
    <xdr:graphicFrame macro="">
      <xdr:nvGraphicFramePr>
        <xdr:cNvPr id="24" name="Chart 23">
          <a:extLst>
            <a:ext uri="{FF2B5EF4-FFF2-40B4-BE49-F238E27FC236}">
              <a16:creationId xmlns:a16="http://schemas.microsoft.com/office/drawing/2014/main" id="{8CDAE9E0-EE80-47C2-A8B7-8A76D8BDA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604837</xdr:colOff>
      <xdr:row>97</xdr:row>
      <xdr:rowOff>147637</xdr:rowOff>
    </xdr:from>
    <xdr:to>
      <xdr:col>14</xdr:col>
      <xdr:colOff>114300</xdr:colOff>
      <xdr:row>109</xdr:row>
      <xdr:rowOff>85725</xdr:rowOff>
    </xdr:to>
    <xdr:graphicFrame macro="">
      <xdr:nvGraphicFramePr>
        <xdr:cNvPr id="26" name="Chart 25">
          <a:extLst>
            <a:ext uri="{FF2B5EF4-FFF2-40B4-BE49-F238E27FC236}">
              <a16:creationId xmlns:a16="http://schemas.microsoft.com/office/drawing/2014/main" id="{6070B85E-D43E-5865-439A-A6A5045CD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528637</xdr:colOff>
      <xdr:row>109</xdr:row>
      <xdr:rowOff>161924</xdr:rowOff>
    </xdr:from>
    <xdr:to>
      <xdr:col>14</xdr:col>
      <xdr:colOff>342900</xdr:colOff>
      <xdr:row>120</xdr:row>
      <xdr:rowOff>42861</xdr:rowOff>
    </xdr:to>
    <xdr:graphicFrame macro="">
      <xdr:nvGraphicFramePr>
        <xdr:cNvPr id="27" name="Chart 26">
          <a:extLst>
            <a:ext uri="{FF2B5EF4-FFF2-40B4-BE49-F238E27FC236}">
              <a16:creationId xmlns:a16="http://schemas.microsoft.com/office/drawing/2014/main" id="{E0623631-B0C3-51E1-7CE5-D7DA1F4B8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252412</xdr:colOff>
      <xdr:row>121</xdr:row>
      <xdr:rowOff>9524</xdr:rowOff>
    </xdr:from>
    <xdr:to>
      <xdr:col>13</xdr:col>
      <xdr:colOff>142875</xdr:colOff>
      <xdr:row>130</xdr:row>
      <xdr:rowOff>147636</xdr:rowOff>
    </xdr:to>
    <xdr:graphicFrame macro="">
      <xdr:nvGraphicFramePr>
        <xdr:cNvPr id="28" name="Chart 27">
          <a:extLst>
            <a:ext uri="{FF2B5EF4-FFF2-40B4-BE49-F238E27FC236}">
              <a16:creationId xmlns:a16="http://schemas.microsoft.com/office/drawing/2014/main" id="{0E2E4A70-A082-48E4-C718-D44FE0CA3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280987</xdr:colOff>
      <xdr:row>133</xdr:row>
      <xdr:rowOff>19049</xdr:rowOff>
    </xdr:from>
    <xdr:to>
      <xdr:col>12</xdr:col>
      <xdr:colOff>238125</xdr:colOff>
      <xdr:row>143</xdr:row>
      <xdr:rowOff>33336</xdr:rowOff>
    </xdr:to>
    <xdr:graphicFrame macro="">
      <xdr:nvGraphicFramePr>
        <xdr:cNvPr id="30" name="Chart 29">
          <a:extLst>
            <a:ext uri="{FF2B5EF4-FFF2-40B4-BE49-F238E27FC236}">
              <a16:creationId xmlns:a16="http://schemas.microsoft.com/office/drawing/2014/main" id="{3857A966-7C89-73EC-6B75-379D7E5D4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38100</xdr:rowOff>
    </xdr:from>
    <xdr:to>
      <xdr:col>10</xdr:col>
      <xdr:colOff>19050</xdr:colOff>
      <xdr:row>18</xdr:row>
      <xdr:rowOff>10515</xdr:rowOff>
    </xdr:to>
    <xdr:pic>
      <xdr:nvPicPr>
        <xdr:cNvPr id="11" name="Picture 10">
          <a:extLst>
            <a:ext uri="{FF2B5EF4-FFF2-40B4-BE49-F238E27FC236}">
              <a16:creationId xmlns:a16="http://schemas.microsoft.com/office/drawing/2014/main" id="{8B87D70B-DD5F-7B83-71C7-EA68E6BDA77A}"/>
            </a:ext>
          </a:extLst>
        </xdr:cNvPr>
        <xdr:cNvPicPr>
          <a:picLocks noChangeAspect="1"/>
        </xdr:cNvPicPr>
      </xdr:nvPicPr>
      <xdr:blipFill>
        <a:blip xmlns:r="http://schemas.openxmlformats.org/officeDocument/2006/relationships" r:embed="rId1"/>
        <a:stretch>
          <a:fillRect/>
        </a:stretch>
      </xdr:blipFill>
      <xdr:spPr>
        <a:xfrm>
          <a:off x="628650" y="419100"/>
          <a:ext cx="6334125" cy="3020415"/>
        </a:xfrm>
        <a:prstGeom prst="rect">
          <a:avLst/>
        </a:prstGeom>
      </xdr:spPr>
    </xdr:pic>
    <xdr:clientData/>
  </xdr:twoCellAnchor>
  <xdr:twoCellAnchor editAs="oneCell">
    <xdr:from>
      <xdr:col>1</xdr:col>
      <xdr:colOff>1</xdr:colOff>
      <xdr:row>41</xdr:row>
      <xdr:rowOff>9525</xdr:rowOff>
    </xdr:from>
    <xdr:to>
      <xdr:col>8</xdr:col>
      <xdr:colOff>200026</xdr:colOff>
      <xdr:row>52</xdr:row>
      <xdr:rowOff>12154</xdr:rowOff>
    </xdr:to>
    <xdr:pic>
      <xdr:nvPicPr>
        <xdr:cNvPr id="13" name="Picture 12">
          <a:extLst>
            <a:ext uri="{FF2B5EF4-FFF2-40B4-BE49-F238E27FC236}">
              <a16:creationId xmlns:a16="http://schemas.microsoft.com/office/drawing/2014/main" id="{56E52D31-058C-7D45-9A31-BF6D35321B90}"/>
            </a:ext>
          </a:extLst>
        </xdr:cNvPr>
        <xdr:cNvPicPr>
          <a:picLocks noChangeAspect="1"/>
        </xdr:cNvPicPr>
      </xdr:nvPicPr>
      <xdr:blipFill>
        <a:blip xmlns:r="http://schemas.openxmlformats.org/officeDocument/2006/relationships" r:embed="rId2"/>
        <a:stretch>
          <a:fillRect/>
        </a:stretch>
      </xdr:blipFill>
      <xdr:spPr>
        <a:xfrm>
          <a:off x="609601" y="7858125"/>
          <a:ext cx="5314950" cy="2098129"/>
        </a:xfrm>
        <a:prstGeom prst="rect">
          <a:avLst/>
        </a:prstGeom>
      </xdr:spPr>
    </xdr:pic>
    <xdr:clientData/>
  </xdr:twoCellAnchor>
  <xdr:twoCellAnchor>
    <xdr:from>
      <xdr:col>16</xdr:col>
      <xdr:colOff>200025</xdr:colOff>
      <xdr:row>30</xdr:row>
      <xdr:rowOff>95249</xdr:rowOff>
    </xdr:from>
    <xdr:to>
      <xdr:col>23</xdr:col>
      <xdr:colOff>133350</xdr:colOff>
      <xdr:row>41</xdr:row>
      <xdr:rowOff>157161</xdr:rowOff>
    </xdr:to>
    <xdr:graphicFrame macro="">
      <xdr:nvGraphicFramePr>
        <xdr:cNvPr id="2" name="Chart 1">
          <a:extLst>
            <a:ext uri="{FF2B5EF4-FFF2-40B4-BE49-F238E27FC236}">
              <a16:creationId xmlns:a16="http://schemas.microsoft.com/office/drawing/2014/main" id="{7DDF440E-23DE-2FFD-3767-CA931E075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19050</xdr:colOff>
      <xdr:row>46</xdr:row>
      <xdr:rowOff>23812</xdr:rowOff>
    </xdr:from>
    <xdr:to>
      <xdr:col>24</xdr:col>
      <xdr:colOff>323850</xdr:colOff>
      <xdr:row>60</xdr:row>
      <xdr:rowOff>80962</xdr:rowOff>
    </xdr:to>
    <xdr:graphicFrame macro="">
      <xdr:nvGraphicFramePr>
        <xdr:cNvPr id="3" name="Chart 2">
          <a:extLst>
            <a:ext uri="{FF2B5EF4-FFF2-40B4-BE49-F238E27FC236}">
              <a16:creationId xmlns:a16="http://schemas.microsoft.com/office/drawing/2014/main" id="{12D7ED87-A1D1-E91F-32D6-86D22639D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590550</xdr:colOff>
      <xdr:row>4</xdr:row>
      <xdr:rowOff>0</xdr:rowOff>
    </xdr:from>
    <xdr:to>
      <xdr:col>21</xdr:col>
      <xdr:colOff>57150</xdr:colOff>
      <xdr:row>14</xdr:row>
      <xdr:rowOff>85725</xdr:rowOff>
    </xdr:to>
    <xdr:graphicFrame macro="">
      <xdr:nvGraphicFramePr>
        <xdr:cNvPr id="4" name="Chart 3">
          <a:extLst>
            <a:ext uri="{FF2B5EF4-FFF2-40B4-BE49-F238E27FC236}">
              <a16:creationId xmlns:a16="http://schemas.microsoft.com/office/drawing/2014/main" id="{18D3837B-AABB-4D83-AE0B-F11868F9B3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raj Solanki" refreshedDate="44796.795105324076" createdVersion="8" refreshedVersion="8" minRefreshableVersion="3" recordCount="213" xr:uid="{DEE4B70F-5A9C-4448-9244-2695D4C59802}">
  <cacheSource type="worksheet">
    <worksheetSource name="Table1"/>
  </cacheSource>
  <cacheFields count="34">
    <cacheField name="ID" numFmtId="0">
      <sharedItems containsSemiMixedTypes="0" containsString="0" containsNumber="1" containsInteger="1" minValue="11" maxValue="253"/>
    </cacheField>
    <cacheField name="Start time" numFmtId="164">
      <sharedItems containsSemiMixedTypes="0" containsNonDate="0" containsDate="1" containsString="0" minDate="2022-06-23T10:43:05" maxDate="2022-07-13T15:23:48"/>
    </cacheField>
    <cacheField name="Completion time" numFmtId="164">
      <sharedItems containsSemiMixedTypes="0" containsNonDate="0" containsDate="1" containsString="0" minDate="2022-06-23T10:45:39" maxDate="2022-07-13T15:26:20"/>
    </cacheField>
    <cacheField name="Email" numFmtId="0">
      <sharedItems/>
    </cacheField>
    <cacheField name="Name" numFmtId="0">
      <sharedItems containsNonDate="0" containsString="0" containsBlank="1"/>
    </cacheField>
    <cacheField name="Language" numFmtId="0">
      <sharedItems count="2">
        <s v="English (United States)‎"/>
        <s v="Deutsch"/>
      </sharedItems>
    </cacheField>
    <cacheField name="What is your field of study?" numFmtId="0">
      <sharedItems count="36">
        <s v="Computer Science/ Information Technology"/>
        <s v="Arts and Humanities and similar"/>
        <s v="Business, Administration and Law and similar"/>
        <s v="Engineering, Manufacturing and Construction and similar"/>
        <s v="Social Sciences, Journalism and similar"/>
        <s v="Education"/>
        <s v="Business and Technology and similar"/>
        <s v="Natural Sciences, Mathematics and Statistics"/>
        <s v="Health and Welfare and similar"/>
        <s v="Communications" u="1"/>
        <s v="Medienmanagement" u="1"/>
        <s v="Ingenieurwissenschaften" u="1"/>
        <s v="Human Resources" u="1"/>
        <s v="Marketing" u="1"/>
        <s v="Medienwissenschaften" u="1"/>
        <s v="Werbung, Marketing" u="1"/>
        <s v="Finance" u="1"/>
        <s v="Social Sciences, Journalism" u="1"/>
        <s v="Wirtschaftspsychologie" u="1"/>
        <s v="Kommunikationsmanagement" u="1"/>
        <s v="Business and Technology" u="1"/>
        <s v="Wirtschaftsingenieurwesen" u="1"/>
        <s v="Engineering, Manufacturing and Construction" u="1"/>
        <s v="Psychology" u="1"/>
        <s v="Operational Excellence" u="1"/>
        <s v="Sustainability" u="1"/>
        <s v="Medicine" u="1"/>
        <s v="unsicher wozu: Kognitionswissenschaften" u="1"/>
        <s v="Arts and Humanities" u="1"/>
        <s v="Medien" u="1"/>
        <s v="Medienkommunikation" u="1"/>
        <s v="Psychologie" u="1"/>
        <s v="Health and Welfare" u="1"/>
        <s v="E-Commerce" u="1"/>
        <s v="BWL Management" u="1"/>
        <s v="Business, Administration and Law" u="1"/>
      </sharedItems>
    </cacheField>
    <cacheField name="How is your university funded?" numFmtId="0">
      <sharedItems count="2">
        <s v="Public"/>
        <s v="Private"/>
      </sharedItems>
    </cacheField>
    <cacheField name="What is your university type?" numFmtId="0">
      <sharedItems count="3">
        <s v="(Technical) University"/>
        <s v="University of Applied Sciences"/>
        <s v="Duale Hochschule"/>
      </sharedItems>
    </cacheField>
    <cacheField name="In which sector does your company serve?" numFmtId="0">
      <sharedItems containsBlank="1" count="57">
        <s v="Information Technology and similar"/>
        <s v="Finance"/>
        <s v="Management consulting and similar"/>
        <s v="Manufacturing and similar"/>
        <s v="Education and Training"/>
        <s v="Retail and similar"/>
        <s v="Health Science and similar"/>
        <s v="Energy and similar"/>
        <s v="Architecture and Construction and similar"/>
        <s v="Marketing and Sales"/>
        <s v="Research and similar"/>
        <s v="Transportation and Logistics SCM"/>
        <s v="Government and Public Administration"/>
        <s v="Hospitality and Tourism and similar"/>
        <s v="Journalism, Media and similar"/>
        <s v="Services"/>
        <m u="1"/>
        <s v="Personaldientleistungen" u="1"/>
        <s v="Architecture and Construction" u="1"/>
        <s v="Medien und Kommunikation" u="1"/>
        <s v="Hospitality and Tourism" u="1"/>
        <s v="privates Forschungsinstitut / Think Tank " u="1"/>
        <s v="Film" u="1"/>
        <s v="Research" u="1"/>
        <s v="Medien / Verlag" u="1"/>
        <s v="Telekommunikation" u="1"/>
        <s v="Software" u="1"/>
        <s v="Gesundheitswesen" u="1"/>
        <s v="Öffentlich-Rechtliche Unterhaltung" u="1"/>
        <s v="Automotive" u="1"/>
        <s v="Development " u="1"/>
        <s v="Immobilien" u="1"/>
        <s v="Energieversorgung" u="1"/>
        <s v="Green technology " u="1"/>
        <s v="Unterhaltung, öffentlicher Rundfunk" u="1"/>
        <s v="Business Administration and Engineering" u="1"/>
        <s v="Energy" u="1"/>
        <s v="Lebensmittel" u="1"/>
        <s v="Information Technology" u="1"/>
        <s v="Retail" u="1"/>
        <s v="Manufacturing" u="1"/>
        <s v="Dienstleistung" u="1"/>
        <s v="Pharmaceutical " u="1"/>
        <s v="Data Sciene" u="1"/>
        <s v="Cinema" u="1"/>
        <s v="Automobil" u="1"/>
        <s v="Lebensmittelindustrie" u="1"/>
        <s v="Nahrungs/Genussmittel" u="1"/>
        <s v="Energie" u="1"/>
        <s v="Beratung" u="1"/>
        <s v="Marktplatz" u="1"/>
        <s v="Building materials " u="1"/>
        <s v="Medien" u="1"/>
        <s v="Management" u="1"/>
        <s v="Health Science" u="1"/>
        <s v="E-Commerce" u="1"/>
        <s v="Research and Development" u="1"/>
      </sharedItems>
    </cacheField>
    <cacheField name="What is your current job profile?" numFmtId="0">
      <sharedItems containsBlank="1" count="42">
        <s v="IT, software development and similar"/>
        <s v="Media Communications, and Translation and similar"/>
        <s v="Customer service and similar"/>
        <s v="Human Resources and similar"/>
        <s v="Research &amp; Development and similar"/>
        <s v="Consultancy"/>
        <s v="Operations Management and similar"/>
        <s v="General administration and management and similar"/>
        <s v="Project/Product Management"/>
        <s v="Data Analytics"/>
        <s v="Marketing and Sales"/>
        <s v="Product or service design"/>
        <s v="Sourcing, procurement, and supply chain management and similar"/>
        <s v="Finance and controlling"/>
        <m u="1"/>
        <s v="Human Resources" u="1"/>
        <s v="Werkstudent, Bildungswissenschaften" u="1"/>
        <s v="Forschung, Software-Entwicklung" u="1"/>
        <s v="Journalismus" u="1"/>
        <s v="Technical writer" u="1"/>
        <s v="Verwaltung" u="1"/>
        <s v="Sachbearbeitung" u="1"/>
        <s v="Wissenschaft" u="1"/>
        <s v="Operations Management" u="1"/>
        <s v="Editer" u="1"/>
        <s v="Therapeutin/ Gutachterin" u="1"/>
        <s v="Research and Development Engineer" u="1"/>
        <s v="UI/UX" u="1"/>
        <s v="Customer Success" u="1"/>
        <s v="Dual student" u="1"/>
        <s v="Production or manufacturing operations" u="1"/>
        <s v="IT, software development" u="1"/>
        <s v="Sourcing, procurement, and supply chain management" u="1"/>
        <s v="einkauf" u="1"/>
        <s v="Bildung" u="1"/>
        <s v="General administration and management" u="1"/>
        <s v="Demand Management" u="1"/>
        <s v="Research &amp; Development" u="1"/>
        <s v="Knowledge &amp; Learning" u="1"/>
        <s v="Media Communications, and Translation" u="1"/>
        <s v="Change management " u="1"/>
        <s v="Customer service" u="1"/>
      </sharedItems>
    </cacheField>
    <cacheField name="What is your current employment type?" numFmtId="0">
      <sharedItems count="3">
        <s v="Full-time"/>
        <s v="Working student"/>
        <s v="Intern"/>
      </sharedItems>
    </cacheField>
    <cacheField name="How long have you been a fulltime employee?" numFmtId="0">
      <sharedItems containsBlank="1" count="6">
        <s v="7-12 months"/>
        <m/>
        <s v="13-18 months"/>
        <s v="0-6 months"/>
        <s v="&gt;24 months"/>
        <s v="19-24 months"/>
      </sharedItems>
    </cacheField>
    <cacheField name="Have long have you worked as an intern and/or working student before starting_x000a_  full-time employment?" numFmtId="0">
      <sharedItems containsBlank="1" count="7">
        <s v="7-12 months"/>
        <m/>
        <s v="19-24 months"/>
        <s v="&gt;24 months"/>
        <s v="Did not do internship and/or working student"/>
        <s v="0-6 months"/>
        <s v="13-18 months"/>
      </sharedItems>
    </cacheField>
    <cacheField name="Column" numFmtId="0">
      <sharedItems containsBlank="1" count="8">
        <s v="Strongly agree"/>
        <m/>
        <s v="Agree"/>
        <s v="Somewhat disagree"/>
        <s v="Somewhat agree"/>
        <s v="Neutral"/>
        <s v="Disagree"/>
        <s v="Strongly disagree"/>
      </sharedItems>
    </cacheField>
    <cacheField name="How long have you been working as an intern and/or working student?" numFmtId="0">
      <sharedItems containsBlank="1" count="6">
        <m/>
        <s v="7-12 months"/>
        <s v="&gt;24 months"/>
        <s v="0-6 months"/>
        <s v="19-24 months"/>
        <s v="13-18 months"/>
      </sharedItems>
    </cacheField>
    <cacheField name="Soft skills-Education" numFmtId="0">
      <sharedItems count="7">
        <s v="Disagree"/>
        <s v="Somewhat agree"/>
        <s v="Somewhat disagree"/>
        <s v="Agree"/>
        <s v="Strongly agree"/>
        <s v="Strongly disagree"/>
        <s v="Neutral"/>
      </sharedItems>
    </cacheField>
    <cacheField name="22" numFmtId="0">
      <sharedItems containsSemiMixedTypes="0" containsString="0" containsNumber="1" containsInteger="1" minValue="1" maxValue="7"/>
    </cacheField>
    <cacheField name="Hardskills-Education" numFmtId="0">
      <sharedItems containsBlank="1" count="8">
        <s v="Somewhat disagree"/>
        <s v="Neutral"/>
        <s v="Somewhat agree"/>
        <s v="Agree"/>
        <s v="Disagree"/>
        <s v="Strongly agree"/>
        <s v="Strongly disagree"/>
        <m/>
      </sharedItems>
    </cacheField>
    <cacheField name="32" numFmtId="0">
      <sharedItems containsMixedTypes="1" containsNumber="1" containsInteger="1" minValue="1" maxValue="7"/>
    </cacheField>
    <cacheField name="33" numFmtId="0">
      <sharedItems containsSemiMixedTypes="0" containsString="0" containsNumber="1" containsInteger="1" minValue="1" maxValue="7"/>
    </cacheField>
    <cacheField name="Overall skills-Education" numFmtId="0">
      <sharedItems count="7">
        <s v="Disagree"/>
        <s v="Neutral"/>
        <s v="Somewhat agree"/>
        <s v="Agree"/>
        <s v="Somewhat disagree"/>
        <s v="Strongly agree"/>
        <s v="Strongly disagree"/>
      </sharedItems>
    </cacheField>
    <cacheField name="Willingness to learn new skills" numFmtId="0">
      <sharedItems count="6">
        <s v="Strongly agree"/>
        <s v="Agree"/>
        <s v="Somewhat agree"/>
        <s v="Neutral"/>
        <s v="Somewhat disagree"/>
        <s v="Strongly disagree" u="1"/>
      </sharedItems>
    </cacheField>
    <cacheField name="When was the last time you participated in a learning course outside of the mandatory learning (eg. University courses, Compliance training at work) ?" numFmtId="0">
      <sharedItems containsBlank="1" count="8">
        <s v="The course is currently ongoing"/>
        <s v="6-12 months ago"/>
        <s v="0-3 months ago"/>
        <s v="4-6 months ago"/>
        <s v="I did not participate in any course outside of the mandatory learning"/>
        <s v="12-24 months ago"/>
        <s v="&gt;24 months ago"/>
        <m/>
      </sharedItems>
    </cacheField>
    <cacheField name="How often do you enrol for learning courses outside of the mandatory learning?" numFmtId="0">
      <sharedItems count="7">
        <s v="Twice a year"/>
        <s v="Less than once a year"/>
        <s v="Four times a year"/>
        <s v="Once a year"/>
        <s v="Never"/>
        <s v="More than four times a year"/>
        <s v="Thrice a year"/>
      </sharedItems>
    </cacheField>
    <cacheField name="Learning on Online Platform" numFmtId="0">
      <sharedItems count="7">
        <s v="Strongly agree"/>
        <s v="Neutral"/>
        <s v="Agree"/>
        <s v="Disagree"/>
        <s v="Somewhat agree"/>
        <s v="Somewhat disagree"/>
        <s v="Strongly disagree"/>
      </sharedItems>
    </cacheField>
    <cacheField name="Learning in Classroom" numFmtId="0">
      <sharedItems containsBlank="1" count="8">
        <s v="Somewhat disagree"/>
        <s v="Somewhat agree"/>
        <s v="Neutral"/>
        <s v="Agree"/>
        <s v="Strongly disagree"/>
        <s v="Disagree"/>
        <s v="Strongly agree"/>
        <m/>
      </sharedItems>
    </cacheField>
    <cacheField name="Learning via Work-based learning" numFmtId="0">
      <sharedItems containsBlank="1" count="8">
        <s v="Agree"/>
        <s v="Strongly agree"/>
        <s v="Neutral"/>
        <s v="Somewhat agree"/>
        <s v="Disagree"/>
        <m/>
        <s v="Somewhat disagree"/>
        <s v="Strongly disagree" u="1"/>
      </sharedItems>
    </cacheField>
    <cacheField name="Specialist certificate helps motivation" numFmtId="0">
      <sharedItems containsBlank="1" count="8">
        <s v="Strongly agree"/>
        <m/>
        <s v="Neutral"/>
        <s v="Somewhat agree"/>
        <s v="Agree"/>
        <s v="Disagree"/>
        <s v="Somewhat disagree"/>
        <s v="Strongly disagree"/>
      </sharedItems>
    </cacheField>
    <cacheField name="Reflecting on your academic program, do you have any suggestions about what should be included from the program which will help upcoming students gain industry required skills?" numFmtId="0">
      <sharedItems containsBlank="1" longText="1"/>
    </cacheField>
    <cacheField name="If you are currently not pursing formal education, what is the highest degree you have completed?_x000a_If you are currently studying, which degree are you currently pursuing?" numFmtId="0">
      <sharedItems containsBlank="1" count="6">
        <s v="Master's Degree"/>
        <s v="Bachelor's Degree"/>
        <s v="Ph. D. / Doctorate"/>
        <m u="1"/>
        <s v="Diploma" u="1"/>
        <s v="High School" u="1"/>
      </sharedItems>
    </cacheField>
    <cacheField name="What is your age?" numFmtId="0">
      <sharedItems count="4">
        <s v="25-29"/>
        <s v="20-24"/>
        <s v="30-34"/>
        <s v="35&amp;&lt;"/>
      </sharedItems>
    </cacheField>
    <cacheField name="What is your gender?" numFmtId="0">
      <sharedItems containsBlank="1" count="4">
        <s v="Female"/>
        <s v="Male"/>
        <m/>
        <s v="Diverse"/>
      </sharedItems>
    </cacheField>
    <cacheField name="Quality check"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578487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1"/>
    <d v="2022-06-23T10:43:28"/>
    <d v="2022-06-23T10:45:39"/>
    <s v="anonymous"/>
    <m/>
    <x v="0"/>
    <x v="0"/>
    <x v="0"/>
    <x v="0"/>
    <x v="0"/>
    <x v="0"/>
    <x v="0"/>
    <x v="0"/>
    <x v="0"/>
    <x v="0"/>
    <x v="0"/>
    <x v="0"/>
    <n v="6"/>
    <x v="0"/>
    <n v="5"/>
    <n v="6"/>
    <x v="0"/>
    <x v="0"/>
    <x v="0"/>
    <x v="0"/>
    <x v="0"/>
    <x v="0"/>
    <x v="0"/>
    <x v="0"/>
    <m/>
    <x v="0"/>
    <x v="0"/>
    <x v="0"/>
    <n v="0"/>
  </r>
  <r>
    <n v="12"/>
    <d v="2022-06-23T10:45:44"/>
    <d v="2022-06-23T10:47:53"/>
    <s v="anonymous"/>
    <m/>
    <x v="1"/>
    <x v="1"/>
    <x v="0"/>
    <x v="0"/>
    <x v="0"/>
    <x v="1"/>
    <x v="1"/>
    <x v="1"/>
    <x v="1"/>
    <x v="1"/>
    <x v="1"/>
    <x v="1"/>
    <n v="3"/>
    <x v="1"/>
    <n v="4"/>
    <n v="4"/>
    <x v="1"/>
    <x v="0"/>
    <x v="1"/>
    <x v="0"/>
    <x v="1"/>
    <x v="1"/>
    <x v="1"/>
    <x v="0"/>
    <m/>
    <x v="0"/>
    <x v="1"/>
    <x v="0"/>
    <n v="0"/>
  </r>
  <r>
    <n v="13"/>
    <d v="2022-06-23T10:43:05"/>
    <d v="2022-06-23T10:48:00"/>
    <s v="anonymous"/>
    <m/>
    <x v="1"/>
    <x v="0"/>
    <x v="0"/>
    <x v="0"/>
    <x v="0"/>
    <x v="0"/>
    <x v="0"/>
    <x v="2"/>
    <x v="0"/>
    <x v="2"/>
    <x v="0"/>
    <x v="2"/>
    <n v="5"/>
    <x v="2"/>
    <n v="3"/>
    <n v="4"/>
    <x v="1"/>
    <x v="1"/>
    <x v="2"/>
    <x v="0"/>
    <x v="2"/>
    <x v="1"/>
    <x v="0"/>
    <x v="1"/>
    <s v="Besonders Universitäten sollten näher an der praktischen Arbeit sein."/>
    <x v="0"/>
    <x v="0"/>
    <x v="1"/>
    <n v="0"/>
  </r>
  <r>
    <n v="14"/>
    <d v="2022-06-23T10:46:29"/>
    <d v="2022-06-23T10:49:28"/>
    <s v="anonymous"/>
    <m/>
    <x v="0"/>
    <x v="2"/>
    <x v="1"/>
    <x v="1"/>
    <x v="0"/>
    <x v="2"/>
    <x v="2"/>
    <x v="1"/>
    <x v="1"/>
    <x v="1"/>
    <x v="1"/>
    <x v="3"/>
    <n v="2"/>
    <x v="2"/>
    <n v="3"/>
    <n v="3"/>
    <x v="2"/>
    <x v="0"/>
    <x v="0"/>
    <x v="1"/>
    <x v="0"/>
    <x v="2"/>
    <x v="2"/>
    <x v="0"/>
    <m/>
    <x v="0"/>
    <x v="0"/>
    <x v="0"/>
    <n v="0"/>
  </r>
  <r>
    <n v="15"/>
    <d v="2022-06-23T10:46:39"/>
    <d v="2022-06-23T10:50:17"/>
    <s v="anonymous"/>
    <m/>
    <x v="0"/>
    <x v="0"/>
    <x v="0"/>
    <x v="1"/>
    <x v="0"/>
    <x v="3"/>
    <x v="1"/>
    <x v="1"/>
    <x v="1"/>
    <x v="1"/>
    <x v="2"/>
    <x v="0"/>
    <n v="6"/>
    <x v="3"/>
    <n v="2"/>
    <n v="4"/>
    <x v="1"/>
    <x v="0"/>
    <x v="0"/>
    <x v="2"/>
    <x v="3"/>
    <x v="1"/>
    <x v="0"/>
    <x v="0"/>
    <s v="In computer science it is all about building your tech stack, universities could offer even more possibilities to do this outside of standard programming languages like Java and SQL"/>
    <x v="0"/>
    <x v="1"/>
    <x v="0"/>
    <n v="0"/>
  </r>
  <r>
    <n v="16"/>
    <d v="2022-06-23T10:46:14"/>
    <d v="2022-06-23T10:50:32"/>
    <s v="anonymous"/>
    <m/>
    <x v="0"/>
    <x v="0"/>
    <x v="0"/>
    <x v="1"/>
    <x v="0"/>
    <x v="4"/>
    <x v="1"/>
    <x v="1"/>
    <x v="1"/>
    <x v="1"/>
    <x v="3"/>
    <x v="0"/>
    <n v="6"/>
    <x v="3"/>
    <n v="2"/>
    <n v="4"/>
    <x v="1"/>
    <x v="0"/>
    <x v="3"/>
    <x v="3"/>
    <x v="3"/>
    <x v="3"/>
    <x v="0"/>
    <x v="2"/>
    <m/>
    <x v="1"/>
    <x v="1"/>
    <x v="1"/>
    <n v="0"/>
  </r>
  <r>
    <n v="17"/>
    <d v="2022-06-23T10:48:27"/>
    <d v="2022-06-23T10:51:58"/>
    <s v="anonymous"/>
    <m/>
    <x v="0"/>
    <x v="1"/>
    <x v="0"/>
    <x v="1"/>
    <x v="0"/>
    <x v="1"/>
    <x v="1"/>
    <x v="1"/>
    <x v="1"/>
    <x v="1"/>
    <x v="1"/>
    <x v="3"/>
    <n v="2"/>
    <x v="0"/>
    <n v="5"/>
    <n v="4"/>
    <x v="1"/>
    <x v="1"/>
    <x v="4"/>
    <x v="4"/>
    <x v="2"/>
    <x v="1"/>
    <x v="1"/>
    <x v="3"/>
    <m/>
    <x v="0"/>
    <x v="1"/>
    <x v="0"/>
    <n v="0"/>
  </r>
  <r>
    <n v="19"/>
    <d v="2022-06-23T10:50:00"/>
    <d v="2022-06-23T10:53:30"/>
    <s v="anonymous"/>
    <m/>
    <x v="0"/>
    <x v="3"/>
    <x v="0"/>
    <x v="0"/>
    <x v="0"/>
    <x v="0"/>
    <x v="0"/>
    <x v="3"/>
    <x v="0"/>
    <x v="3"/>
    <x v="0"/>
    <x v="3"/>
    <n v="2"/>
    <x v="3"/>
    <n v="2"/>
    <n v="2"/>
    <x v="3"/>
    <x v="0"/>
    <x v="2"/>
    <x v="5"/>
    <x v="2"/>
    <x v="4"/>
    <x v="0"/>
    <x v="4"/>
    <m/>
    <x v="0"/>
    <x v="0"/>
    <x v="0"/>
    <n v="0"/>
  </r>
  <r>
    <n v="20"/>
    <d v="2022-06-23T10:48:44"/>
    <d v="2022-06-23T10:54:45"/>
    <s v="anonymous"/>
    <m/>
    <x v="1"/>
    <x v="4"/>
    <x v="1"/>
    <x v="1"/>
    <x v="0"/>
    <x v="3"/>
    <x v="0"/>
    <x v="0"/>
    <x v="2"/>
    <x v="2"/>
    <x v="0"/>
    <x v="1"/>
    <n v="3"/>
    <x v="2"/>
    <n v="3"/>
    <n v="3"/>
    <x v="2"/>
    <x v="0"/>
    <x v="2"/>
    <x v="5"/>
    <x v="2"/>
    <x v="1"/>
    <x v="1"/>
    <x v="4"/>
    <s v="Mehr Projektmanagement Kenntnisse, aktives Zeitmanagement etc"/>
    <x v="1"/>
    <x v="1"/>
    <x v="0"/>
    <n v="0"/>
  </r>
  <r>
    <n v="21"/>
    <d v="2022-06-23T10:51:25"/>
    <d v="2022-06-23T10:55:08"/>
    <s v="anonymous"/>
    <m/>
    <x v="1"/>
    <x v="5"/>
    <x v="0"/>
    <x v="0"/>
    <x v="0"/>
    <x v="5"/>
    <x v="0"/>
    <x v="3"/>
    <x v="2"/>
    <x v="4"/>
    <x v="0"/>
    <x v="1"/>
    <n v="3"/>
    <x v="2"/>
    <n v="3"/>
    <n v="3"/>
    <x v="2"/>
    <x v="0"/>
    <x v="2"/>
    <x v="6"/>
    <x v="0"/>
    <x v="5"/>
    <x v="0"/>
    <x v="0"/>
    <s v="Mehr Datenbankgrundlagen (z.B. wie müssen Datenbanken aussehen, was tun sie, und ganz pragmatisch selbst eine aufbauen)"/>
    <x v="0"/>
    <x v="2"/>
    <x v="0"/>
    <n v="0"/>
  </r>
  <r>
    <n v="22"/>
    <d v="2022-06-23T10:58:10"/>
    <d v="2022-06-23T11:04:56"/>
    <s v="anonymous"/>
    <m/>
    <x v="0"/>
    <x v="0"/>
    <x v="0"/>
    <x v="1"/>
    <x v="0"/>
    <x v="6"/>
    <x v="0"/>
    <x v="3"/>
    <x v="3"/>
    <x v="0"/>
    <x v="0"/>
    <x v="1"/>
    <n v="3"/>
    <x v="3"/>
    <n v="2"/>
    <n v="3"/>
    <x v="2"/>
    <x v="1"/>
    <x v="2"/>
    <x v="0"/>
    <x v="2"/>
    <x v="1"/>
    <x v="0"/>
    <x v="0"/>
    <m/>
    <x v="1"/>
    <x v="0"/>
    <x v="0"/>
    <n v="0"/>
  </r>
  <r>
    <n v="23"/>
    <d v="2022-06-23T11:02:43"/>
    <d v="2022-06-23T11:08:43"/>
    <s v="anonymous"/>
    <m/>
    <x v="0"/>
    <x v="2"/>
    <x v="1"/>
    <x v="1"/>
    <x v="0"/>
    <x v="7"/>
    <x v="1"/>
    <x v="1"/>
    <x v="1"/>
    <x v="1"/>
    <x v="3"/>
    <x v="3"/>
    <n v="2"/>
    <x v="4"/>
    <n v="6"/>
    <n v="4"/>
    <x v="1"/>
    <x v="1"/>
    <x v="4"/>
    <x v="4"/>
    <x v="2"/>
    <x v="3"/>
    <x v="0"/>
    <x v="4"/>
    <m/>
    <x v="0"/>
    <x v="0"/>
    <x v="0"/>
    <n v="1"/>
  </r>
  <r>
    <n v="24"/>
    <d v="2022-06-23T11:07:38"/>
    <d v="2022-06-23T11:10:19"/>
    <s v="anonymous"/>
    <m/>
    <x v="0"/>
    <x v="0"/>
    <x v="0"/>
    <x v="0"/>
    <x v="0"/>
    <x v="0"/>
    <x v="0"/>
    <x v="0"/>
    <x v="4"/>
    <x v="1"/>
    <x v="0"/>
    <x v="2"/>
    <n v="5"/>
    <x v="3"/>
    <n v="2"/>
    <n v="4"/>
    <x v="1"/>
    <x v="1"/>
    <x v="4"/>
    <x v="1"/>
    <x v="1"/>
    <x v="3"/>
    <x v="3"/>
    <x v="4"/>
    <m/>
    <x v="0"/>
    <x v="0"/>
    <x v="0"/>
    <n v="0"/>
  </r>
  <r>
    <n v="26"/>
    <d v="2022-06-23T11:38:46"/>
    <d v="2022-06-23T11:44:03"/>
    <s v="anonymous"/>
    <m/>
    <x v="0"/>
    <x v="6"/>
    <x v="0"/>
    <x v="2"/>
    <x v="0"/>
    <x v="7"/>
    <x v="1"/>
    <x v="1"/>
    <x v="1"/>
    <x v="1"/>
    <x v="4"/>
    <x v="0"/>
    <n v="6"/>
    <x v="0"/>
    <n v="5"/>
    <n v="6"/>
    <x v="0"/>
    <x v="0"/>
    <x v="2"/>
    <x v="2"/>
    <x v="2"/>
    <x v="1"/>
    <x v="1"/>
    <x v="3"/>
    <s v="In my opinion it is less useful to train explicit hardskills, which can'd be transferred. The focus should be to train Students to adapt in situations and obtain skills on their own"/>
    <x v="1"/>
    <x v="1"/>
    <x v="1"/>
    <n v="0"/>
  </r>
  <r>
    <n v="27"/>
    <d v="2022-06-23T11:49:14"/>
    <d v="2022-06-23T11:52:40"/>
    <s v="anonymous"/>
    <m/>
    <x v="0"/>
    <x v="2"/>
    <x v="0"/>
    <x v="0"/>
    <x v="0"/>
    <x v="6"/>
    <x v="1"/>
    <x v="1"/>
    <x v="1"/>
    <x v="1"/>
    <x v="3"/>
    <x v="4"/>
    <n v="1"/>
    <x v="0"/>
    <n v="5"/>
    <n v="3"/>
    <x v="2"/>
    <x v="1"/>
    <x v="4"/>
    <x v="4"/>
    <x v="1"/>
    <x v="3"/>
    <x v="1"/>
    <x v="5"/>
    <m/>
    <x v="0"/>
    <x v="0"/>
    <x v="1"/>
    <n v="0"/>
  </r>
  <r>
    <n v="28"/>
    <d v="2022-06-23T12:09:41"/>
    <d v="2022-06-23T12:12:30"/>
    <s v="anonymous"/>
    <m/>
    <x v="1"/>
    <x v="0"/>
    <x v="0"/>
    <x v="0"/>
    <x v="0"/>
    <x v="0"/>
    <x v="1"/>
    <x v="1"/>
    <x v="1"/>
    <x v="1"/>
    <x v="1"/>
    <x v="1"/>
    <n v="3"/>
    <x v="2"/>
    <n v="3"/>
    <n v="3"/>
    <x v="2"/>
    <x v="0"/>
    <x v="2"/>
    <x v="3"/>
    <x v="1"/>
    <x v="2"/>
    <x v="0"/>
    <x v="4"/>
    <m/>
    <x v="1"/>
    <x v="0"/>
    <x v="0"/>
    <n v="0"/>
  </r>
  <r>
    <n v="29"/>
    <d v="2022-06-23T18:24:26"/>
    <d v="2022-06-23T18:27:58"/>
    <s v="anonymous"/>
    <m/>
    <x v="0"/>
    <x v="6"/>
    <x v="0"/>
    <x v="2"/>
    <x v="0"/>
    <x v="7"/>
    <x v="0"/>
    <x v="4"/>
    <x v="5"/>
    <x v="1"/>
    <x v="0"/>
    <x v="1"/>
    <n v="3"/>
    <x v="3"/>
    <n v="2"/>
    <n v="3"/>
    <x v="2"/>
    <x v="0"/>
    <x v="1"/>
    <x v="0"/>
    <x v="2"/>
    <x v="3"/>
    <x v="0"/>
    <x v="0"/>
    <s v="More practical knowledge or case studies. Less of theoretical concepts, which are largely outdated"/>
    <x v="1"/>
    <x v="1"/>
    <x v="1"/>
    <n v="0"/>
  </r>
  <r>
    <n v="31"/>
    <d v="2022-06-23T18:34:12"/>
    <d v="2022-06-23T18:36:29"/>
    <s v="anonymous"/>
    <m/>
    <x v="1"/>
    <x v="0"/>
    <x v="0"/>
    <x v="1"/>
    <x v="0"/>
    <x v="8"/>
    <x v="1"/>
    <x v="1"/>
    <x v="1"/>
    <x v="1"/>
    <x v="5"/>
    <x v="2"/>
    <n v="5"/>
    <x v="2"/>
    <n v="3"/>
    <n v="4"/>
    <x v="1"/>
    <x v="0"/>
    <x v="2"/>
    <x v="6"/>
    <x v="4"/>
    <x v="2"/>
    <x v="1"/>
    <x v="0"/>
    <m/>
    <x v="0"/>
    <x v="1"/>
    <x v="1"/>
    <n v="0"/>
  </r>
  <r>
    <n v="32"/>
    <d v="2022-06-24T11:04:23"/>
    <d v="2022-06-24T11:08:00"/>
    <s v="anonymous"/>
    <m/>
    <x v="0"/>
    <x v="2"/>
    <x v="0"/>
    <x v="1"/>
    <x v="0"/>
    <x v="7"/>
    <x v="2"/>
    <x v="1"/>
    <x v="1"/>
    <x v="1"/>
    <x v="3"/>
    <x v="1"/>
    <n v="3"/>
    <x v="0"/>
    <n v="5"/>
    <n v="4"/>
    <x v="1"/>
    <x v="0"/>
    <x v="0"/>
    <x v="0"/>
    <x v="2"/>
    <x v="0"/>
    <x v="1"/>
    <x v="0"/>
    <m/>
    <x v="0"/>
    <x v="1"/>
    <x v="1"/>
    <n v="0"/>
  </r>
  <r>
    <n v="33"/>
    <d v="2022-06-24T11:04:09"/>
    <d v="2022-06-24T11:09:12"/>
    <s v="anonymous"/>
    <m/>
    <x v="0"/>
    <x v="0"/>
    <x v="1"/>
    <x v="1"/>
    <x v="0"/>
    <x v="8"/>
    <x v="0"/>
    <x v="3"/>
    <x v="3"/>
    <x v="0"/>
    <x v="0"/>
    <x v="1"/>
    <n v="3"/>
    <x v="2"/>
    <n v="3"/>
    <n v="3"/>
    <x v="2"/>
    <x v="1"/>
    <x v="2"/>
    <x v="3"/>
    <x v="2"/>
    <x v="3"/>
    <x v="0"/>
    <x v="4"/>
    <s v="More practical skills set and team work"/>
    <x v="0"/>
    <x v="2"/>
    <x v="1"/>
    <n v="1"/>
  </r>
  <r>
    <n v="35"/>
    <d v="2022-06-24T11:15:51"/>
    <d v="2022-06-24T11:18:34"/>
    <s v="anonymous"/>
    <m/>
    <x v="0"/>
    <x v="6"/>
    <x v="0"/>
    <x v="0"/>
    <x v="0"/>
    <x v="8"/>
    <x v="1"/>
    <x v="1"/>
    <x v="1"/>
    <x v="1"/>
    <x v="3"/>
    <x v="3"/>
    <n v="2"/>
    <x v="3"/>
    <n v="2"/>
    <n v="2"/>
    <x v="3"/>
    <x v="1"/>
    <x v="0"/>
    <x v="5"/>
    <x v="2"/>
    <x v="3"/>
    <x v="0"/>
    <x v="4"/>
    <s v="Presentation, workshops, chance to perform, based on task or skis"/>
    <x v="0"/>
    <x v="0"/>
    <x v="0"/>
    <n v="1"/>
  </r>
  <r>
    <n v="37"/>
    <d v="2022-06-24T11:20:18"/>
    <d v="2022-06-24T11:32:47"/>
    <s v="anonymous"/>
    <m/>
    <x v="1"/>
    <x v="0"/>
    <x v="0"/>
    <x v="1"/>
    <x v="0"/>
    <x v="7"/>
    <x v="1"/>
    <x v="1"/>
    <x v="1"/>
    <x v="1"/>
    <x v="5"/>
    <x v="3"/>
    <n v="2"/>
    <x v="5"/>
    <n v="1"/>
    <n v="2"/>
    <x v="3"/>
    <x v="0"/>
    <x v="2"/>
    <x v="2"/>
    <x v="1"/>
    <x v="0"/>
    <x v="1"/>
    <x v="0"/>
    <m/>
    <x v="1"/>
    <x v="0"/>
    <x v="0"/>
    <n v="0"/>
  </r>
  <r>
    <n v="38"/>
    <d v="2022-06-24T11:51:42"/>
    <d v="2022-06-24T11:55:14"/>
    <s v="anonymous"/>
    <m/>
    <x v="1"/>
    <x v="0"/>
    <x v="0"/>
    <x v="1"/>
    <x v="1"/>
    <x v="0"/>
    <x v="1"/>
    <x v="1"/>
    <x v="1"/>
    <x v="1"/>
    <x v="2"/>
    <x v="2"/>
    <n v="5"/>
    <x v="2"/>
    <n v="3"/>
    <n v="4"/>
    <x v="1"/>
    <x v="2"/>
    <x v="4"/>
    <x v="4"/>
    <x v="1"/>
    <x v="1"/>
    <x v="3"/>
    <x v="4"/>
    <m/>
    <x v="1"/>
    <x v="0"/>
    <x v="1"/>
    <n v="0"/>
  </r>
  <r>
    <n v="39"/>
    <d v="2022-06-24T11:53:19"/>
    <d v="2022-06-24T11:56:10"/>
    <s v="anonymous"/>
    <m/>
    <x v="1"/>
    <x v="0"/>
    <x v="0"/>
    <x v="1"/>
    <x v="0"/>
    <x v="0"/>
    <x v="1"/>
    <x v="1"/>
    <x v="1"/>
    <x v="1"/>
    <x v="5"/>
    <x v="3"/>
    <n v="2"/>
    <x v="3"/>
    <n v="2"/>
    <n v="2"/>
    <x v="3"/>
    <x v="1"/>
    <x v="2"/>
    <x v="3"/>
    <x v="2"/>
    <x v="1"/>
    <x v="1"/>
    <x v="0"/>
    <m/>
    <x v="0"/>
    <x v="0"/>
    <x v="0"/>
    <n v="0"/>
  </r>
  <r>
    <n v="40"/>
    <d v="2022-06-24T12:30:34"/>
    <d v="2022-06-24T12:32:45"/>
    <s v="anonymous"/>
    <m/>
    <x v="0"/>
    <x v="1"/>
    <x v="0"/>
    <x v="0"/>
    <x v="0"/>
    <x v="8"/>
    <x v="2"/>
    <x v="1"/>
    <x v="1"/>
    <x v="1"/>
    <x v="1"/>
    <x v="4"/>
    <n v="1"/>
    <x v="0"/>
    <n v="5"/>
    <n v="3"/>
    <x v="2"/>
    <x v="0"/>
    <x v="2"/>
    <x v="0"/>
    <x v="2"/>
    <x v="2"/>
    <x v="1"/>
    <x v="0"/>
    <m/>
    <x v="0"/>
    <x v="0"/>
    <x v="0"/>
    <n v="0"/>
  </r>
  <r>
    <n v="41"/>
    <d v="2022-06-24T13:32:38"/>
    <d v="2022-06-24T13:35:04"/>
    <s v="anonymous"/>
    <m/>
    <x v="0"/>
    <x v="6"/>
    <x v="1"/>
    <x v="1"/>
    <x v="0"/>
    <x v="0"/>
    <x v="1"/>
    <x v="1"/>
    <x v="1"/>
    <x v="1"/>
    <x v="5"/>
    <x v="0"/>
    <n v="6"/>
    <x v="2"/>
    <n v="3"/>
    <n v="5"/>
    <x v="4"/>
    <x v="1"/>
    <x v="2"/>
    <x v="0"/>
    <x v="0"/>
    <x v="1"/>
    <x v="1"/>
    <x v="2"/>
    <m/>
    <x v="0"/>
    <x v="0"/>
    <x v="1"/>
    <n v="0"/>
  </r>
  <r>
    <n v="42"/>
    <d v="2022-06-24T15:30:11"/>
    <d v="2022-06-24T15:33:59"/>
    <s v="anonymous"/>
    <m/>
    <x v="0"/>
    <x v="2"/>
    <x v="1"/>
    <x v="1"/>
    <x v="0"/>
    <x v="7"/>
    <x v="2"/>
    <x v="1"/>
    <x v="1"/>
    <x v="1"/>
    <x v="4"/>
    <x v="3"/>
    <n v="2"/>
    <x v="2"/>
    <n v="3"/>
    <n v="3"/>
    <x v="2"/>
    <x v="0"/>
    <x v="2"/>
    <x v="5"/>
    <x v="2"/>
    <x v="2"/>
    <x v="0"/>
    <x v="0"/>
    <m/>
    <x v="1"/>
    <x v="1"/>
    <x v="0"/>
    <n v="0"/>
  </r>
  <r>
    <n v="43"/>
    <d v="2022-06-24T15:30:38"/>
    <d v="2022-06-24T15:35:06"/>
    <s v="anonymous"/>
    <m/>
    <x v="0"/>
    <x v="0"/>
    <x v="0"/>
    <x v="1"/>
    <x v="0"/>
    <x v="0"/>
    <x v="1"/>
    <x v="1"/>
    <x v="1"/>
    <x v="1"/>
    <x v="2"/>
    <x v="5"/>
    <n v="7"/>
    <x v="3"/>
    <n v="2"/>
    <n v="5"/>
    <x v="4"/>
    <x v="0"/>
    <x v="2"/>
    <x v="0"/>
    <x v="4"/>
    <x v="0"/>
    <x v="1"/>
    <x v="0"/>
    <m/>
    <x v="0"/>
    <x v="0"/>
    <x v="0"/>
    <n v="0"/>
  </r>
  <r>
    <n v="44"/>
    <d v="2022-06-24T15:33:59"/>
    <d v="2022-06-24T15:37:09"/>
    <s v="anonymous"/>
    <m/>
    <x v="1"/>
    <x v="2"/>
    <x v="0"/>
    <x v="0"/>
    <x v="0"/>
    <x v="8"/>
    <x v="2"/>
    <x v="1"/>
    <x v="1"/>
    <x v="1"/>
    <x v="3"/>
    <x v="3"/>
    <n v="2"/>
    <x v="2"/>
    <n v="3"/>
    <n v="3"/>
    <x v="2"/>
    <x v="0"/>
    <x v="5"/>
    <x v="1"/>
    <x v="4"/>
    <x v="3"/>
    <x v="1"/>
    <x v="0"/>
    <m/>
    <x v="0"/>
    <x v="0"/>
    <x v="0"/>
    <n v="0"/>
  </r>
  <r>
    <n v="45"/>
    <d v="2022-06-24T15:35:51"/>
    <d v="2022-06-24T15:38:29"/>
    <s v="anonymous"/>
    <m/>
    <x v="0"/>
    <x v="0"/>
    <x v="0"/>
    <x v="1"/>
    <x v="0"/>
    <x v="9"/>
    <x v="2"/>
    <x v="1"/>
    <x v="1"/>
    <x v="1"/>
    <x v="3"/>
    <x v="3"/>
    <n v="2"/>
    <x v="5"/>
    <n v="1"/>
    <n v="2"/>
    <x v="3"/>
    <x v="0"/>
    <x v="0"/>
    <x v="3"/>
    <x v="0"/>
    <x v="5"/>
    <x v="3"/>
    <x v="0"/>
    <m/>
    <x v="1"/>
    <x v="1"/>
    <x v="0"/>
    <n v="0"/>
  </r>
  <r>
    <n v="46"/>
    <d v="2022-06-24T15:35:23"/>
    <d v="2022-06-24T15:39:40"/>
    <s v="anonymous"/>
    <m/>
    <x v="0"/>
    <x v="2"/>
    <x v="0"/>
    <x v="1"/>
    <x v="0"/>
    <x v="3"/>
    <x v="2"/>
    <x v="1"/>
    <x v="1"/>
    <x v="1"/>
    <x v="1"/>
    <x v="1"/>
    <n v="3"/>
    <x v="2"/>
    <n v="3"/>
    <n v="3"/>
    <x v="2"/>
    <x v="1"/>
    <x v="2"/>
    <x v="0"/>
    <x v="4"/>
    <x v="6"/>
    <x v="1"/>
    <x v="0"/>
    <m/>
    <x v="0"/>
    <x v="2"/>
    <x v="1"/>
    <n v="0"/>
  </r>
  <r>
    <n v="47"/>
    <d v="2022-06-24T15:36:23"/>
    <d v="2022-06-24T15:39:56"/>
    <s v="anonymous"/>
    <m/>
    <x v="0"/>
    <x v="2"/>
    <x v="0"/>
    <x v="1"/>
    <x v="0"/>
    <x v="3"/>
    <x v="2"/>
    <x v="1"/>
    <x v="1"/>
    <x v="1"/>
    <x v="4"/>
    <x v="0"/>
    <n v="6"/>
    <x v="4"/>
    <n v="6"/>
    <n v="6"/>
    <x v="0"/>
    <x v="0"/>
    <x v="2"/>
    <x v="6"/>
    <x v="1"/>
    <x v="2"/>
    <x v="0"/>
    <x v="3"/>
    <m/>
    <x v="0"/>
    <x v="2"/>
    <x v="0"/>
    <n v="0"/>
  </r>
  <r>
    <n v="48"/>
    <d v="2022-06-24T15:29:59"/>
    <d v="2022-06-24T15:41:55"/>
    <s v="anonymous"/>
    <m/>
    <x v="0"/>
    <x v="1"/>
    <x v="1"/>
    <x v="1"/>
    <x v="0"/>
    <x v="1"/>
    <x v="1"/>
    <x v="1"/>
    <x v="1"/>
    <x v="1"/>
    <x v="3"/>
    <x v="1"/>
    <n v="3"/>
    <x v="0"/>
    <n v="5"/>
    <n v="4"/>
    <x v="1"/>
    <x v="2"/>
    <x v="2"/>
    <x v="6"/>
    <x v="4"/>
    <x v="3"/>
    <x v="0"/>
    <x v="0"/>
    <s v="Even though we had a lot of practical projects (marketing plan, website,  creating a start-up, project management), they very rarely required the usage of learning of software/technical skills. Incorporating more of those skills and making the usage of 2-3 skills a requirement for each project would have been much more beneficial for my job today.  E.g. university teaching time management skills + Miro and having to use both to create a marketing plan "/>
    <x v="1"/>
    <x v="1"/>
    <x v="0"/>
    <n v="0"/>
  </r>
  <r>
    <n v="49"/>
    <d v="2022-06-24T15:40:20"/>
    <d v="2022-06-24T15:42:40"/>
    <s v="anonymous"/>
    <m/>
    <x v="0"/>
    <x v="0"/>
    <x v="0"/>
    <x v="1"/>
    <x v="0"/>
    <x v="9"/>
    <x v="2"/>
    <x v="1"/>
    <x v="1"/>
    <x v="1"/>
    <x v="3"/>
    <x v="2"/>
    <n v="5"/>
    <x v="4"/>
    <n v="6"/>
    <n v="6"/>
    <x v="0"/>
    <x v="0"/>
    <x v="0"/>
    <x v="5"/>
    <x v="1"/>
    <x v="2"/>
    <x v="3"/>
    <x v="6"/>
    <m/>
    <x v="1"/>
    <x v="0"/>
    <x v="1"/>
    <n v="0"/>
  </r>
  <r>
    <n v="51"/>
    <d v="2022-06-24T15:32:30"/>
    <d v="2022-06-24T15:47:54"/>
    <s v="anonymous"/>
    <m/>
    <x v="0"/>
    <x v="0"/>
    <x v="0"/>
    <x v="0"/>
    <x v="0"/>
    <x v="0"/>
    <x v="2"/>
    <x v="1"/>
    <x v="1"/>
    <x v="1"/>
    <x v="3"/>
    <x v="3"/>
    <n v="2"/>
    <x v="3"/>
    <n v="2"/>
    <n v="2"/>
    <x v="3"/>
    <x v="0"/>
    <x v="2"/>
    <x v="5"/>
    <x v="2"/>
    <x v="3"/>
    <x v="4"/>
    <x v="3"/>
    <s v="Interning has been a great way to learn a lot of the small details. University provides a well-rounded base. The real-world takes this general base and a student can use this to at least have an idea of what is going on. _x000a_I am an undergrad student at Penn State University and this internship is required to graduate with a degree in Information Science and Technology. I am not sure how the skills that will be learned in the MBA program will translate to the industry, but I will be finding that out next year._x000a_Prior to this, I spent twenty years in Supply Chain management with the companies Pfizer, Hershey Foods, GlaxoSmithKline, and Chiquita. It has been my experience that gaining industry skills happens both in the real-world and the classroom._x000a_Thank you and good luck with your master's degree._x000a_Michael Kellenberger."/>
    <x v="1"/>
    <x v="3"/>
    <x v="1"/>
    <n v="0"/>
  </r>
  <r>
    <n v="52"/>
    <d v="2022-06-24T15:45:50"/>
    <d v="2022-06-24T15:48:13"/>
    <s v="anonymous"/>
    <m/>
    <x v="1"/>
    <x v="0"/>
    <x v="0"/>
    <x v="2"/>
    <x v="0"/>
    <x v="0"/>
    <x v="0"/>
    <x v="2"/>
    <x v="3"/>
    <x v="0"/>
    <x v="0"/>
    <x v="2"/>
    <n v="5"/>
    <x v="3"/>
    <n v="2"/>
    <n v="4"/>
    <x v="1"/>
    <x v="0"/>
    <x v="0"/>
    <x v="2"/>
    <x v="2"/>
    <x v="1"/>
    <x v="1"/>
    <x v="0"/>
    <m/>
    <x v="1"/>
    <x v="0"/>
    <x v="1"/>
    <n v="0"/>
  </r>
  <r>
    <n v="53"/>
    <d v="2022-06-24T16:00:11"/>
    <d v="2022-06-24T16:02:49"/>
    <s v="anonymous"/>
    <m/>
    <x v="0"/>
    <x v="2"/>
    <x v="1"/>
    <x v="0"/>
    <x v="0"/>
    <x v="10"/>
    <x v="2"/>
    <x v="1"/>
    <x v="1"/>
    <x v="1"/>
    <x v="3"/>
    <x v="2"/>
    <n v="5"/>
    <x v="1"/>
    <n v="4"/>
    <n v="5"/>
    <x v="4"/>
    <x v="0"/>
    <x v="0"/>
    <x v="5"/>
    <x v="4"/>
    <x v="0"/>
    <x v="1"/>
    <x v="6"/>
    <s v="N/A"/>
    <x v="1"/>
    <x v="1"/>
    <x v="0"/>
    <n v="0"/>
  </r>
  <r>
    <n v="54"/>
    <d v="2022-06-24T15:58:26"/>
    <d v="2022-06-24T16:03:21"/>
    <s v="anonymous"/>
    <m/>
    <x v="0"/>
    <x v="0"/>
    <x v="1"/>
    <x v="2"/>
    <x v="0"/>
    <x v="0"/>
    <x v="2"/>
    <x v="1"/>
    <x v="1"/>
    <x v="1"/>
    <x v="3"/>
    <x v="0"/>
    <n v="6"/>
    <x v="3"/>
    <n v="2"/>
    <n v="4"/>
    <x v="1"/>
    <x v="0"/>
    <x v="4"/>
    <x v="4"/>
    <x v="1"/>
    <x v="3"/>
    <x v="1"/>
    <x v="0"/>
    <m/>
    <x v="1"/>
    <x v="1"/>
    <x v="1"/>
    <n v="0"/>
  </r>
  <r>
    <n v="55"/>
    <d v="2022-06-24T16:07:37"/>
    <d v="2022-06-24T16:10:58"/>
    <s v="anonymous"/>
    <m/>
    <x v="0"/>
    <x v="3"/>
    <x v="1"/>
    <x v="1"/>
    <x v="2"/>
    <x v="8"/>
    <x v="1"/>
    <x v="1"/>
    <x v="1"/>
    <x v="1"/>
    <x v="3"/>
    <x v="3"/>
    <n v="2"/>
    <x v="1"/>
    <n v="4"/>
    <n v="3"/>
    <x v="2"/>
    <x v="0"/>
    <x v="2"/>
    <x v="2"/>
    <x v="2"/>
    <x v="3"/>
    <x v="0"/>
    <x v="0"/>
    <m/>
    <x v="0"/>
    <x v="1"/>
    <x v="1"/>
    <n v="0"/>
  </r>
  <r>
    <n v="56"/>
    <d v="2022-06-24T16:20:09"/>
    <d v="2022-06-24T16:30:00"/>
    <s v="anonymous"/>
    <m/>
    <x v="0"/>
    <x v="0"/>
    <x v="1"/>
    <x v="1"/>
    <x v="0"/>
    <x v="0"/>
    <x v="2"/>
    <x v="1"/>
    <x v="1"/>
    <x v="1"/>
    <x v="5"/>
    <x v="0"/>
    <n v="6"/>
    <x v="5"/>
    <n v="1"/>
    <n v="4"/>
    <x v="1"/>
    <x v="0"/>
    <x v="2"/>
    <x v="1"/>
    <x v="0"/>
    <x v="1"/>
    <x v="1"/>
    <x v="2"/>
    <m/>
    <x v="1"/>
    <x v="1"/>
    <x v="1"/>
    <n v="0"/>
  </r>
  <r>
    <n v="57"/>
    <d v="2022-06-24T17:01:28"/>
    <d v="2022-06-24T17:05:46"/>
    <s v="anonymous"/>
    <m/>
    <x v="0"/>
    <x v="6"/>
    <x v="1"/>
    <x v="1"/>
    <x v="3"/>
    <x v="4"/>
    <x v="2"/>
    <x v="1"/>
    <x v="1"/>
    <x v="1"/>
    <x v="3"/>
    <x v="1"/>
    <n v="3"/>
    <x v="2"/>
    <n v="3"/>
    <n v="3"/>
    <x v="2"/>
    <x v="0"/>
    <x v="0"/>
    <x v="3"/>
    <x v="2"/>
    <x v="6"/>
    <x v="1"/>
    <x v="0"/>
    <s v="Compulsory internship should be included in the program."/>
    <x v="0"/>
    <x v="1"/>
    <x v="1"/>
    <n v="0"/>
  </r>
  <r>
    <n v="58"/>
    <d v="2022-06-24T19:25:42"/>
    <d v="2022-06-24T19:46:28"/>
    <s v="anonymous"/>
    <m/>
    <x v="0"/>
    <x v="6"/>
    <x v="1"/>
    <x v="0"/>
    <x v="0"/>
    <x v="11"/>
    <x v="2"/>
    <x v="1"/>
    <x v="1"/>
    <x v="1"/>
    <x v="1"/>
    <x v="1"/>
    <n v="3"/>
    <x v="5"/>
    <n v="1"/>
    <n v="2"/>
    <x v="3"/>
    <x v="0"/>
    <x v="0"/>
    <x v="3"/>
    <x v="2"/>
    <x v="3"/>
    <x v="1"/>
    <x v="0"/>
    <s v="Go to work"/>
    <x v="0"/>
    <x v="2"/>
    <x v="0"/>
    <n v="0"/>
  </r>
  <r>
    <n v="59"/>
    <d v="2022-06-24T20:04:14"/>
    <d v="2022-06-24T20:07:53"/>
    <s v="anonymous"/>
    <m/>
    <x v="0"/>
    <x v="6"/>
    <x v="1"/>
    <x v="1"/>
    <x v="4"/>
    <x v="3"/>
    <x v="1"/>
    <x v="1"/>
    <x v="1"/>
    <x v="1"/>
    <x v="3"/>
    <x v="6"/>
    <n v="4"/>
    <x v="2"/>
    <n v="3"/>
    <n v="4"/>
    <x v="1"/>
    <x v="2"/>
    <x v="2"/>
    <x v="0"/>
    <x v="2"/>
    <x v="3"/>
    <x v="0"/>
    <x v="4"/>
    <m/>
    <x v="0"/>
    <x v="1"/>
    <x v="1"/>
    <n v="1"/>
  </r>
  <r>
    <n v="60"/>
    <d v="2022-06-24T21:40:05"/>
    <d v="2022-06-24T21:42:17"/>
    <s v="anonymous"/>
    <m/>
    <x v="0"/>
    <x v="2"/>
    <x v="1"/>
    <x v="1"/>
    <x v="0"/>
    <x v="9"/>
    <x v="1"/>
    <x v="1"/>
    <x v="1"/>
    <x v="1"/>
    <x v="3"/>
    <x v="3"/>
    <n v="2"/>
    <x v="2"/>
    <n v="3"/>
    <n v="3"/>
    <x v="2"/>
    <x v="0"/>
    <x v="0"/>
    <x v="5"/>
    <x v="0"/>
    <x v="1"/>
    <x v="1"/>
    <x v="0"/>
    <m/>
    <x v="0"/>
    <x v="1"/>
    <x v="1"/>
    <n v="0"/>
  </r>
  <r>
    <n v="61"/>
    <d v="2022-06-24T22:47:54"/>
    <d v="2022-06-24T22:56:46"/>
    <s v="anonymous"/>
    <m/>
    <x v="0"/>
    <x v="6"/>
    <x v="1"/>
    <x v="1"/>
    <x v="3"/>
    <x v="12"/>
    <x v="1"/>
    <x v="1"/>
    <x v="1"/>
    <x v="1"/>
    <x v="3"/>
    <x v="3"/>
    <n v="2"/>
    <x v="0"/>
    <n v="5"/>
    <n v="4"/>
    <x v="1"/>
    <x v="0"/>
    <x v="2"/>
    <x v="3"/>
    <x v="2"/>
    <x v="3"/>
    <x v="1"/>
    <x v="4"/>
    <s v="Tableau tool for data visualisation"/>
    <x v="0"/>
    <x v="0"/>
    <x v="1"/>
    <n v="0"/>
  </r>
  <r>
    <n v="62"/>
    <d v="2022-06-25T00:51:24"/>
    <d v="2022-06-25T00:53:44"/>
    <s v="anonymous"/>
    <m/>
    <x v="0"/>
    <x v="3"/>
    <x v="1"/>
    <x v="1"/>
    <x v="5"/>
    <x v="8"/>
    <x v="1"/>
    <x v="1"/>
    <x v="1"/>
    <x v="1"/>
    <x v="3"/>
    <x v="0"/>
    <n v="6"/>
    <x v="4"/>
    <n v="6"/>
    <n v="6"/>
    <x v="0"/>
    <x v="0"/>
    <x v="0"/>
    <x v="6"/>
    <x v="0"/>
    <x v="3"/>
    <x v="1"/>
    <x v="2"/>
    <m/>
    <x v="0"/>
    <x v="0"/>
    <x v="0"/>
    <n v="0"/>
  </r>
  <r>
    <n v="63"/>
    <d v="2022-06-25T02:54:27"/>
    <d v="2022-06-25T03:37:24"/>
    <s v="anonymous"/>
    <m/>
    <x v="0"/>
    <x v="6"/>
    <x v="1"/>
    <x v="1"/>
    <x v="3"/>
    <x v="7"/>
    <x v="1"/>
    <x v="1"/>
    <x v="1"/>
    <x v="1"/>
    <x v="1"/>
    <x v="3"/>
    <n v="2"/>
    <x v="3"/>
    <n v="2"/>
    <n v="2"/>
    <x v="3"/>
    <x v="0"/>
    <x v="0"/>
    <x v="5"/>
    <x v="0"/>
    <x v="0"/>
    <x v="0"/>
    <x v="0"/>
    <s v="Courses should involve free courses which can be voluntarily accessed by students according to their area of interests. This will ensure that the students will learn what the university thinks is important as well as what the students think is important for themselves. "/>
    <x v="0"/>
    <x v="0"/>
    <x v="1"/>
    <n v="0"/>
  </r>
  <r>
    <n v="64"/>
    <d v="2022-06-25T08:53:11"/>
    <d v="2022-06-25T08:57:57"/>
    <s v="anonymous"/>
    <m/>
    <x v="1"/>
    <x v="3"/>
    <x v="1"/>
    <x v="1"/>
    <x v="1"/>
    <x v="10"/>
    <x v="0"/>
    <x v="4"/>
    <x v="4"/>
    <x v="1"/>
    <x v="0"/>
    <x v="3"/>
    <n v="2"/>
    <x v="1"/>
    <n v="4"/>
    <n v="3"/>
    <x v="2"/>
    <x v="1"/>
    <x v="3"/>
    <x v="0"/>
    <x v="1"/>
    <x v="2"/>
    <x v="2"/>
    <x v="4"/>
    <m/>
    <x v="0"/>
    <x v="0"/>
    <x v="0"/>
    <n v="0"/>
  </r>
  <r>
    <n v="65"/>
    <d v="2022-06-25T11:27:11"/>
    <d v="2022-06-25T11:32:43"/>
    <s v="anonymous"/>
    <m/>
    <x v="0"/>
    <x v="2"/>
    <x v="0"/>
    <x v="1"/>
    <x v="0"/>
    <x v="13"/>
    <x v="2"/>
    <x v="1"/>
    <x v="1"/>
    <x v="1"/>
    <x v="3"/>
    <x v="4"/>
    <n v="1"/>
    <x v="3"/>
    <n v="2"/>
    <n v="2"/>
    <x v="3"/>
    <x v="0"/>
    <x v="0"/>
    <x v="5"/>
    <x v="0"/>
    <x v="3"/>
    <x v="1"/>
    <x v="0"/>
    <s v="Soft Skills(Communication skills, Critical Thinking..etc), IT Skills,(Ms office suite)."/>
    <x v="1"/>
    <x v="1"/>
    <x v="1"/>
    <n v="0"/>
  </r>
  <r>
    <n v="66"/>
    <d v="2022-06-25T15:51:35"/>
    <d v="2022-06-25T16:01:00"/>
    <s v="anonymous"/>
    <m/>
    <x v="0"/>
    <x v="0"/>
    <x v="1"/>
    <x v="0"/>
    <x v="0"/>
    <x v="0"/>
    <x v="0"/>
    <x v="3"/>
    <x v="0"/>
    <x v="0"/>
    <x v="0"/>
    <x v="4"/>
    <n v="1"/>
    <x v="5"/>
    <n v="1"/>
    <n v="1"/>
    <x v="5"/>
    <x v="0"/>
    <x v="2"/>
    <x v="6"/>
    <x v="0"/>
    <x v="3"/>
    <x v="1"/>
    <x v="0"/>
    <m/>
    <x v="0"/>
    <x v="0"/>
    <x v="1"/>
    <n v="0"/>
  </r>
  <r>
    <n v="67"/>
    <d v="2022-06-25T19:25:51"/>
    <d v="2022-06-25T19:28:50"/>
    <s v="anonymous"/>
    <m/>
    <x v="0"/>
    <x v="2"/>
    <x v="0"/>
    <x v="1"/>
    <x v="6"/>
    <x v="13"/>
    <x v="2"/>
    <x v="1"/>
    <x v="1"/>
    <x v="1"/>
    <x v="1"/>
    <x v="1"/>
    <n v="3"/>
    <x v="1"/>
    <n v="4"/>
    <n v="4"/>
    <x v="1"/>
    <x v="0"/>
    <x v="0"/>
    <x v="5"/>
    <x v="0"/>
    <x v="3"/>
    <x v="0"/>
    <x v="3"/>
    <m/>
    <x v="0"/>
    <x v="0"/>
    <x v="1"/>
    <n v="0"/>
  </r>
  <r>
    <n v="68"/>
    <d v="2022-06-25T19:33:31"/>
    <d v="2022-06-25T19:51:18"/>
    <s v="anonymous"/>
    <m/>
    <x v="0"/>
    <x v="2"/>
    <x v="1"/>
    <x v="1"/>
    <x v="1"/>
    <x v="13"/>
    <x v="2"/>
    <x v="1"/>
    <x v="1"/>
    <x v="1"/>
    <x v="3"/>
    <x v="1"/>
    <n v="3"/>
    <x v="6"/>
    <n v="7"/>
    <n v="5"/>
    <x v="4"/>
    <x v="0"/>
    <x v="3"/>
    <x v="0"/>
    <x v="2"/>
    <x v="2"/>
    <x v="1"/>
    <x v="3"/>
    <s v="Programming skills such as vba, python, etc."/>
    <x v="0"/>
    <x v="0"/>
    <x v="1"/>
    <n v="0"/>
  </r>
  <r>
    <n v="69"/>
    <d v="2022-06-25T20:28:44"/>
    <d v="2022-06-25T20:33:25"/>
    <s v="anonymous"/>
    <m/>
    <x v="0"/>
    <x v="6"/>
    <x v="0"/>
    <x v="1"/>
    <x v="3"/>
    <x v="12"/>
    <x v="2"/>
    <x v="1"/>
    <x v="1"/>
    <x v="1"/>
    <x v="3"/>
    <x v="3"/>
    <n v="2"/>
    <x v="3"/>
    <n v="2"/>
    <n v="2"/>
    <x v="3"/>
    <x v="1"/>
    <x v="0"/>
    <x v="4"/>
    <x v="0"/>
    <x v="3"/>
    <x v="0"/>
    <x v="4"/>
    <m/>
    <x v="0"/>
    <x v="0"/>
    <x v="1"/>
    <n v="0"/>
  </r>
  <r>
    <n v="71"/>
    <d v="2022-06-26T08:25:19"/>
    <d v="2022-06-26T08:29:33"/>
    <s v="anonymous"/>
    <m/>
    <x v="0"/>
    <x v="6"/>
    <x v="0"/>
    <x v="1"/>
    <x v="3"/>
    <x v="6"/>
    <x v="0"/>
    <x v="3"/>
    <x v="0"/>
    <x v="0"/>
    <x v="0"/>
    <x v="3"/>
    <n v="2"/>
    <x v="3"/>
    <n v="2"/>
    <n v="2"/>
    <x v="3"/>
    <x v="0"/>
    <x v="0"/>
    <x v="0"/>
    <x v="2"/>
    <x v="3"/>
    <x v="1"/>
    <x v="4"/>
    <m/>
    <x v="0"/>
    <x v="0"/>
    <x v="1"/>
    <n v="0"/>
  </r>
  <r>
    <n v="72"/>
    <d v="2022-06-26T11:44:02"/>
    <d v="2022-06-26T11:47:40"/>
    <s v="anonymous"/>
    <m/>
    <x v="0"/>
    <x v="0"/>
    <x v="1"/>
    <x v="1"/>
    <x v="0"/>
    <x v="9"/>
    <x v="0"/>
    <x v="0"/>
    <x v="5"/>
    <x v="4"/>
    <x v="0"/>
    <x v="1"/>
    <n v="3"/>
    <x v="0"/>
    <n v="5"/>
    <n v="4"/>
    <x v="1"/>
    <x v="0"/>
    <x v="5"/>
    <x v="1"/>
    <x v="4"/>
    <x v="3"/>
    <x v="0"/>
    <x v="4"/>
    <s v="Practicals"/>
    <x v="0"/>
    <x v="0"/>
    <x v="1"/>
    <n v="0"/>
  </r>
  <r>
    <n v="73"/>
    <d v="2022-06-26T12:15:04"/>
    <d v="2022-06-26T12:19:39"/>
    <s v="anonymous"/>
    <m/>
    <x v="0"/>
    <x v="7"/>
    <x v="0"/>
    <x v="0"/>
    <x v="7"/>
    <x v="4"/>
    <x v="0"/>
    <x v="0"/>
    <x v="4"/>
    <x v="1"/>
    <x v="0"/>
    <x v="3"/>
    <n v="2"/>
    <x v="1"/>
    <n v="4"/>
    <n v="3"/>
    <x v="2"/>
    <x v="0"/>
    <x v="5"/>
    <x v="3"/>
    <x v="0"/>
    <x v="2"/>
    <x v="3"/>
    <x v="4"/>
    <s v="More industry visits where we can learn what specific skill sets they look for when hiring fresh graduates "/>
    <x v="2"/>
    <x v="0"/>
    <x v="0"/>
    <n v="0"/>
  </r>
  <r>
    <n v="74"/>
    <d v="2022-06-26T12:16:14"/>
    <d v="2022-06-26T12:22:25"/>
    <s v="anonymous"/>
    <m/>
    <x v="0"/>
    <x v="0"/>
    <x v="1"/>
    <x v="1"/>
    <x v="0"/>
    <x v="0"/>
    <x v="0"/>
    <x v="5"/>
    <x v="0"/>
    <x v="0"/>
    <x v="0"/>
    <x v="3"/>
    <n v="2"/>
    <x v="3"/>
    <n v="2"/>
    <n v="2"/>
    <x v="3"/>
    <x v="0"/>
    <x v="2"/>
    <x v="0"/>
    <x v="0"/>
    <x v="6"/>
    <x v="1"/>
    <x v="3"/>
    <s v="Practical knowledge / Mandatory Internships / course design in collaboration with reputed industries "/>
    <x v="0"/>
    <x v="0"/>
    <x v="1"/>
    <n v="0"/>
  </r>
  <r>
    <n v="75"/>
    <d v="2022-06-26T12:33:58"/>
    <d v="2022-06-26T12:37:02"/>
    <s v="anonymous"/>
    <m/>
    <x v="0"/>
    <x v="6"/>
    <x v="1"/>
    <x v="1"/>
    <x v="1"/>
    <x v="8"/>
    <x v="0"/>
    <x v="4"/>
    <x v="6"/>
    <x v="0"/>
    <x v="0"/>
    <x v="3"/>
    <n v="2"/>
    <x v="1"/>
    <n v="4"/>
    <n v="3"/>
    <x v="2"/>
    <x v="0"/>
    <x v="2"/>
    <x v="2"/>
    <x v="2"/>
    <x v="3"/>
    <x v="0"/>
    <x v="4"/>
    <m/>
    <x v="0"/>
    <x v="0"/>
    <x v="1"/>
    <n v="1"/>
  </r>
  <r>
    <n v="76"/>
    <d v="2022-06-26T12:41:14"/>
    <d v="2022-06-26T12:43:45"/>
    <s v="anonymous"/>
    <m/>
    <x v="0"/>
    <x v="7"/>
    <x v="0"/>
    <x v="0"/>
    <x v="6"/>
    <x v="4"/>
    <x v="0"/>
    <x v="0"/>
    <x v="4"/>
    <x v="1"/>
    <x v="0"/>
    <x v="3"/>
    <n v="2"/>
    <x v="3"/>
    <n v="2"/>
    <n v="2"/>
    <x v="3"/>
    <x v="1"/>
    <x v="5"/>
    <x v="0"/>
    <x v="2"/>
    <x v="3"/>
    <x v="0"/>
    <x v="4"/>
    <m/>
    <x v="2"/>
    <x v="2"/>
    <x v="0"/>
    <n v="1"/>
  </r>
  <r>
    <n v="77"/>
    <d v="2022-06-26T13:17:48"/>
    <d v="2022-06-26T13:21:27"/>
    <s v="anonymous"/>
    <m/>
    <x v="0"/>
    <x v="2"/>
    <x v="0"/>
    <x v="1"/>
    <x v="3"/>
    <x v="8"/>
    <x v="0"/>
    <x v="3"/>
    <x v="0"/>
    <x v="0"/>
    <x v="0"/>
    <x v="3"/>
    <n v="2"/>
    <x v="2"/>
    <n v="3"/>
    <n v="3"/>
    <x v="2"/>
    <x v="0"/>
    <x v="2"/>
    <x v="5"/>
    <x v="0"/>
    <x v="2"/>
    <x v="0"/>
    <x v="4"/>
    <s v="Certifications required by industry"/>
    <x v="0"/>
    <x v="0"/>
    <x v="0"/>
    <n v="0"/>
  </r>
  <r>
    <n v="78"/>
    <d v="2022-06-26T13:54:11"/>
    <d v="2022-06-26T13:57:17"/>
    <s v="anonymous"/>
    <m/>
    <x v="0"/>
    <x v="0"/>
    <x v="1"/>
    <x v="1"/>
    <x v="0"/>
    <x v="0"/>
    <x v="0"/>
    <x v="5"/>
    <x v="6"/>
    <x v="5"/>
    <x v="0"/>
    <x v="3"/>
    <n v="2"/>
    <x v="3"/>
    <n v="2"/>
    <n v="2"/>
    <x v="3"/>
    <x v="0"/>
    <x v="4"/>
    <x v="4"/>
    <x v="2"/>
    <x v="6"/>
    <x v="1"/>
    <x v="3"/>
    <m/>
    <x v="0"/>
    <x v="0"/>
    <x v="1"/>
    <n v="0"/>
  </r>
  <r>
    <n v="80"/>
    <d v="2022-06-26T21:39:06"/>
    <d v="2022-06-26T21:43:47"/>
    <s v="anonymous"/>
    <m/>
    <x v="1"/>
    <x v="3"/>
    <x v="1"/>
    <x v="1"/>
    <x v="8"/>
    <x v="8"/>
    <x v="0"/>
    <x v="4"/>
    <x v="4"/>
    <x v="1"/>
    <x v="0"/>
    <x v="1"/>
    <n v="3"/>
    <x v="6"/>
    <n v="7"/>
    <n v="5"/>
    <x v="4"/>
    <x v="1"/>
    <x v="1"/>
    <x v="6"/>
    <x v="5"/>
    <x v="3"/>
    <x v="0"/>
    <x v="4"/>
    <s v="Stärkerer Fokus auf Computer Programme wie Teams, Office etc. und auch allgemein anerkannte Software die Branchenspezifisch ist wie SAP o.Ä."/>
    <x v="0"/>
    <x v="0"/>
    <x v="0"/>
    <n v="0"/>
  </r>
  <r>
    <n v="83"/>
    <d v="2022-06-27T11:37:05"/>
    <d v="2022-06-27T11:39:29"/>
    <s v="anonymous"/>
    <m/>
    <x v="0"/>
    <x v="7"/>
    <x v="0"/>
    <x v="0"/>
    <x v="9"/>
    <x v="5"/>
    <x v="1"/>
    <x v="1"/>
    <x v="1"/>
    <x v="1"/>
    <x v="1"/>
    <x v="3"/>
    <n v="2"/>
    <x v="3"/>
    <n v="2"/>
    <n v="2"/>
    <x v="3"/>
    <x v="2"/>
    <x v="4"/>
    <x v="1"/>
    <x v="2"/>
    <x v="3"/>
    <x v="0"/>
    <x v="4"/>
    <m/>
    <x v="0"/>
    <x v="0"/>
    <x v="0"/>
    <n v="1"/>
  </r>
  <r>
    <n v="85"/>
    <d v="2022-06-27T15:44:27"/>
    <d v="2022-06-27T15:46:41"/>
    <s v="anonymous"/>
    <m/>
    <x v="0"/>
    <x v="2"/>
    <x v="0"/>
    <x v="1"/>
    <x v="0"/>
    <x v="10"/>
    <x v="2"/>
    <x v="1"/>
    <x v="1"/>
    <x v="1"/>
    <x v="3"/>
    <x v="1"/>
    <n v="3"/>
    <x v="4"/>
    <n v="6"/>
    <n v="5"/>
    <x v="4"/>
    <x v="0"/>
    <x v="2"/>
    <x v="2"/>
    <x v="1"/>
    <x v="1"/>
    <x v="0"/>
    <x v="0"/>
    <m/>
    <x v="1"/>
    <x v="1"/>
    <x v="1"/>
    <n v="0"/>
  </r>
  <r>
    <n v="86"/>
    <d v="2022-06-27T15:45:16"/>
    <d v="2022-06-27T15:58:16"/>
    <s v="anonymous"/>
    <m/>
    <x v="0"/>
    <x v="0"/>
    <x v="0"/>
    <x v="0"/>
    <x v="0"/>
    <x v="0"/>
    <x v="2"/>
    <x v="1"/>
    <x v="1"/>
    <x v="1"/>
    <x v="5"/>
    <x v="0"/>
    <n v="6"/>
    <x v="3"/>
    <n v="2"/>
    <n v="4"/>
    <x v="1"/>
    <x v="1"/>
    <x v="2"/>
    <x v="2"/>
    <x v="4"/>
    <x v="1"/>
    <x v="1"/>
    <x v="4"/>
    <s v="I would also focus on developing soft skills. My university did that but not very much."/>
    <x v="1"/>
    <x v="1"/>
    <x v="1"/>
    <n v="0"/>
  </r>
  <r>
    <n v="87"/>
    <d v="2022-06-27T16:00:50"/>
    <d v="2022-06-27T16:03:31"/>
    <s v="anonymous"/>
    <m/>
    <x v="0"/>
    <x v="2"/>
    <x v="0"/>
    <x v="1"/>
    <x v="0"/>
    <x v="8"/>
    <x v="2"/>
    <x v="1"/>
    <x v="1"/>
    <x v="1"/>
    <x v="5"/>
    <x v="1"/>
    <n v="3"/>
    <x v="3"/>
    <n v="2"/>
    <n v="3"/>
    <x v="2"/>
    <x v="0"/>
    <x v="2"/>
    <x v="3"/>
    <x v="2"/>
    <x v="3"/>
    <x v="3"/>
    <x v="0"/>
    <m/>
    <x v="0"/>
    <x v="0"/>
    <x v="1"/>
    <n v="0"/>
  </r>
  <r>
    <n v="88"/>
    <d v="2022-06-27T15:51:01"/>
    <d v="2022-06-27T16:04:52"/>
    <s v="anonymous"/>
    <m/>
    <x v="0"/>
    <x v="1"/>
    <x v="0"/>
    <x v="0"/>
    <x v="0"/>
    <x v="1"/>
    <x v="2"/>
    <x v="1"/>
    <x v="1"/>
    <x v="1"/>
    <x v="3"/>
    <x v="1"/>
    <n v="3"/>
    <x v="0"/>
    <n v="5"/>
    <n v="4"/>
    <x v="1"/>
    <x v="0"/>
    <x v="0"/>
    <x v="6"/>
    <x v="4"/>
    <x v="1"/>
    <x v="3"/>
    <x v="4"/>
    <s v="As a student studying Linguistics (not computational linguistics related field), I would say the job market has very limited suitable job opportunities for us (be language teacher or researchers, or don't know..) and some of us are considering shift to another field. The program itself can hardly provide us generally useful hard skills (for example, we are trained to use a software specially for phonetics but if you don't work on phonetics in the future you don't need this hard skill at all) , at the meanwhile during the study our soft skills can be trained if only the student is willing to devote himself/herself. So I don't expect my program to be changed, because I am the one who gives up continue on language researching, but it would be really nice if the university frequently provides more courses for skill training and make them known by most of students. "/>
    <x v="0"/>
    <x v="0"/>
    <x v="0"/>
    <n v="0"/>
  </r>
  <r>
    <n v="89"/>
    <d v="2022-06-27T15:44:03"/>
    <d v="2022-06-27T16:09:03"/>
    <s v="anonymous"/>
    <m/>
    <x v="0"/>
    <x v="0"/>
    <x v="1"/>
    <x v="0"/>
    <x v="0"/>
    <x v="0"/>
    <x v="2"/>
    <x v="1"/>
    <x v="1"/>
    <x v="1"/>
    <x v="3"/>
    <x v="5"/>
    <n v="7"/>
    <x v="3"/>
    <n v="2"/>
    <n v="5"/>
    <x v="4"/>
    <x v="1"/>
    <x v="3"/>
    <x v="0"/>
    <x v="2"/>
    <x v="3"/>
    <x v="1"/>
    <x v="0"/>
    <m/>
    <x v="1"/>
    <x v="1"/>
    <x v="1"/>
    <n v="0"/>
  </r>
  <r>
    <n v="90"/>
    <d v="2022-06-27T16:08:08"/>
    <d v="2022-06-27T16:14:03"/>
    <s v="anonymous"/>
    <m/>
    <x v="0"/>
    <x v="1"/>
    <x v="0"/>
    <x v="0"/>
    <x v="0"/>
    <x v="2"/>
    <x v="2"/>
    <x v="1"/>
    <x v="1"/>
    <x v="1"/>
    <x v="1"/>
    <x v="3"/>
    <n v="2"/>
    <x v="3"/>
    <n v="2"/>
    <n v="2"/>
    <x v="3"/>
    <x v="0"/>
    <x v="0"/>
    <x v="5"/>
    <x v="2"/>
    <x v="2"/>
    <x v="0"/>
    <x v="0"/>
    <m/>
    <x v="0"/>
    <x v="1"/>
    <x v="0"/>
    <n v="0"/>
  </r>
  <r>
    <n v="91"/>
    <d v="2022-06-27T16:14:30"/>
    <d v="2022-06-27T16:16:46"/>
    <s v="anonymous"/>
    <m/>
    <x v="0"/>
    <x v="6"/>
    <x v="0"/>
    <x v="1"/>
    <x v="0"/>
    <x v="6"/>
    <x v="2"/>
    <x v="1"/>
    <x v="1"/>
    <x v="1"/>
    <x v="1"/>
    <x v="4"/>
    <n v="1"/>
    <x v="2"/>
    <n v="3"/>
    <n v="2"/>
    <x v="3"/>
    <x v="0"/>
    <x v="2"/>
    <x v="5"/>
    <x v="0"/>
    <x v="2"/>
    <x v="0"/>
    <x v="0"/>
    <s v="Basic coding skills"/>
    <x v="1"/>
    <x v="1"/>
    <x v="1"/>
    <n v="0"/>
  </r>
  <r>
    <n v="93"/>
    <d v="2022-06-27T19:35:32"/>
    <d v="2022-06-27T19:38:33"/>
    <s v="anonymous"/>
    <m/>
    <x v="0"/>
    <x v="3"/>
    <x v="0"/>
    <x v="0"/>
    <x v="3"/>
    <x v="4"/>
    <x v="1"/>
    <x v="1"/>
    <x v="1"/>
    <x v="1"/>
    <x v="3"/>
    <x v="6"/>
    <n v="4"/>
    <x v="3"/>
    <n v="2"/>
    <n v="3"/>
    <x v="2"/>
    <x v="1"/>
    <x v="0"/>
    <x v="0"/>
    <x v="0"/>
    <x v="2"/>
    <x v="1"/>
    <x v="4"/>
    <s v="More focus on the practical knowledge or experimens, projects will help in acquiring job-ready skills."/>
    <x v="0"/>
    <x v="0"/>
    <x v="1"/>
    <n v="0"/>
  </r>
  <r>
    <n v="94"/>
    <d v="2022-06-27T21:31:02"/>
    <d v="2022-06-27T21:42:18"/>
    <s v="anonymous"/>
    <m/>
    <x v="0"/>
    <x v="3"/>
    <x v="0"/>
    <x v="1"/>
    <x v="7"/>
    <x v="4"/>
    <x v="2"/>
    <x v="1"/>
    <x v="1"/>
    <x v="1"/>
    <x v="1"/>
    <x v="3"/>
    <n v="2"/>
    <x v="2"/>
    <n v="3"/>
    <n v="3"/>
    <x v="2"/>
    <x v="0"/>
    <x v="3"/>
    <x v="0"/>
    <x v="1"/>
    <x v="3"/>
    <x v="1"/>
    <x v="0"/>
    <s v="More opportunities for hands-on work with technologies (hardware, machinery, tools and equipments, etc.) commonly used in industries."/>
    <x v="0"/>
    <x v="0"/>
    <x v="1"/>
    <n v="0"/>
  </r>
  <r>
    <n v="95"/>
    <d v="2022-06-27T21:42:49"/>
    <d v="2022-06-27T21:46:24"/>
    <s v="anonymous"/>
    <m/>
    <x v="0"/>
    <x v="0"/>
    <x v="1"/>
    <x v="1"/>
    <x v="0"/>
    <x v="0"/>
    <x v="2"/>
    <x v="1"/>
    <x v="1"/>
    <x v="1"/>
    <x v="3"/>
    <x v="0"/>
    <n v="6"/>
    <x v="3"/>
    <n v="2"/>
    <n v="4"/>
    <x v="1"/>
    <x v="1"/>
    <x v="2"/>
    <x v="5"/>
    <x v="0"/>
    <x v="2"/>
    <x v="1"/>
    <x v="4"/>
    <m/>
    <x v="1"/>
    <x v="1"/>
    <x v="1"/>
    <n v="0"/>
  </r>
  <r>
    <n v="96"/>
    <d v="2022-06-28T08:15:13"/>
    <d v="2022-06-28T08:17:29"/>
    <s v="anonymous"/>
    <m/>
    <x v="0"/>
    <x v="0"/>
    <x v="0"/>
    <x v="0"/>
    <x v="0"/>
    <x v="9"/>
    <x v="1"/>
    <x v="1"/>
    <x v="1"/>
    <x v="1"/>
    <x v="2"/>
    <x v="0"/>
    <n v="6"/>
    <x v="2"/>
    <n v="3"/>
    <n v="5"/>
    <x v="4"/>
    <x v="0"/>
    <x v="0"/>
    <x v="5"/>
    <x v="1"/>
    <x v="1"/>
    <x v="0"/>
    <x v="0"/>
    <m/>
    <x v="0"/>
    <x v="0"/>
    <x v="0"/>
    <n v="0"/>
  </r>
  <r>
    <n v="97"/>
    <d v="2022-06-28T09:20:20"/>
    <d v="2022-06-28T09:24:10"/>
    <s v="anonymous"/>
    <m/>
    <x v="0"/>
    <x v="6"/>
    <x v="0"/>
    <x v="0"/>
    <x v="0"/>
    <x v="7"/>
    <x v="1"/>
    <x v="1"/>
    <x v="1"/>
    <x v="1"/>
    <x v="4"/>
    <x v="1"/>
    <n v="3"/>
    <x v="2"/>
    <n v="3"/>
    <n v="3"/>
    <x v="2"/>
    <x v="0"/>
    <x v="6"/>
    <x v="1"/>
    <x v="2"/>
    <x v="2"/>
    <x v="1"/>
    <x v="2"/>
    <m/>
    <x v="0"/>
    <x v="1"/>
    <x v="0"/>
    <n v="0"/>
  </r>
  <r>
    <n v="98"/>
    <d v="2022-06-28T09:39:16"/>
    <d v="2022-06-28T09:46:35"/>
    <s v="anonymous"/>
    <m/>
    <x v="0"/>
    <x v="0"/>
    <x v="0"/>
    <x v="0"/>
    <x v="0"/>
    <x v="4"/>
    <x v="1"/>
    <x v="1"/>
    <x v="1"/>
    <x v="1"/>
    <x v="3"/>
    <x v="1"/>
    <n v="3"/>
    <x v="1"/>
    <n v="4"/>
    <n v="4"/>
    <x v="1"/>
    <x v="1"/>
    <x v="0"/>
    <x v="6"/>
    <x v="4"/>
    <x v="1"/>
    <x v="0"/>
    <x v="4"/>
    <s v="Good motivation and a discussion about day to day technological trends and updates will create awarenesses about where we stand and what should we do to cope up.."/>
    <x v="1"/>
    <x v="0"/>
    <x v="1"/>
    <n v="0"/>
  </r>
  <r>
    <n v="99"/>
    <d v="2022-06-28T10:41:25"/>
    <d v="2022-06-28T10:43:44"/>
    <s v="anonymous"/>
    <m/>
    <x v="1"/>
    <x v="2"/>
    <x v="0"/>
    <x v="1"/>
    <x v="0"/>
    <x v="8"/>
    <x v="0"/>
    <x v="2"/>
    <x v="3"/>
    <x v="0"/>
    <x v="0"/>
    <x v="3"/>
    <n v="2"/>
    <x v="2"/>
    <n v="3"/>
    <n v="3"/>
    <x v="2"/>
    <x v="0"/>
    <x v="3"/>
    <x v="6"/>
    <x v="1"/>
    <x v="0"/>
    <x v="0"/>
    <x v="4"/>
    <m/>
    <x v="0"/>
    <x v="1"/>
    <x v="1"/>
    <n v="0"/>
  </r>
  <r>
    <n v="100"/>
    <d v="2022-06-28T10:55:24"/>
    <d v="2022-06-28T11:10:00"/>
    <s v="anonymous"/>
    <m/>
    <x v="1"/>
    <x v="0"/>
    <x v="0"/>
    <x v="1"/>
    <x v="0"/>
    <x v="0"/>
    <x v="1"/>
    <x v="1"/>
    <x v="1"/>
    <x v="1"/>
    <x v="4"/>
    <x v="4"/>
    <n v="1"/>
    <x v="5"/>
    <n v="1"/>
    <n v="1"/>
    <x v="5"/>
    <x v="0"/>
    <x v="1"/>
    <x v="3"/>
    <x v="1"/>
    <x v="2"/>
    <x v="3"/>
    <x v="3"/>
    <m/>
    <x v="0"/>
    <x v="1"/>
    <x v="1"/>
    <n v="0"/>
  </r>
  <r>
    <n v="101"/>
    <d v="2022-06-28T17:20:20"/>
    <d v="2022-06-28T17:23:46"/>
    <s v="anonymous"/>
    <m/>
    <x v="0"/>
    <x v="0"/>
    <x v="0"/>
    <x v="0"/>
    <x v="3"/>
    <x v="4"/>
    <x v="2"/>
    <x v="1"/>
    <x v="1"/>
    <x v="1"/>
    <x v="3"/>
    <x v="3"/>
    <n v="2"/>
    <x v="3"/>
    <n v="2"/>
    <n v="2"/>
    <x v="3"/>
    <x v="0"/>
    <x v="2"/>
    <x v="0"/>
    <x v="0"/>
    <x v="0"/>
    <x v="3"/>
    <x v="4"/>
    <m/>
    <x v="1"/>
    <x v="0"/>
    <x v="1"/>
    <n v="0"/>
  </r>
  <r>
    <n v="102"/>
    <d v="2022-06-28T20:56:06"/>
    <d v="2022-06-28T20:58:02"/>
    <s v="anonymous"/>
    <m/>
    <x v="0"/>
    <x v="3"/>
    <x v="0"/>
    <x v="1"/>
    <x v="3"/>
    <x v="12"/>
    <x v="2"/>
    <x v="1"/>
    <x v="1"/>
    <x v="1"/>
    <x v="3"/>
    <x v="4"/>
    <n v="1"/>
    <x v="5"/>
    <n v="1"/>
    <n v="1"/>
    <x v="5"/>
    <x v="0"/>
    <x v="2"/>
    <x v="0"/>
    <x v="0"/>
    <x v="1"/>
    <x v="1"/>
    <x v="4"/>
    <m/>
    <x v="0"/>
    <x v="1"/>
    <x v="1"/>
    <n v="0"/>
  </r>
  <r>
    <n v="103"/>
    <d v="2022-06-28T21:08:10"/>
    <d v="2022-06-28T21:12:49"/>
    <s v="anonymous"/>
    <m/>
    <x v="0"/>
    <x v="2"/>
    <x v="1"/>
    <x v="1"/>
    <x v="3"/>
    <x v="10"/>
    <x v="0"/>
    <x v="2"/>
    <x v="5"/>
    <x v="0"/>
    <x v="0"/>
    <x v="1"/>
    <n v="3"/>
    <x v="1"/>
    <n v="4"/>
    <n v="4"/>
    <x v="1"/>
    <x v="0"/>
    <x v="0"/>
    <x v="6"/>
    <x v="0"/>
    <x v="3"/>
    <x v="1"/>
    <x v="0"/>
    <s v="Mandatory Internship is Must._x000a_Push Students Towards Gaining Knowledge, Exp from the Real World and through Readymade PPT’s"/>
    <x v="0"/>
    <x v="0"/>
    <x v="1"/>
    <n v="0"/>
  </r>
  <r>
    <n v="104"/>
    <d v="2022-06-29T02:59:31"/>
    <d v="2022-06-29T03:02:19"/>
    <s v="anonymous"/>
    <m/>
    <x v="1"/>
    <x v="0"/>
    <x v="1"/>
    <x v="1"/>
    <x v="0"/>
    <x v="8"/>
    <x v="0"/>
    <x v="2"/>
    <x v="6"/>
    <x v="4"/>
    <x v="0"/>
    <x v="1"/>
    <n v="3"/>
    <x v="2"/>
    <n v="3"/>
    <n v="3"/>
    <x v="2"/>
    <x v="2"/>
    <x v="2"/>
    <x v="0"/>
    <x v="0"/>
    <x v="2"/>
    <x v="2"/>
    <x v="2"/>
    <m/>
    <x v="0"/>
    <x v="0"/>
    <x v="1"/>
    <n v="0"/>
  </r>
  <r>
    <n v="105"/>
    <d v="2022-06-29T20:06:45"/>
    <d v="2022-06-29T20:09:15"/>
    <s v="anonymous"/>
    <m/>
    <x v="1"/>
    <x v="7"/>
    <x v="0"/>
    <x v="0"/>
    <x v="5"/>
    <x v="4"/>
    <x v="1"/>
    <x v="1"/>
    <x v="1"/>
    <x v="1"/>
    <x v="5"/>
    <x v="4"/>
    <n v="1"/>
    <x v="1"/>
    <n v="4"/>
    <n v="3"/>
    <x v="2"/>
    <x v="1"/>
    <x v="2"/>
    <x v="6"/>
    <x v="4"/>
    <x v="1"/>
    <x v="2"/>
    <x v="2"/>
    <m/>
    <x v="0"/>
    <x v="0"/>
    <x v="0"/>
    <n v="0"/>
  </r>
  <r>
    <n v="107"/>
    <d v="2022-06-29T20:42:00"/>
    <d v="2022-06-29T20:49:11"/>
    <s v="anonymous"/>
    <m/>
    <x v="0"/>
    <x v="6"/>
    <x v="1"/>
    <x v="1"/>
    <x v="10"/>
    <x v="4"/>
    <x v="2"/>
    <x v="1"/>
    <x v="1"/>
    <x v="1"/>
    <x v="3"/>
    <x v="2"/>
    <n v="5"/>
    <x v="6"/>
    <n v="7"/>
    <n v="6"/>
    <x v="0"/>
    <x v="0"/>
    <x v="0"/>
    <x v="5"/>
    <x v="0"/>
    <x v="2"/>
    <x v="1"/>
    <x v="0"/>
    <s v="Hard skillls, Pflichtpraktikum, encouragement towards entrepreneurship"/>
    <x v="0"/>
    <x v="0"/>
    <x v="1"/>
    <n v="0"/>
  </r>
  <r>
    <n v="108"/>
    <d v="2022-06-29T21:11:31"/>
    <d v="2022-06-29T21:14:07"/>
    <s v="anonymous"/>
    <m/>
    <x v="0"/>
    <x v="6"/>
    <x v="1"/>
    <x v="1"/>
    <x v="9"/>
    <x v="5"/>
    <x v="0"/>
    <x v="2"/>
    <x v="0"/>
    <x v="0"/>
    <x v="0"/>
    <x v="3"/>
    <n v="2"/>
    <x v="2"/>
    <n v="3"/>
    <n v="3"/>
    <x v="2"/>
    <x v="0"/>
    <x v="1"/>
    <x v="3"/>
    <x v="2"/>
    <x v="3"/>
    <x v="1"/>
    <x v="0"/>
    <m/>
    <x v="0"/>
    <x v="0"/>
    <x v="1"/>
    <n v="0"/>
  </r>
  <r>
    <n v="109"/>
    <d v="2022-06-29T21:20:05"/>
    <d v="2022-06-29T21:25:43"/>
    <s v="anonymous"/>
    <m/>
    <x v="0"/>
    <x v="0"/>
    <x v="0"/>
    <x v="0"/>
    <x v="3"/>
    <x v="8"/>
    <x v="1"/>
    <x v="1"/>
    <x v="1"/>
    <x v="1"/>
    <x v="5"/>
    <x v="1"/>
    <n v="3"/>
    <x v="5"/>
    <n v="1"/>
    <n v="2"/>
    <x v="3"/>
    <x v="0"/>
    <x v="1"/>
    <x v="3"/>
    <x v="0"/>
    <x v="3"/>
    <x v="1"/>
    <x v="4"/>
    <s v="Seminars on how to write CV, cover letter. _x000a__x000a_Practical guide for each course taken during studies to bridge the gap between theoretical study and industrial work."/>
    <x v="0"/>
    <x v="0"/>
    <x v="0"/>
    <n v="0"/>
  </r>
  <r>
    <n v="110"/>
    <d v="2022-06-29T21:26:16"/>
    <d v="2022-06-29T21:29:21"/>
    <s v="anonymous"/>
    <m/>
    <x v="0"/>
    <x v="0"/>
    <x v="0"/>
    <x v="0"/>
    <x v="0"/>
    <x v="0"/>
    <x v="1"/>
    <x v="1"/>
    <x v="1"/>
    <x v="1"/>
    <x v="1"/>
    <x v="3"/>
    <n v="2"/>
    <x v="2"/>
    <n v="3"/>
    <n v="3"/>
    <x v="2"/>
    <x v="0"/>
    <x v="5"/>
    <x v="1"/>
    <x v="2"/>
    <x v="6"/>
    <x v="1"/>
    <x v="4"/>
    <m/>
    <x v="0"/>
    <x v="0"/>
    <x v="1"/>
    <n v="0"/>
  </r>
  <r>
    <n v="111"/>
    <d v="2022-06-29T21:28:21"/>
    <d v="2022-06-29T21:31:16"/>
    <s v="anonymous"/>
    <m/>
    <x v="0"/>
    <x v="6"/>
    <x v="1"/>
    <x v="1"/>
    <x v="8"/>
    <x v="8"/>
    <x v="0"/>
    <x v="0"/>
    <x v="0"/>
    <x v="0"/>
    <x v="0"/>
    <x v="1"/>
    <n v="3"/>
    <x v="0"/>
    <n v="5"/>
    <n v="4"/>
    <x v="1"/>
    <x v="0"/>
    <x v="2"/>
    <x v="0"/>
    <x v="2"/>
    <x v="3"/>
    <x v="3"/>
    <x v="0"/>
    <s v="Make it more specialised"/>
    <x v="0"/>
    <x v="0"/>
    <x v="0"/>
    <n v="0"/>
  </r>
  <r>
    <n v="112"/>
    <d v="2022-06-29T21:32:50"/>
    <d v="2022-06-29T21:35:37"/>
    <s v="anonymous"/>
    <m/>
    <x v="1"/>
    <x v="7"/>
    <x v="0"/>
    <x v="1"/>
    <x v="5"/>
    <x v="4"/>
    <x v="2"/>
    <x v="1"/>
    <x v="1"/>
    <x v="1"/>
    <x v="3"/>
    <x v="4"/>
    <n v="1"/>
    <x v="2"/>
    <n v="3"/>
    <n v="2"/>
    <x v="3"/>
    <x v="0"/>
    <x v="4"/>
    <x v="3"/>
    <x v="0"/>
    <x v="3"/>
    <x v="0"/>
    <x v="4"/>
    <s v="Ausführliche Excelkurse und SAP! "/>
    <x v="0"/>
    <x v="1"/>
    <x v="1"/>
    <n v="0"/>
  </r>
  <r>
    <n v="113"/>
    <d v="2022-06-29T21:31:24"/>
    <d v="2022-06-29T21:36:18"/>
    <s v="anonymous"/>
    <m/>
    <x v="0"/>
    <x v="6"/>
    <x v="1"/>
    <x v="1"/>
    <x v="0"/>
    <x v="7"/>
    <x v="1"/>
    <x v="1"/>
    <x v="1"/>
    <x v="1"/>
    <x v="3"/>
    <x v="3"/>
    <n v="2"/>
    <x v="3"/>
    <n v="2"/>
    <n v="2"/>
    <x v="3"/>
    <x v="0"/>
    <x v="1"/>
    <x v="3"/>
    <x v="5"/>
    <x v="6"/>
    <x v="0"/>
    <x v="3"/>
    <m/>
    <x v="0"/>
    <x v="1"/>
    <x v="1"/>
    <n v="0"/>
  </r>
  <r>
    <n v="115"/>
    <d v="2022-06-29T21:55:11"/>
    <d v="2022-06-29T21:57:31"/>
    <s v="anonymous"/>
    <m/>
    <x v="0"/>
    <x v="3"/>
    <x v="0"/>
    <x v="0"/>
    <x v="3"/>
    <x v="4"/>
    <x v="1"/>
    <x v="1"/>
    <x v="1"/>
    <x v="1"/>
    <x v="1"/>
    <x v="3"/>
    <n v="2"/>
    <x v="3"/>
    <n v="2"/>
    <n v="2"/>
    <x v="3"/>
    <x v="1"/>
    <x v="1"/>
    <x v="0"/>
    <x v="4"/>
    <x v="3"/>
    <x v="1"/>
    <x v="0"/>
    <m/>
    <x v="0"/>
    <x v="0"/>
    <x v="0"/>
    <n v="0"/>
  </r>
  <r>
    <n v="116"/>
    <d v="2022-06-29T22:06:47"/>
    <d v="2022-06-29T22:08:48"/>
    <s v="anonymous"/>
    <m/>
    <x v="0"/>
    <x v="0"/>
    <x v="0"/>
    <x v="1"/>
    <x v="0"/>
    <x v="0"/>
    <x v="1"/>
    <x v="1"/>
    <x v="1"/>
    <x v="1"/>
    <x v="5"/>
    <x v="6"/>
    <n v="4"/>
    <x v="1"/>
    <n v="4"/>
    <n v="4"/>
    <x v="1"/>
    <x v="1"/>
    <x v="4"/>
    <x v="4"/>
    <x v="2"/>
    <x v="5"/>
    <x v="2"/>
    <x v="5"/>
    <m/>
    <x v="0"/>
    <x v="0"/>
    <x v="1"/>
    <n v="0"/>
  </r>
  <r>
    <n v="117"/>
    <d v="2022-06-29T22:19:13"/>
    <d v="2022-06-29T22:24:03"/>
    <s v="anonymous"/>
    <m/>
    <x v="0"/>
    <x v="3"/>
    <x v="1"/>
    <x v="1"/>
    <x v="11"/>
    <x v="6"/>
    <x v="1"/>
    <x v="1"/>
    <x v="1"/>
    <x v="1"/>
    <x v="1"/>
    <x v="1"/>
    <n v="3"/>
    <x v="3"/>
    <n v="2"/>
    <n v="3"/>
    <x v="2"/>
    <x v="0"/>
    <x v="0"/>
    <x v="3"/>
    <x v="0"/>
    <x v="1"/>
    <x v="1"/>
    <x v="0"/>
    <m/>
    <x v="1"/>
    <x v="1"/>
    <x v="1"/>
    <n v="0"/>
  </r>
  <r>
    <n v="118"/>
    <d v="2022-06-29T22:30:44"/>
    <d v="2022-06-29T22:34:13"/>
    <s v="anonymous"/>
    <m/>
    <x v="0"/>
    <x v="0"/>
    <x v="1"/>
    <x v="1"/>
    <x v="0"/>
    <x v="0"/>
    <x v="0"/>
    <x v="4"/>
    <x v="6"/>
    <x v="5"/>
    <x v="0"/>
    <x v="1"/>
    <n v="3"/>
    <x v="3"/>
    <n v="2"/>
    <n v="3"/>
    <x v="2"/>
    <x v="0"/>
    <x v="3"/>
    <x v="6"/>
    <x v="0"/>
    <x v="2"/>
    <x v="1"/>
    <x v="0"/>
    <m/>
    <x v="0"/>
    <x v="0"/>
    <x v="1"/>
    <n v="0"/>
  </r>
  <r>
    <n v="119"/>
    <d v="2022-06-29T23:32:16"/>
    <d v="2022-06-29T23:35:10"/>
    <s v="anonymous"/>
    <m/>
    <x v="0"/>
    <x v="0"/>
    <x v="1"/>
    <x v="1"/>
    <x v="3"/>
    <x v="0"/>
    <x v="0"/>
    <x v="3"/>
    <x v="6"/>
    <x v="0"/>
    <x v="0"/>
    <x v="3"/>
    <n v="2"/>
    <x v="3"/>
    <n v="2"/>
    <n v="2"/>
    <x v="3"/>
    <x v="1"/>
    <x v="0"/>
    <x v="0"/>
    <x v="2"/>
    <x v="2"/>
    <x v="0"/>
    <x v="4"/>
    <m/>
    <x v="0"/>
    <x v="0"/>
    <x v="1"/>
    <n v="0"/>
  </r>
  <r>
    <n v="120"/>
    <d v="2022-06-29T23:39:29"/>
    <d v="2022-06-29T23:46:12"/>
    <s v="anonymous"/>
    <m/>
    <x v="0"/>
    <x v="8"/>
    <x v="0"/>
    <x v="0"/>
    <x v="6"/>
    <x v="4"/>
    <x v="1"/>
    <x v="1"/>
    <x v="1"/>
    <x v="1"/>
    <x v="3"/>
    <x v="3"/>
    <n v="2"/>
    <x v="1"/>
    <n v="4"/>
    <n v="3"/>
    <x v="2"/>
    <x v="1"/>
    <x v="0"/>
    <x v="3"/>
    <x v="2"/>
    <x v="3"/>
    <x v="0"/>
    <x v="3"/>
    <m/>
    <x v="0"/>
    <x v="1"/>
    <x v="0"/>
    <n v="0"/>
  </r>
  <r>
    <n v="121"/>
    <d v="2022-06-30T01:55:22"/>
    <d v="2022-06-30T01:57:42"/>
    <s v="anonymous"/>
    <m/>
    <x v="0"/>
    <x v="6"/>
    <x v="1"/>
    <x v="1"/>
    <x v="11"/>
    <x v="9"/>
    <x v="0"/>
    <x v="0"/>
    <x v="0"/>
    <x v="0"/>
    <x v="0"/>
    <x v="3"/>
    <n v="2"/>
    <x v="5"/>
    <n v="1"/>
    <n v="2"/>
    <x v="3"/>
    <x v="0"/>
    <x v="0"/>
    <x v="6"/>
    <x v="0"/>
    <x v="1"/>
    <x v="1"/>
    <x v="0"/>
    <m/>
    <x v="0"/>
    <x v="0"/>
    <x v="1"/>
    <n v="0"/>
  </r>
  <r>
    <n v="122"/>
    <d v="2022-06-30T05:59:16"/>
    <d v="2022-06-30T06:08:19"/>
    <s v="anonymous"/>
    <m/>
    <x v="0"/>
    <x v="2"/>
    <x v="0"/>
    <x v="0"/>
    <x v="0"/>
    <x v="5"/>
    <x v="0"/>
    <x v="0"/>
    <x v="5"/>
    <x v="6"/>
    <x v="0"/>
    <x v="6"/>
    <n v="4"/>
    <x v="2"/>
    <n v="3"/>
    <n v="4"/>
    <x v="1"/>
    <x v="0"/>
    <x v="2"/>
    <x v="6"/>
    <x v="0"/>
    <x v="2"/>
    <x v="0"/>
    <x v="4"/>
    <m/>
    <x v="0"/>
    <x v="2"/>
    <x v="0"/>
    <n v="0"/>
  </r>
  <r>
    <n v="123"/>
    <d v="2022-06-30T08:16:45"/>
    <d v="2022-06-30T08:19:33"/>
    <s v="anonymous"/>
    <m/>
    <x v="0"/>
    <x v="6"/>
    <x v="1"/>
    <x v="1"/>
    <x v="0"/>
    <x v="5"/>
    <x v="0"/>
    <x v="3"/>
    <x v="5"/>
    <x v="4"/>
    <x v="0"/>
    <x v="1"/>
    <n v="3"/>
    <x v="2"/>
    <n v="3"/>
    <n v="3"/>
    <x v="2"/>
    <x v="0"/>
    <x v="2"/>
    <x v="6"/>
    <x v="2"/>
    <x v="3"/>
    <x v="0"/>
    <x v="4"/>
    <s v="More soft skills training should be provided. "/>
    <x v="0"/>
    <x v="0"/>
    <x v="1"/>
    <n v="1"/>
  </r>
  <r>
    <n v="124"/>
    <d v="2022-06-30T09:16:53"/>
    <d v="2022-06-30T09:34:27"/>
    <s v="anonymous"/>
    <m/>
    <x v="0"/>
    <x v="6"/>
    <x v="1"/>
    <x v="1"/>
    <x v="0"/>
    <x v="5"/>
    <x v="2"/>
    <x v="1"/>
    <x v="1"/>
    <x v="1"/>
    <x v="1"/>
    <x v="1"/>
    <n v="3"/>
    <x v="0"/>
    <n v="5"/>
    <n v="4"/>
    <x v="1"/>
    <x v="0"/>
    <x v="2"/>
    <x v="0"/>
    <x v="4"/>
    <x v="0"/>
    <x v="1"/>
    <x v="0"/>
    <s v="Powerpoint skills, Excel skills and some advanced tools for project management and job specific "/>
    <x v="0"/>
    <x v="1"/>
    <x v="0"/>
    <n v="0"/>
  </r>
  <r>
    <n v="125"/>
    <d v="2022-06-30T11:25:48"/>
    <d v="2022-06-30T11:29:45"/>
    <s v="anonymous"/>
    <m/>
    <x v="1"/>
    <x v="3"/>
    <x v="0"/>
    <x v="0"/>
    <x v="5"/>
    <x v="4"/>
    <x v="1"/>
    <x v="1"/>
    <x v="1"/>
    <x v="1"/>
    <x v="2"/>
    <x v="2"/>
    <n v="5"/>
    <x v="0"/>
    <n v="5"/>
    <n v="5"/>
    <x v="4"/>
    <x v="1"/>
    <x v="1"/>
    <x v="1"/>
    <x v="4"/>
    <x v="1"/>
    <x v="1"/>
    <x v="0"/>
    <s v="Weniger Theorie. Unterstützung der Universität für Abschlussarbeiten in der Industrie. Breiteres Wahlangebot an Fächern außerhalb des eigenen Fachs (zB IT, Projektmanagement etc.). Die Möglichkeit Zertifikate zu erhalten. "/>
    <x v="1"/>
    <x v="0"/>
    <x v="1"/>
    <n v="0"/>
  </r>
  <r>
    <n v="126"/>
    <d v="2022-06-30T11:33:53"/>
    <d v="2022-06-30T11:38:48"/>
    <s v="anonymous"/>
    <m/>
    <x v="0"/>
    <x v="6"/>
    <x v="1"/>
    <x v="1"/>
    <x v="11"/>
    <x v="2"/>
    <x v="1"/>
    <x v="1"/>
    <x v="1"/>
    <x v="1"/>
    <x v="5"/>
    <x v="1"/>
    <n v="3"/>
    <x v="4"/>
    <n v="6"/>
    <n v="5"/>
    <x v="4"/>
    <x v="0"/>
    <x v="2"/>
    <x v="3"/>
    <x v="0"/>
    <x v="3"/>
    <x v="0"/>
    <x v="0"/>
    <s v="the overall idea of company segments and professional expertise provided by the course"/>
    <x v="0"/>
    <x v="1"/>
    <x v="1"/>
    <n v="0"/>
  </r>
  <r>
    <n v="127"/>
    <d v="2022-06-30T12:40:25"/>
    <d v="2022-06-30T12:46:08"/>
    <s v="anonymous"/>
    <m/>
    <x v="0"/>
    <x v="0"/>
    <x v="1"/>
    <x v="1"/>
    <x v="7"/>
    <x v="9"/>
    <x v="0"/>
    <x v="5"/>
    <x v="2"/>
    <x v="0"/>
    <x v="0"/>
    <x v="4"/>
    <n v="1"/>
    <x v="5"/>
    <n v="1"/>
    <n v="1"/>
    <x v="5"/>
    <x v="0"/>
    <x v="5"/>
    <x v="3"/>
    <x v="0"/>
    <x v="1"/>
    <x v="1"/>
    <x v="4"/>
    <m/>
    <x v="0"/>
    <x v="0"/>
    <x v="1"/>
    <n v="0"/>
  </r>
  <r>
    <n v="129"/>
    <d v="2022-07-01T15:18:35"/>
    <d v="2022-07-01T15:20:18"/>
    <s v="anonymous"/>
    <m/>
    <x v="1"/>
    <x v="2"/>
    <x v="1"/>
    <x v="1"/>
    <x v="12"/>
    <x v="10"/>
    <x v="1"/>
    <x v="1"/>
    <x v="1"/>
    <x v="1"/>
    <x v="5"/>
    <x v="1"/>
    <n v="3"/>
    <x v="4"/>
    <n v="6"/>
    <n v="5"/>
    <x v="4"/>
    <x v="0"/>
    <x v="5"/>
    <x v="1"/>
    <x v="4"/>
    <x v="1"/>
    <x v="4"/>
    <x v="4"/>
    <m/>
    <x v="0"/>
    <x v="0"/>
    <x v="0"/>
    <n v="0"/>
  </r>
  <r>
    <n v="130"/>
    <d v="2022-07-01T18:46:32"/>
    <d v="2022-07-01T18:48:43"/>
    <s v="anonymous"/>
    <m/>
    <x v="1"/>
    <x v="1"/>
    <x v="1"/>
    <x v="1"/>
    <x v="9"/>
    <x v="10"/>
    <x v="1"/>
    <x v="1"/>
    <x v="1"/>
    <x v="1"/>
    <x v="2"/>
    <x v="2"/>
    <n v="5"/>
    <x v="4"/>
    <n v="6"/>
    <n v="6"/>
    <x v="0"/>
    <x v="1"/>
    <x v="4"/>
    <x v="4"/>
    <x v="4"/>
    <x v="5"/>
    <x v="0"/>
    <x v="4"/>
    <m/>
    <x v="1"/>
    <x v="0"/>
    <x v="1"/>
    <n v="0"/>
  </r>
  <r>
    <n v="131"/>
    <d v="2022-07-02T09:35:31"/>
    <d v="2022-07-02T09:49:49"/>
    <s v="anonymous"/>
    <m/>
    <x v="1"/>
    <x v="6"/>
    <x v="0"/>
    <x v="1"/>
    <x v="0"/>
    <x v="0"/>
    <x v="1"/>
    <x v="1"/>
    <x v="1"/>
    <x v="1"/>
    <x v="5"/>
    <x v="3"/>
    <n v="2"/>
    <x v="3"/>
    <n v="2"/>
    <n v="2"/>
    <x v="3"/>
    <x v="0"/>
    <x v="0"/>
    <x v="6"/>
    <x v="2"/>
    <x v="3"/>
    <x v="0"/>
    <x v="4"/>
    <m/>
    <x v="0"/>
    <x v="0"/>
    <x v="1"/>
    <n v="1"/>
  </r>
  <r>
    <n v="132"/>
    <d v="2022-07-02T11:04:54"/>
    <d v="2022-07-02T11:12:29"/>
    <s v="anonymous"/>
    <m/>
    <x v="0"/>
    <x v="0"/>
    <x v="0"/>
    <x v="0"/>
    <x v="3"/>
    <x v="0"/>
    <x v="0"/>
    <x v="3"/>
    <x v="6"/>
    <x v="5"/>
    <x v="0"/>
    <x v="1"/>
    <n v="3"/>
    <x v="0"/>
    <n v="5"/>
    <n v="4"/>
    <x v="1"/>
    <x v="1"/>
    <x v="4"/>
    <x v="4"/>
    <x v="6"/>
    <x v="6"/>
    <x v="0"/>
    <x v="5"/>
    <s v="Reduce the academic workload. 30 ects worth of courses was common sense. Could have done something else in that time instead. Instead make internships mandatory. That will make it easier for students to enter the job market, especially those who don't have previous work experience. About inclusion - subjects such as business analytics, process mining, pattern recognition at least got me some interviews. "/>
    <x v="0"/>
    <x v="0"/>
    <x v="0"/>
    <n v="0"/>
  </r>
  <r>
    <n v="133"/>
    <d v="2022-07-02T11:14:45"/>
    <d v="2022-07-02T11:19:50"/>
    <s v="anonymous"/>
    <m/>
    <x v="0"/>
    <x v="6"/>
    <x v="0"/>
    <x v="1"/>
    <x v="3"/>
    <x v="8"/>
    <x v="2"/>
    <x v="1"/>
    <x v="1"/>
    <x v="1"/>
    <x v="1"/>
    <x v="6"/>
    <n v="4"/>
    <x v="1"/>
    <n v="4"/>
    <n v="4"/>
    <x v="1"/>
    <x v="0"/>
    <x v="5"/>
    <x v="4"/>
    <x v="0"/>
    <x v="6"/>
    <x v="0"/>
    <x v="0"/>
    <s v="Spoon feeding should be stoped. Students should do secondary research, work on P&amp;L sheet and Apply stratrgies. That will be beneficial for Corporate. Otherwise its donkey work. If I would want to learn all the things in company only then why should I take an admission in any university by paying 12Lakhs INR. ? Stop spoon feeding ! "/>
    <x v="0"/>
    <x v="0"/>
    <x v="1"/>
    <n v="0"/>
  </r>
  <r>
    <n v="135"/>
    <d v="2022-07-02T12:45:51"/>
    <d v="2022-07-02T12:48:31"/>
    <s v="anonymous"/>
    <m/>
    <x v="1"/>
    <x v="2"/>
    <x v="0"/>
    <x v="0"/>
    <x v="0"/>
    <x v="10"/>
    <x v="1"/>
    <x v="1"/>
    <x v="1"/>
    <x v="1"/>
    <x v="3"/>
    <x v="3"/>
    <n v="2"/>
    <x v="2"/>
    <n v="3"/>
    <n v="3"/>
    <x v="2"/>
    <x v="0"/>
    <x v="1"/>
    <x v="3"/>
    <x v="2"/>
    <x v="3"/>
    <x v="0"/>
    <x v="4"/>
    <m/>
    <x v="0"/>
    <x v="0"/>
    <x v="0"/>
    <n v="1"/>
  </r>
  <r>
    <n v="136"/>
    <d v="2022-07-02T12:46:37"/>
    <d v="2022-07-02T12:49:11"/>
    <s v="anonymous"/>
    <m/>
    <x v="0"/>
    <x v="0"/>
    <x v="0"/>
    <x v="1"/>
    <x v="0"/>
    <x v="0"/>
    <x v="1"/>
    <x v="1"/>
    <x v="1"/>
    <x v="1"/>
    <x v="1"/>
    <x v="1"/>
    <n v="3"/>
    <x v="3"/>
    <n v="2"/>
    <n v="3"/>
    <x v="2"/>
    <x v="0"/>
    <x v="2"/>
    <x v="0"/>
    <x v="2"/>
    <x v="3"/>
    <x v="1"/>
    <x v="4"/>
    <m/>
    <x v="0"/>
    <x v="0"/>
    <x v="1"/>
    <n v="0"/>
  </r>
  <r>
    <n v="138"/>
    <d v="2022-07-02T13:57:19"/>
    <d v="2022-07-02T14:08:22"/>
    <s v="anonymous"/>
    <m/>
    <x v="1"/>
    <x v="2"/>
    <x v="0"/>
    <x v="1"/>
    <x v="0"/>
    <x v="3"/>
    <x v="1"/>
    <x v="1"/>
    <x v="1"/>
    <x v="1"/>
    <x v="3"/>
    <x v="3"/>
    <n v="2"/>
    <x v="3"/>
    <n v="2"/>
    <n v="2"/>
    <x v="3"/>
    <x v="1"/>
    <x v="1"/>
    <x v="6"/>
    <x v="0"/>
    <x v="5"/>
    <x v="0"/>
    <x v="5"/>
    <m/>
    <x v="0"/>
    <x v="1"/>
    <x v="0"/>
    <n v="0"/>
  </r>
  <r>
    <n v="139"/>
    <d v="2022-07-02T14:26:21"/>
    <d v="2022-07-02T14:29:00"/>
    <s v="anonymous"/>
    <m/>
    <x v="1"/>
    <x v="4"/>
    <x v="0"/>
    <x v="1"/>
    <x v="4"/>
    <x v="1"/>
    <x v="1"/>
    <x v="1"/>
    <x v="1"/>
    <x v="1"/>
    <x v="4"/>
    <x v="1"/>
    <n v="3"/>
    <x v="2"/>
    <n v="3"/>
    <n v="3"/>
    <x v="2"/>
    <x v="1"/>
    <x v="6"/>
    <x v="1"/>
    <x v="1"/>
    <x v="1"/>
    <x v="3"/>
    <x v="4"/>
    <m/>
    <x v="1"/>
    <x v="0"/>
    <x v="0"/>
    <n v="0"/>
  </r>
  <r>
    <n v="140"/>
    <d v="2022-07-02T20:57:04"/>
    <d v="2022-07-02T20:59:49"/>
    <s v="anonymous"/>
    <m/>
    <x v="1"/>
    <x v="2"/>
    <x v="0"/>
    <x v="1"/>
    <x v="3"/>
    <x v="10"/>
    <x v="1"/>
    <x v="1"/>
    <x v="1"/>
    <x v="1"/>
    <x v="2"/>
    <x v="1"/>
    <n v="3"/>
    <x v="1"/>
    <n v="4"/>
    <n v="4"/>
    <x v="1"/>
    <x v="1"/>
    <x v="4"/>
    <x v="4"/>
    <x v="2"/>
    <x v="3"/>
    <x v="1"/>
    <x v="0"/>
    <m/>
    <x v="0"/>
    <x v="1"/>
    <x v="0"/>
    <n v="0"/>
  </r>
  <r>
    <n v="141"/>
    <d v="2022-07-02T21:18:29"/>
    <d v="2022-07-02T21:20:02"/>
    <s v="anonymous"/>
    <m/>
    <x v="1"/>
    <x v="2"/>
    <x v="0"/>
    <x v="0"/>
    <x v="7"/>
    <x v="9"/>
    <x v="1"/>
    <x v="1"/>
    <x v="1"/>
    <x v="1"/>
    <x v="1"/>
    <x v="1"/>
    <n v="3"/>
    <x v="4"/>
    <n v="6"/>
    <n v="5"/>
    <x v="4"/>
    <x v="1"/>
    <x v="4"/>
    <x v="4"/>
    <x v="1"/>
    <x v="4"/>
    <x v="0"/>
    <x v="2"/>
    <m/>
    <x v="0"/>
    <x v="1"/>
    <x v="1"/>
    <n v="0"/>
  </r>
  <r>
    <n v="142"/>
    <d v="2022-07-02T22:07:52"/>
    <d v="2022-07-02T22:11:21"/>
    <s v="anonymous"/>
    <m/>
    <x v="1"/>
    <x v="1"/>
    <x v="1"/>
    <x v="1"/>
    <x v="4"/>
    <x v="3"/>
    <x v="0"/>
    <x v="4"/>
    <x v="5"/>
    <x v="0"/>
    <x v="0"/>
    <x v="1"/>
    <n v="3"/>
    <x v="0"/>
    <n v="5"/>
    <n v="4"/>
    <x v="1"/>
    <x v="0"/>
    <x v="0"/>
    <x v="6"/>
    <x v="2"/>
    <x v="2"/>
    <x v="2"/>
    <x v="3"/>
    <m/>
    <x v="0"/>
    <x v="3"/>
    <x v="0"/>
    <n v="0"/>
  </r>
  <r>
    <n v="143"/>
    <d v="2022-07-03T00:15:49"/>
    <d v="2022-07-03T00:18:22"/>
    <s v="anonymous"/>
    <m/>
    <x v="1"/>
    <x v="2"/>
    <x v="1"/>
    <x v="1"/>
    <x v="12"/>
    <x v="5"/>
    <x v="1"/>
    <x v="1"/>
    <x v="1"/>
    <x v="1"/>
    <x v="1"/>
    <x v="3"/>
    <n v="2"/>
    <x v="3"/>
    <n v="2"/>
    <n v="2"/>
    <x v="3"/>
    <x v="1"/>
    <x v="2"/>
    <x v="2"/>
    <x v="4"/>
    <x v="3"/>
    <x v="0"/>
    <x v="4"/>
    <m/>
    <x v="0"/>
    <x v="1"/>
    <x v="1"/>
    <n v="0"/>
  </r>
  <r>
    <n v="144"/>
    <d v="2022-07-03T07:15:25"/>
    <d v="2022-07-03T07:20:06"/>
    <s v="anonymous"/>
    <m/>
    <x v="0"/>
    <x v="2"/>
    <x v="1"/>
    <x v="1"/>
    <x v="0"/>
    <x v="8"/>
    <x v="0"/>
    <x v="2"/>
    <x v="6"/>
    <x v="0"/>
    <x v="0"/>
    <x v="1"/>
    <n v="3"/>
    <x v="0"/>
    <n v="5"/>
    <n v="4"/>
    <x v="1"/>
    <x v="0"/>
    <x v="5"/>
    <x v="3"/>
    <x v="1"/>
    <x v="3"/>
    <x v="1"/>
    <x v="0"/>
    <s v="Have a better quality of students, course is rather in a good shape but the students are too weak to participate when their inputs are needed. Cheers! "/>
    <x v="0"/>
    <x v="0"/>
    <x v="1"/>
    <n v="0"/>
  </r>
  <r>
    <n v="145"/>
    <d v="2022-07-03T10:07:44"/>
    <d v="2022-07-03T10:10:50"/>
    <s v="anonymous"/>
    <m/>
    <x v="0"/>
    <x v="4"/>
    <x v="1"/>
    <x v="2"/>
    <x v="1"/>
    <x v="3"/>
    <x v="1"/>
    <x v="1"/>
    <x v="1"/>
    <x v="1"/>
    <x v="4"/>
    <x v="3"/>
    <n v="2"/>
    <x v="2"/>
    <n v="3"/>
    <n v="3"/>
    <x v="2"/>
    <x v="0"/>
    <x v="4"/>
    <x v="4"/>
    <x v="2"/>
    <x v="5"/>
    <x v="3"/>
    <x v="4"/>
    <s v="nothing specific."/>
    <x v="1"/>
    <x v="0"/>
    <x v="0"/>
    <n v="0"/>
  </r>
  <r>
    <n v="147"/>
    <d v="2022-07-03T16:22:40"/>
    <d v="2022-07-03T16:24:43"/>
    <s v="anonymous"/>
    <m/>
    <x v="1"/>
    <x v="4"/>
    <x v="0"/>
    <x v="0"/>
    <x v="11"/>
    <x v="8"/>
    <x v="0"/>
    <x v="4"/>
    <x v="3"/>
    <x v="0"/>
    <x v="0"/>
    <x v="3"/>
    <n v="2"/>
    <x v="1"/>
    <n v="4"/>
    <n v="3"/>
    <x v="2"/>
    <x v="1"/>
    <x v="1"/>
    <x v="3"/>
    <x v="2"/>
    <x v="2"/>
    <x v="3"/>
    <x v="0"/>
    <m/>
    <x v="0"/>
    <x v="0"/>
    <x v="0"/>
    <n v="0"/>
  </r>
  <r>
    <n v="148"/>
    <d v="2022-07-03T15:21:57"/>
    <d v="2022-07-03T16:50:18"/>
    <s v="anonymous"/>
    <m/>
    <x v="0"/>
    <x v="0"/>
    <x v="1"/>
    <x v="1"/>
    <x v="0"/>
    <x v="0"/>
    <x v="0"/>
    <x v="4"/>
    <x v="6"/>
    <x v="2"/>
    <x v="0"/>
    <x v="3"/>
    <n v="2"/>
    <x v="3"/>
    <n v="2"/>
    <n v="2"/>
    <x v="3"/>
    <x v="1"/>
    <x v="2"/>
    <x v="3"/>
    <x v="2"/>
    <x v="3"/>
    <x v="0"/>
    <x v="3"/>
    <s v="Compulsory internship for 6 months"/>
    <x v="0"/>
    <x v="0"/>
    <x v="1"/>
    <n v="0"/>
  </r>
  <r>
    <n v="150"/>
    <d v="2022-07-03T20:29:47"/>
    <d v="2022-07-03T20:37:41"/>
    <s v="anonymous"/>
    <m/>
    <x v="0"/>
    <x v="6"/>
    <x v="1"/>
    <x v="0"/>
    <x v="0"/>
    <x v="6"/>
    <x v="0"/>
    <x v="5"/>
    <x v="6"/>
    <x v="2"/>
    <x v="0"/>
    <x v="3"/>
    <n v="2"/>
    <x v="2"/>
    <n v="3"/>
    <n v="3"/>
    <x v="2"/>
    <x v="0"/>
    <x v="0"/>
    <x v="6"/>
    <x v="2"/>
    <x v="2"/>
    <x v="1"/>
    <x v="4"/>
    <s v="Encourage internships and promote more industry-institute collaboration "/>
    <x v="0"/>
    <x v="0"/>
    <x v="1"/>
    <n v="0"/>
  </r>
  <r>
    <n v="151"/>
    <d v="2022-07-03T23:44:03"/>
    <d v="2022-07-03T23:47:10"/>
    <s v="anonymous"/>
    <m/>
    <x v="1"/>
    <x v="2"/>
    <x v="0"/>
    <x v="1"/>
    <x v="5"/>
    <x v="12"/>
    <x v="1"/>
    <x v="1"/>
    <x v="1"/>
    <x v="1"/>
    <x v="1"/>
    <x v="0"/>
    <n v="6"/>
    <x v="2"/>
    <n v="3"/>
    <n v="5"/>
    <x v="4"/>
    <x v="3"/>
    <x v="4"/>
    <x v="4"/>
    <x v="4"/>
    <x v="0"/>
    <x v="5"/>
    <x v="2"/>
    <m/>
    <x v="1"/>
    <x v="0"/>
    <x v="0"/>
    <n v="0"/>
  </r>
  <r>
    <n v="152"/>
    <d v="2022-07-04T10:02:59"/>
    <d v="2022-07-04T10:11:36"/>
    <s v="anonymous"/>
    <m/>
    <x v="1"/>
    <x v="6"/>
    <x v="0"/>
    <x v="1"/>
    <x v="4"/>
    <x v="4"/>
    <x v="1"/>
    <x v="1"/>
    <x v="1"/>
    <x v="1"/>
    <x v="3"/>
    <x v="4"/>
    <n v="1"/>
    <x v="2"/>
    <n v="3"/>
    <n v="2"/>
    <x v="3"/>
    <x v="0"/>
    <x v="2"/>
    <x v="0"/>
    <x v="4"/>
    <x v="3"/>
    <x v="0"/>
    <x v="4"/>
    <m/>
    <x v="0"/>
    <x v="0"/>
    <x v="1"/>
    <n v="0"/>
  </r>
  <r>
    <n v="154"/>
    <d v="2022-07-04T13:52:48"/>
    <d v="2022-07-04T13:57:14"/>
    <s v="anonymous"/>
    <m/>
    <x v="1"/>
    <x v="0"/>
    <x v="1"/>
    <x v="0"/>
    <x v="0"/>
    <x v="0"/>
    <x v="1"/>
    <x v="1"/>
    <x v="1"/>
    <x v="1"/>
    <x v="1"/>
    <x v="3"/>
    <n v="2"/>
    <x v="5"/>
    <n v="1"/>
    <n v="2"/>
    <x v="3"/>
    <x v="0"/>
    <x v="6"/>
    <x v="3"/>
    <x v="4"/>
    <x v="3"/>
    <x v="2"/>
    <x v="0"/>
    <s v="Regelmäßig gemeinsam essen (idealerweise auf Kosten der Uni o.ä.). Das schafft Zusammenhalt und das bedeutet mehr Belastbarkeit."/>
    <x v="0"/>
    <x v="1"/>
    <x v="1"/>
    <n v="0"/>
  </r>
  <r>
    <n v="155"/>
    <d v="2022-07-04T22:38:12"/>
    <d v="2022-07-04T22:40:56"/>
    <s v="anonymous"/>
    <m/>
    <x v="1"/>
    <x v="4"/>
    <x v="0"/>
    <x v="0"/>
    <x v="3"/>
    <x v="8"/>
    <x v="0"/>
    <x v="4"/>
    <x v="5"/>
    <x v="7"/>
    <x v="0"/>
    <x v="0"/>
    <n v="6"/>
    <x v="4"/>
    <n v="6"/>
    <n v="6"/>
    <x v="0"/>
    <x v="0"/>
    <x v="2"/>
    <x v="0"/>
    <x v="3"/>
    <x v="6"/>
    <x v="2"/>
    <x v="3"/>
    <s v="Praxis, Praxis, Praxis"/>
    <x v="0"/>
    <x v="3"/>
    <x v="0"/>
    <n v="0"/>
  </r>
  <r>
    <n v="156"/>
    <d v="2022-07-05T11:47:34"/>
    <d v="2022-07-05T11:50:40"/>
    <s v="anonymous"/>
    <m/>
    <x v="1"/>
    <x v="6"/>
    <x v="0"/>
    <x v="1"/>
    <x v="2"/>
    <x v="8"/>
    <x v="1"/>
    <x v="1"/>
    <x v="1"/>
    <x v="1"/>
    <x v="1"/>
    <x v="4"/>
    <n v="1"/>
    <x v="5"/>
    <n v="1"/>
    <n v="1"/>
    <x v="5"/>
    <x v="0"/>
    <x v="0"/>
    <x v="5"/>
    <x v="0"/>
    <x v="0"/>
    <x v="1"/>
    <x v="0"/>
    <m/>
    <x v="0"/>
    <x v="0"/>
    <x v="0"/>
    <n v="0"/>
  </r>
  <r>
    <n v="157"/>
    <d v="2022-07-05T12:29:17"/>
    <d v="2022-07-05T12:34:27"/>
    <s v="anonymous"/>
    <m/>
    <x v="1"/>
    <x v="4"/>
    <x v="0"/>
    <x v="1"/>
    <x v="9"/>
    <x v="1"/>
    <x v="0"/>
    <x v="3"/>
    <x v="5"/>
    <x v="4"/>
    <x v="0"/>
    <x v="1"/>
    <n v="3"/>
    <x v="6"/>
    <n v="7"/>
    <n v="5"/>
    <x v="4"/>
    <x v="1"/>
    <x v="4"/>
    <x v="4"/>
    <x v="4"/>
    <x v="1"/>
    <x v="0"/>
    <x v="3"/>
    <m/>
    <x v="0"/>
    <x v="0"/>
    <x v="0"/>
    <n v="0"/>
  </r>
  <r>
    <n v="158"/>
    <d v="2022-07-05T15:10:19"/>
    <d v="2022-07-05T15:12:21"/>
    <s v="anonymous"/>
    <m/>
    <x v="1"/>
    <x v="4"/>
    <x v="1"/>
    <x v="1"/>
    <x v="6"/>
    <x v="4"/>
    <x v="1"/>
    <x v="1"/>
    <x v="1"/>
    <x v="1"/>
    <x v="1"/>
    <x v="1"/>
    <n v="3"/>
    <x v="3"/>
    <n v="2"/>
    <n v="3"/>
    <x v="2"/>
    <x v="0"/>
    <x v="4"/>
    <x v="4"/>
    <x v="4"/>
    <x v="0"/>
    <x v="0"/>
    <x v="3"/>
    <m/>
    <x v="0"/>
    <x v="0"/>
    <x v="0"/>
    <n v="0"/>
  </r>
  <r>
    <n v="160"/>
    <d v="2022-07-05T19:58:27"/>
    <d v="2022-07-05T20:01:32"/>
    <s v="anonymous"/>
    <m/>
    <x v="1"/>
    <x v="2"/>
    <x v="0"/>
    <x v="1"/>
    <x v="9"/>
    <x v="10"/>
    <x v="2"/>
    <x v="1"/>
    <x v="1"/>
    <x v="1"/>
    <x v="3"/>
    <x v="3"/>
    <n v="2"/>
    <x v="0"/>
    <n v="5"/>
    <n v="4"/>
    <x v="1"/>
    <x v="1"/>
    <x v="3"/>
    <x v="1"/>
    <x v="2"/>
    <x v="3"/>
    <x v="1"/>
    <x v="4"/>
    <s v="Mehr Pflichtpraktika und gestraffte Module"/>
    <x v="1"/>
    <x v="1"/>
    <x v="0"/>
    <n v="0"/>
  </r>
  <r>
    <n v="161"/>
    <d v="2022-07-06T10:51:56"/>
    <d v="2022-07-06T10:54:59"/>
    <s v="anonymous"/>
    <m/>
    <x v="0"/>
    <x v="2"/>
    <x v="0"/>
    <x v="1"/>
    <x v="13"/>
    <x v="10"/>
    <x v="1"/>
    <x v="1"/>
    <x v="1"/>
    <x v="1"/>
    <x v="4"/>
    <x v="1"/>
    <n v="3"/>
    <x v="1"/>
    <n v="4"/>
    <n v="4"/>
    <x v="1"/>
    <x v="2"/>
    <x v="4"/>
    <x v="4"/>
    <x v="1"/>
    <x v="1"/>
    <x v="3"/>
    <x v="3"/>
    <s v="How to write propper mails"/>
    <x v="1"/>
    <x v="0"/>
    <x v="0"/>
    <n v="0"/>
  </r>
  <r>
    <n v="162"/>
    <d v="2022-07-06T11:04:47"/>
    <d v="2022-07-06T11:07:21"/>
    <s v="anonymous"/>
    <m/>
    <x v="1"/>
    <x v="6"/>
    <x v="0"/>
    <x v="1"/>
    <x v="9"/>
    <x v="10"/>
    <x v="2"/>
    <x v="1"/>
    <x v="1"/>
    <x v="1"/>
    <x v="3"/>
    <x v="2"/>
    <n v="5"/>
    <x v="0"/>
    <n v="5"/>
    <n v="5"/>
    <x v="4"/>
    <x v="1"/>
    <x v="3"/>
    <x v="1"/>
    <x v="2"/>
    <x v="3"/>
    <x v="0"/>
    <x v="4"/>
    <s v="Mehr praxis rentiert arbeiten!"/>
    <x v="0"/>
    <x v="1"/>
    <x v="0"/>
    <n v="1"/>
  </r>
  <r>
    <n v="165"/>
    <d v="2022-07-06T22:03:52"/>
    <d v="2022-07-06T22:05:43"/>
    <s v="anonymous"/>
    <m/>
    <x v="1"/>
    <x v="2"/>
    <x v="1"/>
    <x v="2"/>
    <x v="1"/>
    <x v="5"/>
    <x v="0"/>
    <x v="4"/>
    <x v="5"/>
    <x v="3"/>
    <x v="0"/>
    <x v="3"/>
    <n v="2"/>
    <x v="0"/>
    <n v="5"/>
    <n v="4"/>
    <x v="1"/>
    <x v="2"/>
    <x v="2"/>
    <x v="4"/>
    <x v="4"/>
    <x v="1"/>
    <x v="3"/>
    <x v="3"/>
    <m/>
    <x v="1"/>
    <x v="1"/>
    <x v="0"/>
    <n v="1"/>
  </r>
  <r>
    <n v="166"/>
    <d v="2022-07-07T09:12:40"/>
    <d v="2022-07-07T09:14:36"/>
    <s v="anonymous"/>
    <m/>
    <x v="1"/>
    <x v="6"/>
    <x v="0"/>
    <x v="0"/>
    <x v="9"/>
    <x v="10"/>
    <x v="1"/>
    <x v="1"/>
    <x v="1"/>
    <x v="1"/>
    <x v="1"/>
    <x v="6"/>
    <n v="4"/>
    <x v="4"/>
    <n v="6"/>
    <n v="5"/>
    <x v="4"/>
    <x v="1"/>
    <x v="3"/>
    <x v="1"/>
    <x v="2"/>
    <x v="0"/>
    <x v="0"/>
    <x v="4"/>
    <m/>
    <x v="0"/>
    <x v="1"/>
    <x v="0"/>
    <n v="0"/>
  </r>
  <r>
    <n v="167"/>
    <d v="2022-07-07T10:06:16"/>
    <d v="2022-07-07T10:08:15"/>
    <s v="anonymous"/>
    <m/>
    <x v="1"/>
    <x v="7"/>
    <x v="0"/>
    <x v="0"/>
    <x v="4"/>
    <x v="4"/>
    <x v="0"/>
    <x v="4"/>
    <x v="4"/>
    <x v="1"/>
    <x v="0"/>
    <x v="2"/>
    <n v="5"/>
    <x v="3"/>
    <n v="2"/>
    <n v="4"/>
    <x v="1"/>
    <x v="1"/>
    <x v="2"/>
    <x v="2"/>
    <x v="4"/>
    <x v="2"/>
    <x v="3"/>
    <x v="3"/>
    <m/>
    <x v="2"/>
    <x v="3"/>
    <x v="0"/>
    <n v="0"/>
  </r>
  <r>
    <n v="168"/>
    <d v="2022-07-07T10:26:47"/>
    <d v="2022-07-07T10:28:32"/>
    <s v="anonymous"/>
    <m/>
    <x v="1"/>
    <x v="0"/>
    <x v="0"/>
    <x v="0"/>
    <x v="0"/>
    <x v="0"/>
    <x v="1"/>
    <x v="1"/>
    <x v="1"/>
    <x v="1"/>
    <x v="4"/>
    <x v="1"/>
    <n v="3"/>
    <x v="2"/>
    <n v="3"/>
    <n v="3"/>
    <x v="2"/>
    <x v="2"/>
    <x v="1"/>
    <x v="0"/>
    <x v="4"/>
    <x v="3"/>
    <x v="3"/>
    <x v="4"/>
    <m/>
    <x v="1"/>
    <x v="0"/>
    <x v="0"/>
    <n v="0"/>
  </r>
  <r>
    <n v="169"/>
    <d v="2022-07-07T10:53:21"/>
    <d v="2022-07-07T10:56:30"/>
    <s v="anonymous"/>
    <m/>
    <x v="1"/>
    <x v="0"/>
    <x v="1"/>
    <x v="2"/>
    <x v="0"/>
    <x v="8"/>
    <x v="0"/>
    <x v="4"/>
    <x v="5"/>
    <x v="7"/>
    <x v="0"/>
    <x v="0"/>
    <n v="6"/>
    <x v="0"/>
    <n v="5"/>
    <n v="6"/>
    <x v="0"/>
    <x v="0"/>
    <x v="2"/>
    <x v="5"/>
    <x v="0"/>
    <x v="0"/>
    <x v="1"/>
    <x v="0"/>
    <s v="Praxis mehr einbinden, nicht nur Theorie! "/>
    <x v="1"/>
    <x v="0"/>
    <x v="0"/>
    <n v="0"/>
  </r>
  <r>
    <n v="170"/>
    <d v="2022-07-07T11:06:01"/>
    <d v="2022-07-07T11:14:01"/>
    <s v="anonymous"/>
    <m/>
    <x v="1"/>
    <x v="2"/>
    <x v="0"/>
    <x v="0"/>
    <x v="9"/>
    <x v="5"/>
    <x v="1"/>
    <x v="1"/>
    <x v="1"/>
    <x v="1"/>
    <x v="2"/>
    <x v="4"/>
    <n v="1"/>
    <x v="0"/>
    <n v="5"/>
    <n v="3"/>
    <x v="2"/>
    <x v="1"/>
    <x v="1"/>
    <x v="1"/>
    <x v="4"/>
    <x v="2"/>
    <x v="6"/>
    <x v="4"/>
    <m/>
    <x v="1"/>
    <x v="1"/>
    <x v="1"/>
    <n v="0"/>
  </r>
  <r>
    <n v="171"/>
    <d v="2022-07-07T11:23:06"/>
    <d v="2022-07-07T11:25:48"/>
    <s v="anonymous"/>
    <m/>
    <x v="1"/>
    <x v="4"/>
    <x v="0"/>
    <x v="1"/>
    <x v="4"/>
    <x v="1"/>
    <x v="2"/>
    <x v="1"/>
    <x v="1"/>
    <x v="1"/>
    <x v="3"/>
    <x v="2"/>
    <n v="5"/>
    <x v="4"/>
    <n v="6"/>
    <n v="6"/>
    <x v="0"/>
    <x v="2"/>
    <x v="6"/>
    <x v="1"/>
    <x v="4"/>
    <x v="2"/>
    <x v="2"/>
    <x v="3"/>
    <m/>
    <x v="0"/>
    <x v="0"/>
    <x v="0"/>
    <n v="0"/>
  </r>
  <r>
    <n v="172"/>
    <d v="2022-07-07T11:43:23"/>
    <d v="2022-07-07T11:45:14"/>
    <s v="anonymous"/>
    <m/>
    <x v="1"/>
    <x v="4"/>
    <x v="1"/>
    <x v="2"/>
    <x v="4"/>
    <x v="3"/>
    <x v="1"/>
    <x v="1"/>
    <x v="1"/>
    <x v="1"/>
    <x v="5"/>
    <x v="3"/>
    <n v="2"/>
    <x v="3"/>
    <n v="2"/>
    <n v="2"/>
    <x v="3"/>
    <x v="1"/>
    <x v="2"/>
    <x v="1"/>
    <x v="2"/>
    <x v="5"/>
    <x v="0"/>
    <x v="4"/>
    <m/>
    <x v="1"/>
    <x v="0"/>
    <x v="0"/>
    <n v="0"/>
  </r>
  <r>
    <n v="173"/>
    <d v="2022-07-07T12:56:23"/>
    <d v="2022-07-07T12:58:41"/>
    <s v="anonymous"/>
    <m/>
    <x v="0"/>
    <x v="6"/>
    <x v="1"/>
    <x v="1"/>
    <x v="3"/>
    <x v="4"/>
    <x v="1"/>
    <x v="1"/>
    <x v="1"/>
    <x v="1"/>
    <x v="3"/>
    <x v="3"/>
    <n v="2"/>
    <x v="3"/>
    <n v="2"/>
    <n v="2"/>
    <x v="3"/>
    <x v="0"/>
    <x v="2"/>
    <x v="0"/>
    <x v="2"/>
    <x v="3"/>
    <x v="0"/>
    <x v="3"/>
    <m/>
    <x v="1"/>
    <x v="2"/>
    <x v="1"/>
    <n v="0"/>
  </r>
  <r>
    <n v="174"/>
    <d v="2022-07-07T14:11:33"/>
    <d v="2022-07-07T14:14:40"/>
    <s v="anonymous"/>
    <m/>
    <x v="1"/>
    <x v="4"/>
    <x v="0"/>
    <x v="0"/>
    <x v="14"/>
    <x v="1"/>
    <x v="1"/>
    <x v="1"/>
    <x v="1"/>
    <x v="1"/>
    <x v="2"/>
    <x v="3"/>
    <n v="2"/>
    <x v="3"/>
    <n v="2"/>
    <n v="2"/>
    <x v="3"/>
    <x v="0"/>
    <x v="2"/>
    <x v="5"/>
    <x v="2"/>
    <x v="1"/>
    <x v="0"/>
    <x v="4"/>
    <s v="Kurse zu wichtigen Programmen wie Photoshop, InDesign, PowerPoint, Excel..."/>
    <x v="0"/>
    <x v="0"/>
    <x v="0"/>
    <n v="0"/>
  </r>
  <r>
    <n v="175"/>
    <d v="2022-07-07T14:16:08"/>
    <d v="2022-07-07T14:20:38"/>
    <s v="anonymous"/>
    <m/>
    <x v="1"/>
    <x v="2"/>
    <x v="1"/>
    <x v="1"/>
    <x v="0"/>
    <x v="8"/>
    <x v="0"/>
    <x v="4"/>
    <x v="0"/>
    <x v="7"/>
    <x v="0"/>
    <x v="1"/>
    <n v="3"/>
    <x v="4"/>
    <n v="6"/>
    <n v="5"/>
    <x v="4"/>
    <x v="0"/>
    <x v="4"/>
    <x v="4"/>
    <x v="2"/>
    <x v="6"/>
    <x v="1"/>
    <x v="0"/>
    <m/>
    <x v="0"/>
    <x v="0"/>
    <x v="0"/>
    <n v="0"/>
  </r>
  <r>
    <n v="176"/>
    <d v="2022-07-07T14:55:49"/>
    <d v="2022-07-07T14:57:59"/>
    <s v="anonymous"/>
    <m/>
    <x v="1"/>
    <x v="2"/>
    <x v="0"/>
    <x v="1"/>
    <x v="5"/>
    <x v="10"/>
    <x v="1"/>
    <x v="1"/>
    <x v="1"/>
    <x v="1"/>
    <x v="1"/>
    <x v="3"/>
    <n v="2"/>
    <x v="6"/>
    <n v="7"/>
    <n v="5"/>
    <x v="4"/>
    <x v="1"/>
    <x v="3"/>
    <x v="6"/>
    <x v="1"/>
    <x v="6"/>
    <x v="1"/>
    <x v="4"/>
    <m/>
    <x v="1"/>
    <x v="0"/>
    <x v="1"/>
    <n v="0"/>
  </r>
  <r>
    <n v="177"/>
    <d v="2022-07-07T15:05:23"/>
    <d v="2022-07-07T15:08:18"/>
    <s v="anonymous"/>
    <m/>
    <x v="1"/>
    <x v="6"/>
    <x v="0"/>
    <x v="0"/>
    <x v="5"/>
    <x v="0"/>
    <x v="1"/>
    <x v="1"/>
    <x v="1"/>
    <x v="1"/>
    <x v="3"/>
    <x v="1"/>
    <n v="3"/>
    <x v="2"/>
    <n v="3"/>
    <n v="3"/>
    <x v="2"/>
    <x v="0"/>
    <x v="4"/>
    <x v="4"/>
    <x v="2"/>
    <x v="5"/>
    <x v="0"/>
    <x v="0"/>
    <m/>
    <x v="0"/>
    <x v="1"/>
    <x v="0"/>
    <n v="0"/>
  </r>
  <r>
    <n v="178"/>
    <d v="2022-07-07T15:07:37"/>
    <d v="2022-07-07T15:09:44"/>
    <s v="anonymous"/>
    <m/>
    <x v="1"/>
    <x v="1"/>
    <x v="0"/>
    <x v="0"/>
    <x v="4"/>
    <x v="3"/>
    <x v="1"/>
    <x v="1"/>
    <x v="1"/>
    <x v="1"/>
    <x v="5"/>
    <x v="1"/>
    <n v="3"/>
    <x v="3"/>
    <n v="2"/>
    <n v="3"/>
    <x v="2"/>
    <x v="0"/>
    <x v="0"/>
    <x v="0"/>
    <x v="2"/>
    <x v="6"/>
    <x v="1"/>
    <x v="4"/>
    <s v="Adobe programme"/>
    <x v="1"/>
    <x v="1"/>
    <x v="0"/>
    <n v="0"/>
  </r>
  <r>
    <n v="179"/>
    <d v="2022-07-07T15:24:03"/>
    <d v="2022-07-07T15:26:20"/>
    <s v="anonymous"/>
    <m/>
    <x v="1"/>
    <x v="4"/>
    <x v="0"/>
    <x v="0"/>
    <x v="6"/>
    <x v="7"/>
    <x v="2"/>
    <x v="1"/>
    <x v="1"/>
    <x v="1"/>
    <x v="3"/>
    <x v="6"/>
    <n v="4"/>
    <x v="1"/>
    <n v="4"/>
    <n v="4"/>
    <x v="1"/>
    <x v="3"/>
    <x v="4"/>
    <x v="4"/>
    <x v="3"/>
    <x v="5"/>
    <x v="0"/>
    <x v="4"/>
    <m/>
    <x v="1"/>
    <x v="1"/>
    <x v="0"/>
    <n v="0"/>
  </r>
  <r>
    <n v="181"/>
    <d v="2022-07-07T16:37:17"/>
    <d v="2022-07-07T16:41:02"/>
    <s v="anonymous"/>
    <m/>
    <x v="1"/>
    <x v="4"/>
    <x v="0"/>
    <x v="0"/>
    <x v="12"/>
    <x v="7"/>
    <x v="1"/>
    <x v="1"/>
    <x v="1"/>
    <x v="1"/>
    <x v="5"/>
    <x v="3"/>
    <n v="2"/>
    <x v="1"/>
    <n v="4"/>
    <n v="3"/>
    <x v="2"/>
    <x v="1"/>
    <x v="5"/>
    <x v="1"/>
    <x v="4"/>
    <x v="3"/>
    <x v="0"/>
    <x v="0"/>
    <s v="zB haben wir SAP durch Screenshots gelernt, eine SPSS Klausur mit Screenshots geschrieben. Da wäre es anwendungsorientierter besser."/>
    <x v="0"/>
    <x v="0"/>
    <x v="0"/>
    <n v="0"/>
  </r>
  <r>
    <n v="182"/>
    <d v="2022-07-07T16:39:01"/>
    <d v="2022-07-07T16:46:25"/>
    <s v="anonymous"/>
    <m/>
    <x v="1"/>
    <x v="4"/>
    <x v="0"/>
    <x v="0"/>
    <x v="6"/>
    <x v="2"/>
    <x v="1"/>
    <x v="1"/>
    <x v="1"/>
    <x v="1"/>
    <x v="5"/>
    <x v="3"/>
    <n v="2"/>
    <x v="3"/>
    <n v="2"/>
    <n v="2"/>
    <x v="3"/>
    <x v="0"/>
    <x v="2"/>
    <x v="3"/>
    <x v="4"/>
    <x v="5"/>
    <x v="0"/>
    <x v="3"/>
    <m/>
    <x v="1"/>
    <x v="1"/>
    <x v="0"/>
    <n v="0"/>
  </r>
  <r>
    <n v="183"/>
    <d v="2022-07-07T16:53:27"/>
    <d v="2022-07-07T16:56:58"/>
    <s v="anonymous"/>
    <m/>
    <x v="1"/>
    <x v="0"/>
    <x v="0"/>
    <x v="0"/>
    <x v="5"/>
    <x v="1"/>
    <x v="1"/>
    <x v="1"/>
    <x v="1"/>
    <x v="1"/>
    <x v="1"/>
    <x v="1"/>
    <n v="3"/>
    <x v="0"/>
    <n v="5"/>
    <n v="4"/>
    <x v="1"/>
    <x v="4"/>
    <x v="1"/>
    <x v="1"/>
    <x v="4"/>
    <x v="1"/>
    <x v="3"/>
    <x v="3"/>
    <m/>
    <x v="0"/>
    <x v="1"/>
    <x v="0"/>
    <n v="1"/>
  </r>
  <r>
    <n v="184"/>
    <d v="2022-07-07T18:05:09"/>
    <d v="2022-07-07T18:07:24"/>
    <s v="anonymous"/>
    <m/>
    <x v="1"/>
    <x v="2"/>
    <x v="0"/>
    <x v="0"/>
    <x v="3"/>
    <x v="10"/>
    <x v="1"/>
    <x v="1"/>
    <x v="1"/>
    <x v="1"/>
    <x v="1"/>
    <x v="0"/>
    <n v="6"/>
    <x v="4"/>
    <n v="6"/>
    <n v="6"/>
    <x v="0"/>
    <x v="1"/>
    <x v="3"/>
    <x v="0"/>
    <x v="2"/>
    <x v="5"/>
    <x v="0"/>
    <x v="4"/>
    <m/>
    <x v="0"/>
    <x v="0"/>
    <x v="0"/>
    <n v="0"/>
  </r>
  <r>
    <n v="185"/>
    <d v="2022-07-07T18:15:29"/>
    <d v="2022-07-07T18:17:24"/>
    <s v="anonymous"/>
    <m/>
    <x v="1"/>
    <x v="2"/>
    <x v="1"/>
    <x v="1"/>
    <x v="5"/>
    <x v="10"/>
    <x v="1"/>
    <x v="1"/>
    <x v="1"/>
    <x v="1"/>
    <x v="1"/>
    <x v="1"/>
    <n v="3"/>
    <x v="4"/>
    <n v="6"/>
    <n v="5"/>
    <x v="4"/>
    <x v="0"/>
    <x v="5"/>
    <x v="3"/>
    <x v="2"/>
    <x v="5"/>
    <x v="0"/>
    <x v="4"/>
    <m/>
    <x v="1"/>
    <x v="1"/>
    <x v="0"/>
    <n v="0"/>
  </r>
  <r>
    <n v="186"/>
    <d v="2022-07-07T18:37:52"/>
    <d v="2022-07-07T18:39:52"/>
    <s v="anonymous"/>
    <m/>
    <x v="1"/>
    <x v="2"/>
    <x v="0"/>
    <x v="0"/>
    <x v="9"/>
    <x v="3"/>
    <x v="1"/>
    <x v="1"/>
    <x v="1"/>
    <x v="1"/>
    <x v="5"/>
    <x v="2"/>
    <n v="5"/>
    <x v="2"/>
    <n v="3"/>
    <n v="4"/>
    <x v="1"/>
    <x v="3"/>
    <x v="1"/>
    <x v="6"/>
    <x v="3"/>
    <x v="1"/>
    <x v="2"/>
    <x v="0"/>
    <s v="Coaching und Seminare_x000a_"/>
    <x v="1"/>
    <x v="1"/>
    <x v="1"/>
    <n v="0"/>
  </r>
  <r>
    <n v="187"/>
    <d v="2022-07-07T19:05:03"/>
    <d v="2022-07-07T19:06:57"/>
    <s v="anonymous"/>
    <m/>
    <x v="1"/>
    <x v="2"/>
    <x v="1"/>
    <x v="1"/>
    <x v="9"/>
    <x v="5"/>
    <x v="1"/>
    <x v="1"/>
    <x v="1"/>
    <x v="1"/>
    <x v="5"/>
    <x v="3"/>
    <n v="2"/>
    <x v="5"/>
    <n v="1"/>
    <n v="2"/>
    <x v="3"/>
    <x v="0"/>
    <x v="2"/>
    <x v="5"/>
    <x v="2"/>
    <x v="5"/>
    <x v="0"/>
    <x v="4"/>
    <m/>
    <x v="0"/>
    <x v="0"/>
    <x v="0"/>
    <n v="0"/>
  </r>
  <r>
    <n v="188"/>
    <d v="2022-07-07T19:10:50"/>
    <d v="2022-07-07T19:23:14"/>
    <s v="anonymous"/>
    <m/>
    <x v="1"/>
    <x v="0"/>
    <x v="0"/>
    <x v="1"/>
    <x v="12"/>
    <x v="0"/>
    <x v="0"/>
    <x v="3"/>
    <x v="3"/>
    <x v="2"/>
    <x v="0"/>
    <x v="3"/>
    <n v="2"/>
    <x v="3"/>
    <n v="2"/>
    <n v="2"/>
    <x v="3"/>
    <x v="0"/>
    <x v="4"/>
    <x v="4"/>
    <x v="2"/>
    <x v="2"/>
    <x v="1"/>
    <x v="4"/>
    <s v="Praxisnahe aufgaben und Projektarbeiten in Zusammenarbeit mit realen Unternehmen"/>
    <x v="1"/>
    <x v="0"/>
    <x v="1"/>
    <n v="0"/>
  </r>
  <r>
    <n v="189"/>
    <d v="2022-07-07T21:39:20"/>
    <d v="2022-07-07T21:43:11"/>
    <s v="anonymous"/>
    <m/>
    <x v="1"/>
    <x v="2"/>
    <x v="0"/>
    <x v="0"/>
    <x v="3"/>
    <x v="12"/>
    <x v="1"/>
    <x v="1"/>
    <x v="1"/>
    <x v="1"/>
    <x v="1"/>
    <x v="1"/>
    <n v="3"/>
    <x v="2"/>
    <n v="3"/>
    <n v="3"/>
    <x v="2"/>
    <x v="0"/>
    <x v="5"/>
    <x v="1"/>
    <x v="4"/>
    <x v="1"/>
    <x v="0"/>
    <x v="4"/>
    <m/>
    <x v="0"/>
    <x v="0"/>
    <x v="1"/>
    <n v="0"/>
  </r>
  <r>
    <n v="192"/>
    <d v="2022-07-07T22:42:54"/>
    <d v="2022-07-07T22:46:46"/>
    <s v="anonymous"/>
    <m/>
    <x v="0"/>
    <x v="2"/>
    <x v="0"/>
    <x v="0"/>
    <x v="6"/>
    <x v="3"/>
    <x v="1"/>
    <x v="1"/>
    <x v="1"/>
    <x v="1"/>
    <x v="1"/>
    <x v="1"/>
    <n v="3"/>
    <x v="7"/>
    <s v=""/>
    <n v="3"/>
    <x v="2"/>
    <x v="0"/>
    <x v="2"/>
    <x v="3"/>
    <x v="4"/>
    <x v="6"/>
    <x v="0"/>
    <x v="0"/>
    <s v="- Excel skills"/>
    <x v="0"/>
    <x v="0"/>
    <x v="0"/>
    <n v="0"/>
  </r>
  <r>
    <n v="193"/>
    <d v="2022-07-07T22:45:57"/>
    <d v="2022-07-07T22:47:59"/>
    <s v="anonymous"/>
    <m/>
    <x v="1"/>
    <x v="2"/>
    <x v="0"/>
    <x v="0"/>
    <x v="9"/>
    <x v="10"/>
    <x v="1"/>
    <x v="1"/>
    <x v="1"/>
    <x v="1"/>
    <x v="3"/>
    <x v="1"/>
    <n v="3"/>
    <x v="0"/>
    <n v="5"/>
    <n v="4"/>
    <x v="1"/>
    <x v="2"/>
    <x v="2"/>
    <x v="5"/>
    <x v="4"/>
    <x v="7"/>
    <x v="3"/>
    <x v="3"/>
    <m/>
    <x v="1"/>
    <x v="1"/>
    <x v="0"/>
    <n v="0"/>
  </r>
  <r>
    <n v="194"/>
    <d v="2022-07-08T00:19:08"/>
    <d v="2022-07-08T00:21:13"/>
    <s v="anonymous"/>
    <m/>
    <x v="1"/>
    <x v="4"/>
    <x v="0"/>
    <x v="0"/>
    <x v="4"/>
    <x v="1"/>
    <x v="1"/>
    <x v="1"/>
    <x v="1"/>
    <x v="1"/>
    <x v="4"/>
    <x v="1"/>
    <n v="3"/>
    <x v="2"/>
    <n v="3"/>
    <n v="3"/>
    <x v="2"/>
    <x v="1"/>
    <x v="6"/>
    <x v="1"/>
    <x v="5"/>
    <x v="1"/>
    <x v="0"/>
    <x v="4"/>
    <m/>
    <x v="0"/>
    <x v="0"/>
    <x v="0"/>
    <n v="0"/>
  </r>
  <r>
    <n v="195"/>
    <d v="2022-07-08T08:48:56"/>
    <d v="2022-07-08T08:52:20"/>
    <s v="anonymous"/>
    <m/>
    <x v="1"/>
    <x v="6"/>
    <x v="0"/>
    <x v="1"/>
    <x v="3"/>
    <x v="8"/>
    <x v="1"/>
    <x v="1"/>
    <x v="1"/>
    <x v="1"/>
    <x v="3"/>
    <x v="3"/>
    <n v="2"/>
    <x v="2"/>
    <n v="3"/>
    <n v="3"/>
    <x v="2"/>
    <x v="0"/>
    <x v="0"/>
    <x v="1"/>
    <x v="4"/>
    <x v="0"/>
    <x v="1"/>
    <x v="4"/>
    <m/>
    <x v="1"/>
    <x v="0"/>
    <x v="1"/>
    <n v="0"/>
  </r>
  <r>
    <n v="197"/>
    <d v="2022-07-08T10:22:27"/>
    <d v="2022-07-08T10:24:28"/>
    <s v="anonymous"/>
    <m/>
    <x v="1"/>
    <x v="1"/>
    <x v="0"/>
    <x v="0"/>
    <x v="14"/>
    <x v="1"/>
    <x v="1"/>
    <x v="1"/>
    <x v="1"/>
    <x v="1"/>
    <x v="4"/>
    <x v="4"/>
    <n v="1"/>
    <x v="5"/>
    <n v="1"/>
    <n v="1"/>
    <x v="5"/>
    <x v="1"/>
    <x v="6"/>
    <x v="1"/>
    <x v="2"/>
    <x v="1"/>
    <x v="0"/>
    <x v="4"/>
    <m/>
    <x v="1"/>
    <x v="0"/>
    <x v="1"/>
    <n v="0"/>
  </r>
  <r>
    <n v="198"/>
    <d v="2022-07-08T10:56:27"/>
    <d v="2022-07-08T10:57:55"/>
    <s v="anonymous"/>
    <m/>
    <x v="1"/>
    <x v="0"/>
    <x v="0"/>
    <x v="0"/>
    <x v="8"/>
    <x v="7"/>
    <x v="1"/>
    <x v="1"/>
    <x v="1"/>
    <x v="1"/>
    <x v="5"/>
    <x v="1"/>
    <n v="3"/>
    <x v="3"/>
    <n v="2"/>
    <n v="3"/>
    <x v="2"/>
    <x v="0"/>
    <x v="2"/>
    <x v="3"/>
    <x v="4"/>
    <x v="3"/>
    <x v="0"/>
    <x v="4"/>
    <m/>
    <x v="1"/>
    <x v="0"/>
    <x v="1"/>
    <n v="0"/>
  </r>
  <r>
    <n v="199"/>
    <d v="2022-07-08T11:54:32"/>
    <d v="2022-07-08T12:00:26"/>
    <s v="anonymous"/>
    <m/>
    <x v="1"/>
    <x v="2"/>
    <x v="1"/>
    <x v="1"/>
    <x v="14"/>
    <x v="8"/>
    <x v="1"/>
    <x v="1"/>
    <x v="1"/>
    <x v="1"/>
    <x v="4"/>
    <x v="1"/>
    <n v="3"/>
    <x v="3"/>
    <n v="2"/>
    <n v="3"/>
    <x v="2"/>
    <x v="1"/>
    <x v="1"/>
    <x v="0"/>
    <x v="4"/>
    <x v="2"/>
    <x v="0"/>
    <x v="0"/>
    <m/>
    <x v="1"/>
    <x v="0"/>
    <x v="0"/>
    <n v="0"/>
  </r>
  <r>
    <n v="200"/>
    <d v="2022-07-08T12:53:08"/>
    <d v="2022-07-08T12:56:04"/>
    <s v="anonymous"/>
    <m/>
    <x v="1"/>
    <x v="0"/>
    <x v="0"/>
    <x v="0"/>
    <x v="8"/>
    <x v="0"/>
    <x v="1"/>
    <x v="1"/>
    <x v="1"/>
    <x v="1"/>
    <x v="1"/>
    <x v="1"/>
    <n v="3"/>
    <x v="0"/>
    <n v="5"/>
    <n v="4"/>
    <x v="1"/>
    <x v="0"/>
    <x v="4"/>
    <x v="4"/>
    <x v="2"/>
    <x v="5"/>
    <x v="0"/>
    <x v="0"/>
    <m/>
    <x v="0"/>
    <x v="0"/>
    <x v="1"/>
    <n v="0"/>
  </r>
  <r>
    <n v="201"/>
    <d v="2022-07-08T13:08:42"/>
    <d v="2022-07-08T13:12:39"/>
    <s v="anonymous"/>
    <m/>
    <x v="1"/>
    <x v="2"/>
    <x v="1"/>
    <x v="1"/>
    <x v="14"/>
    <x v="10"/>
    <x v="0"/>
    <x v="4"/>
    <x v="0"/>
    <x v="6"/>
    <x v="0"/>
    <x v="3"/>
    <n v="2"/>
    <x v="2"/>
    <n v="3"/>
    <n v="3"/>
    <x v="2"/>
    <x v="0"/>
    <x v="2"/>
    <x v="1"/>
    <x v="4"/>
    <x v="3"/>
    <x v="0"/>
    <x v="2"/>
    <m/>
    <x v="0"/>
    <x v="0"/>
    <x v="0"/>
    <n v="0"/>
  </r>
  <r>
    <n v="202"/>
    <d v="2022-07-08T13:11:03"/>
    <d v="2022-07-08T13:13:11"/>
    <s v="anonymous"/>
    <m/>
    <x v="1"/>
    <x v="6"/>
    <x v="0"/>
    <x v="0"/>
    <x v="0"/>
    <x v="10"/>
    <x v="1"/>
    <x v="1"/>
    <x v="1"/>
    <x v="1"/>
    <x v="5"/>
    <x v="4"/>
    <n v="1"/>
    <x v="4"/>
    <n v="6"/>
    <n v="4"/>
    <x v="1"/>
    <x v="0"/>
    <x v="4"/>
    <x v="4"/>
    <x v="3"/>
    <x v="4"/>
    <x v="1"/>
    <x v="5"/>
    <m/>
    <x v="0"/>
    <x v="0"/>
    <x v="0"/>
    <n v="0"/>
  </r>
  <r>
    <n v="203"/>
    <d v="2022-07-08T13:22:41"/>
    <d v="2022-07-08T13:24:23"/>
    <s v="anonymous"/>
    <m/>
    <x v="1"/>
    <x v="4"/>
    <x v="0"/>
    <x v="0"/>
    <x v="9"/>
    <x v="1"/>
    <x v="2"/>
    <x v="1"/>
    <x v="1"/>
    <x v="1"/>
    <x v="3"/>
    <x v="0"/>
    <n v="6"/>
    <x v="0"/>
    <n v="5"/>
    <n v="6"/>
    <x v="0"/>
    <x v="1"/>
    <x v="4"/>
    <x v="4"/>
    <x v="2"/>
    <x v="3"/>
    <x v="0"/>
    <x v="2"/>
    <m/>
    <x v="1"/>
    <x v="1"/>
    <x v="0"/>
    <n v="0"/>
  </r>
  <r>
    <n v="204"/>
    <d v="2022-07-08T14:30:41"/>
    <d v="2022-07-08T14:38:48"/>
    <s v="anonymous"/>
    <m/>
    <x v="1"/>
    <x v="2"/>
    <x v="1"/>
    <x v="1"/>
    <x v="8"/>
    <x v="3"/>
    <x v="1"/>
    <x v="1"/>
    <x v="1"/>
    <x v="1"/>
    <x v="3"/>
    <x v="3"/>
    <n v="2"/>
    <x v="5"/>
    <n v="1"/>
    <n v="2"/>
    <x v="3"/>
    <x v="2"/>
    <x v="4"/>
    <x v="4"/>
    <x v="5"/>
    <x v="4"/>
    <x v="1"/>
    <x v="2"/>
    <m/>
    <x v="0"/>
    <x v="0"/>
    <x v="1"/>
    <n v="0"/>
  </r>
  <r>
    <n v="205"/>
    <d v="2022-07-08T15:52:24"/>
    <d v="2022-07-08T15:54:35"/>
    <s v="anonymous"/>
    <m/>
    <x v="1"/>
    <x v="4"/>
    <x v="0"/>
    <x v="0"/>
    <x v="4"/>
    <x v="5"/>
    <x v="2"/>
    <x v="1"/>
    <x v="1"/>
    <x v="1"/>
    <x v="3"/>
    <x v="1"/>
    <n v="3"/>
    <x v="2"/>
    <n v="3"/>
    <n v="3"/>
    <x v="2"/>
    <x v="0"/>
    <x v="5"/>
    <x v="1"/>
    <x v="1"/>
    <x v="2"/>
    <x v="3"/>
    <x v="0"/>
    <m/>
    <x v="1"/>
    <x v="1"/>
    <x v="0"/>
    <n v="0"/>
  </r>
  <r>
    <n v="207"/>
    <d v="2022-07-08T17:06:34"/>
    <d v="2022-07-08T17:08:46"/>
    <s v="anonymous"/>
    <m/>
    <x v="1"/>
    <x v="2"/>
    <x v="0"/>
    <x v="1"/>
    <x v="2"/>
    <x v="5"/>
    <x v="0"/>
    <x v="5"/>
    <x v="5"/>
    <x v="2"/>
    <x v="0"/>
    <x v="3"/>
    <n v="2"/>
    <x v="3"/>
    <n v="2"/>
    <n v="2"/>
    <x v="3"/>
    <x v="1"/>
    <x v="0"/>
    <x v="2"/>
    <x v="1"/>
    <x v="3"/>
    <x v="3"/>
    <x v="4"/>
    <m/>
    <x v="0"/>
    <x v="1"/>
    <x v="1"/>
    <n v="0"/>
  </r>
  <r>
    <n v="208"/>
    <d v="2022-07-08T18:54:27"/>
    <d v="2022-07-08T18:57:25"/>
    <s v="anonymous"/>
    <m/>
    <x v="1"/>
    <x v="2"/>
    <x v="0"/>
    <x v="0"/>
    <x v="15"/>
    <x v="5"/>
    <x v="1"/>
    <x v="1"/>
    <x v="1"/>
    <x v="1"/>
    <x v="1"/>
    <x v="2"/>
    <n v="5"/>
    <x v="0"/>
    <n v="5"/>
    <n v="5"/>
    <x v="4"/>
    <x v="2"/>
    <x v="5"/>
    <x v="3"/>
    <x v="4"/>
    <x v="5"/>
    <x v="3"/>
    <x v="4"/>
    <m/>
    <x v="1"/>
    <x v="0"/>
    <x v="0"/>
    <n v="0"/>
  </r>
  <r>
    <n v="209"/>
    <d v="2022-07-08T22:18:32"/>
    <d v="2022-07-08T22:20:36"/>
    <s v="anonymous"/>
    <m/>
    <x v="1"/>
    <x v="6"/>
    <x v="0"/>
    <x v="1"/>
    <x v="0"/>
    <x v="5"/>
    <x v="0"/>
    <x v="4"/>
    <x v="5"/>
    <x v="4"/>
    <x v="0"/>
    <x v="6"/>
    <n v="4"/>
    <x v="2"/>
    <n v="3"/>
    <n v="4"/>
    <x v="1"/>
    <x v="2"/>
    <x v="4"/>
    <x v="4"/>
    <x v="4"/>
    <x v="2"/>
    <x v="0"/>
    <x v="2"/>
    <m/>
    <x v="2"/>
    <x v="3"/>
    <x v="1"/>
    <n v="0"/>
  </r>
  <r>
    <n v="210"/>
    <d v="2022-07-09T11:22:35"/>
    <d v="2022-07-09T11:26:26"/>
    <s v="anonymous"/>
    <m/>
    <x v="1"/>
    <x v="2"/>
    <x v="1"/>
    <x v="1"/>
    <x v="0"/>
    <x v="3"/>
    <x v="0"/>
    <x v="4"/>
    <x v="3"/>
    <x v="2"/>
    <x v="0"/>
    <x v="3"/>
    <n v="2"/>
    <x v="1"/>
    <n v="4"/>
    <n v="3"/>
    <x v="2"/>
    <x v="0"/>
    <x v="2"/>
    <x v="0"/>
    <x v="4"/>
    <x v="2"/>
    <x v="0"/>
    <x v="0"/>
    <s v="Höherer Fokus auf Digitalisierung und neue Technologien"/>
    <x v="0"/>
    <x v="2"/>
    <x v="0"/>
    <n v="0"/>
  </r>
  <r>
    <n v="211"/>
    <d v="2022-07-09T11:32:11"/>
    <d v="2022-07-09T11:34:16"/>
    <s v="anonymous"/>
    <m/>
    <x v="1"/>
    <x v="0"/>
    <x v="0"/>
    <x v="0"/>
    <x v="0"/>
    <x v="0"/>
    <x v="1"/>
    <x v="1"/>
    <x v="1"/>
    <x v="1"/>
    <x v="1"/>
    <x v="2"/>
    <n v="5"/>
    <x v="2"/>
    <n v="3"/>
    <n v="4"/>
    <x v="1"/>
    <x v="0"/>
    <x v="0"/>
    <x v="0"/>
    <x v="0"/>
    <x v="3"/>
    <x v="0"/>
    <x v="0"/>
    <s v="Technologien die in der Industrie verwendet werden auch tatsächlich an der Universität zu lernen"/>
    <x v="1"/>
    <x v="0"/>
    <x v="1"/>
    <n v="0"/>
  </r>
  <r>
    <n v="212"/>
    <d v="2022-07-09T12:22:06"/>
    <d v="2022-07-09T12:28:54"/>
    <s v="anonymous"/>
    <m/>
    <x v="1"/>
    <x v="2"/>
    <x v="0"/>
    <x v="1"/>
    <x v="9"/>
    <x v="10"/>
    <x v="1"/>
    <x v="1"/>
    <x v="1"/>
    <x v="1"/>
    <x v="3"/>
    <x v="1"/>
    <n v="3"/>
    <x v="5"/>
    <n v="1"/>
    <n v="2"/>
    <x v="3"/>
    <x v="1"/>
    <x v="4"/>
    <x v="4"/>
    <x v="0"/>
    <x v="0"/>
    <x v="1"/>
    <x v="0"/>
    <s v="Mehr Eigeninitiative bezüglich des Erlernens von Inhalten fördern, dafür weniger Frontalvorlesungen"/>
    <x v="0"/>
    <x v="0"/>
    <x v="0"/>
    <n v="0"/>
  </r>
  <r>
    <n v="213"/>
    <d v="2022-07-09T12:54:37"/>
    <d v="2022-07-09T12:57:12"/>
    <s v="anonymous"/>
    <m/>
    <x v="1"/>
    <x v="6"/>
    <x v="0"/>
    <x v="0"/>
    <x v="3"/>
    <x v="8"/>
    <x v="2"/>
    <x v="1"/>
    <x v="1"/>
    <x v="1"/>
    <x v="3"/>
    <x v="2"/>
    <n v="5"/>
    <x v="1"/>
    <n v="4"/>
    <n v="5"/>
    <x v="4"/>
    <x v="1"/>
    <x v="1"/>
    <x v="3"/>
    <x v="2"/>
    <x v="5"/>
    <x v="3"/>
    <x v="4"/>
    <m/>
    <x v="0"/>
    <x v="0"/>
    <x v="1"/>
    <n v="0"/>
  </r>
  <r>
    <n v="214"/>
    <d v="2022-07-09T14:26:24"/>
    <d v="2022-07-09T14:28:25"/>
    <s v="anonymous"/>
    <m/>
    <x v="1"/>
    <x v="2"/>
    <x v="0"/>
    <x v="0"/>
    <x v="9"/>
    <x v="9"/>
    <x v="1"/>
    <x v="1"/>
    <x v="1"/>
    <x v="1"/>
    <x v="5"/>
    <x v="3"/>
    <n v="2"/>
    <x v="2"/>
    <n v="3"/>
    <n v="3"/>
    <x v="2"/>
    <x v="0"/>
    <x v="3"/>
    <x v="1"/>
    <x v="0"/>
    <x v="3"/>
    <x v="0"/>
    <x v="0"/>
    <m/>
    <x v="1"/>
    <x v="1"/>
    <x v="1"/>
    <n v="0"/>
  </r>
  <r>
    <n v="215"/>
    <d v="2022-07-09T15:52:38"/>
    <d v="2022-07-09T15:54:08"/>
    <s v="anonymous"/>
    <m/>
    <x v="1"/>
    <x v="0"/>
    <x v="1"/>
    <x v="0"/>
    <x v="9"/>
    <x v="1"/>
    <x v="0"/>
    <x v="2"/>
    <x v="6"/>
    <x v="5"/>
    <x v="0"/>
    <x v="6"/>
    <n v="4"/>
    <x v="3"/>
    <n v="2"/>
    <n v="3"/>
    <x v="2"/>
    <x v="2"/>
    <x v="1"/>
    <x v="2"/>
    <x v="1"/>
    <x v="1"/>
    <x v="6"/>
    <x v="6"/>
    <m/>
    <x v="1"/>
    <x v="0"/>
    <x v="0"/>
    <n v="0"/>
  </r>
  <r>
    <n v="216"/>
    <d v="2022-07-09T18:20:55"/>
    <d v="2022-07-09T18:23:27"/>
    <s v="anonymous"/>
    <m/>
    <x v="1"/>
    <x v="1"/>
    <x v="1"/>
    <x v="1"/>
    <x v="0"/>
    <x v="5"/>
    <x v="0"/>
    <x v="4"/>
    <x v="5"/>
    <x v="7"/>
    <x v="0"/>
    <x v="5"/>
    <n v="7"/>
    <x v="2"/>
    <n v="3"/>
    <n v="5"/>
    <x v="4"/>
    <x v="2"/>
    <x v="4"/>
    <x v="4"/>
    <x v="2"/>
    <x v="0"/>
    <x v="0"/>
    <x v="3"/>
    <s v="."/>
    <x v="1"/>
    <x v="0"/>
    <x v="0"/>
    <n v="0"/>
  </r>
  <r>
    <n v="217"/>
    <d v="2022-07-10T08:39:23"/>
    <d v="2022-07-10T08:42:07"/>
    <s v="anonymous"/>
    <m/>
    <x v="0"/>
    <x v="0"/>
    <x v="0"/>
    <x v="0"/>
    <x v="0"/>
    <x v="0"/>
    <x v="2"/>
    <x v="1"/>
    <x v="1"/>
    <x v="1"/>
    <x v="3"/>
    <x v="3"/>
    <n v="2"/>
    <x v="5"/>
    <n v="1"/>
    <n v="2"/>
    <x v="3"/>
    <x v="1"/>
    <x v="2"/>
    <x v="6"/>
    <x v="2"/>
    <x v="1"/>
    <x v="0"/>
    <x v="0"/>
    <m/>
    <x v="0"/>
    <x v="0"/>
    <x v="1"/>
    <n v="0"/>
  </r>
  <r>
    <n v="218"/>
    <d v="2022-07-10T08:42:41"/>
    <d v="2022-07-10T08:43:24"/>
    <s v="anonymous"/>
    <m/>
    <x v="0"/>
    <x v="0"/>
    <x v="0"/>
    <x v="0"/>
    <x v="0"/>
    <x v="0"/>
    <x v="2"/>
    <x v="1"/>
    <x v="1"/>
    <x v="1"/>
    <x v="3"/>
    <x v="1"/>
    <n v="3"/>
    <x v="3"/>
    <n v="2"/>
    <n v="3"/>
    <x v="2"/>
    <x v="0"/>
    <x v="0"/>
    <x v="6"/>
    <x v="2"/>
    <x v="6"/>
    <x v="0"/>
    <x v="4"/>
    <m/>
    <x v="0"/>
    <x v="0"/>
    <x v="1"/>
    <n v="0"/>
  </r>
  <r>
    <n v="219"/>
    <d v="2022-07-10T12:21:29"/>
    <d v="2022-07-10T12:24:33"/>
    <s v="anonymous"/>
    <m/>
    <x v="1"/>
    <x v="1"/>
    <x v="0"/>
    <x v="0"/>
    <x v="4"/>
    <x v="4"/>
    <x v="1"/>
    <x v="1"/>
    <x v="1"/>
    <x v="1"/>
    <x v="2"/>
    <x v="3"/>
    <n v="2"/>
    <x v="2"/>
    <n v="3"/>
    <n v="3"/>
    <x v="2"/>
    <x v="1"/>
    <x v="4"/>
    <x v="3"/>
    <x v="4"/>
    <x v="3"/>
    <x v="1"/>
    <x v="0"/>
    <m/>
    <x v="0"/>
    <x v="0"/>
    <x v="0"/>
    <n v="0"/>
  </r>
  <r>
    <n v="220"/>
    <d v="2022-07-10T13:58:28"/>
    <d v="2022-07-10T14:00:05"/>
    <s v="anonymous"/>
    <m/>
    <x v="1"/>
    <x v="4"/>
    <x v="0"/>
    <x v="0"/>
    <x v="1"/>
    <x v="7"/>
    <x v="1"/>
    <x v="1"/>
    <x v="1"/>
    <x v="1"/>
    <x v="5"/>
    <x v="1"/>
    <n v="3"/>
    <x v="2"/>
    <n v="3"/>
    <n v="3"/>
    <x v="2"/>
    <x v="2"/>
    <x v="5"/>
    <x v="6"/>
    <x v="4"/>
    <x v="1"/>
    <x v="0"/>
    <x v="0"/>
    <m/>
    <x v="0"/>
    <x v="1"/>
    <x v="1"/>
    <n v="0"/>
  </r>
  <r>
    <n v="221"/>
    <d v="2022-07-10T14:43:31"/>
    <d v="2022-07-10T14:45:40"/>
    <s v="anonymous"/>
    <m/>
    <x v="1"/>
    <x v="3"/>
    <x v="0"/>
    <x v="0"/>
    <x v="13"/>
    <x v="5"/>
    <x v="0"/>
    <x v="4"/>
    <x v="5"/>
    <x v="0"/>
    <x v="0"/>
    <x v="4"/>
    <n v="1"/>
    <x v="2"/>
    <n v="3"/>
    <n v="2"/>
    <x v="3"/>
    <x v="1"/>
    <x v="1"/>
    <x v="3"/>
    <x v="2"/>
    <x v="1"/>
    <x v="2"/>
    <x v="0"/>
    <s v="Mehr praktische Übungen "/>
    <x v="0"/>
    <x v="2"/>
    <x v="0"/>
    <n v="0"/>
  </r>
  <r>
    <n v="222"/>
    <d v="2022-07-10T15:59:44"/>
    <d v="2022-07-10T16:04:24"/>
    <s v="anonymous"/>
    <m/>
    <x v="1"/>
    <x v="1"/>
    <x v="0"/>
    <x v="0"/>
    <x v="11"/>
    <x v="10"/>
    <x v="1"/>
    <x v="1"/>
    <x v="1"/>
    <x v="1"/>
    <x v="1"/>
    <x v="2"/>
    <n v="5"/>
    <x v="2"/>
    <n v="3"/>
    <n v="4"/>
    <x v="1"/>
    <x v="0"/>
    <x v="1"/>
    <x v="1"/>
    <x v="2"/>
    <x v="5"/>
    <x v="3"/>
    <x v="0"/>
    <s v="Berufsrelevante Fähigkeiten, weniger theoretisches Wissen ohne/mit nur wenig realen Anwendungsmöglichkeiten"/>
    <x v="1"/>
    <x v="1"/>
    <x v="1"/>
    <n v="0"/>
  </r>
  <r>
    <n v="223"/>
    <d v="2022-07-10T22:35:38"/>
    <d v="2022-07-10T22:39:28"/>
    <s v="anonymous"/>
    <m/>
    <x v="1"/>
    <x v="1"/>
    <x v="0"/>
    <x v="0"/>
    <x v="6"/>
    <x v="3"/>
    <x v="2"/>
    <x v="1"/>
    <x v="1"/>
    <x v="1"/>
    <x v="1"/>
    <x v="1"/>
    <n v="3"/>
    <x v="4"/>
    <n v="6"/>
    <n v="5"/>
    <x v="4"/>
    <x v="2"/>
    <x v="5"/>
    <x v="3"/>
    <x v="3"/>
    <x v="3"/>
    <x v="3"/>
    <x v="4"/>
    <m/>
    <x v="1"/>
    <x v="0"/>
    <x v="0"/>
    <n v="0"/>
  </r>
  <r>
    <n v="224"/>
    <d v="2022-07-11T09:40:53"/>
    <d v="2022-07-11T09:43:13"/>
    <s v="anonymous"/>
    <m/>
    <x v="1"/>
    <x v="4"/>
    <x v="1"/>
    <x v="1"/>
    <x v="4"/>
    <x v="3"/>
    <x v="1"/>
    <x v="1"/>
    <x v="1"/>
    <x v="1"/>
    <x v="5"/>
    <x v="3"/>
    <n v="2"/>
    <x v="1"/>
    <n v="4"/>
    <n v="3"/>
    <x v="2"/>
    <x v="0"/>
    <x v="4"/>
    <x v="4"/>
    <x v="1"/>
    <x v="1"/>
    <x v="0"/>
    <x v="4"/>
    <m/>
    <x v="1"/>
    <x v="0"/>
    <x v="0"/>
    <n v="0"/>
  </r>
  <r>
    <n v="226"/>
    <d v="2022-07-11T11:22:44"/>
    <d v="2022-07-11T11:24:32"/>
    <s v="anonymous"/>
    <m/>
    <x v="1"/>
    <x v="4"/>
    <x v="0"/>
    <x v="0"/>
    <x v="4"/>
    <x v="4"/>
    <x v="0"/>
    <x v="4"/>
    <x v="5"/>
    <x v="7"/>
    <x v="0"/>
    <x v="2"/>
    <n v="5"/>
    <x v="1"/>
    <n v="4"/>
    <n v="5"/>
    <x v="4"/>
    <x v="0"/>
    <x v="2"/>
    <x v="3"/>
    <x v="6"/>
    <x v="6"/>
    <x v="1"/>
    <x v="7"/>
    <m/>
    <x v="2"/>
    <x v="3"/>
    <x v="0"/>
    <n v="0"/>
  </r>
  <r>
    <n v="227"/>
    <d v="2022-07-11T11:27:54"/>
    <d v="2022-07-11T11:32:16"/>
    <s v="anonymous"/>
    <m/>
    <x v="0"/>
    <x v="3"/>
    <x v="0"/>
    <x v="0"/>
    <x v="12"/>
    <x v="5"/>
    <x v="0"/>
    <x v="3"/>
    <x v="6"/>
    <x v="4"/>
    <x v="0"/>
    <x v="5"/>
    <n v="7"/>
    <x v="6"/>
    <n v="7"/>
    <n v="7"/>
    <x v="6"/>
    <x v="0"/>
    <x v="0"/>
    <x v="0"/>
    <x v="2"/>
    <x v="5"/>
    <x v="1"/>
    <x v="0"/>
    <s v="The program should provide actual work related information. Theory is mostly useless for the job market with the exception of some professions."/>
    <x v="1"/>
    <x v="2"/>
    <x v="1"/>
    <n v="0"/>
  </r>
  <r>
    <n v="228"/>
    <d v="2022-07-11T12:18:15"/>
    <d v="2022-07-11T12:20:55"/>
    <s v="anonymous"/>
    <m/>
    <x v="1"/>
    <x v="2"/>
    <x v="0"/>
    <x v="0"/>
    <x v="0"/>
    <x v="8"/>
    <x v="2"/>
    <x v="1"/>
    <x v="1"/>
    <x v="1"/>
    <x v="3"/>
    <x v="3"/>
    <n v="2"/>
    <x v="1"/>
    <n v="4"/>
    <n v="3"/>
    <x v="2"/>
    <x v="1"/>
    <x v="5"/>
    <x v="1"/>
    <x v="2"/>
    <x v="0"/>
    <x v="3"/>
    <x v="4"/>
    <m/>
    <x v="1"/>
    <x v="1"/>
    <x v="0"/>
    <n v="0"/>
  </r>
  <r>
    <n v="229"/>
    <d v="2022-07-11T13:39:30"/>
    <d v="2022-07-11T13:44:53"/>
    <s v="anonymous"/>
    <m/>
    <x v="1"/>
    <x v="4"/>
    <x v="0"/>
    <x v="0"/>
    <x v="6"/>
    <x v="4"/>
    <x v="1"/>
    <x v="1"/>
    <x v="1"/>
    <x v="1"/>
    <x v="2"/>
    <x v="4"/>
    <n v="1"/>
    <x v="5"/>
    <n v="1"/>
    <n v="1"/>
    <x v="5"/>
    <x v="0"/>
    <x v="6"/>
    <x v="1"/>
    <x v="1"/>
    <x v="2"/>
    <x v="2"/>
    <x v="4"/>
    <m/>
    <x v="1"/>
    <x v="0"/>
    <x v="0"/>
    <n v="0"/>
  </r>
  <r>
    <n v="230"/>
    <d v="2022-07-11T14:38:22"/>
    <d v="2022-07-11T14:39:39"/>
    <s v="anonymous"/>
    <m/>
    <x v="1"/>
    <x v="6"/>
    <x v="0"/>
    <x v="0"/>
    <x v="9"/>
    <x v="9"/>
    <x v="1"/>
    <x v="1"/>
    <x v="1"/>
    <x v="1"/>
    <x v="5"/>
    <x v="1"/>
    <n v="3"/>
    <x v="0"/>
    <n v="5"/>
    <n v="4"/>
    <x v="1"/>
    <x v="2"/>
    <x v="2"/>
    <x v="0"/>
    <x v="1"/>
    <x v="1"/>
    <x v="2"/>
    <x v="4"/>
    <m/>
    <x v="1"/>
    <x v="1"/>
    <x v="2"/>
    <n v="0"/>
  </r>
  <r>
    <n v="231"/>
    <d v="2022-07-11T14:32:14"/>
    <d v="2022-07-11T14:40:31"/>
    <s v="anonymous"/>
    <m/>
    <x v="1"/>
    <x v="2"/>
    <x v="0"/>
    <x v="0"/>
    <x v="8"/>
    <x v="7"/>
    <x v="1"/>
    <x v="1"/>
    <x v="1"/>
    <x v="1"/>
    <x v="2"/>
    <x v="2"/>
    <n v="5"/>
    <x v="2"/>
    <n v="3"/>
    <n v="4"/>
    <x v="1"/>
    <x v="2"/>
    <x v="4"/>
    <x v="4"/>
    <x v="5"/>
    <x v="0"/>
    <x v="3"/>
    <x v="4"/>
    <m/>
    <x v="1"/>
    <x v="1"/>
    <x v="0"/>
    <n v="0"/>
  </r>
  <r>
    <n v="232"/>
    <d v="2022-07-11T14:41:41"/>
    <d v="2022-07-11T14:45:52"/>
    <s v="anonymous"/>
    <m/>
    <x v="1"/>
    <x v="4"/>
    <x v="1"/>
    <x v="0"/>
    <x v="6"/>
    <x v="7"/>
    <x v="1"/>
    <x v="1"/>
    <x v="1"/>
    <x v="1"/>
    <x v="1"/>
    <x v="2"/>
    <n v="5"/>
    <x v="4"/>
    <n v="6"/>
    <n v="6"/>
    <x v="0"/>
    <x v="1"/>
    <x v="1"/>
    <x v="3"/>
    <x v="4"/>
    <x v="3"/>
    <x v="3"/>
    <x v="5"/>
    <m/>
    <x v="1"/>
    <x v="0"/>
    <x v="0"/>
    <n v="0"/>
  </r>
  <r>
    <n v="233"/>
    <d v="2022-07-11T14:51:28"/>
    <d v="2022-07-11T14:54:45"/>
    <s v="anonymous"/>
    <m/>
    <x v="0"/>
    <x v="6"/>
    <x v="0"/>
    <x v="1"/>
    <x v="11"/>
    <x v="12"/>
    <x v="1"/>
    <x v="1"/>
    <x v="1"/>
    <x v="1"/>
    <x v="5"/>
    <x v="1"/>
    <n v="3"/>
    <x v="5"/>
    <n v="1"/>
    <n v="2"/>
    <x v="3"/>
    <x v="0"/>
    <x v="6"/>
    <x v="1"/>
    <x v="1"/>
    <x v="6"/>
    <x v="1"/>
    <x v="3"/>
    <m/>
    <x v="1"/>
    <x v="1"/>
    <x v="0"/>
    <n v="0"/>
  </r>
  <r>
    <n v="234"/>
    <d v="2022-07-11T15:40:42"/>
    <d v="2022-07-11T15:42:50"/>
    <s v="anonymous"/>
    <m/>
    <x v="1"/>
    <x v="4"/>
    <x v="0"/>
    <x v="0"/>
    <x v="9"/>
    <x v="1"/>
    <x v="1"/>
    <x v="1"/>
    <x v="1"/>
    <x v="1"/>
    <x v="3"/>
    <x v="1"/>
    <n v="3"/>
    <x v="1"/>
    <n v="4"/>
    <n v="4"/>
    <x v="1"/>
    <x v="2"/>
    <x v="5"/>
    <x v="1"/>
    <x v="4"/>
    <x v="5"/>
    <x v="0"/>
    <x v="4"/>
    <m/>
    <x v="1"/>
    <x v="1"/>
    <x v="0"/>
    <n v="0"/>
  </r>
  <r>
    <n v="235"/>
    <d v="2022-07-11T15:57:12"/>
    <d v="2022-07-11T15:58:46"/>
    <s v="anonymous"/>
    <m/>
    <x v="1"/>
    <x v="4"/>
    <x v="0"/>
    <x v="0"/>
    <x v="4"/>
    <x v="1"/>
    <x v="1"/>
    <x v="1"/>
    <x v="1"/>
    <x v="1"/>
    <x v="5"/>
    <x v="4"/>
    <n v="1"/>
    <x v="2"/>
    <n v="3"/>
    <n v="2"/>
    <x v="3"/>
    <x v="0"/>
    <x v="0"/>
    <x v="2"/>
    <x v="4"/>
    <x v="3"/>
    <x v="0"/>
    <x v="4"/>
    <m/>
    <x v="0"/>
    <x v="1"/>
    <x v="0"/>
    <n v="0"/>
  </r>
  <r>
    <n v="236"/>
    <d v="2022-07-11T16:22:33"/>
    <d v="2022-07-11T16:25:22"/>
    <s v="anonymous"/>
    <m/>
    <x v="0"/>
    <x v="2"/>
    <x v="0"/>
    <x v="0"/>
    <x v="0"/>
    <x v="6"/>
    <x v="1"/>
    <x v="1"/>
    <x v="1"/>
    <x v="1"/>
    <x v="1"/>
    <x v="3"/>
    <n v="2"/>
    <x v="2"/>
    <n v="3"/>
    <n v="3"/>
    <x v="2"/>
    <x v="0"/>
    <x v="0"/>
    <x v="5"/>
    <x v="0"/>
    <x v="0"/>
    <x v="3"/>
    <x v="0"/>
    <s v="Include profesors with real world work experience and are currently practicing."/>
    <x v="1"/>
    <x v="0"/>
    <x v="0"/>
    <n v="0"/>
  </r>
  <r>
    <n v="237"/>
    <d v="2022-07-11T16:47:09"/>
    <d v="2022-07-11T16:50:07"/>
    <s v="anonymous"/>
    <m/>
    <x v="1"/>
    <x v="2"/>
    <x v="0"/>
    <x v="0"/>
    <x v="1"/>
    <x v="8"/>
    <x v="0"/>
    <x v="0"/>
    <x v="0"/>
    <x v="2"/>
    <x v="0"/>
    <x v="4"/>
    <n v="1"/>
    <x v="4"/>
    <n v="6"/>
    <n v="4"/>
    <x v="1"/>
    <x v="0"/>
    <x v="3"/>
    <x v="0"/>
    <x v="2"/>
    <x v="3"/>
    <x v="0"/>
    <x v="4"/>
    <m/>
    <x v="0"/>
    <x v="0"/>
    <x v="1"/>
    <n v="1"/>
  </r>
  <r>
    <n v="238"/>
    <d v="2022-07-11T17:09:24"/>
    <d v="2022-07-11T17:11:35"/>
    <s v="anonymous"/>
    <m/>
    <x v="1"/>
    <x v="3"/>
    <x v="0"/>
    <x v="0"/>
    <x v="0"/>
    <x v="8"/>
    <x v="1"/>
    <x v="1"/>
    <x v="1"/>
    <x v="1"/>
    <x v="1"/>
    <x v="1"/>
    <n v="3"/>
    <x v="2"/>
    <n v="3"/>
    <n v="3"/>
    <x v="2"/>
    <x v="1"/>
    <x v="4"/>
    <x v="4"/>
    <x v="1"/>
    <x v="0"/>
    <x v="2"/>
    <x v="3"/>
    <m/>
    <x v="0"/>
    <x v="1"/>
    <x v="0"/>
    <n v="0"/>
  </r>
  <r>
    <n v="239"/>
    <d v="2022-07-11T18:20:46"/>
    <d v="2022-07-11T18:23:07"/>
    <s v="anonymous"/>
    <m/>
    <x v="1"/>
    <x v="1"/>
    <x v="1"/>
    <x v="2"/>
    <x v="15"/>
    <x v="3"/>
    <x v="1"/>
    <x v="1"/>
    <x v="1"/>
    <x v="1"/>
    <x v="1"/>
    <x v="1"/>
    <n v="3"/>
    <x v="6"/>
    <n v="7"/>
    <n v="5"/>
    <x v="4"/>
    <x v="0"/>
    <x v="3"/>
    <x v="3"/>
    <x v="2"/>
    <x v="1"/>
    <x v="1"/>
    <x v="3"/>
    <m/>
    <x v="1"/>
    <x v="0"/>
    <x v="0"/>
    <n v="0"/>
  </r>
  <r>
    <n v="240"/>
    <d v="2022-07-11T19:57:15"/>
    <d v="2022-07-11T20:00:30"/>
    <s v="anonymous"/>
    <m/>
    <x v="1"/>
    <x v="2"/>
    <x v="0"/>
    <x v="1"/>
    <x v="13"/>
    <x v="1"/>
    <x v="1"/>
    <x v="1"/>
    <x v="1"/>
    <x v="1"/>
    <x v="4"/>
    <x v="3"/>
    <n v="2"/>
    <x v="2"/>
    <n v="3"/>
    <n v="3"/>
    <x v="2"/>
    <x v="1"/>
    <x v="4"/>
    <x v="4"/>
    <x v="3"/>
    <x v="3"/>
    <x v="1"/>
    <x v="3"/>
    <m/>
    <x v="1"/>
    <x v="2"/>
    <x v="1"/>
    <n v="0"/>
  </r>
  <r>
    <n v="241"/>
    <d v="2022-07-11T19:57:18"/>
    <d v="2022-07-11T20:01:45"/>
    <s v="anonymous"/>
    <m/>
    <x v="1"/>
    <x v="4"/>
    <x v="0"/>
    <x v="0"/>
    <x v="13"/>
    <x v="1"/>
    <x v="1"/>
    <x v="1"/>
    <x v="1"/>
    <x v="1"/>
    <x v="2"/>
    <x v="4"/>
    <n v="1"/>
    <x v="3"/>
    <n v="2"/>
    <n v="2"/>
    <x v="3"/>
    <x v="0"/>
    <x v="2"/>
    <x v="5"/>
    <x v="3"/>
    <x v="6"/>
    <x v="3"/>
    <x v="0"/>
    <s v="Feste Adobe-Kurse als Pflichtfach"/>
    <x v="0"/>
    <x v="2"/>
    <x v="0"/>
    <n v="0"/>
  </r>
  <r>
    <n v="242"/>
    <d v="2022-07-11T21:56:36"/>
    <d v="2022-07-11T21:59:07"/>
    <s v="anonymous"/>
    <m/>
    <x v="1"/>
    <x v="2"/>
    <x v="0"/>
    <x v="0"/>
    <x v="7"/>
    <x v="7"/>
    <x v="1"/>
    <x v="1"/>
    <x v="1"/>
    <x v="1"/>
    <x v="1"/>
    <x v="1"/>
    <n v="3"/>
    <x v="1"/>
    <n v="4"/>
    <n v="4"/>
    <x v="1"/>
    <x v="0"/>
    <x v="2"/>
    <x v="3"/>
    <x v="2"/>
    <x v="1"/>
    <x v="0"/>
    <x v="0"/>
    <s v="mehr Praxisnähe einbauen, zB ein Plichtpraktikum"/>
    <x v="1"/>
    <x v="1"/>
    <x v="0"/>
    <n v="0"/>
  </r>
  <r>
    <n v="243"/>
    <d v="2022-07-11T22:48:37"/>
    <d v="2022-07-11T22:49:24"/>
    <s v="anonymous"/>
    <m/>
    <x v="1"/>
    <x v="3"/>
    <x v="0"/>
    <x v="0"/>
    <x v="13"/>
    <x v="0"/>
    <x v="1"/>
    <x v="1"/>
    <x v="1"/>
    <x v="1"/>
    <x v="4"/>
    <x v="2"/>
    <n v="5"/>
    <x v="1"/>
    <n v="4"/>
    <n v="5"/>
    <x v="4"/>
    <x v="4"/>
    <x v="7"/>
    <x v="5"/>
    <x v="5"/>
    <x v="2"/>
    <x v="6"/>
    <x v="2"/>
    <m/>
    <x v="1"/>
    <x v="0"/>
    <x v="1"/>
    <n v="0"/>
  </r>
  <r>
    <n v="244"/>
    <d v="2022-07-12T11:46:26"/>
    <d v="2022-07-12T11:52:00"/>
    <s v="anonymous"/>
    <m/>
    <x v="0"/>
    <x v="3"/>
    <x v="0"/>
    <x v="0"/>
    <x v="6"/>
    <x v="4"/>
    <x v="2"/>
    <x v="1"/>
    <x v="1"/>
    <x v="1"/>
    <x v="3"/>
    <x v="3"/>
    <n v="2"/>
    <x v="4"/>
    <n v="6"/>
    <n v="4"/>
    <x v="1"/>
    <x v="0"/>
    <x v="1"/>
    <x v="1"/>
    <x v="4"/>
    <x v="2"/>
    <x v="1"/>
    <x v="4"/>
    <s v="More at work-site practicing, learning should be practice-oriented"/>
    <x v="0"/>
    <x v="3"/>
    <x v="0"/>
    <n v="0"/>
  </r>
  <r>
    <n v="245"/>
    <d v="2022-07-12T19:05:28"/>
    <d v="2022-07-12T19:09:36"/>
    <s v="anonymous"/>
    <m/>
    <x v="1"/>
    <x v="6"/>
    <x v="0"/>
    <x v="0"/>
    <x v="5"/>
    <x v="5"/>
    <x v="1"/>
    <x v="1"/>
    <x v="1"/>
    <x v="1"/>
    <x v="2"/>
    <x v="1"/>
    <n v="3"/>
    <x v="3"/>
    <n v="2"/>
    <n v="3"/>
    <x v="2"/>
    <x v="0"/>
    <x v="3"/>
    <x v="0"/>
    <x v="0"/>
    <x v="2"/>
    <x v="1"/>
    <x v="0"/>
    <s v="Kennenlernen und Arbeiten mit Programmen, die auch im Unternehmen verwendet werden."/>
    <x v="0"/>
    <x v="0"/>
    <x v="0"/>
    <n v="0"/>
  </r>
  <r>
    <n v="247"/>
    <d v="2022-07-12T20:51:43"/>
    <d v="2022-07-12T20:54:50"/>
    <s v="anonymous"/>
    <m/>
    <x v="1"/>
    <x v="5"/>
    <x v="0"/>
    <x v="0"/>
    <x v="4"/>
    <x v="4"/>
    <x v="0"/>
    <x v="4"/>
    <x v="0"/>
    <x v="7"/>
    <x v="0"/>
    <x v="1"/>
    <n v="3"/>
    <x v="2"/>
    <n v="3"/>
    <n v="3"/>
    <x v="2"/>
    <x v="1"/>
    <x v="3"/>
    <x v="6"/>
    <x v="4"/>
    <x v="2"/>
    <x v="0"/>
    <x v="4"/>
    <m/>
    <x v="2"/>
    <x v="0"/>
    <x v="0"/>
    <n v="0"/>
  </r>
  <r>
    <n v="248"/>
    <d v="2022-07-12T21:44:03"/>
    <d v="2022-07-12T21:47:52"/>
    <s v="anonymous"/>
    <m/>
    <x v="1"/>
    <x v="4"/>
    <x v="0"/>
    <x v="0"/>
    <x v="9"/>
    <x v="1"/>
    <x v="1"/>
    <x v="1"/>
    <x v="1"/>
    <x v="1"/>
    <x v="1"/>
    <x v="3"/>
    <n v="2"/>
    <x v="1"/>
    <n v="4"/>
    <n v="3"/>
    <x v="2"/>
    <x v="1"/>
    <x v="3"/>
    <x v="3"/>
    <x v="4"/>
    <x v="0"/>
    <x v="0"/>
    <x v="3"/>
    <m/>
    <x v="0"/>
    <x v="0"/>
    <x v="0"/>
    <n v="0"/>
  </r>
  <r>
    <n v="249"/>
    <d v="2022-07-12T21:53:22"/>
    <d v="2022-07-12T21:56:04"/>
    <s v="anonymous"/>
    <m/>
    <x v="1"/>
    <x v="4"/>
    <x v="0"/>
    <x v="0"/>
    <x v="4"/>
    <x v="2"/>
    <x v="0"/>
    <x v="0"/>
    <x v="4"/>
    <x v="1"/>
    <x v="0"/>
    <x v="3"/>
    <n v="2"/>
    <x v="3"/>
    <n v="2"/>
    <n v="2"/>
    <x v="3"/>
    <x v="0"/>
    <x v="4"/>
    <x v="4"/>
    <x v="4"/>
    <x v="0"/>
    <x v="3"/>
    <x v="3"/>
    <s v="-"/>
    <x v="0"/>
    <x v="2"/>
    <x v="0"/>
    <n v="0"/>
  </r>
  <r>
    <n v="250"/>
    <d v="2022-07-12T21:56:15"/>
    <d v="2022-07-12T21:57:22"/>
    <s v="anonymous"/>
    <m/>
    <x v="1"/>
    <x v="4"/>
    <x v="0"/>
    <x v="0"/>
    <x v="4"/>
    <x v="2"/>
    <x v="0"/>
    <x v="0"/>
    <x v="4"/>
    <x v="1"/>
    <x v="0"/>
    <x v="3"/>
    <n v="2"/>
    <x v="3"/>
    <n v="2"/>
    <n v="2"/>
    <x v="3"/>
    <x v="1"/>
    <x v="4"/>
    <x v="1"/>
    <x v="2"/>
    <x v="0"/>
    <x v="3"/>
    <x v="3"/>
    <m/>
    <x v="0"/>
    <x v="2"/>
    <x v="0"/>
    <n v="0"/>
  </r>
  <r>
    <n v="251"/>
    <d v="2022-07-13T07:36:55"/>
    <d v="2022-07-13T07:39:38"/>
    <s v="anonymous"/>
    <m/>
    <x v="1"/>
    <x v="1"/>
    <x v="0"/>
    <x v="0"/>
    <x v="6"/>
    <x v="4"/>
    <x v="2"/>
    <x v="1"/>
    <x v="1"/>
    <x v="1"/>
    <x v="3"/>
    <x v="3"/>
    <n v="2"/>
    <x v="2"/>
    <n v="3"/>
    <n v="3"/>
    <x v="2"/>
    <x v="1"/>
    <x v="6"/>
    <x v="1"/>
    <x v="1"/>
    <x v="2"/>
    <x v="0"/>
    <x v="4"/>
    <m/>
    <x v="1"/>
    <x v="1"/>
    <x v="0"/>
    <n v="0"/>
  </r>
  <r>
    <n v="252"/>
    <d v="2022-07-13T10:50:06"/>
    <d v="2022-07-13T10:52:32"/>
    <s v="anonymous"/>
    <m/>
    <x v="0"/>
    <x v="0"/>
    <x v="0"/>
    <x v="0"/>
    <x v="0"/>
    <x v="0"/>
    <x v="0"/>
    <x v="2"/>
    <x v="6"/>
    <x v="4"/>
    <x v="0"/>
    <x v="3"/>
    <n v="2"/>
    <x v="3"/>
    <n v="2"/>
    <n v="2"/>
    <x v="3"/>
    <x v="0"/>
    <x v="3"/>
    <x v="3"/>
    <x v="1"/>
    <x v="2"/>
    <x v="0"/>
    <x v="2"/>
    <m/>
    <x v="0"/>
    <x v="0"/>
    <x v="3"/>
    <n v="0"/>
  </r>
  <r>
    <n v="253"/>
    <d v="2022-07-13T15:23:48"/>
    <d v="2022-07-13T15:26:20"/>
    <s v="anonymous"/>
    <m/>
    <x v="0"/>
    <x v="0"/>
    <x v="0"/>
    <x v="0"/>
    <x v="6"/>
    <x v="4"/>
    <x v="2"/>
    <x v="1"/>
    <x v="1"/>
    <x v="1"/>
    <x v="1"/>
    <x v="1"/>
    <n v="3"/>
    <x v="3"/>
    <n v="2"/>
    <n v="3"/>
    <x v="2"/>
    <x v="0"/>
    <x v="2"/>
    <x v="6"/>
    <x v="2"/>
    <x v="6"/>
    <x v="1"/>
    <x v="3"/>
    <m/>
    <x v="0"/>
    <x v="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533855-89EF-4CC9-948E-37A1108483B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Z55:AH72" firstHeaderRow="1" firstDataRow="2" firstDataCol="1"/>
  <pivotFields count="34">
    <pivotField dataField="1" showAll="0"/>
    <pivotField numFmtId="164" showAll="0"/>
    <pivotField numFmtId="164" showAll="0"/>
    <pivotField showAll="0"/>
    <pivotField showAll="0"/>
    <pivotField showAll="0"/>
    <pivotField showAll="0">
      <items count="37">
        <item m="1" x="28"/>
        <item x="1"/>
        <item m="1" x="20"/>
        <item x="6"/>
        <item m="1" x="35"/>
        <item x="2"/>
        <item m="1" x="34"/>
        <item m="1" x="9"/>
        <item x="0"/>
        <item m="1" x="33"/>
        <item x="5"/>
        <item m="1" x="22"/>
        <item x="3"/>
        <item m="1" x="16"/>
        <item m="1" x="32"/>
        <item x="8"/>
        <item m="1" x="12"/>
        <item m="1" x="11"/>
        <item m="1" x="19"/>
        <item m="1" x="13"/>
        <item m="1" x="26"/>
        <item m="1" x="29"/>
        <item m="1" x="30"/>
        <item m="1" x="10"/>
        <item m="1" x="14"/>
        <item x="7"/>
        <item m="1" x="24"/>
        <item m="1" x="31"/>
        <item m="1" x="23"/>
        <item m="1" x="17"/>
        <item x="4"/>
        <item m="1" x="25"/>
        <item m="1" x="27"/>
        <item m="1" x="15"/>
        <item m="1" x="21"/>
        <item m="1" x="18"/>
        <item t="default"/>
      </items>
    </pivotField>
    <pivotField showAll="0">
      <items count="3">
        <item x="1"/>
        <item x="0"/>
        <item t="default"/>
      </items>
    </pivotField>
    <pivotField showAll="0">
      <items count="4">
        <item x="0"/>
        <item x="2"/>
        <item x="1"/>
        <item t="default"/>
      </items>
    </pivotField>
    <pivotField axis="axisRow" multipleItemSelectionAllowed="1" showAll="0">
      <items count="58">
        <item m="1" x="18"/>
        <item x="8"/>
        <item m="1" x="45"/>
        <item m="1" x="29"/>
        <item m="1" x="49"/>
        <item m="1" x="51"/>
        <item m="1" x="35"/>
        <item m="1" x="44"/>
        <item m="1" x="43"/>
        <item m="1" x="30"/>
        <item m="1" x="41"/>
        <item m="1" x="55"/>
        <item x="4"/>
        <item m="1" x="48"/>
        <item m="1" x="32"/>
        <item m="1" x="36"/>
        <item x="7"/>
        <item m="1" x="22"/>
        <item x="1"/>
        <item m="1" x="27"/>
        <item x="12"/>
        <item m="1" x="33"/>
        <item m="1" x="54"/>
        <item x="6"/>
        <item m="1" x="20"/>
        <item x="13"/>
        <item m="1" x="31"/>
        <item m="1" x="38"/>
        <item h="1" x="0"/>
        <item x="14"/>
        <item m="1" x="37"/>
        <item m="1" x="46"/>
        <item m="1" x="53"/>
        <item x="2"/>
        <item m="1" x="40"/>
        <item x="3"/>
        <item x="9"/>
        <item m="1" x="50"/>
        <item m="1" x="52"/>
        <item m="1" x="24"/>
        <item m="1" x="19"/>
        <item m="1" x="47"/>
        <item m="1" x="28"/>
        <item m="1" x="17"/>
        <item m="1" x="42"/>
        <item m="1" x="21"/>
        <item m="1" x="23"/>
        <item m="1" x="56"/>
        <item x="10"/>
        <item m="1" x="39"/>
        <item x="5"/>
        <item x="15"/>
        <item m="1" x="26"/>
        <item m="1" x="25"/>
        <item x="11"/>
        <item m="1" x="34"/>
        <item m="1" x="16"/>
        <item t="default"/>
      </items>
    </pivotField>
    <pivotField showAll="0"/>
    <pivotField showAll="0">
      <items count="4">
        <item x="0"/>
        <item x="2"/>
        <item x="1"/>
        <item t="default"/>
      </items>
    </pivotField>
    <pivotField showAll="0"/>
    <pivotField showAll="0">
      <items count="8">
        <item x="5"/>
        <item x="0"/>
        <item x="6"/>
        <item x="2"/>
        <item x="4"/>
        <item x="1"/>
        <item x="3"/>
        <item t="default"/>
      </items>
    </pivotField>
    <pivotField showAll="0">
      <items count="9">
        <item x="0"/>
        <item x="2"/>
        <item x="4"/>
        <item x="5"/>
        <item x="3"/>
        <item x="6"/>
        <item x="7"/>
        <item h="1" x="1"/>
        <item t="default"/>
      </items>
    </pivotField>
    <pivotField showAll="0"/>
    <pivotField showAll="0">
      <items count="8">
        <item x="4"/>
        <item x="3"/>
        <item x="1"/>
        <item x="6"/>
        <item x="0"/>
        <item x="2"/>
        <item x="5"/>
        <item t="default"/>
      </items>
    </pivotField>
    <pivotField showAll="0"/>
    <pivotField showAll="0">
      <items count="9">
        <item x="5"/>
        <item x="3"/>
        <item x="2"/>
        <item x="1"/>
        <item x="0"/>
        <item x="4"/>
        <item x="6"/>
        <item h="1" x="7"/>
        <item t="default"/>
      </items>
    </pivotField>
    <pivotField showAll="0"/>
    <pivotField showAll="0"/>
    <pivotField showAll="0"/>
    <pivotField showAll="0">
      <items count="7">
        <item x="1"/>
        <item x="3"/>
        <item x="2"/>
        <item x="4"/>
        <item x="0"/>
        <item m="1" x="5"/>
        <item t="default"/>
      </items>
    </pivotField>
    <pivotField showAll="0">
      <items count="9">
        <item x="0"/>
        <item x="2"/>
        <item x="3"/>
        <item x="1"/>
        <item x="5"/>
        <item x="6"/>
        <item x="4"/>
        <item h="1" x="7"/>
        <item t="default"/>
      </items>
    </pivotField>
    <pivotField axis="axisCol" showAll="0">
      <items count="8">
        <item x="5"/>
        <item x="2"/>
        <item x="6"/>
        <item x="0"/>
        <item x="3"/>
        <item x="1"/>
        <item x="4"/>
        <item t="default"/>
      </items>
    </pivotField>
    <pivotField showAll="0">
      <items count="8">
        <item x="0"/>
        <item x="2"/>
        <item x="4"/>
        <item x="1"/>
        <item x="5"/>
        <item x="3"/>
        <item x="6"/>
        <item t="default"/>
      </items>
    </pivotField>
    <pivotField showAll="0">
      <items count="9">
        <item x="6"/>
        <item x="3"/>
        <item x="1"/>
        <item x="2"/>
        <item x="0"/>
        <item x="5"/>
        <item x="4"/>
        <item x="7"/>
        <item t="default"/>
      </items>
    </pivotField>
    <pivotField showAll="0">
      <items count="9">
        <item x="1"/>
        <item x="0"/>
        <item x="3"/>
        <item x="2"/>
        <item x="6"/>
        <item m="1" x="7"/>
        <item x="4"/>
        <item x="5"/>
        <item t="default"/>
      </items>
    </pivotField>
    <pivotField showAll="0">
      <items count="9">
        <item x="4"/>
        <item x="5"/>
        <item x="2"/>
        <item x="3"/>
        <item x="6"/>
        <item x="0"/>
        <item x="7"/>
        <item x="1"/>
        <item t="default"/>
      </items>
    </pivotField>
    <pivotField showAll="0"/>
    <pivotField showAll="0"/>
    <pivotField showAll="0">
      <items count="5">
        <item x="1"/>
        <item x="0"/>
        <item x="2"/>
        <item x="3"/>
        <item t="default"/>
      </items>
    </pivotField>
    <pivotField showAll="0"/>
    <pivotField showAll="0"/>
  </pivotFields>
  <rowFields count="1">
    <field x="9"/>
  </rowFields>
  <rowItems count="16">
    <i>
      <x v="1"/>
    </i>
    <i>
      <x v="12"/>
    </i>
    <i>
      <x v="16"/>
    </i>
    <i>
      <x v="18"/>
    </i>
    <i>
      <x v="20"/>
    </i>
    <i>
      <x v="23"/>
    </i>
    <i>
      <x v="25"/>
    </i>
    <i>
      <x v="29"/>
    </i>
    <i>
      <x v="33"/>
    </i>
    <i>
      <x v="35"/>
    </i>
    <i>
      <x v="36"/>
    </i>
    <i>
      <x v="48"/>
    </i>
    <i>
      <x v="50"/>
    </i>
    <i>
      <x v="51"/>
    </i>
    <i>
      <x v="54"/>
    </i>
    <i t="grand">
      <x/>
    </i>
  </rowItems>
  <colFields count="1">
    <field x="24"/>
  </colFields>
  <colItems count="8">
    <i>
      <x/>
    </i>
    <i>
      <x v="1"/>
    </i>
    <i>
      <x v="2"/>
    </i>
    <i>
      <x v="3"/>
    </i>
    <i>
      <x v="4"/>
    </i>
    <i>
      <x v="5"/>
    </i>
    <i>
      <x v="6"/>
    </i>
    <i t="grand">
      <x/>
    </i>
  </colItems>
  <dataFields count="1">
    <dataField name="Count of ID" fld="0" subtotal="count" baseField="13" baseItem="3"/>
  </dataFields>
  <formats count="2">
    <format dxfId="95">
      <pivotArea outline="0" collapsedLevelsAreSubtotals="1" fieldPosition="0"/>
    </format>
    <format dxfId="9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64D337-590D-444F-A461-4CF4A4CB2F9C}" name="University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University Type">
  <location ref="N18:O22"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axis="axisRow" showAll="0">
      <items count="4">
        <item x="0"/>
        <item x="1"/>
        <item x="2"/>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8"/>
  </rowFields>
  <rowItems count="4">
    <i>
      <x/>
    </i>
    <i>
      <x v="1"/>
    </i>
    <i>
      <x v="2"/>
    </i>
    <i t="grand">
      <x/>
    </i>
  </rowItems>
  <colItems count="1">
    <i/>
  </colItems>
  <dataFields count="1">
    <dataField name="Number of Participants" fld="0" subtotal="count" baseField="0" baseItem="0"/>
  </dataFields>
  <chartFormats count="8">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 chart="2" format="7">
      <pivotArea type="data" outline="0" fieldPosition="0">
        <references count="2">
          <reference field="4294967294" count="1" selected="0">
            <x v="0"/>
          </reference>
          <reference field="8" count="1" selected="0">
            <x v="2"/>
          </reference>
        </references>
      </pivotArea>
    </chartFormat>
    <chartFormat chart="2" format="8">
      <pivotArea type="data" outline="0" fieldPosition="0">
        <references count="2">
          <reference field="4294967294" count="1" selected="0">
            <x v="0"/>
          </reference>
          <reference field="8" count="1" selected="0">
            <x v="1"/>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8" count="1" selected="0">
            <x v="0"/>
          </reference>
        </references>
      </pivotArea>
    </chartFormat>
    <chartFormat chart="4" format="15">
      <pivotArea type="data" outline="0" fieldPosition="0">
        <references count="2">
          <reference field="4294967294" count="1" selected="0">
            <x v="0"/>
          </reference>
          <reference field="8" count="1" selected="0">
            <x v="2"/>
          </reference>
        </references>
      </pivotArea>
    </chartFormat>
    <chartFormat chart="4" format="16">
      <pivotArea type="data" outline="0" fieldPosition="0">
        <references count="2">
          <reference field="4294967294" count="1" selected="0">
            <x v="0"/>
          </reference>
          <reference field="8"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FFC82D-DA46-4806-99BB-8DF4F9F01270}" name="Willing to learn new skil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Working Student/Intern Experience before Fulltime">
  <location ref="K122:Q124"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axis="axisCol" showAll="0">
      <items count="7">
        <item x="0"/>
        <item x="1"/>
        <item x="2"/>
        <item x="3"/>
        <item x="4"/>
        <item m="1" x="5"/>
        <item t="default"/>
      </items>
    </pivotField>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2"/>
  </colFields>
  <colItems count="6">
    <i>
      <x/>
    </i>
    <i>
      <x v="1"/>
    </i>
    <i>
      <x v="2"/>
    </i>
    <i>
      <x v="3"/>
    </i>
    <i>
      <x v="4"/>
    </i>
    <i t="grand">
      <x/>
    </i>
  </colItems>
  <dataFields count="1">
    <dataField name="Number of Participants" fld="0" subtotal="count" showDataAs="percentOfRow" baseField="14" baseItem="0" numFmtId="165"/>
  </dataFields>
  <formats count="2">
    <format dxfId="71">
      <pivotArea dataOnly="0" labelOnly="1" outline="0" axis="axisValues" fieldPosition="0"/>
    </format>
    <format dxfId="70">
      <pivotArea outline="0" collapsedLevelsAreSubtotals="1" fieldPosition="0"/>
    </format>
  </formats>
  <chartFormats count="17">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0" format="18" series="1">
      <pivotArea type="data" outline="0" fieldPosition="0">
        <references count="1">
          <reference field="4294967294" count="1" selected="0">
            <x v="0"/>
          </reference>
        </references>
      </pivotArea>
    </chartFormat>
    <chartFormat chart="10" format="19" series="1">
      <pivotArea type="data" outline="0" fieldPosition="0">
        <references count="2">
          <reference field="4294967294" count="1" selected="0">
            <x v="0"/>
          </reference>
          <reference field="22" count="1" selected="0">
            <x v="3"/>
          </reference>
        </references>
      </pivotArea>
    </chartFormat>
    <chartFormat chart="10" format="20" series="1">
      <pivotArea type="data" outline="0" fieldPosition="0">
        <references count="2">
          <reference field="4294967294" count="1" selected="0">
            <x v="0"/>
          </reference>
          <reference field="22" count="1" selected="0">
            <x v="2"/>
          </reference>
        </references>
      </pivotArea>
    </chartFormat>
    <chartFormat chart="10" format="21" series="1">
      <pivotArea type="data" outline="0" fieldPosition="0">
        <references count="2">
          <reference field="4294967294" count="1" selected="0">
            <x v="0"/>
          </reference>
          <reference field="22" count="1" selected="0">
            <x v="4"/>
          </reference>
        </references>
      </pivotArea>
    </chartFormat>
    <chartFormat chart="10" format="22" series="1">
      <pivotArea type="data" outline="0" fieldPosition="0">
        <references count="2">
          <reference field="4294967294" count="1" selected="0">
            <x v="0"/>
          </reference>
          <reference field="22" count="1" selected="0">
            <x v="0"/>
          </reference>
        </references>
      </pivotArea>
    </chartFormat>
    <chartFormat chart="10" format="23" series="1">
      <pivotArea type="data" outline="0" fieldPosition="0">
        <references count="2">
          <reference field="4294967294" count="1" selected="0">
            <x v="0"/>
          </reference>
          <reference field="22" count="1" selected="0">
            <x v="5"/>
          </reference>
        </references>
      </pivotArea>
    </chartFormat>
    <chartFormat chart="10" format="24" series="1">
      <pivotArea type="data" outline="0" fieldPosition="0">
        <references count="2">
          <reference field="4294967294" count="1" selected="0">
            <x v="0"/>
          </reference>
          <reference field="22" count="1" selected="0">
            <x v="1"/>
          </reference>
        </references>
      </pivotArea>
    </chartFormat>
    <chartFormat chart="13" format="30" series="1">
      <pivotArea type="data" outline="0" fieldPosition="0">
        <references count="2">
          <reference field="4294967294" count="1" selected="0">
            <x v="0"/>
          </reference>
          <reference field="22" count="1" selected="0">
            <x v="0"/>
          </reference>
        </references>
      </pivotArea>
    </chartFormat>
    <chartFormat chart="13" format="31" series="1">
      <pivotArea type="data" outline="0" fieldPosition="0">
        <references count="2">
          <reference field="4294967294" count="1" selected="0">
            <x v="0"/>
          </reference>
          <reference field="22" count="1" selected="0">
            <x v="1"/>
          </reference>
        </references>
      </pivotArea>
    </chartFormat>
    <chartFormat chart="13" format="32" series="1">
      <pivotArea type="data" outline="0" fieldPosition="0">
        <references count="2">
          <reference field="4294967294" count="1" selected="0">
            <x v="0"/>
          </reference>
          <reference field="22" count="1" selected="0">
            <x v="2"/>
          </reference>
        </references>
      </pivotArea>
    </chartFormat>
    <chartFormat chart="13" format="33" series="1">
      <pivotArea type="data" outline="0" fieldPosition="0">
        <references count="2">
          <reference field="4294967294" count="1" selected="0">
            <x v="0"/>
          </reference>
          <reference field="22" count="1" selected="0">
            <x v="3"/>
          </reference>
        </references>
      </pivotArea>
    </chartFormat>
    <chartFormat chart="13" format="34" series="1">
      <pivotArea type="data" outline="0" fieldPosition="0">
        <references count="2">
          <reference field="4294967294" count="1" selected="0">
            <x v="0"/>
          </reference>
          <reference field="22" count="1" selected="0">
            <x v="4"/>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B6AD57-15A5-464C-80E1-791D10F31C86}" name="Soft skills Academic cours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Working Student/Intern Experience before Fulltime">
  <location ref="A105:I107"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axis="axisCol" showAll="0">
      <items count="8">
        <item x="4"/>
        <item x="3"/>
        <item x="1"/>
        <item x="6"/>
        <item x="2"/>
        <item x="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16"/>
  </colFields>
  <colItems count="8">
    <i>
      <x/>
    </i>
    <i>
      <x v="1"/>
    </i>
    <i>
      <x v="2"/>
    </i>
    <i>
      <x v="3"/>
    </i>
    <i>
      <x v="4"/>
    </i>
    <i>
      <x v="5"/>
    </i>
    <i>
      <x v="6"/>
    </i>
    <i t="grand">
      <x/>
    </i>
  </colItems>
  <dataFields count="1">
    <dataField name="Number of Participants" fld="0" subtotal="count" showDataAs="percentOfRow" baseField="14" baseItem="0" numFmtId="165"/>
  </dataFields>
  <formats count="1">
    <format dxfId="72">
      <pivotArea outline="0" collapsedLevelsAreSubtotals="1" fieldPosition="0"/>
    </format>
  </formats>
  <chartFormats count="20">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63" series="1">
      <pivotArea type="data" outline="0" fieldPosition="0">
        <references count="1">
          <reference field="4294967294" count="1" selected="0">
            <x v="0"/>
          </reference>
        </references>
      </pivotArea>
    </chartFormat>
    <chartFormat chart="13" format="64" series="1">
      <pivotArea type="data" outline="0" fieldPosition="0">
        <references count="2">
          <reference field="4294967294" count="1" selected="0">
            <x v="0"/>
          </reference>
          <reference field="16" count="1" selected="0">
            <x v="5"/>
          </reference>
        </references>
      </pivotArea>
    </chartFormat>
    <chartFormat chart="13" format="65" series="1">
      <pivotArea type="data" outline="0" fieldPosition="0">
        <references count="2">
          <reference field="4294967294" count="1" selected="0">
            <x v="0"/>
          </reference>
          <reference field="16" count="1" selected="0">
            <x v="3"/>
          </reference>
        </references>
      </pivotArea>
    </chartFormat>
    <chartFormat chart="13" format="66" series="1">
      <pivotArea type="data" outline="0" fieldPosition="0">
        <references count="2">
          <reference field="4294967294" count="1" selected="0">
            <x v="0"/>
          </reference>
          <reference field="16" count="1" selected="0">
            <x v="2"/>
          </reference>
        </references>
      </pivotArea>
    </chartFormat>
    <chartFormat chart="13" format="67" series="1">
      <pivotArea type="data" outline="0" fieldPosition="0">
        <references count="2">
          <reference field="4294967294" count="1" selected="0">
            <x v="0"/>
          </reference>
          <reference field="16" count="1" selected="0">
            <x v="4"/>
          </reference>
        </references>
      </pivotArea>
    </chartFormat>
    <chartFormat chart="13" format="68" series="1">
      <pivotArea type="data" outline="0" fieldPosition="0">
        <references count="2">
          <reference field="4294967294" count="1" selected="0">
            <x v="0"/>
          </reference>
          <reference field="16" count="1" selected="0">
            <x v="0"/>
          </reference>
        </references>
      </pivotArea>
    </chartFormat>
    <chartFormat chart="13" format="69" series="1">
      <pivotArea type="data" outline="0" fieldPosition="0">
        <references count="2">
          <reference field="4294967294" count="1" selected="0">
            <x v="0"/>
          </reference>
          <reference field="16" count="1" selected="0">
            <x v="6"/>
          </reference>
        </references>
      </pivotArea>
    </chartFormat>
    <chartFormat chart="13" format="70" series="1">
      <pivotArea type="data" outline="0" fieldPosition="0">
        <references count="2">
          <reference field="4294967294" count="1" selected="0">
            <x v="0"/>
          </reference>
          <reference field="16" count="1" selected="0">
            <x v="1"/>
          </reference>
        </references>
      </pivotArea>
    </chartFormat>
    <chartFormat chart="15" format="78" series="1">
      <pivotArea type="data" outline="0" fieldPosition="0">
        <references count="2">
          <reference field="4294967294" count="1" selected="0">
            <x v="0"/>
          </reference>
          <reference field="16" count="1" selected="0">
            <x v="0"/>
          </reference>
        </references>
      </pivotArea>
    </chartFormat>
    <chartFormat chart="15" format="79" series="1">
      <pivotArea type="data" outline="0" fieldPosition="0">
        <references count="2">
          <reference field="4294967294" count="1" selected="0">
            <x v="0"/>
          </reference>
          <reference field="16" count="1" selected="0">
            <x v="1"/>
          </reference>
        </references>
      </pivotArea>
    </chartFormat>
    <chartFormat chart="15" format="80" series="1">
      <pivotArea type="data" outline="0" fieldPosition="0">
        <references count="2">
          <reference field="4294967294" count="1" selected="0">
            <x v="0"/>
          </reference>
          <reference field="16" count="1" selected="0">
            <x v="2"/>
          </reference>
        </references>
      </pivotArea>
    </chartFormat>
    <chartFormat chart="15" format="81" series="1">
      <pivotArea type="data" outline="0" fieldPosition="0">
        <references count="2">
          <reference field="4294967294" count="1" selected="0">
            <x v="0"/>
          </reference>
          <reference field="16" count="1" selected="0">
            <x v="3"/>
          </reference>
        </references>
      </pivotArea>
    </chartFormat>
    <chartFormat chart="15" format="82" series="1">
      <pivotArea type="data" outline="0" fieldPosition="0">
        <references count="2">
          <reference field="4294967294" count="1" selected="0">
            <x v="0"/>
          </reference>
          <reference field="16" count="1" selected="0">
            <x v="4"/>
          </reference>
        </references>
      </pivotArea>
    </chartFormat>
    <chartFormat chart="15" format="83" series="1">
      <pivotArea type="data" outline="0" fieldPosition="0">
        <references count="2">
          <reference field="4294967294" count="1" selected="0">
            <x v="0"/>
          </reference>
          <reference field="16" count="1" selected="0">
            <x v="5"/>
          </reference>
        </references>
      </pivotArea>
    </chartFormat>
    <chartFormat chart="15" format="84" series="1">
      <pivotArea type="data" outline="0" fieldPosition="0">
        <references count="2">
          <reference field="4294967294" count="1" selected="0">
            <x v="0"/>
          </reference>
          <reference field="16" count="1" selected="0">
            <x v="6"/>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4FBE1F-F8B3-4DD3-89FA-E5EE75088958}" name="How often do you enrol for cour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How often do you enrol for course">
  <location ref="E137:F145"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1"/>
        <item x="3"/>
        <item x="0"/>
        <item x="6"/>
        <item x="2"/>
        <item x="5"/>
        <item t="default"/>
      </items>
    </pivotField>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24"/>
  </rowFields>
  <rowItems count="8">
    <i>
      <x/>
    </i>
    <i>
      <x v="1"/>
    </i>
    <i>
      <x v="2"/>
    </i>
    <i>
      <x v="3"/>
    </i>
    <i>
      <x v="4"/>
    </i>
    <i>
      <x v="5"/>
    </i>
    <i>
      <x v="6"/>
    </i>
    <i t="grand">
      <x/>
    </i>
  </rowItems>
  <colItems count="1">
    <i/>
  </colItems>
  <dataFields count="1">
    <dataField name="Number of Participants" fld="0" subtotal="count" baseField="14" baseItem="0"/>
  </dataFields>
  <formats count="2">
    <format dxfId="74">
      <pivotArea dataOnly="0" labelOnly="1" outline="0" axis="axisValues" fieldPosition="0"/>
    </format>
    <format dxfId="73">
      <pivotArea outline="0" fieldPosition="0">
        <references count="1">
          <reference field="4294967294" count="1">
            <x v="0"/>
          </reference>
        </references>
      </pivotArea>
    </format>
  </formats>
  <chartFormats count="9">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840AED-E2F8-4C7F-A4AA-55A76800C8AE}" name="Online learn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Working Student/Intern Experience before Fulltime">
  <location ref="A151:I153"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2"/>
        <item x="4"/>
        <item x="1"/>
        <item x="5"/>
        <item x="3"/>
        <item x="6"/>
        <item t="default"/>
      </items>
    </pivotField>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5"/>
  </colFields>
  <colItems count="8">
    <i>
      <x/>
    </i>
    <i>
      <x v="1"/>
    </i>
    <i>
      <x v="2"/>
    </i>
    <i>
      <x v="3"/>
    </i>
    <i>
      <x v="4"/>
    </i>
    <i>
      <x v="5"/>
    </i>
    <i>
      <x v="6"/>
    </i>
    <i t="grand">
      <x/>
    </i>
  </colItems>
  <dataFields count="1">
    <dataField name="Count of Participants" fld="0" subtotal="count" showDataAs="percentOfRow" baseField="14" baseItem="0" numFmtId="165"/>
  </dataFields>
  <formats count="1">
    <format dxfId="75">
      <pivotArea dataOnly="0" labelOnly="1" outline="0" axis="axisValues" fieldPosition="0"/>
    </format>
  </formats>
  <chartFormats count="20">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1" format="21" series="1">
      <pivotArea type="data" outline="0" fieldPosition="0">
        <references count="1">
          <reference field="4294967294" count="1" selected="0">
            <x v="0"/>
          </reference>
        </references>
      </pivotArea>
    </chartFormat>
    <chartFormat chart="11" format="22" series="1">
      <pivotArea type="data" outline="0" fieldPosition="0">
        <references count="2">
          <reference field="4294967294" count="1" selected="0">
            <x v="0"/>
          </reference>
          <reference field="25" count="1" selected="0">
            <x v="5"/>
          </reference>
        </references>
      </pivotArea>
    </chartFormat>
    <chartFormat chart="11" format="23" series="1">
      <pivotArea type="data" outline="0" fieldPosition="0">
        <references count="2">
          <reference field="4294967294" count="1" selected="0">
            <x v="0"/>
          </reference>
          <reference field="25" count="1" selected="0">
            <x v="3"/>
          </reference>
        </references>
      </pivotArea>
    </chartFormat>
    <chartFormat chart="11" format="24" series="1">
      <pivotArea type="data" outline="0" fieldPosition="0">
        <references count="2">
          <reference field="4294967294" count="1" selected="0">
            <x v="0"/>
          </reference>
          <reference field="25" count="1" selected="0">
            <x v="2"/>
          </reference>
        </references>
      </pivotArea>
    </chartFormat>
    <chartFormat chart="11" format="25" series="1">
      <pivotArea type="data" outline="0" fieldPosition="0">
        <references count="2">
          <reference field="4294967294" count="1" selected="0">
            <x v="0"/>
          </reference>
          <reference field="25" count="1" selected="0">
            <x v="4"/>
          </reference>
        </references>
      </pivotArea>
    </chartFormat>
    <chartFormat chart="11" format="26" series="1">
      <pivotArea type="data" outline="0" fieldPosition="0">
        <references count="2">
          <reference field="4294967294" count="1" selected="0">
            <x v="0"/>
          </reference>
          <reference field="25" count="1" selected="0">
            <x v="0"/>
          </reference>
        </references>
      </pivotArea>
    </chartFormat>
    <chartFormat chart="11" format="27" series="1">
      <pivotArea type="data" outline="0" fieldPosition="0">
        <references count="2">
          <reference field="4294967294" count="1" selected="0">
            <x v="0"/>
          </reference>
          <reference field="25" count="1" selected="0">
            <x v="6"/>
          </reference>
        </references>
      </pivotArea>
    </chartFormat>
    <chartFormat chart="11" format="28" series="1">
      <pivotArea type="data" outline="0" fieldPosition="0">
        <references count="2">
          <reference field="4294967294" count="1" selected="0">
            <x v="0"/>
          </reference>
          <reference field="25" count="1" selected="0">
            <x v="1"/>
          </reference>
        </references>
      </pivotArea>
    </chartFormat>
    <chartFormat chart="13" format="36" series="1">
      <pivotArea type="data" outline="0" fieldPosition="0">
        <references count="2">
          <reference field="4294967294" count="1" selected="0">
            <x v="0"/>
          </reference>
          <reference field="25" count="1" selected="0">
            <x v="0"/>
          </reference>
        </references>
      </pivotArea>
    </chartFormat>
    <chartFormat chart="13" format="37" series="1">
      <pivotArea type="data" outline="0" fieldPosition="0">
        <references count="2">
          <reference field="4294967294" count="1" selected="0">
            <x v="0"/>
          </reference>
          <reference field="25" count="1" selected="0">
            <x v="1"/>
          </reference>
        </references>
      </pivotArea>
    </chartFormat>
    <chartFormat chart="13" format="38" series="1">
      <pivotArea type="data" outline="0" fieldPosition="0">
        <references count="2">
          <reference field="4294967294" count="1" selected="0">
            <x v="0"/>
          </reference>
          <reference field="25" count="1" selected="0">
            <x v="2"/>
          </reference>
        </references>
      </pivotArea>
    </chartFormat>
    <chartFormat chart="13" format="39" series="1">
      <pivotArea type="data" outline="0" fieldPosition="0">
        <references count="2">
          <reference field="4294967294" count="1" selected="0">
            <x v="0"/>
          </reference>
          <reference field="25" count="1" selected="0">
            <x v="3"/>
          </reference>
        </references>
      </pivotArea>
    </chartFormat>
    <chartFormat chart="13" format="40" series="1">
      <pivotArea type="data" outline="0" fieldPosition="0">
        <references count="2">
          <reference field="4294967294" count="1" selected="0">
            <x v="0"/>
          </reference>
          <reference field="25" count="1" selected="0">
            <x v="4"/>
          </reference>
        </references>
      </pivotArea>
    </chartFormat>
    <chartFormat chart="13" format="41" series="1">
      <pivotArea type="data" outline="0" fieldPosition="0">
        <references count="2">
          <reference field="4294967294" count="1" selected="0">
            <x v="0"/>
          </reference>
          <reference field="25" count="1" selected="0">
            <x v="5"/>
          </reference>
        </references>
      </pivotArea>
    </chartFormat>
    <chartFormat chart="13" format="42" series="1">
      <pivotArea type="data" outline="0" fieldPosition="0">
        <references count="2">
          <reference field="4294967294" count="1" selected="0">
            <x v="0"/>
          </reference>
          <reference field="25" count="1" selected="0">
            <x v="6"/>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D2D67F-4300-4A04-AC46-4725EAD2AFDE}" name="Last time participated in learning cour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Last time participated in learning course">
  <location ref="A137:B145" firstHeaderRow="1" firstDataRow="1" firstDataCol="1" rowPageCount="1" colPageCount="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9">
        <item x="0"/>
        <item x="2"/>
        <item x="3"/>
        <item x="1"/>
        <item x="5"/>
        <item x="6"/>
        <item h="1" x="7"/>
        <item n="I did not participate in any course" x="4"/>
        <item t="default"/>
      </items>
    </pivotField>
    <pivotField axis="axisPage" multipleItemSelectionAllowed="1" showAll="0">
      <items count="8">
        <item x="2"/>
        <item x="1"/>
        <item x="5"/>
        <item x="4"/>
        <item x="3"/>
        <item x="6"/>
        <item x="0"/>
        <item t="default"/>
      </items>
    </pivotField>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23"/>
  </rowFields>
  <rowItems count="8">
    <i>
      <x/>
    </i>
    <i>
      <x v="1"/>
    </i>
    <i>
      <x v="2"/>
    </i>
    <i>
      <x v="3"/>
    </i>
    <i>
      <x v="4"/>
    </i>
    <i>
      <x v="5"/>
    </i>
    <i>
      <x v="7"/>
    </i>
    <i t="grand">
      <x/>
    </i>
  </rowItems>
  <colItems count="1">
    <i/>
  </colItems>
  <pageFields count="1">
    <pageField fld="24" hier="-1"/>
  </pageFields>
  <dataFields count="1">
    <dataField name="Count of ID" fld="0" subtotal="count" baseField="23" baseItem="0"/>
  </dataFields>
  <formats count="1">
    <format dxfId="76">
      <pivotArea dataOnly="0" labelOnly="1" outline="0" axis="axisValues" fieldPosition="0"/>
    </format>
  </formats>
  <chartFormats count="2">
    <chartFormat chart="15" format="6"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D4B0B1-8F18-4CCC-9C58-424BFBC64E93}" name="Certifi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Working Student/Intern Experience before Fulltime">
  <location ref="K166:S168"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0"/>
        <item x="4"/>
        <item x="3"/>
        <item x="2"/>
        <item x="6"/>
        <item x="5"/>
        <item x="7"/>
        <item h="1" x="1"/>
        <item t="default"/>
      </items>
    </pivotField>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8"/>
  </colFields>
  <colItems count="8">
    <i>
      <x/>
    </i>
    <i>
      <x v="1"/>
    </i>
    <i>
      <x v="2"/>
    </i>
    <i>
      <x v="3"/>
    </i>
    <i>
      <x v="4"/>
    </i>
    <i>
      <x v="5"/>
    </i>
    <i>
      <x v="6"/>
    </i>
    <i t="grand">
      <x/>
    </i>
  </colItems>
  <dataFields count="1">
    <dataField name="Number of Participants" fld="0" subtotal="count" showDataAs="percentOfRow" baseField="14" baseItem="0" numFmtId="165"/>
  </dataFields>
  <formats count="2">
    <format dxfId="78">
      <pivotArea dataOnly="0" labelOnly="1" outline="0" axis="axisValues" fieldPosition="0"/>
    </format>
    <format dxfId="77">
      <pivotArea outline="0" collapsedLevelsAreSubtotals="1" fieldPosition="0"/>
    </format>
  </formats>
  <chartFormats count="2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21" series="1">
      <pivotArea type="data" outline="0" fieldPosition="0">
        <references count="1">
          <reference field="4294967294" count="1" selected="0">
            <x v="0"/>
          </reference>
        </references>
      </pivotArea>
    </chartFormat>
    <chartFormat chart="13" format="22" series="1">
      <pivotArea type="data" outline="0" fieldPosition="0">
        <references count="2">
          <reference field="4294967294" count="1" selected="0">
            <x v="0"/>
          </reference>
          <reference field="28" count="1" selected="0">
            <x v="5"/>
          </reference>
        </references>
      </pivotArea>
    </chartFormat>
    <chartFormat chart="13" format="23" series="1">
      <pivotArea type="data" outline="0" fieldPosition="0">
        <references count="2">
          <reference field="4294967294" count="1" selected="0">
            <x v="0"/>
          </reference>
          <reference field="28" count="1" selected="0">
            <x v="3"/>
          </reference>
        </references>
      </pivotArea>
    </chartFormat>
    <chartFormat chart="13" format="24" series="1">
      <pivotArea type="data" outline="0" fieldPosition="0">
        <references count="2">
          <reference field="4294967294" count="1" selected="0">
            <x v="0"/>
          </reference>
          <reference field="28" count="1" selected="0">
            <x v="2"/>
          </reference>
        </references>
      </pivotArea>
    </chartFormat>
    <chartFormat chart="13" format="25" series="1">
      <pivotArea type="data" outline="0" fieldPosition="0">
        <references count="2">
          <reference field="4294967294" count="1" selected="0">
            <x v="0"/>
          </reference>
          <reference field="28" count="1" selected="0">
            <x v="4"/>
          </reference>
        </references>
      </pivotArea>
    </chartFormat>
    <chartFormat chart="13" format="26" series="1">
      <pivotArea type="data" outline="0" fieldPosition="0">
        <references count="2">
          <reference field="4294967294" count="1" selected="0">
            <x v="0"/>
          </reference>
          <reference field="28" count="1" selected="0">
            <x v="0"/>
          </reference>
        </references>
      </pivotArea>
    </chartFormat>
    <chartFormat chart="13" format="27" series="1">
      <pivotArea type="data" outline="0" fieldPosition="0">
        <references count="2">
          <reference field="4294967294" count="1" selected="0">
            <x v="0"/>
          </reference>
          <reference field="28" count="1" selected="0">
            <x v="6"/>
          </reference>
        </references>
      </pivotArea>
    </chartFormat>
    <chartFormat chart="13" format="28" series="1">
      <pivotArea type="data" outline="0" fieldPosition="0">
        <references count="2">
          <reference field="4294967294" count="1" selected="0">
            <x v="0"/>
          </reference>
          <reference field="28" count="1" selected="0">
            <x v="7"/>
          </reference>
        </references>
      </pivotArea>
    </chartFormat>
    <chartFormat chart="13" format="29" series="1">
      <pivotArea type="data" outline="0" fieldPosition="0">
        <references count="2">
          <reference field="4294967294" count="1" selected="0">
            <x v="0"/>
          </reference>
          <reference field="28" count="1" selected="0">
            <x v="1"/>
          </reference>
        </references>
      </pivotArea>
    </chartFormat>
    <chartFormat chart="15" format="38" series="1">
      <pivotArea type="data" outline="0" fieldPosition="0">
        <references count="2">
          <reference field="4294967294" count="1" selected="0">
            <x v="0"/>
          </reference>
          <reference field="28" count="1" selected="0">
            <x v="0"/>
          </reference>
        </references>
      </pivotArea>
    </chartFormat>
    <chartFormat chart="15" format="39" series="1">
      <pivotArea type="data" outline="0" fieldPosition="0">
        <references count="2">
          <reference field="4294967294" count="1" selected="0">
            <x v="0"/>
          </reference>
          <reference field="28" count="1" selected="0">
            <x v="1"/>
          </reference>
        </references>
      </pivotArea>
    </chartFormat>
    <chartFormat chart="15" format="40" series="1">
      <pivotArea type="data" outline="0" fieldPosition="0">
        <references count="2">
          <reference field="4294967294" count="1" selected="0">
            <x v="0"/>
          </reference>
          <reference field="28" count="1" selected="0">
            <x v="2"/>
          </reference>
        </references>
      </pivotArea>
    </chartFormat>
    <chartFormat chart="15" format="41" series="1">
      <pivotArea type="data" outline="0" fieldPosition="0">
        <references count="2">
          <reference field="4294967294" count="1" selected="0">
            <x v="0"/>
          </reference>
          <reference field="28" count="1" selected="0">
            <x v="3"/>
          </reference>
        </references>
      </pivotArea>
    </chartFormat>
    <chartFormat chart="15" format="42" series="1">
      <pivotArea type="data" outline="0" fieldPosition="0">
        <references count="2">
          <reference field="4294967294" count="1" selected="0">
            <x v="0"/>
          </reference>
          <reference field="28" count="1" selected="0">
            <x v="4"/>
          </reference>
        </references>
      </pivotArea>
    </chartFormat>
    <chartFormat chart="15" format="43" series="1">
      <pivotArea type="data" outline="0" fieldPosition="0">
        <references count="2">
          <reference field="4294967294" count="1" selected="0">
            <x v="0"/>
          </reference>
          <reference field="28" count="1" selected="0">
            <x v="5"/>
          </reference>
        </references>
      </pivotArea>
    </chartFormat>
    <chartFormat chart="15" format="44" series="1">
      <pivotArea type="data" outline="0" fieldPosition="0">
        <references count="2">
          <reference field="4294967294" count="1" selected="0">
            <x v="0"/>
          </reference>
          <reference field="28" count="1" selected="0">
            <x v="6"/>
          </reference>
        </references>
      </pivotArea>
    </chartFormat>
    <chartFormat chart="15" format="45" series="1">
      <pivotArea type="data" outline="0" fieldPosition="0">
        <references count="2">
          <reference field="4294967294" count="1" selected="0">
            <x v="0"/>
          </reference>
          <reference field="28" count="1" selected="0">
            <x v="7"/>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F8A973-24BD-4B38-B1CE-97ADC78CD258}" name="Intern/WS experie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How long have you been intern/working student">
  <location ref="A87:B93"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axis="axisRow" showAll="0">
      <items count="7">
        <item x="3"/>
        <item x="1"/>
        <item x="5"/>
        <item x="4"/>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15"/>
  </rowFields>
  <rowItems count="6">
    <i>
      <x/>
    </i>
    <i>
      <x v="1"/>
    </i>
    <i>
      <x v="2"/>
    </i>
    <i>
      <x v="3"/>
    </i>
    <i>
      <x v="4"/>
    </i>
    <i t="grand">
      <x/>
    </i>
  </rowItems>
  <colItems count="1">
    <i/>
  </colItems>
  <dataFields count="1">
    <dataField name="Number of Participants" fld="0" subtotal="count" baseField="7" baseItem="0"/>
  </dataFields>
  <chartFormats count="5">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7BC71A-5283-4C65-8AE5-0937ECFA99B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rowHeaderCaption="Gender">
  <location ref="K182:L187"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axis="axisRow" showAll="0">
      <items count="5">
        <item x="0"/>
        <item x="1"/>
        <item x="3"/>
        <item x="2"/>
        <item t="default"/>
      </items>
    </pivotField>
    <pivotField showAll="0"/>
  </pivotFields>
  <rowFields count="1">
    <field x="32"/>
  </rowFields>
  <rowItems count="5">
    <i>
      <x/>
    </i>
    <i>
      <x v="1"/>
    </i>
    <i>
      <x v="2"/>
    </i>
    <i>
      <x v="3"/>
    </i>
    <i t="grand">
      <x/>
    </i>
  </rowItems>
  <colItems count="1">
    <i/>
  </colItems>
  <dataFields count="1">
    <dataField name="Number of Participants" fld="0" subtotal="count" baseField="14" baseItem="0"/>
  </dataFields>
  <formats count="2">
    <format dxfId="80">
      <pivotArea dataOnly="0" labelOnly="1" outline="0" axis="axisValues" fieldPosition="0"/>
    </format>
    <format dxfId="79">
      <pivotArea outline="0" fieldPosition="0">
        <references count="1">
          <reference field="4294967294" count="1">
            <x v="0"/>
          </reference>
        </references>
      </pivotArea>
    </format>
  </formats>
  <chartFormats count="16">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2" count="1" selected="0">
            <x v="2"/>
          </reference>
        </references>
      </pivotArea>
    </chartFormat>
    <chartFormat chart="12" format="7">
      <pivotArea type="data" outline="0" fieldPosition="0">
        <references count="2">
          <reference field="4294967294" count="1" selected="0">
            <x v="0"/>
          </reference>
          <reference field="32" count="1" selected="0">
            <x v="0"/>
          </reference>
        </references>
      </pivotArea>
    </chartFormat>
    <chartFormat chart="12" format="8">
      <pivotArea type="data" outline="0" fieldPosition="0">
        <references count="2">
          <reference field="4294967294" count="1" selected="0">
            <x v="0"/>
          </reference>
          <reference field="32" count="1" selected="0">
            <x v="1"/>
          </reference>
        </references>
      </pivotArea>
    </chartFormat>
    <chartFormat chart="12" format="9">
      <pivotArea type="data" outline="0" fieldPosition="0">
        <references count="2">
          <reference field="4294967294" count="1" selected="0">
            <x v="0"/>
          </reference>
          <reference field="32" count="1" selected="0">
            <x v="3"/>
          </reference>
        </references>
      </pivotArea>
    </chartFormat>
    <chartFormat chart="14" format="15" series="1">
      <pivotArea type="data" outline="0" fieldPosition="0">
        <references count="1">
          <reference field="4294967294" count="1" selected="0">
            <x v="0"/>
          </reference>
        </references>
      </pivotArea>
    </chartFormat>
    <chartFormat chart="14" format="16">
      <pivotArea type="data" outline="0" fieldPosition="0">
        <references count="2">
          <reference field="4294967294" count="1" selected="0">
            <x v="0"/>
          </reference>
          <reference field="32" count="1" selected="0">
            <x v="2"/>
          </reference>
        </references>
      </pivotArea>
    </chartFormat>
    <chartFormat chart="14" format="17">
      <pivotArea type="data" outline="0" fieldPosition="0">
        <references count="2">
          <reference field="4294967294" count="1" selected="0">
            <x v="0"/>
          </reference>
          <reference field="32" count="1" selected="0">
            <x v="0"/>
          </reference>
        </references>
      </pivotArea>
    </chartFormat>
    <chartFormat chart="14" format="18">
      <pivotArea type="data" outline="0" fieldPosition="0">
        <references count="2">
          <reference field="4294967294" count="1" selected="0">
            <x v="0"/>
          </reference>
          <reference field="32" count="1" selected="0">
            <x v="1"/>
          </reference>
        </references>
      </pivotArea>
    </chartFormat>
    <chartFormat chart="14" format="19">
      <pivotArea type="data" outline="0" fieldPosition="0">
        <references count="2">
          <reference field="4294967294" count="1" selected="0">
            <x v="0"/>
          </reference>
          <reference field="32" count="1" selected="0">
            <x v="3"/>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13F5C33-B7CB-4EAA-9C84-1F02A3EA49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M76:U83" firstHeaderRow="1" firstDataRow="2" firstDataCol="1"/>
  <pivotFields count="34">
    <pivotField dataField="1"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axis="axisRow" showAll="0">
      <items count="8">
        <item x="5"/>
        <item x="0"/>
        <item x="6"/>
        <item x="2"/>
        <item x="4"/>
        <item x="1"/>
        <item x="3"/>
        <item t="default"/>
      </items>
    </pivotField>
    <pivotField axis="axisCol" showAll="0">
      <items count="9">
        <item x="0"/>
        <item x="2"/>
        <item x="4"/>
        <item x="5"/>
        <item x="3"/>
        <item x="6"/>
        <item x="7"/>
        <item h="1" x="1"/>
        <item t="default"/>
      </items>
    </pivotField>
    <pivotField showAll="0"/>
    <pivotField showAll="0">
      <items count="8">
        <item x="4"/>
        <item x="3"/>
        <item x="1"/>
        <item x="6"/>
        <item x="0"/>
        <item x="2"/>
        <item x="5"/>
        <item t="default"/>
      </items>
    </pivotField>
    <pivotField showAll="0"/>
    <pivotField showAll="0">
      <items count="9">
        <item x="5"/>
        <item x="3"/>
        <item x="2"/>
        <item x="1"/>
        <item x="0"/>
        <item x="4"/>
        <item x="6"/>
        <item h="1" x="7"/>
        <item t="default"/>
      </items>
    </pivotField>
    <pivotField showAll="0"/>
    <pivotField showAll="0"/>
    <pivotField showAll="0"/>
    <pivotField showAll="0">
      <items count="7">
        <item x="1"/>
        <item x="3"/>
        <item x="2"/>
        <item x="4"/>
        <item x="0"/>
        <item m="1" x="5"/>
        <item t="default"/>
      </items>
    </pivotField>
    <pivotField showAll="0">
      <items count="9">
        <item x="0"/>
        <item x="2"/>
        <item x="3"/>
        <item x="1"/>
        <item x="5"/>
        <item x="6"/>
        <item x="4"/>
        <item h="1" x="7"/>
        <item t="default"/>
      </items>
    </pivotField>
    <pivotField showAll="0">
      <items count="8">
        <item x="5"/>
        <item x="2"/>
        <item x="6"/>
        <item x="0"/>
        <item x="3"/>
        <item x="1"/>
        <item x="4"/>
        <item t="default"/>
      </items>
    </pivotField>
    <pivotField showAll="0">
      <items count="8">
        <item x="2"/>
        <item x="3"/>
        <item x="1"/>
        <item x="4"/>
        <item x="5"/>
        <item x="0"/>
        <item x="6"/>
        <item t="default"/>
      </items>
    </pivotField>
    <pivotField showAll="0">
      <items count="9">
        <item x="3"/>
        <item x="5"/>
        <item x="2"/>
        <item x="1"/>
        <item x="0"/>
        <item x="6"/>
        <item x="4"/>
        <item x="7"/>
        <item t="default"/>
      </items>
    </pivotField>
    <pivotField showAll="0">
      <items count="9">
        <item x="0"/>
        <item x="4"/>
        <item x="2"/>
        <item x="3"/>
        <item x="6"/>
        <item x="1"/>
        <item m="1" x="7"/>
        <item x="5"/>
        <item t="default"/>
      </items>
    </pivotField>
    <pivotField showAll="0">
      <items count="9">
        <item x="4"/>
        <item x="5"/>
        <item x="2"/>
        <item x="3"/>
        <item x="6"/>
        <item x="0"/>
        <item x="7"/>
        <item x="1"/>
        <item t="default"/>
      </items>
    </pivotField>
    <pivotField showAll="0"/>
    <pivotField showAll="0"/>
    <pivotField showAll="0"/>
    <pivotField showAll="0"/>
    <pivotField showAll="0"/>
  </pivotFields>
  <rowFields count="1">
    <field x="13"/>
  </rowFields>
  <rowItems count="6">
    <i>
      <x/>
    </i>
    <i>
      <x v="1"/>
    </i>
    <i>
      <x v="2"/>
    </i>
    <i>
      <x v="3"/>
    </i>
    <i>
      <x v="6"/>
    </i>
    <i t="grand">
      <x/>
    </i>
  </rowItems>
  <colFields count="1">
    <field x="14"/>
  </colFields>
  <colItems count="8">
    <i>
      <x/>
    </i>
    <i>
      <x v="1"/>
    </i>
    <i>
      <x v="2"/>
    </i>
    <i>
      <x v="3"/>
    </i>
    <i>
      <x v="4"/>
    </i>
    <i>
      <x v="5"/>
    </i>
    <i>
      <x v="6"/>
    </i>
    <i t="grand">
      <x/>
    </i>
  </colItems>
  <dataFields count="1">
    <dataField name="Count of ID" fld="0" subtotal="count" showDataAs="percentOfRow" baseField="13" baseItem="3" numFmtId="165"/>
  </dataFields>
  <formats count="1">
    <format dxfId="81">
      <pivotArea outline="0" collapsedLevelsAreSubtotals="1" fieldPosition="0"/>
    </format>
  </formats>
  <chartFormats count="22">
    <chartFormat chart="5" format="44" series="1">
      <pivotArea type="data" outline="0" fieldPosition="0">
        <references count="2">
          <reference field="4294967294" count="1" selected="0">
            <x v="0"/>
          </reference>
          <reference field="14" count="1" selected="0">
            <x v="0"/>
          </reference>
        </references>
      </pivotArea>
    </chartFormat>
    <chartFormat chart="5" format="45" series="1">
      <pivotArea type="data" outline="0" fieldPosition="0">
        <references count="2">
          <reference field="4294967294" count="1" selected="0">
            <x v="0"/>
          </reference>
          <reference field="14" count="1" selected="0">
            <x v="1"/>
          </reference>
        </references>
      </pivotArea>
    </chartFormat>
    <chartFormat chart="5" format="46" series="1">
      <pivotArea type="data" outline="0" fieldPosition="0">
        <references count="2">
          <reference field="4294967294" count="1" selected="0">
            <x v="0"/>
          </reference>
          <reference field="14" count="1" selected="0">
            <x v="2"/>
          </reference>
        </references>
      </pivotArea>
    </chartFormat>
    <chartFormat chart="5" format="47">
      <pivotArea type="data" outline="0" fieldPosition="0">
        <references count="3">
          <reference field="4294967294" count="1" selected="0">
            <x v="0"/>
          </reference>
          <reference field="13" count="1" selected="0">
            <x v="1"/>
          </reference>
          <reference field="14" count="1" selected="0">
            <x v="2"/>
          </reference>
        </references>
      </pivotArea>
    </chartFormat>
    <chartFormat chart="5" format="48">
      <pivotArea type="data" outline="0" fieldPosition="0">
        <references count="3">
          <reference field="4294967294" count="1" selected="0">
            <x v="0"/>
          </reference>
          <reference field="13" count="1" selected="0">
            <x v="6"/>
          </reference>
          <reference field="14" count="1" selected="0">
            <x v="2"/>
          </reference>
        </references>
      </pivotArea>
    </chartFormat>
    <chartFormat chart="5" format="49" series="1">
      <pivotArea type="data" outline="0" fieldPosition="0">
        <references count="2">
          <reference field="4294967294" count="1" selected="0">
            <x v="0"/>
          </reference>
          <reference field="14" count="1" selected="0">
            <x v="3"/>
          </reference>
        </references>
      </pivotArea>
    </chartFormat>
    <chartFormat chart="5" format="50">
      <pivotArea type="data" outline="0" fieldPosition="0">
        <references count="3">
          <reference field="4294967294" count="1" selected="0">
            <x v="0"/>
          </reference>
          <reference field="13" count="1" selected="0">
            <x v="0"/>
          </reference>
          <reference field="14" count="1" selected="0">
            <x v="3"/>
          </reference>
        </references>
      </pivotArea>
    </chartFormat>
    <chartFormat chart="5" format="51">
      <pivotArea type="data" outline="0" fieldPosition="0">
        <references count="3">
          <reference field="4294967294" count="1" selected="0">
            <x v="0"/>
          </reference>
          <reference field="13" count="1" selected="0">
            <x v="1"/>
          </reference>
          <reference field="14" count="1" selected="0">
            <x v="3"/>
          </reference>
        </references>
      </pivotArea>
    </chartFormat>
    <chartFormat chart="5" format="52">
      <pivotArea type="data" outline="0" fieldPosition="0">
        <references count="3">
          <reference field="4294967294" count="1" selected="0">
            <x v="0"/>
          </reference>
          <reference field="13" count="1" selected="0">
            <x v="3"/>
          </reference>
          <reference field="14" count="1" selected="0">
            <x v="3"/>
          </reference>
        </references>
      </pivotArea>
    </chartFormat>
    <chartFormat chart="5" format="53">
      <pivotArea type="data" outline="0" fieldPosition="0">
        <references count="3">
          <reference field="4294967294" count="1" selected="0">
            <x v="0"/>
          </reference>
          <reference field="13" count="1" selected="0">
            <x v="6"/>
          </reference>
          <reference field="14" count="1" selected="0">
            <x v="3"/>
          </reference>
        </references>
      </pivotArea>
    </chartFormat>
    <chartFormat chart="5" format="54" series="1">
      <pivotArea type="data" outline="0" fieldPosition="0">
        <references count="2">
          <reference field="4294967294" count="1" selected="0">
            <x v="0"/>
          </reference>
          <reference field="14" count="1" selected="0">
            <x v="4"/>
          </reference>
        </references>
      </pivotArea>
    </chartFormat>
    <chartFormat chart="5" format="55">
      <pivotArea type="data" outline="0" fieldPosition="0">
        <references count="3">
          <reference field="4294967294" count="1" selected="0">
            <x v="0"/>
          </reference>
          <reference field="13" count="1" selected="0">
            <x v="2"/>
          </reference>
          <reference field="14" count="1" selected="0">
            <x v="4"/>
          </reference>
        </references>
      </pivotArea>
    </chartFormat>
    <chartFormat chart="5" format="56">
      <pivotArea type="data" outline="0" fieldPosition="0">
        <references count="3">
          <reference field="4294967294" count="1" selected="0">
            <x v="0"/>
          </reference>
          <reference field="13" count="1" selected="0">
            <x v="3"/>
          </reference>
          <reference field="14" count="1" selected="0">
            <x v="4"/>
          </reference>
        </references>
      </pivotArea>
    </chartFormat>
    <chartFormat chart="5" format="57">
      <pivotArea type="data" outline="0" fieldPosition="0">
        <references count="3">
          <reference field="4294967294" count="1" selected="0">
            <x v="0"/>
          </reference>
          <reference field="13" count="1" selected="0">
            <x v="6"/>
          </reference>
          <reference field="14" count="1" selected="0">
            <x v="4"/>
          </reference>
        </references>
      </pivotArea>
    </chartFormat>
    <chartFormat chart="5" format="58" series="1">
      <pivotArea type="data" outline="0" fieldPosition="0">
        <references count="2">
          <reference field="4294967294" count="1" selected="0">
            <x v="0"/>
          </reference>
          <reference field="14" count="1" selected="0">
            <x v="5"/>
          </reference>
        </references>
      </pivotArea>
    </chartFormat>
    <chartFormat chart="5" format="59">
      <pivotArea type="data" outline="0" fieldPosition="0">
        <references count="3">
          <reference field="4294967294" count="1" selected="0">
            <x v="0"/>
          </reference>
          <reference field="13" count="1" selected="0">
            <x v="2"/>
          </reference>
          <reference field="14" count="1" selected="0">
            <x v="5"/>
          </reference>
        </references>
      </pivotArea>
    </chartFormat>
    <chartFormat chart="5" format="60">
      <pivotArea type="data" outline="0" fieldPosition="0">
        <references count="3">
          <reference field="4294967294" count="1" selected="0">
            <x v="0"/>
          </reference>
          <reference field="13" count="1" selected="0">
            <x v="3"/>
          </reference>
          <reference field="14" count="1" selected="0">
            <x v="5"/>
          </reference>
        </references>
      </pivotArea>
    </chartFormat>
    <chartFormat chart="5" format="61">
      <pivotArea type="data" outline="0" fieldPosition="0">
        <references count="3">
          <reference field="4294967294" count="1" selected="0">
            <x v="0"/>
          </reference>
          <reference field="13" count="1" selected="0">
            <x v="6"/>
          </reference>
          <reference field="14" count="1" selected="0">
            <x v="5"/>
          </reference>
        </references>
      </pivotArea>
    </chartFormat>
    <chartFormat chart="5" format="62" series="1">
      <pivotArea type="data" outline="0" fieldPosition="0">
        <references count="2">
          <reference field="4294967294" count="1" selected="0">
            <x v="0"/>
          </reference>
          <reference field="14" count="1" selected="0">
            <x v="6"/>
          </reference>
        </references>
      </pivotArea>
    </chartFormat>
    <chartFormat chart="5" format="63">
      <pivotArea type="data" outline="0" fieldPosition="0">
        <references count="3">
          <reference field="4294967294" count="1" selected="0">
            <x v="0"/>
          </reference>
          <reference field="13" count="1" selected="0">
            <x v="2"/>
          </reference>
          <reference field="14" count="1" selected="0">
            <x v="6"/>
          </reference>
        </references>
      </pivotArea>
    </chartFormat>
    <chartFormat chart="5" format="64">
      <pivotArea type="data" outline="0" fieldPosition="0">
        <references count="3">
          <reference field="4294967294" count="1" selected="0">
            <x v="0"/>
          </reference>
          <reference field="13" count="1" selected="0">
            <x v="3"/>
          </reference>
          <reference field="14" count="1" selected="0">
            <x v="6"/>
          </reference>
        </references>
      </pivotArea>
    </chartFormat>
    <chartFormat chart="5" format="65">
      <pivotArea type="data" outline="0" fieldPosition="0">
        <references count="3">
          <reference field="4294967294" count="1" selected="0">
            <x v="0"/>
          </reference>
          <reference field="13" count="1" selected="0">
            <x v="6"/>
          </reference>
          <reference field="1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14C7F8B-84FC-4E42-8FE1-CB25A05EFD0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Working Student/Intern Experience before Fulltime">
  <location ref="A122:I124"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axis="axisCol" showAll="0">
      <items count="8">
        <item x="5"/>
        <item x="3"/>
        <item x="2"/>
        <item x="1"/>
        <item x="4"/>
        <item x="0"/>
        <item x="6"/>
        <item t="default"/>
      </items>
    </pivotField>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1"/>
  </colFields>
  <colItems count="8">
    <i>
      <x/>
    </i>
    <i>
      <x v="1"/>
    </i>
    <i>
      <x v="2"/>
    </i>
    <i>
      <x v="3"/>
    </i>
    <i>
      <x v="4"/>
    </i>
    <i>
      <x v="5"/>
    </i>
    <i>
      <x v="6"/>
    </i>
    <i t="grand">
      <x/>
    </i>
  </colItems>
  <dataFields count="1">
    <dataField name="Number of Participants" fld="0" subtotal="count" showDataAs="percentOfRow" baseField="14" baseItem="0" numFmtId="165"/>
  </dataFields>
  <formats count="1">
    <format dxfId="82">
      <pivotArea outline="0" collapsedLevelsAreSubtotals="1" fieldPosition="0"/>
    </format>
  </formats>
  <chartFormats count="28">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63" series="1">
      <pivotArea type="data" outline="0" fieldPosition="0">
        <references count="1">
          <reference field="4294967294" count="1" selected="0">
            <x v="0"/>
          </reference>
        </references>
      </pivotArea>
    </chartFormat>
    <chartFormat chart="17" format="0" series="1">
      <pivotArea type="data" outline="0" fieldPosition="0">
        <references count="2">
          <reference field="4294967294" count="1" selected="0">
            <x v="0"/>
          </reference>
          <reference field="21" count="1" selected="0">
            <x v="0"/>
          </reference>
        </references>
      </pivotArea>
    </chartFormat>
    <chartFormat chart="17" format="1" series="1">
      <pivotArea type="data" outline="0" fieldPosition="0">
        <references count="2">
          <reference field="4294967294" count="1" selected="0">
            <x v="0"/>
          </reference>
          <reference field="21" count="1" selected="0">
            <x v="1"/>
          </reference>
        </references>
      </pivotArea>
    </chartFormat>
    <chartFormat chart="17" format="2" series="1">
      <pivotArea type="data" outline="0" fieldPosition="0">
        <references count="2">
          <reference field="4294967294" count="1" selected="0">
            <x v="0"/>
          </reference>
          <reference field="21" count="1" selected="0">
            <x v="2"/>
          </reference>
        </references>
      </pivotArea>
    </chartFormat>
    <chartFormat chart="17" format="3" series="1">
      <pivotArea type="data" outline="0" fieldPosition="0">
        <references count="2">
          <reference field="4294967294" count="1" selected="0">
            <x v="0"/>
          </reference>
          <reference field="21" count="1" selected="0">
            <x v="3"/>
          </reference>
        </references>
      </pivotArea>
    </chartFormat>
    <chartFormat chart="17" format="4" series="1">
      <pivotArea type="data" outline="0" fieldPosition="0">
        <references count="2">
          <reference field="4294967294" count="1" selected="0">
            <x v="0"/>
          </reference>
          <reference field="21" count="1" selected="0">
            <x v="4"/>
          </reference>
        </references>
      </pivotArea>
    </chartFormat>
    <chartFormat chart="17" format="5" series="1">
      <pivotArea type="data" outline="0" fieldPosition="0">
        <references count="2">
          <reference field="4294967294" count="1" selected="0">
            <x v="0"/>
          </reference>
          <reference field="21" count="1" selected="0">
            <x v="5"/>
          </reference>
        </references>
      </pivotArea>
    </chartFormat>
    <chartFormat chart="17" format="6" series="1">
      <pivotArea type="data" outline="0" fieldPosition="0">
        <references count="2">
          <reference field="4294967294" count="1" selected="0">
            <x v="0"/>
          </reference>
          <reference field="21" count="1" selected="0">
            <x v="6"/>
          </reference>
        </references>
      </pivotArea>
    </chartFormat>
    <chartFormat chart="19" format="14" series="1">
      <pivotArea type="data" outline="0" fieldPosition="0">
        <references count="2">
          <reference field="4294967294" count="1" selected="0">
            <x v="0"/>
          </reference>
          <reference field="21" count="1" selected="0">
            <x v="0"/>
          </reference>
        </references>
      </pivotArea>
    </chartFormat>
    <chartFormat chart="19" format="15" series="1">
      <pivotArea type="data" outline="0" fieldPosition="0">
        <references count="2">
          <reference field="4294967294" count="1" selected="0">
            <x v="0"/>
          </reference>
          <reference field="21" count="1" selected="0">
            <x v="1"/>
          </reference>
        </references>
      </pivotArea>
    </chartFormat>
    <chartFormat chart="19" format="16" series="1">
      <pivotArea type="data" outline="0" fieldPosition="0">
        <references count="2">
          <reference field="4294967294" count="1" selected="0">
            <x v="0"/>
          </reference>
          <reference field="21" count="1" selected="0">
            <x v="2"/>
          </reference>
        </references>
      </pivotArea>
    </chartFormat>
    <chartFormat chart="19" format="17" series="1">
      <pivotArea type="data" outline="0" fieldPosition="0">
        <references count="2">
          <reference field="4294967294" count="1" selected="0">
            <x v="0"/>
          </reference>
          <reference field="21" count="1" selected="0">
            <x v="3"/>
          </reference>
        </references>
      </pivotArea>
    </chartFormat>
    <chartFormat chart="19" format="18" series="1">
      <pivotArea type="data" outline="0" fieldPosition="0">
        <references count="2">
          <reference field="4294967294" count="1" selected="0">
            <x v="0"/>
          </reference>
          <reference field="21" count="1" selected="0">
            <x v="4"/>
          </reference>
        </references>
      </pivotArea>
    </chartFormat>
    <chartFormat chart="19" format="19" series="1">
      <pivotArea type="data" outline="0" fieldPosition="0">
        <references count="2">
          <reference field="4294967294" count="1" selected="0">
            <x v="0"/>
          </reference>
          <reference field="21" count="1" selected="0">
            <x v="5"/>
          </reference>
        </references>
      </pivotArea>
    </chartFormat>
    <chartFormat chart="19" format="20" series="1">
      <pivotArea type="data" outline="0" fieldPosition="0">
        <references count="2">
          <reference field="4294967294" count="1" selected="0">
            <x v="0"/>
          </reference>
          <reference field="21" count="1" selected="0">
            <x v="6"/>
          </reference>
        </references>
      </pivotArea>
    </chartFormat>
    <chartFormat chart="19" format="21" series="1">
      <pivotArea type="data" outline="0" fieldPosition="0">
        <references count="1">
          <reference field="4294967294" count="1" selected="0">
            <x v="0"/>
          </reference>
        </references>
      </pivotArea>
    </chartFormat>
    <chartFormat chart="21" format="29" series="1">
      <pivotArea type="data" outline="0" fieldPosition="0">
        <references count="2">
          <reference field="4294967294" count="1" selected="0">
            <x v="0"/>
          </reference>
          <reference field="21" count="1" selected="0">
            <x v="0"/>
          </reference>
        </references>
      </pivotArea>
    </chartFormat>
    <chartFormat chart="21" format="30" series="1">
      <pivotArea type="data" outline="0" fieldPosition="0">
        <references count="2">
          <reference field="4294967294" count="1" selected="0">
            <x v="0"/>
          </reference>
          <reference field="21" count="1" selected="0">
            <x v="1"/>
          </reference>
        </references>
      </pivotArea>
    </chartFormat>
    <chartFormat chart="21" format="31" series="1">
      <pivotArea type="data" outline="0" fieldPosition="0">
        <references count="2">
          <reference field="4294967294" count="1" selected="0">
            <x v="0"/>
          </reference>
          <reference field="21" count="1" selected="0">
            <x v="2"/>
          </reference>
        </references>
      </pivotArea>
    </chartFormat>
    <chartFormat chart="21" format="32" series="1">
      <pivotArea type="data" outline="0" fieldPosition="0">
        <references count="2">
          <reference field="4294967294" count="1" selected="0">
            <x v="0"/>
          </reference>
          <reference field="21" count="1" selected="0">
            <x v="3"/>
          </reference>
        </references>
      </pivotArea>
    </chartFormat>
    <chartFormat chart="21" format="33" series="1">
      <pivotArea type="data" outline="0" fieldPosition="0">
        <references count="2">
          <reference field="4294967294" count="1" selected="0">
            <x v="0"/>
          </reference>
          <reference field="21" count="1" selected="0">
            <x v="4"/>
          </reference>
        </references>
      </pivotArea>
    </chartFormat>
    <chartFormat chart="21" format="34" series="1">
      <pivotArea type="data" outline="0" fieldPosition="0">
        <references count="2">
          <reference field="4294967294" count="1" selected="0">
            <x v="0"/>
          </reference>
          <reference field="21" count="1" selected="0">
            <x v="5"/>
          </reference>
        </references>
      </pivotArea>
    </chartFormat>
    <chartFormat chart="21" format="35" series="1">
      <pivotArea type="data" outline="0" fieldPosition="0">
        <references count="2">
          <reference field="4294967294" count="1" selected="0">
            <x v="0"/>
          </reference>
          <reference field="21" count="1" selected="0">
            <x v="6"/>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FEB05AF-CDDB-46FE-A853-D7314D1C2A4B}" name="University fund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University Funding">
  <location ref="N36:O39"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axis="axisRow"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7"/>
  </rowFields>
  <rowItems count="3">
    <i>
      <x/>
    </i>
    <i>
      <x v="1"/>
    </i>
    <i t="grand">
      <x/>
    </i>
  </rowItems>
  <colItems count="1">
    <i/>
  </colItems>
  <dataFields count="1">
    <dataField name="Number of Participants" fld="0" subtotal="count" baseField="7" baseItem="0"/>
  </dataField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7" count="1" selected="0">
            <x v="0"/>
          </reference>
        </references>
      </pivotArea>
    </chartFormat>
    <chartFormat chart="5" format="12">
      <pivotArea type="data" outline="0" fieldPosition="0">
        <references count="2">
          <reference field="4294967294" count="1" selected="0">
            <x v="0"/>
          </reference>
          <reference field="7"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6A573B3-FBA8-4CC6-8FDC-86BFAB121A13}" name="Before fulltime Intern/WS experie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Intern/Working student experience before Fulltime">
  <location ref="I71:J78"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axis="axisRow" showAll="0">
      <items count="8">
        <item x="4"/>
        <item x="5"/>
        <item x="0"/>
        <item x="6"/>
        <item x="2"/>
        <item h="1"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13"/>
  </rowFields>
  <rowItems count="7">
    <i>
      <x/>
    </i>
    <i>
      <x v="1"/>
    </i>
    <i>
      <x v="2"/>
    </i>
    <i>
      <x v="3"/>
    </i>
    <i>
      <x v="4"/>
    </i>
    <i>
      <x v="6"/>
    </i>
    <i t="grand">
      <x/>
    </i>
  </rowItems>
  <colItems count="1">
    <i/>
  </colItems>
  <dataFields count="1">
    <dataField name="Number of Participants" fld="0" subtotal="count" baseField="7" baseItem="0"/>
  </dataFields>
  <chartFormats count="5">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2BB112D-D6DA-43F2-8CCB-20E98CF28310}" name="Intern/WS helped in fulltime skil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Working Student/Intern Experience before Fulltime">
  <location ref="M71:U73"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axis="axisCol" showAll="0">
      <items count="9">
        <item x="0"/>
        <item x="2"/>
        <item x="4"/>
        <item x="5"/>
        <item x="3"/>
        <item h="1" x="1"/>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14"/>
  </colFields>
  <colItems count="8">
    <i>
      <x/>
    </i>
    <i>
      <x v="1"/>
    </i>
    <i>
      <x v="2"/>
    </i>
    <i>
      <x v="3"/>
    </i>
    <i>
      <x v="4"/>
    </i>
    <i>
      <x v="6"/>
    </i>
    <i>
      <x v="7"/>
    </i>
    <i t="grand">
      <x/>
    </i>
  </colItems>
  <dataFields count="1">
    <dataField name="Number of Participants" fld="0" subtotal="count" showDataAs="percentOfRow" baseField="14" baseItem="0" numFmtId="10"/>
  </dataFields>
  <formats count="1">
    <format dxfId="83">
      <pivotArea outline="0" collapsedLevelsAreSubtotals="1" fieldPosition="0">
        <references count="1">
          <reference field="14" count="0" selected="0"/>
        </references>
      </pivotArea>
    </format>
  </formats>
  <chartFormats count="2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16" series="1">
      <pivotArea type="data" outline="0" fieldPosition="0">
        <references count="2">
          <reference field="4294967294" count="1" selected="0">
            <x v="0"/>
          </reference>
          <reference field="14" count="1" selected="0">
            <x v="0"/>
          </reference>
        </references>
      </pivotArea>
    </chartFormat>
    <chartFormat chart="7" format="17" series="1">
      <pivotArea type="data" outline="0" fieldPosition="0">
        <references count="2">
          <reference field="4294967294" count="1" selected="0">
            <x v="0"/>
          </reference>
          <reference field="14" count="1" selected="0">
            <x v="1"/>
          </reference>
        </references>
      </pivotArea>
    </chartFormat>
    <chartFormat chart="7" format="18" series="1">
      <pivotArea type="data" outline="0" fieldPosition="0">
        <references count="2">
          <reference field="4294967294" count="1" selected="0">
            <x v="0"/>
          </reference>
          <reference field="14" count="1" selected="0">
            <x v="2"/>
          </reference>
        </references>
      </pivotArea>
    </chartFormat>
    <chartFormat chart="7" format="19" series="1">
      <pivotArea type="data" outline="0" fieldPosition="0">
        <references count="2">
          <reference field="4294967294" count="1" selected="0">
            <x v="0"/>
          </reference>
          <reference field="14" count="1" selected="0">
            <x v="3"/>
          </reference>
        </references>
      </pivotArea>
    </chartFormat>
    <chartFormat chart="7" format="20" series="1">
      <pivotArea type="data" outline="0" fieldPosition="0">
        <references count="2">
          <reference field="4294967294" count="1" selected="0">
            <x v="0"/>
          </reference>
          <reference field="14" count="1" selected="0">
            <x v="4"/>
          </reference>
        </references>
      </pivotArea>
    </chartFormat>
    <chartFormat chart="7" format="21" series="1">
      <pivotArea type="data" outline="0" fieldPosition="0">
        <references count="2">
          <reference field="4294967294" count="1" selected="0">
            <x v="0"/>
          </reference>
          <reference field="14" count="1" selected="0">
            <x v="6"/>
          </reference>
        </references>
      </pivotArea>
    </chartFormat>
    <chartFormat chart="7" format="22" series="1">
      <pivotArea type="data" outline="0" fieldPosition="0">
        <references count="2">
          <reference field="4294967294" count="1" selected="0">
            <x v="0"/>
          </reference>
          <reference field="14" count="1" selected="0">
            <x v="7"/>
          </reference>
        </references>
      </pivotArea>
    </chartFormat>
    <chartFormat chart="7" format="23" series="1">
      <pivotArea type="data" outline="0" fieldPosition="0">
        <references count="1">
          <reference field="4294967294" count="1" selected="0">
            <x v="0"/>
          </reference>
        </references>
      </pivotArea>
    </chartFormat>
    <chartFormat chart="9" format="31" series="1">
      <pivotArea type="data" outline="0" fieldPosition="0">
        <references count="2">
          <reference field="4294967294" count="1" selected="0">
            <x v="0"/>
          </reference>
          <reference field="14" count="1" selected="0">
            <x v="0"/>
          </reference>
        </references>
      </pivotArea>
    </chartFormat>
    <chartFormat chart="9" format="32" series="1">
      <pivotArea type="data" outline="0" fieldPosition="0">
        <references count="2">
          <reference field="4294967294" count="1" selected="0">
            <x v="0"/>
          </reference>
          <reference field="14" count="1" selected="0">
            <x v="1"/>
          </reference>
        </references>
      </pivotArea>
    </chartFormat>
    <chartFormat chart="9" format="33" series="1">
      <pivotArea type="data" outline="0" fieldPosition="0">
        <references count="2">
          <reference field="4294967294" count="1" selected="0">
            <x v="0"/>
          </reference>
          <reference field="14" count="1" selected="0">
            <x v="2"/>
          </reference>
        </references>
      </pivotArea>
    </chartFormat>
    <chartFormat chart="9" format="34" series="1">
      <pivotArea type="data" outline="0" fieldPosition="0">
        <references count="2">
          <reference field="4294967294" count="1" selected="0">
            <x v="0"/>
          </reference>
          <reference field="14" count="1" selected="0">
            <x v="3"/>
          </reference>
        </references>
      </pivotArea>
    </chartFormat>
    <chartFormat chart="9" format="35" series="1">
      <pivotArea type="data" outline="0" fieldPosition="0">
        <references count="2">
          <reference field="4294967294" count="1" selected="0">
            <x v="0"/>
          </reference>
          <reference field="14" count="1" selected="0">
            <x v="4"/>
          </reference>
        </references>
      </pivotArea>
    </chartFormat>
    <chartFormat chart="9" format="36" series="1">
      <pivotArea type="data" outline="0" fieldPosition="0">
        <references count="2">
          <reference field="4294967294" count="1" selected="0">
            <x v="0"/>
          </reference>
          <reference field="14" count="1" selected="0">
            <x v="6"/>
          </reference>
        </references>
      </pivotArea>
    </chartFormat>
    <chartFormat chart="9" format="37" series="1">
      <pivotArea type="data" outline="0" fieldPosition="0">
        <references count="2">
          <reference field="4294967294" count="1" selected="0">
            <x v="0"/>
          </reference>
          <reference field="14" count="1" selected="0">
            <x v="7"/>
          </reference>
        </references>
      </pivotArea>
    </chartFormat>
    <chartFormat chart="9" format="38">
      <pivotArea type="data" outline="0" fieldPosition="0">
        <references count="2">
          <reference field="4294967294" count="1" selected="0">
            <x v="0"/>
          </reference>
          <reference field="14" count="1" selected="0">
            <x v="0"/>
          </reference>
        </references>
      </pivotArea>
    </chartFormat>
    <chartFormat chart="9" format="39" series="1">
      <pivotArea type="data" outline="0" fieldPosition="0">
        <references count="1">
          <reference field="4294967294" count="1" selected="0">
            <x v="0"/>
          </reference>
        </references>
      </pivotArea>
    </chartFormat>
    <chartFormat chart="9" format="40">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646201A-D55F-40C5-9C9F-0EFCD08CA8AF}" name="Job profi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Job Profile">
  <location ref="I18:J33"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axis="axisRow" showAll="0">
      <items count="43">
        <item m="1" x="34"/>
        <item m="1" x="40"/>
        <item x="5"/>
        <item m="1" x="41"/>
        <item m="1" x="28"/>
        <item x="9"/>
        <item m="1" x="36"/>
        <item m="1" x="29"/>
        <item m="1" x="24"/>
        <item m="1" x="33"/>
        <item x="13"/>
        <item m="1" x="17"/>
        <item m="1" x="35"/>
        <item m="1" x="15"/>
        <item m="1" x="31"/>
        <item m="1" x="18"/>
        <item m="1" x="38"/>
        <item x="10"/>
        <item m="1" x="39"/>
        <item m="1" x="23"/>
        <item x="11"/>
        <item m="1" x="30"/>
        <item x="8"/>
        <item m="1" x="37"/>
        <item m="1" x="26"/>
        <item m="1" x="21"/>
        <item m="1" x="32"/>
        <item m="1" x="19"/>
        <item m="1" x="25"/>
        <item m="1" x="27"/>
        <item m="1" x="20"/>
        <item m="1" x="16"/>
        <item m="1" x="22"/>
        <item m="1" x="14"/>
        <item x="0"/>
        <item x="1"/>
        <item x="2"/>
        <item x="3"/>
        <item x="4"/>
        <item x="6"/>
        <item x="7"/>
        <item x="12"/>
        <item t="default"/>
      </items>
    </pivotField>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10"/>
  </rowFields>
  <rowItems count="15">
    <i>
      <x v="2"/>
    </i>
    <i>
      <x v="5"/>
    </i>
    <i>
      <x v="10"/>
    </i>
    <i>
      <x v="17"/>
    </i>
    <i>
      <x v="20"/>
    </i>
    <i>
      <x v="22"/>
    </i>
    <i>
      <x v="34"/>
    </i>
    <i>
      <x v="35"/>
    </i>
    <i>
      <x v="36"/>
    </i>
    <i>
      <x v="37"/>
    </i>
    <i>
      <x v="38"/>
    </i>
    <i>
      <x v="39"/>
    </i>
    <i>
      <x v="40"/>
    </i>
    <i>
      <x v="41"/>
    </i>
    <i t="grand">
      <x/>
    </i>
  </rowItems>
  <colItems count="1">
    <i/>
  </colItems>
  <dataFields count="1">
    <dataField name="Number of Participants" fld="0" subtotal="count" baseField="7" baseItem="0"/>
  </dataFields>
  <chartFormats count="1">
    <chartFormat chart="1" format="0"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4647CE6-7253-4F7E-95F5-3F6B083C767E}" name="Classroom Learn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Working Student/Intern Experience before Fulltime">
  <location ref="K151:S153"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6"/>
        <item x="3"/>
        <item x="1"/>
        <item x="2"/>
        <item x="0"/>
        <item x="5"/>
        <item x="4"/>
        <item h="1" x="7"/>
        <item t="default"/>
      </items>
    </pivotField>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6"/>
  </colFields>
  <colItems count="8">
    <i>
      <x/>
    </i>
    <i>
      <x v="1"/>
    </i>
    <i>
      <x v="2"/>
    </i>
    <i>
      <x v="3"/>
    </i>
    <i>
      <x v="4"/>
    </i>
    <i>
      <x v="5"/>
    </i>
    <i>
      <x v="6"/>
    </i>
    <i t="grand">
      <x/>
    </i>
  </colItems>
  <dataFields count="1">
    <dataField name="Number of Participants" fld="0" subtotal="count" showDataAs="percentOfRow" baseField="14" baseItem="0" numFmtId="165"/>
  </dataFields>
  <formats count="2">
    <format dxfId="85">
      <pivotArea dataOnly="0" labelOnly="1" outline="0" axis="axisValues" fieldPosition="0"/>
    </format>
    <format dxfId="84">
      <pivotArea outline="0" collapsedLevelsAreSubtotals="1" fieldPosition="0"/>
    </format>
  </formats>
  <chartFormats count="28">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0"/>
          </reference>
        </references>
      </pivotArea>
    </chartFormat>
    <chartFormat chart="12" format="22" series="1">
      <pivotArea type="data" outline="0" fieldPosition="0">
        <references count="2">
          <reference field="4294967294" count="1" selected="0">
            <x v="0"/>
          </reference>
          <reference field="26" count="1" selected="0">
            <x v="5"/>
          </reference>
        </references>
      </pivotArea>
    </chartFormat>
    <chartFormat chart="12" format="23" series="1">
      <pivotArea type="data" outline="0" fieldPosition="0">
        <references count="2">
          <reference field="4294967294" count="1" selected="0">
            <x v="0"/>
          </reference>
          <reference field="26" count="1" selected="0">
            <x v="3"/>
          </reference>
        </references>
      </pivotArea>
    </chartFormat>
    <chartFormat chart="12" format="24" series="1">
      <pivotArea type="data" outline="0" fieldPosition="0">
        <references count="2">
          <reference field="4294967294" count="1" selected="0">
            <x v="0"/>
          </reference>
          <reference field="26" count="1" selected="0">
            <x v="2"/>
          </reference>
        </references>
      </pivotArea>
    </chartFormat>
    <chartFormat chart="12" format="25" series="1">
      <pivotArea type="data" outline="0" fieldPosition="0">
        <references count="2">
          <reference field="4294967294" count="1" selected="0">
            <x v="0"/>
          </reference>
          <reference field="26" count="1" selected="0">
            <x v="4"/>
          </reference>
        </references>
      </pivotArea>
    </chartFormat>
    <chartFormat chart="12" format="26" series="1">
      <pivotArea type="data" outline="0" fieldPosition="0">
        <references count="2">
          <reference field="4294967294" count="1" selected="0">
            <x v="0"/>
          </reference>
          <reference field="26" count="1" selected="0">
            <x v="0"/>
          </reference>
        </references>
      </pivotArea>
    </chartFormat>
    <chartFormat chart="12" format="27" series="1">
      <pivotArea type="data" outline="0" fieldPosition="0">
        <references count="2">
          <reference field="4294967294" count="1" selected="0">
            <x v="0"/>
          </reference>
          <reference field="26" count="1" selected="0">
            <x v="6"/>
          </reference>
        </references>
      </pivotArea>
    </chartFormat>
    <chartFormat chart="12" format="28" series="1">
      <pivotArea type="data" outline="0" fieldPosition="0">
        <references count="2">
          <reference field="4294967294" count="1" selected="0">
            <x v="0"/>
          </reference>
          <reference field="26" count="1" selected="0">
            <x v="7"/>
          </reference>
        </references>
      </pivotArea>
    </chartFormat>
    <chartFormat chart="12" format="29" series="1">
      <pivotArea type="data" outline="0" fieldPosition="0">
        <references count="2">
          <reference field="4294967294" count="1" selected="0">
            <x v="0"/>
          </reference>
          <reference field="26" count="1" selected="0">
            <x v="1"/>
          </reference>
        </references>
      </pivotArea>
    </chartFormat>
    <chartFormat chart="14" format="37" series="1">
      <pivotArea type="data" outline="0" fieldPosition="0">
        <references count="2">
          <reference field="4294967294" count="1" selected="0">
            <x v="0"/>
          </reference>
          <reference field="26" count="1" selected="0">
            <x v="0"/>
          </reference>
        </references>
      </pivotArea>
    </chartFormat>
    <chartFormat chart="14" format="38" series="1">
      <pivotArea type="data" outline="0" fieldPosition="0">
        <references count="2">
          <reference field="4294967294" count="1" selected="0">
            <x v="0"/>
          </reference>
          <reference field="26" count="1" selected="0">
            <x v="1"/>
          </reference>
        </references>
      </pivotArea>
    </chartFormat>
    <chartFormat chart="14" format="39" series="1">
      <pivotArea type="data" outline="0" fieldPosition="0">
        <references count="2">
          <reference field="4294967294" count="1" selected="0">
            <x v="0"/>
          </reference>
          <reference field="26" count="1" selected="0">
            <x v="2"/>
          </reference>
        </references>
      </pivotArea>
    </chartFormat>
    <chartFormat chart="14" format="40" series="1">
      <pivotArea type="data" outline="0" fieldPosition="0">
        <references count="2">
          <reference field="4294967294" count="1" selected="0">
            <x v="0"/>
          </reference>
          <reference field="26" count="1" selected="0">
            <x v="3"/>
          </reference>
        </references>
      </pivotArea>
    </chartFormat>
    <chartFormat chart="14" format="41" series="1">
      <pivotArea type="data" outline="0" fieldPosition="0">
        <references count="2">
          <reference field="4294967294" count="1" selected="0">
            <x v="0"/>
          </reference>
          <reference field="26" count="1" selected="0">
            <x v="4"/>
          </reference>
        </references>
      </pivotArea>
    </chartFormat>
    <chartFormat chart="14" format="42" series="1">
      <pivotArea type="data" outline="0" fieldPosition="0">
        <references count="2">
          <reference field="4294967294" count="1" selected="0">
            <x v="0"/>
          </reference>
          <reference field="26" count="1" selected="0">
            <x v="5"/>
          </reference>
        </references>
      </pivotArea>
    </chartFormat>
    <chartFormat chart="14" format="43" series="1">
      <pivotArea type="data" outline="0" fieldPosition="0">
        <references count="2">
          <reference field="4294967294" count="1" selected="0">
            <x v="0"/>
          </reference>
          <reference field="26" count="1" selected="0">
            <x v="6"/>
          </reference>
        </references>
      </pivotArea>
    </chartFormat>
    <chartFormat chart="24" format="44" series="1">
      <pivotArea type="data" outline="0" fieldPosition="0">
        <references count="2">
          <reference field="4294967294" count="1" selected="0">
            <x v="0"/>
          </reference>
          <reference field="26" count="1" selected="0">
            <x v="0"/>
          </reference>
        </references>
      </pivotArea>
    </chartFormat>
    <chartFormat chart="24" format="45" series="1">
      <pivotArea type="data" outline="0" fieldPosition="0">
        <references count="2">
          <reference field="4294967294" count="1" selected="0">
            <x v="0"/>
          </reference>
          <reference field="26" count="1" selected="0">
            <x v="1"/>
          </reference>
        </references>
      </pivotArea>
    </chartFormat>
    <chartFormat chart="24" format="46" series="1">
      <pivotArea type="data" outline="0" fieldPosition="0">
        <references count="2">
          <reference field="4294967294" count="1" selected="0">
            <x v="0"/>
          </reference>
          <reference field="26" count="1" selected="0">
            <x v="2"/>
          </reference>
        </references>
      </pivotArea>
    </chartFormat>
    <chartFormat chart="24" format="47" series="1">
      <pivotArea type="data" outline="0" fieldPosition="0">
        <references count="2">
          <reference field="4294967294" count="1" selected="0">
            <x v="0"/>
          </reference>
          <reference field="26" count="1" selected="0">
            <x v="3"/>
          </reference>
        </references>
      </pivotArea>
    </chartFormat>
    <chartFormat chart="24" format="48" series="1">
      <pivotArea type="data" outline="0" fieldPosition="0">
        <references count="2">
          <reference field="4294967294" count="1" selected="0">
            <x v="0"/>
          </reference>
          <reference field="26" count="1" selected="0">
            <x v="4"/>
          </reference>
        </references>
      </pivotArea>
    </chartFormat>
    <chartFormat chart="24" format="49" series="1">
      <pivotArea type="data" outline="0" fieldPosition="0">
        <references count="2">
          <reference field="4294967294" count="1" selected="0">
            <x v="0"/>
          </reference>
          <reference field="26" count="1" selected="0">
            <x v="5"/>
          </reference>
        </references>
      </pivotArea>
    </chartFormat>
    <chartFormat chart="24" format="50" series="1">
      <pivotArea type="data" outline="0" fieldPosition="0">
        <references count="2">
          <reference field="4294967294" count="1" selected="0">
            <x v="0"/>
          </reference>
          <reference field="26" count="1" selected="0">
            <x v="6"/>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7157C9-863D-4FF5-949F-009A9B14E99E}" name="Hard skills Academic cour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Working Student/Intern Experience before Fulltime">
  <location ref="K105:S107"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axis="axisCol" showAll="0">
      <items count="9">
        <item x="5"/>
        <item x="3"/>
        <item x="2"/>
        <item x="1"/>
        <item x="0"/>
        <item x="4"/>
        <item x="6"/>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18"/>
  </colFields>
  <colItems count="8">
    <i>
      <x/>
    </i>
    <i>
      <x v="1"/>
    </i>
    <i>
      <x v="2"/>
    </i>
    <i>
      <x v="3"/>
    </i>
    <i>
      <x v="4"/>
    </i>
    <i>
      <x v="5"/>
    </i>
    <i>
      <x v="6"/>
    </i>
    <i t="grand">
      <x/>
    </i>
  </colItems>
  <dataFields count="1">
    <dataField name="Number of Participants" fld="0" subtotal="count" showDataAs="percentOfRow" baseField="14" baseItem="0" numFmtId="165"/>
  </dataFields>
  <formats count="2">
    <format dxfId="87">
      <pivotArea dataOnly="0" labelOnly="1" outline="0" axis="axisValues" fieldPosition="0"/>
    </format>
    <format dxfId="86">
      <pivotArea outline="0" collapsedLevelsAreSubtotals="1" fieldPosition="0"/>
    </format>
  </formats>
  <chartFormats count="21">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0"/>
          </reference>
        </references>
      </pivotArea>
    </chartFormat>
    <chartFormat chart="9" format="22" series="1">
      <pivotArea type="data" outline="0" fieldPosition="0">
        <references count="2">
          <reference field="4294967294" count="1" selected="0">
            <x v="0"/>
          </reference>
          <reference field="18" count="1" selected="0">
            <x v="5"/>
          </reference>
        </references>
      </pivotArea>
    </chartFormat>
    <chartFormat chart="9" format="23" series="1">
      <pivotArea type="data" outline="0" fieldPosition="0">
        <references count="2">
          <reference field="4294967294" count="1" selected="0">
            <x v="0"/>
          </reference>
          <reference field="18" count="1" selected="0">
            <x v="3"/>
          </reference>
        </references>
      </pivotArea>
    </chartFormat>
    <chartFormat chart="9" format="24" series="1">
      <pivotArea type="data" outline="0" fieldPosition="0">
        <references count="2">
          <reference field="4294967294" count="1" selected="0">
            <x v="0"/>
          </reference>
          <reference field="18" count="1" selected="0">
            <x v="2"/>
          </reference>
        </references>
      </pivotArea>
    </chartFormat>
    <chartFormat chart="9" format="25" series="1">
      <pivotArea type="data" outline="0" fieldPosition="0">
        <references count="2">
          <reference field="4294967294" count="1" selected="0">
            <x v="0"/>
          </reference>
          <reference field="18" count="1" selected="0">
            <x v="4"/>
          </reference>
        </references>
      </pivotArea>
    </chartFormat>
    <chartFormat chart="9" format="26" series="1">
      <pivotArea type="data" outline="0" fieldPosition="0">
        <references count="2">
          <reference field="4294967294" count="1" selected="0">
            <x v="0"/>
          </reference>
          <reference field="18" count="1" selected="0">
            <x v="0"/>
          </reference>
        </references>
      </pivotArea>
    </chartFormat>
    <chartFormat chart="9" format="27" series="1">
      <pivotArea type="data" outline="0" fieldPosition="0">
        <references count="2">
          <reference field="4294967294" count="1" selected="0">
            <x v="0"/>
          </reference>
          <reference field="18" count="1" selected="0">
            <x v="6"/>
          </reference>
        </references>
      </pivotArea>
    </chartFormat>
    <chartFormat chart="9" format="28" series="1">
      <pivotArea type="data" outline="0" fieldPosition="0">
        <references count="2">
          <reference field="4294967294" count="1" selected="0">
            <x v="0"/>
          </reference>
          <reference field="18" count="1" selected="0">
            <x v="7"/>
          </reference>
        </references>
      </pivotArea>
    </chartFormat>
    <chartFormat chart="9" format="29" series="1">
      <pivotArea type="data" outline="0" fieldPosition="0">
        <references count="2">
          <reference field="4294967294" count="1" selected="0">
            <x v="0"/>
          </reference>
          <reference field="18" count="1" selected="0">
            <x v="1"/>
          </reference>
        </references>
      </pivotArea>
    </chartFormat>
    <chartFormat chart="11" format="37" series="1">
      <pivotArea type="data" outline="0" fieldPosition="0">
        <references count="2">
          <reference field="4294967294" count="1" selected="0">
            <x v="0"/>
          </reference>
          <reference field="18" count="1" selected="0">
            <x v="0"/>
          </reference>
        </references>
      </pivotArea>
    </chartFormat>
    <chartFormat chart="11" format="38" series="1">
      <pivotArea type="data" outline="0" fieldPosition="0">
        <references count="2">
          <reference field="4294967294" count="1" selected="0">
            <x v="0"/>
          </reference>
          <reference field="18" count="1" selected="0">
            <x v="1"/>
          </reference>
        </references>
      </pivotArea>
    </chartFormat>
    <chartFormat chart="11" format="39" series="1">
      <pivotArea type="data" outline="0" fieldPosition="0">
        <references count="2">
          <reference field="4294967294" count="1" selected="0">
            <x v="0"/>
          </reference>
          <reference field="18" count="1" selected="0">
            <x v="2"/>
          </reference>
        </references>
      </pivotArea>
    </chartFormat>
    <chartFormat chart="11" format="40" series="1">
      <pivotArea type="data" outline="0" fieldPosition="0">
        <references count="2">
          <reference field="4294967294" count="1" selected="0">
            <x v="0"/>
          </reference>
          <reference field="18" count="1" selected="0">
            <x v="3"/>
          </reference>
        </references>
      </pivotArea>
    </chartFormat>
    <chartFormat chart="11" format="41" series="1">
      <pivotArea type="data" outline="0" fieldPosition="0">
        <references count="2">
          <reference field="4294967294" count="1" selected="0">
            <x v="0"/>
          </reference>
          <reference field="18" count="1" selected="0">
            <x v="4"/>
          </reference>
        </references>
      </pivotArea>
    </chartFormat>
    <chartFormat chart="11" format="42" series="1">
      <pivotArea type="data" outline="0" fieldPosition="0">
        <references count="2">
          <reference field="4294967294" count="1" selected="0">
            <x v="0"/>
          </reference>
          <reference field="18" count="1" selected="0">
            <x v="5"/>
          </reference>
        </references>
      </pivotArea>
    </chartFormat>
    <chartFormat chart="11" format="43" series="1">
      <pivotArea type="data" outline="0" fieldPosition="0">
        <references count="2">
          <reference field="4294967294" count="1" selected="0">
            <x v="0"/>
          </reference>
          <reference field="18" count="1" selected="0">
            <x v="6"/>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21B3D36-85C9-4724-A6DF-6278EF69A04B}"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Age">
  <location ref="F182:G187"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axis="axisRow" showAll="0">
      <items count="5">
        <item x="1"/>
        <item x="0"/>
        <item x="2"/>
        <item x="3"/>
        <item t="default"/>
      </items>
    </pivotField>
    <pivotField showAll="0">
      <items count="5">
        <item x="3"/>
        <item x="0"/>
        <item x="1"/>
        <item x="2"/>
        <item t="default"/>
      </items>
    </pivotField>
    <pivotField showAll="0"/>
  </pivotFields>
  <rowFields count="1">
    <field x="31"/>
  </rowFields>
  <rowItems count="5">
    <i>
      <x/>
    </i>
    <i>
      <x v="1"/>
    </i>
    <i>
      <x v="2"/>
    </i>
    <i>
      <x v="3"/>
    </i>
    <i t="grand">
      <x/>
    </i>
  </rowItems>
  <colItems count="1">
    <i/>
  </colItems>
  <dataFields count="1">
    <dataField name="Number of Participants" fld="0" subtotal="count" baseField="14" baseItem="0"/>
  </dataFields>
  <formats count="2">
    <format dxfId="89">
      <pivotArea dataOnly="0" labelOnly="1" outline="0" axis="axisValues" fieldPosition="0"/>
    </format>
    <format dxfId="88">
      <pivotArea outline="0" fieldPosition="0">
        <references count="1">
          <reference field="4294967294" count="1">
            <x v="0"/>
          </reference>
        </references>
      </pivotArea>
    </format>
  </formats>
  <chartFormats count="8">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72D2BC6-34A3-4ADD-8985-4A825B43D0C3}" name="Field of stud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Field of Study">
  <location ref="A18:B28"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axis="axisRow" showAll="0">
      <items count="37">
        <item m="1" x="28"/>
        <item m="1" x="20"/>
        <item m="1" x="35"/>
        <item m="1" x="34"/>
        <item m="1" x="9"/>
        <item x="0"/>
        <item m="1" x="33"/>
        <item x="5"/>
        <item m="1" x="22"/>
        <item m="1" x="16"/>
        <item m="1" x="32"/>
        <item m="1" x="12"/>
        <item m="1" x="11"/>
        <item m="1" x="19"/>
        <item m="1" x="13"/>
        <item m="1" x="26"/>
        <item m="1" x="29"/>
        <item m="1" x="30"/>
        <item m="1" x="10"/>
        <item m="1" x="14"/>
        <item x="7"/>
        <item m="1" x="24"/>
        <item m="1" x="31"/>
        <item m="1" x="23"/>
        <item m="1" x="17"/>
        <item m="1" x="25"/>
        <item m="1" x="27"/>
        <item m="1" x="15"/>
        <item m="1" x="21"/>
        <item m="1" x="18"/>
        <item x="1"/>
        <item x="2"/>
        <item x="3"/>
        <item x="4"/>
        <item x="6"/>
        <item x="8"/>
        <item t="default"/>
      </items>
    </pivotField>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6"/>
  </rowFields>
  <rowItems count="10">
    <i>
      <x v="5"/>
    </i>
    <i>
      <x v="7"/>
    </i>
    <i>
      <x v="20"/>
    </i>
    <i>
      <x v="30"/>
    </i>
    <i>
      <x v="31"/>
    </i>
    <i>
      <x v="32"/>
    </i>
    <i>
      <x v="33"/>
    </i>
    <i>
      <x v="34"/>
    </i>
    <i>
      <x v="35"/>
    </i>
    <i t="grand">
      <x/>
    </i>
  </rowItems>
  <colItems count="1">
    <i/>
  </colItems>
  <dataFields count="1">
    <dataField name="Number of Participants" fld="0" subtotal="count" baseField="7" baseItem="0"/>
  </dataFields>
  <chartFormats count="1">
    <chartFormat chart="1" format="0"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8844657-8A03-4DE9-AAB1-1FCA972D2301}" name="Langu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Language">
  <location ref="A2:B5" firstHeaderRow="1" firstDataRow="1" firstDataCol="1"/>
  <pivotFields count="34">
    <pivotField dataField="1" showAll="0"/>
    <pivotField numFmtId="164" showAll="0"/>
    <pivotField numFmtId="164" showAll="0"/>
    <pivotField showAll="0"/>
    <pivotField showAll="0"/>
    <pivotField axis="axisRow"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5"/>
  </rowFields>
  <rowItems count="3">
    <i>
      <x/>
    </i>
    <i>
      <x v="1"/>
    </i>
    <i t="grand">
      <x/>
    </i>
  </rowItems>
  <colItems count="1">
    <i/>
  </colItems>
  <dataFields count="1">
    <dataField name="Number of Participants" fld="0" subtotal="count" baseField="0" baseItem="0"/>
  </dataField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5" count="1" selected="0">
            <x v="0"/>
          </reference>
        </references>
      </pivotArea>
    </chartFormat>
    <chartFormat chart="6" format="12">
      <pivotArea type="data" outline="0" fieldPosition="0">
        <references count="2">
          <reference field="4294967294" count="1" selected="0">
            <x v="0"/>
          </reference>
          <reference field="5"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95FD9AE-1282-409F-B8C5-A9A6C1AD56CB}"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Education">
  <location ref="A182:B186"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m="1" x="5"/>
        <item m="1" x="4"/>
        <item x="1"/>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30"/>
  </rowFields>
  <rowItems count="4">
    <i>
      <x v="2"/>
    </i>
    <i>
      <x v="3"/>
    </i>
    <i>
      <x v="4"/>
    </i>
    <i t="grand">
      <x/>
    </i>
  </rowItems>
  <colItems count="1">
    <i/>
  </colItems>
  <dataFields count="1">
    <dataField name="Number of Participants" fld="0" subtotal="count" baseField="14" baseItem="0"/>
  </dataFields>
  <formats count="2">
    <format dxfId="91">
      <pivotArea dataOnly="0" labelOnly="1" outline="0" axis="axisValues" fieldPosition="0"/>
    </format>
    <format dxfId="90">
      <pivotArea outline="0" fieldPosition="0">
        <references count="1">
          <reference field="4294967294" count="1">
            <x v="0"/>
          </reference>
        </references>
      </pivotArea>
    </format>
  </formats>
  <chartFormats count="8">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3F67F33-CF3C-47CC-B822-F3299F10C328}" name="Workbased learn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Working Student/Intern Experience before Fulltime">
  <location ref="A166:H168" firstHeaderRow="1" firstDataRow="2"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1"/>
        <item x="0"/>
        <item x="3"/>
        <item x="2"/>
        <item x="6"/>
        <item x="4"/>
        <item m="1" x="7"/>
        <item h="1" x="5"/>
        <item t="default"/>
      </items>
    </pivotField>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Items count="1">
    <i/>
  </rowItems>
  <colFields count="1">
    <field x="27"/>
  </colFields>
  <colItems count="7">
    <i>
      <x/>
    </i>
    <i>
      <x v="1"/>
    </i>
    <i>
      <x v="2"/>
    </i>
    <i>
      <x v="3"/>
    </i>
    <i>
      <x v="4"/>
    </i>
    <i>
      <x v="5"/>
    </i>
    <i t="grand">
      <x/>
    </i>
  </colItems>
  <dataFields count="1">
    <dataField name="Number of Participants" fld="0" subtotal="count" showDataAs="percentOfRow" baseField="14" baseItem="0" numFmtId="165"/>
  </dataFields>
  <formats count="2">
    <format dxfId="93">
      <pivotArea dataOnly="0" labelOnly="1" outline="0" axis="axisValues" fieldPosition="0"/>
    </format>
    <format dxfId="92">
      <pivotArea outline="0" collapsedLevelsAreSubtotals="1" fieldPosition="0"/>
    </format>
  </formats>
  <chartFormats count="20">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0"/>
          </reference>
        </references>
      </pivotArea>
    </chartFormat>
    <chartFormat chart="12" format="22" series="1">
      <pivotArea type="data" outline="0" fieldPosition="0">
        <references count="2">
          <reference field="4294967294" count="1" selected="0">
            <x v="0"/>
          </reference>
          <reference field="27" count="1" selected="0">
            <x v="5"/>
          </reference>
        </references>
      </pivotArea>
    </chartFormat>
    <chartFormat chart="12" format="23" series="1">
      <pivotArea type="data" outline="0" fieldPosition="0">
        <references count="2">
          <reference field="4294967294" count="1" selected="0">
            <x v="0"/>
          </reference>
          <reference field="27" count="1" selected="0">
            <x v="3"/>
          </reference>
        </references>
      </pivotArea>
    </chartFormat>
    <chartFormat chart="12" format="24" series="1">
      <pivotArea type="data" outline="0" fieldPosition="0">
        <references count="2">
          <reference field="4294967294" count="1" selected="0">
            <x v="0"/>
          </reference>
          <reference field="27" count="1" selected="0">
            <x v="2"/>
          </reference>
        </references>
      </pivotArea>
    </chartFormat>
    <chartFormat chart="12" format="25" series="1">
      <pivotArea type="data" outline="0" fieldPosition="0">
        <references count="2">
          <reference field="4294967294" count="1" selected="0">
            <x v="0"/>
          </reference>
          <reference field="27" count="1" selected="0">
            <x v="4"/>
          </reference>
        </references>
      </pivotArea>
    </chartFormat>
    <chartFormat chart="12" format="26" series="1">
      <pivotArea type="data" outline="0" fieldPosition="0">
        <references count="2">
          <reference field="4294967294" count="1" selected="0">
            <x v="0"/>
          </reference>
          <reference field="27" count="1" selected="0">
            <x v="0"/>
          </reference>
        </references>
      </pivotArea>
    </chartFormat>
    <chartFormat chart="12" format="27" series="1">
      <pivotArea type="data" outline="0" fieldPosition="0">
        <references count="2">
          <reference field="4294967294" count="1" selected="0">
            <x v="0"/>
          </reference>
          <reference field="27" count="1" selected="0">
            <x v="6"/>
          </reference>
        </references>
      </pivotArea>
    </chartFormat>
    <chartFormat chart="12" format="28" series="1">
      <pivotArea type="data" outline="0" fieldPosition="0">
        <references count="2">
          <reference field="4294967294" count="1" selected="0">
            <x v="0"/>
          </reference>
          <reference field="27" count="1" selected="0">
            <x v="7"/>
          </reference>
        </references>
      </pivotArea>
    </chartFormat>
    <chartFormat chart="12" format="29" series="1">
      <pivotArea type="data" outline="0" fieldPosition="0">
        <references count="2">
          <reference field="4294967294" count="1" selected="0">
            <x v="0"/>
          </reference>
          <reference field="27" count="1" selected="0">
            <x v="1"/>
          </reference>
        </references>
      </pivotArea>
    </chartFormat>
    <chartFormat chart="14" format="36" series="1">
      <pivotArea type="data" outline="0" fieldPosition="0">
        <references count="2">
          <reference field="4294967294" count="1" selected="0">
            <x v="0"/>
          </reference>
          <reference field="27" count="1" selected="0">
            <x v="0"/>
          </reference>
        </references>
      </pivotArea>
    </chartFormat>
    <chartFormat chart="14" format="37" series="1">
      <pivotArea type="data" outline="0" fieldPosition="0">
        <references count="2">
          <reference field="4294967294" count="1" selected="0">
            <x v="0"/>
          </reference>
          <reference field="27" count="1" selected="0">
            <x v="1"/>
          </reference>
        </references>
      </pivotArea>
    </chartFormat>
    <chartFormat chart="14" format="38" series="1">
      <pivotArea type="data" outline="0" fieldPosition="0">
        <references count="2">
          <reference field="4294967294" count="1" selected="0">
            <x v="0"/>
          </reference>
          <reference field="27" count="1" selected="0">
            <x v="2"/>
          </reference>
        </references>
      </pivotArea>
    </chartFormat>
    <chartFormat chart="14" format="39" series="1">
      <pivotArea type="data" outline="0" fieldPosition="0">
        <references count="2">
          <reference field="4294967294" count="1" selected="0">
            <x v="0"/>
          </reference>
          <reference field="27" count="1" selected="0">
            <x v="3"/>
          </reference>
        </references>
      </pivotArea>
    </chartFormat>
    <chartFormat chart="14" format="40" series="1">
      <pivotArea type="data" outline="0" fieldPosition="0">
        <references count="2">
          <reference field="4294967294" count="1" selected="0">
            <x v="0"/>
          </reference>
          <reference field="27" count="1" selected="0">
            <x v="4"/>
          </reference>
        </references>
      </pivotArea>
    </chartFormat>
    <chartFormat chart="14" format="41" series="1">
      <pivotArea type="data" outline="0" fieldPosition="0">
        <references count="2">
          <reference field="4294967294" count="1" selected="0">
            <x v="0"/>
          </reference>
          <reference field="27" count="1" selected="0">
            <x v="5"/>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BB35825-2938-4B13-804F-C4CD20D0BC27}" name="Company secto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ompany Sector">
  <location ref="E18:F35"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axis="axisRow" showAll="0">
      <items count="58">
        <item m="1" x="18"/>
        <item m="1" x="45"/>
        <item m="1" x="29"/>
        <item m="1" x="49"/>
        <item m="1" x="51"/>
        <item m="1" x="35"/>
        <item m="1" x="44"/>
        <item m="1" x="43"/>
        <item m="1" x="30"/>
        <item m="1" x="41"/>
        <item m="1" x="55"/>
        <item x="4"/>
        <item m="1" x="48"/>
        <item m="1" x="32"/>
        <item m="1" x="36"/>
        <item m="1" x="22"/>
        <item x="1"/>
        <item m="1" x="27"/>
        <item x="12"/>
        <item m="1" x="33"/>
        <item m="1" x="54"/>
        <item m="1" x="20"/>
        <item m="1" x="31"/>
        <item m="1" x="38"/>
        <item m="1" x="37"/>
        <item m="1" x="46"/>
        <item m="1" x="53"/>
        <item m="1" x="40"/>
        <item x="9"/>
        <item m="1" x="50"/>
        <item m="1" x="52"/>
        <item m="1" x="24"/>
        <item m="1" x="19"/>
        <item m="1" x="47"/>
        <item m="1" x="28"/>
        <item m="1" x="17"/>
        <item m="1" x="42"/>
        <item m="1" x="21"/>
        <item m="1" x="23"/>
        <item m="1" x="56"/>
        <item m="1" x="39"/>
        <item m="1" x="26"/>
        <item m="1" x="25"/>
        <item x="11"/>
        <item m="1" x="34"/>
        <item m="1" x="16"/>
        <item x="0"/>
        <item x="2"/>
        <item x="3"/>
        <item x="5"/>
        <item x="6"/>
        <item x="7"/>
        <item x="8"/>
        <item x="10"/>
        <item x="13"/>
        <item x="14"/>
        <item x="15"/>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9"/>
  </rowFields>
  <rowItems count="17">
    <i>
      <x v="11"/>
    </i>
    <i>
      <x v="16"/>
    </i>
    <i>
      <x v="18"/>
    </i>
    <i>
      <x v="28"/>
    </i>
    <i>
      <x v="43"/>
    </i>
    <i>
      <x v="46"/>
    </i>
    <i>
      <x v="47"/>
    </i>
    <i>
      <x v="48"/>
    </i>
    <i>
      <x v="49"/>
    </i>
    <i>
      <x v="50"/>
    </i>
    <i>
      <x v="51"/>
    </i>
    <i>
      <x v="52"/>
    </i>
    <i>
      <x v="53"/>
    </i>
    <i>
      <x v="54"/>
    </i>
    <i>
      <x v="55"/>
    </i>
    <i>
      <x v="56"/>
    </i>
    <i t="grand">
      <x/>
    </i>
  </rowItems>
  <colItems count="1">
    <i/>
  </colItems>
  <dataFields count="1">
    <dataField name="Number of Participants" fld="0" subtotal="count" baseField="7" baseItem="0"/>
  </dataFields>
  <chartFormats count="1">
    <chartFormat chart="1" format="0"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7C38029-3E36-4FC6-AEB4-809CA4F10A37}" name="Employment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Type of employment">
  <location ref="A71:B75"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11"/>
  </rowFields>
  <rowItems count="4">
    <i>
      <x/>
    </i>
    <i>
      <x v="1"/>
    </i>
    <i>
      <x v="2"/>
    </i>
    <i t="grand">
      <x/>
    </i>
  </rowItems>
  <colItems count="1">
    <i/>
  </colItems>
  <dataFields count="1">
    <dataField name="Number of Participants" fld="0" subtotal="count" baseField="7" baseItem="0"/>
  </dataFields>
  <chartFormats count="9">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1" count="1" selected="0">
            <x v="0"/>
          </reference>
        </references>
      </pivotArea>
    </chartFormat>
    <chartFormat chart="4" format="7">
      <pivotArea type="data" outline="0" fieldPosition="0">
        <references count="2">
          <reference field="4294967294" count="1" selected="0">
            <x v="0"/>
          </reference>
          <reference field="11" count="1" selected="0">
            <x v="1"/>
          </reference>
        </references>
      </pivotArea>
    </chartFormat>
    <chartFormat chart="4" format="8">
      <pivotArea type="data" outline="0" fieldPosition="0">
        <references count="2">
          <reference field="4294967294" count="1" selected="0">
            <x v="0"/>
          </reference>
          <reference field="11" count="1" selected="0">
            <x v="2"/>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1" count="1" selected="0">
            <x v="0"/>
          </reference>
        </references>
      </pivotArea>
    </chartFormat>
    <chartFormat chart="6" format="15">
      <pivotArea type="data" outline="0" fieldPosition="0">
        <references count="2">
          <reference field="4294967294" count="1" selected="0">
            <x v="0"/>
          </reference>
          <reference field="11" count="1" selected="0">
            <x v="1"/>
          </reference>
        </references>
      </pivotArea>
    </chartFormat>
    <chartFormat chart="6" format="16">
      <pivotArea type="data" outline="0" fieldPosition="0">
        <references count="2">
          <reference field="4294967294" count="1" selected="0">
            <x v="0"/>
          </reference>
          <reference field="11" count="1" selected="0">
            <x v="2"/>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378A061-E042-44C7-A164-B07519E52C97}" name="Fulltime experie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Fulltime experience">
  <location ref="E71:F77" firstHeaderRow="1" firstDataRow="1" firstDataCol="1"/>
  <pivotFields count="34">
    <pivotField dataField="1" showAll="0"/>
    <pivotField numFmtId="164" showAll="0"/>
    <pivotField numFmtId="164" showAll="0"/>
    <pivotField showAll="0"/>
    <pivotField showAll="0"/>
    <pivotField showAll="0">
      <items count="3">
        <item x="1"/>
        <item x="0"/>
        <item t="default"/>
      </items>
    </pivotField>
    <pivotField showAll="0"/>
    <pivotField showAll="0">
      <items count="3">
        <item x="1"/>
        <item x="0"/>
        <item t="default"/>
      </items>
    </pivotField>
    <pivotField showAll="0">
      <items count="4">
        <item x="0"/>
        <item x="2"/>
        <item x="1"/>
        <item t="default"/>
      </items>
    </pivotField>
    <pivotField showAll="0"/>
    <pivotField showAll="0"/>
    <pivotField showAll="0">
      <items count="4">
        <item x="0"/>
        <item x="2"/>
        <item x="1"/>
        <item t="default"/>
      </items>
    </pivotField>
    <pivotField axis="axisRow" showAll="0">
      <items count="7">
        <item x="3"/>
        <item x="0"/>
        <item x="2"/>
        <item x="5"/>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m="1" x="4"/>
        <item m="1" x="5"/>
        <item x="0"/>
        <item x="2"/>
        <item m="1" x="3"/>
        <item t="default"/>
      </items>
    </pivotField>
    <pivotField showAll="0">
      <items count="5">
        <item x="1"/>
        <item x="0"/>
        <item x="2"/>
        <item x="3"/>
        <item t="default"/>
      </items>
    </pivotField>
    <pivotField showAll="0">
      <items count="5">
        <item x="3"/>
        <item x="0"/>
        <item x="1"/>
        <item x="2"/>
        <item t="default"/>
      </items>
    </pivotField>
    <pivotField showAll="0"/>
  </pivotFields>
  <rowFields count="1">
    <field x="12"/>
  </rowFields>
  <rowItems count="6">
    <i>
      <x/>
    </i>
    <i>
      <x v="1"/>
    </i>
    <i>
      <x v="2"/>
    </i>
    <i>
      <x v="3"/>
    </i>
    <i>
      <x v="5"/>
    </i>
    <i t="grand">
      <x/>
    </i>
  </rowItems>
  <colItems count="1">
    <i/>
  </colItems>
  <dataFields count="1">
    <dataField name="Number of Participants" fld="0" subtotal="count" baseField="7" baseItem="0"/>
  </dataFields>
  <chartFormats count="4">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is_your_age?" xr10:uid="{B8147A17-DC70-4BCB-B7EB-01352F2FB923}" sourceName="What is your age?">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is_your_gender?" xr10:uid="{08B17765-FB37-4BC1-8212-C06A33243809}" sourceName="What is your gender?">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A7083EB3-BC99-4DB5-B3F2-43795029D092}" sourceName="Language">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is_your_university_funded?" xr10:uid="{328B0674-6CB2-4C7B-B24D-D3817623895E}" sourceName="How is your university funded?">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is_your_university_type?" xr10:uid="{06A0F779-6655-4D51-99A0-4550286F5A7B}" sourceName="What is your university type?">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is_your_current_employment_type?" xr10:uid="{E3B6A1CA-10CA-41F8-92F0-E1EF6BAFD886}" sourceName="What is your current employment type?">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f_you_are_currently_not_pursing_formal_education__what_is_the_highest_degree_you_have_completed?_If_you_are_currently_studying__which_degree_are_you_currently_pursuing?" xr10:uid="{6ADDDE6F-48B4-49FC-A854-6F026A017C5F}" sourceName="If you are currently not pursing formal education, what is the highest degree you have completed?_x000a_If you are currently studying, which degree are you currently pursuing?">
  <pivotTables>
    <pivotTable tabId="3" name="Soft skills Academic course "/>
    <pivotTable tabId="3" name="Age"/>
    <pivotTable tabId="3" name="Before fulltime Intern/WS experience"/>
    <pivotTable tabId="3" name="Certification"/>
    <pivotTable tabId="3" name="Classroom Learning"/>
    <pivotTable tabId="3" name="Company sector"/>
    <pivotTable tabId="3" name="Education"/>
    <pivotTable tabId="3" name="Employment type"/>
    <pivotTable tabId="3" name="Field of study"/>
    <pivotTable tabId="3" name="Fulltime experience"/>
    <pivotTable tabId="3" name="Gender"/>
    <pivotTable tabId="3" name="Hard skills Academic course"/>
    <pivotTable tabId="3" name="How often do you enrol for course"/>
    <pivotTable tabId="3" name="Intern/WS experience"/>
    <pivotTable tabId="3" name="Intern/WS helped in fulltime skills"/>
    <pivotTable tabId="3" name="Job profile"/>
    <pivotTable tabId="3" name="Language"/>
    <pivotTable tabId="3" name="Last time participated in learning course"/>
    <pivotTable tabId="3" name="Online learning"/>
    <pivotTable tabId="3" name="University funding"/>
    <pivotTable tabId="3" name="University Type"/>
    <pivotTable tabId="3" name="Willing to learn new skills"/>
    <pivotTable tabId="3" name="Workbased learning"/>
    <pivotTable tabId="3" name="PivotTable2"/>
  </pivotTables>
  <data>
    <tabular pivotCacheId="1578487900">
      <items count="6">
        <i x="1" s="1"/>
        <i x="0" s="1"/>
        <i x="2" s="1"/>
        <i x="4" s="1" nd="1"/>
        <i x="5"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1CC114F1-3649-4565-854B-2814A86ED7A7}" cache="Slicer_What_is_your_age?" caption="Age" rowHeight="241300"/>
  <slicer name="Gender 1" xr10:uid="{CB7DB1A1-0E0B-4E58-BA84-843A00C73CEA}" cache="Slicer_What_is_your_gender?" caption="Gender" rowHeight="241300"/>
  <slicer name="Language 1" xr10:uid="{3BE37550-E745-423B-A54D-ABCBAAC9DC01}" cache="Slicer_Language" caption="Language" rowHeight="241300"/>
  <slicer name="University fund 1" xr10:uid="{0AEAEF8C-DAFE-4A5E-836E-D31B9850A815}" cache="Slicer_How_is_your_university_funded?" caption="University fund" rowHeight="241300"/>
  <slicer name="University type 1" xr10:uid="{A8312F0C-44C5-4A2C-A227-02B8D26C686A}" cache="Slicer_What_is_your_university_type?" caption="University type" rowHeight="241300"/>
  <slicer name="Employment type 1" xr10:uid="{6BDA1E8A-3DAC-488E-B26E-882EE2E662AF}" cache="Slicer_What_is_your_current_employment_type?" caption="Employment type" rowHeight="241300"/>
  <slicer name=" Education 1" xr10:uid="{5DCD7BCB-6050-4FA6-8A45-CA001EECC271}" cache="Slicer_If_you_are_currently_not_pursing_formal_education__what_is_the_highest_degree_you_have_completed?_If_you_are_currently_studying__which_degree_are_you_currently_pursuing?"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214" totalsRowShown="0">
  <autoFilter ref="A1:AH214" xr:uid="{00000000-000C-0000-FFFF-FFFF00000000}"/>
  <tableColumns count="34">
    <tableColumn id="1" xr3:uid="{00000000-0010-0000-0000-000001000000}" name="ID" dataDxfId="69"/>
    <tableColumn id="2" xr3:uid="{00000000-0010-0000-0000-000002000000}" name="Start time" dataDxfId="68"/>
    <tableColumn id="3" xr3:uid="{00000000-0010-0000-0000-000003000000}" name="Completion time" dataDxfId="67"/>
    <tableColumn id="4" xr3:uid="{00000000-0010-0000-0000-000004000000}" name="Email" dataDxfId="66"/>
    <tableColumn id="5" xr3:uid="{00000000-0010-0000-0000-000005000000}" name="Name" dataDxfId="65"/>
    <tableColumn id="6" xr3:uid="{00000000-0010-0000-0000-000006000000}" name="Language" dataDxfId="64"/>
    <tableColumn id="7" xr3:uid="{00000000-0010-0000-0000-000007000000}" name="What is your field of study?" dataDxfId="63"/>
    <tableColumn id="8" xr3:uid="{00000000-0010-0000-0000-000008000000}" name="How is your university funded?" dataDxfId="62"/>
    <tableColumn id="9" xr3:uid="{00000000-0010-0000-0000-000009000000}" name="What is your university type?" dataDxfId="61"/>
    <tableColumn id="10" xr3:uid="{00000000-0010-0000-0000-00000A000000}" name="In which sector does your company serve?" dataDxfId="60"/>
    <tableColumn id="11" xr3:uid="{00000000-0010-0000-0000-00000B000000}" name="What is your current job profile?" dataDxfId="59"/>
    <tableColumn id="12" xr3:uid="{00000000-0010-0000-0000-00000C000000}" name="What is your current employment type?" dataDxfId="58"/>
    <tableColumn id="13" xr3:uid="{00000000-0010-0000-0000-00000D000000}" name="How long have you been a fulltime employee?" dataDxfId="57"/>
    <tableColumn id="14" xr3:uid="{00000000-0010-0000-0000-00000E000000}" name="Have long have you worked as an intern and/or working student before starting_x000a_  full-time employment?" dataDxfId="56"/>
    <tableColumn id="15" xr3:uid="{00000000-0010-0000-0000-00000F000000}" name="Column" dataDxfId="55"/>
    <tableColumn id="16" xr3:uid="{00000000-0010-0000-0000-000010000000}" name="How long have you been working as an intern and/or working student?" dataDxfId="54"/>
    <tableColumn id="17" xr3:uid="{00000000-0010-0000-0000-000011000000}" name="Soft skills-Education" dataDxfId="53"/>
    <tableColumn id="31" xr3:uid="{7E09DA7E-5366-468E-9657-44FF4F07AD7D}" name="22" dataDxfId="52">
      <calculatedColumnFormula array="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calculatedColumnFormula>
    </tableColumn>
    <tableColumn id="18" xr3:uid="{00000000-0010-0000-0000-000012000000}" name="Hardskills-Education" dataDxfId="51"/>
    <tableColumn id="32" xr3:uid="{3E286770-F5A1-4A7B-BD30-6354444054B3}" name="32" dataDxfId="50">
      <calculatedColumnFormula array="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calculatedColumnFormula>
    </tableColumn>
    <tableColumn id="33" xr3:uid="{78496441-65B1-45EC-9F7C-03BE029B44CD}" name="33" dataDxfId="49">
      <calculatedColumnFormula>ROUNDUP(AVERAGE(Table1[[#This Row],[22]],Table1[[#This Row],[32]]),0)</calculatedColumnFormula>
    </tableColumn>
    <tableColumn id="34" xr3:uid="{B61BC3D9-7DC0-4462-B451-4AF935028614}" name="Overall skills-Education" dataDxfId="48">
      <calculatedColumnFormula array="1">_xlfn.IFS(Table1[[#This Row],[33]]=1, "Strongly agree", Table1[[#This Row],[33]]=2, "Agree", Table1[[#This Row],[33]]=3, "Somewhat agree", Table1[[#This Row],[33]]=4, "Neutral", Table1[[#This Row],[33]]=5, "Somewhat disagree", Table1[[#This Row],[33]]=6, "Disagree", Table1[[#This Row],[33]]=7, "Strongly disagree", Table1[[#This Row],[33]]="","")</calculatedColumnFormula>
    </tableColumn>
    <tableColumn id="19" xr3:uid="{00000000-0010-0000-0000-000013000000}" name="Willingness to learn new skills" dataDxfId="47"/>
    <tableColumn id="20" xr3:uid="{00000000-0010-0000-0000-000014000000}" name="When was the last time you participated in a learning course outside of the mandatory learning (eg. University courses, Compliance training at work) ?" dataDxfId="46"/>
    <tableColumn id="21" xr3:uid="{00000000-0010-0000-0000-000015000000}" name="How often do you enrol for learning courses outside of the mandatory learning?" dataDxfId="45"/>
    <tableColumn id="22" xr3:uid="{00000000-0010-0000-0000-000016000000}" name="Learning on Online Platform" dataDxfId="44"/>
    <tableColumn id="23" xr3:uid="{00000000-0010-0000-0000-000017000000}" name="Learning in Classroom" dataDxfId="43"/>
    <tableColumn id="24" xr3:uid="{00000000-0010-0000-0000-000018000000}" name="Learning via Work-based learning" dataDxfId="42"/>
    <tableColumn id="25" xr3:uid="{00000000-0010-0000-0000-000019000000}" name="Specialist certificate helps motivation" dataDxfId="41"/>
    <tableColumn id="26" xr3:uid="{00000000-0010-0000-0000-00001A000000}" name="Reflecting on your academic program, do you have any suggestions about what should be included from the program which will help upcoming students gain industry required skills?" dataDxfId="40"/>
    <tableColumn id="27" xr3:uid="{00000000-0010-0000-0000-00001B000000}" name="If you are currently not pursing formal education, what is the highest degree you have completed?_x000a_If you are currently studying, which degree are you currently pursuing?" dataDxfId="39"/>
    <tableColumn id="28" xr3:uid="{00000000-0010-0000-0000-00001C000000}" name="What is your age?" dataDxfId="38"/>
    <tableColumn id="29" xr3:uid="{00000000-0010-0000-0000-00001D000000}" name="What is your gender?" dataDxfId="37"/>
    <tableColumn id="30" xr3:uid="{16B44D80-F090-4789-B7A1-7E905A54E425}" name="Quality check" dataDxfId="36">
      <calculatedColumnFormula>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49EED0-E141-4287-802C-602CF4BF58A5}" name="Table13" displayName="Table13" ref="A1:AG244" totalsRowShown="0">
  <autoFilter ref="A1:AG244" xr:uid="{6149EED0-E141-4287-802C-602CF4BF58A5}"/>
  <tableColumns count="33">
    <tableColumn id="1" xr3:uid="{BACB44D9-D195-4189-89B9-ACE8C62D9D89}" name="ID" dataDxfId="32"/>
    <tableColumn id="2" xr3:uid="{6D32BBEF-59FF-482A-8F09-1DA87FB3BB83}" name="Start time" dataDxfId="31"/>
    <tableColumn id="3" xr3:uid="{D8C07F37-784F-404D-B2EC-FB716A664D21}" name="Completion time" dataDxfId="30"/>
    <tableColumn id="4" xr3:uid="{0578541B-4E88-436F-A21F-E9ED6A45D7B6}" name="Email" dataDxfId="29"/>
    <tableColumn id="5" xr3:uid="{F55B0386-2975-42FF-B3DB-87E9D7C5458A}" name="Name" dataDxfId="28"/>
    <tableColumn id="6" xr3:uid="{7DD3742D-BB49-4094-886A-017823A8259B}" name="Language" dataDxfId="27"/>
    <tableColumn id="7" xr3:uid="{CFCB3087-A4C9-4E37-92BC-8B5CB615F020}" name="What is your field of study?" dataDxfId="26"/>
    <tableColumn id="8" xr3:uid="{DC12A032-696D-4832-B684-A81280512D4C}" name="How is your university funded?" dataDxfId="25"/>
    <tableColumn id="9" xr3:uid="{94DCA53C-9308-49C0-8C3B-B8E418511F4A}" name="What is your university type?" dataDxfId="24"/>
    <tableColumn id="10" xr3:uid="{44C55E76-C0FD-4C3F-B6E1-4E50B6B3D5A4}" name="In which sector does your company serve?" dataDxfId="23"/>
    <tableColumn id="11" xr3:uid="{965D2903-7BBF-4406-8EC1-1CDC497C4199}" name="What is your current job profile?" dataDxfId="22"/>
    <tableColumn id="12" xr3:uid="{A4ACF2C7-F042-48F0-BB6B-C51E19B03766}" name="What is your current employment type?" dataDxfId="21"/>
    <tableColumn id="13" xr3:uid="{FD15093D-A0B0-4021-A19E-0E0AE641C66F}" name="How long have you been a fulltime employee?" dataDxfId="20"/>
    <tableColumn id="14" xr3:uid="{BBF2D53E-40CB-4B41-81BB-7A45A683C2B9}" name="Have long have you worked as an intern and/or working student before starting_x000a_  full-time employment?" dataDxfId="19"/>
    <tableColumn id="15" xr3:uid="{7F8E4963-8FD1-4D30-A9F2-7593B13C3BF3}" name="Column" dataDxfId="18"/>
    <tableColumn id="16" xr3:uid="{B59E1ED9-1D64-4854-84AE-A1FBFDABFBF3}" name="How long have you been working as an intern and/or working student?" dataDxfId="17"/>
    <tableColumn id="17" xr3:uid="{7DA797FA-898E-4ABC-A900-F66BD3DD32A9}" name="Soft skills-Education" dataDxfId="16"/>
    <tableColumn id="31" xr3:uid="{5762B2DC-CDB1-455B-820A-6BD43DBFA3D4}" name="22" dataDxfId="15">
      <calculatedColumnFormula array="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calculatedColumnFormula>
    </tableColumn>
    <tableColumn id="18" xr3:uid="{557D112B-CA97-4D98-8F21-6AF3DA937EBC}" name="Hardskills-Education" dataDxfId="14"/>
    <tableColumn id="32" xr3:uid="{F29929C7-72AA-4DEC-979A-0DD49674C524}" name="32" dataDxfId="13">
      <calculatedColumnFormula array="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calculatedColumnFormula>
    </tableColumn>
    <tableColumn id="33" xr3:uid="{D556B7CD-8423-429A-AE72-69D2F724F34F}" name="33" dataDxfId="12">
      <calculatedColumnFormula>ROUNDUP(AVERAGE(Table13[[#This Row],[22]],Table13[[#This Row],[32]]),0)</calculatedColumnFormula>
    </tableColumn>
    <tableColumn id="34" xr3:uid="{0CC44FC7-B946-4E4D-B730-C70B92AD9190}" name="Overall skills-Education" dataDxfId="11">
      <calculatedColumnFormula array="1">_xlfn.IFS(Table13[[#This Row],[33]]=1, "Strongly agree", Table13[[#This Row],[33]]=2, "Agree", Table13[[#This Row],[33]]=3, "Somewhat agree", Table13[[#This Row],[33]]=4, "Neutral", Table13[[#This Row],[33]]=5, "Somewhat disagree", Table13[[#This Row],[33]]=6, "Disagree", Table13[[#This Row],[33]]=7, "Strongly disagree", Table13[[#This Row],[33]]="","")</calculatedColumnFormula>
    </tableColumn>
    <tableColumn id="19" xr3:uid="{79687A86-3DB3-4214-AAA5-532E4EE9CA34}" name="Willingness to learn new skills" dataDxfId="10"/>
    <tableColumn id="20" xr3:uid="{D35470E9-60B4-4D2B-A13C-C3C4C36414D9}" name="When was the last time you participated in a learning course outside of the mandatory learning (eg. University courses, Compliance training at work) ?" dataDxfId="9"/>
    <tableColumn id="21" xr3:uid="{57C74A79-F7B6-45AE-AFE4-F3ACAB174260}" name="How often do you enrol for learning courses outside of the mandatory learning?" dataDxfId="8"/>
    <tableColumn id="22" xr3:uid="{834DEE69-B8C2-4F2D-B260-D1BE154E97A8}" name="Learning on Online Platform" dataDxfId="7"/>
    <tableColumn id="23" xr3:uid="{DB829E77-B240-462E-8871-6082369B9BF1}" name="Learning in Classroom" dataDxfId="6"/>
    <tableColumn id="24" xr3:uid="{3297AB2E-DDCC-4BA8-BDFB-3DB9E12E3C14}" name="Learning via Work-based learning" dataDxfId="5"/>
    <tableColumn id="25" xr3:uid="{A33444AD-8A9A-4F80-B6AB-CC2C818A1D23}" name="Specialist certificate helps motivation" dataDxfId="4"/>
    <tableColumn id="26" xr3:uid="{70BB0777-064A-473E-9D8A-EEAA873FEC9C}" name="Reflecting on your academic program, do you have any suggestions about what should be included from the program which will help upcoming students gain industry required skills?" dataDxfId="3"/>
    <tableColumn id="27" xr3:uid="{CA9FAA50-EAE8-4C60-ADBF-BC07D7D187D7}" name="If you are currently not pursing formal education, what is the highest degree you have completed?_x000a_If you are currently studying, which degree are you currently pursuing?" dataDxfId="2"/>
    <tableColumn id="28" xr3:uid="{122D0C0E-55AB-410F-B0BE-2030555A680E}" name="What is your age?" dataDxfId="1"/>
    <tableColumn id="29" xr3:uid="{D52C70BC-5F84-40FC-A973-A9F387613C47}" name="What is your gender?" dataDxfId="0"/>
  </tableColumns>
  <tableStyleInfo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26" Type="http://schemas.openxmlformats.org/officeDocument/2006/relationships/printerSettings" Target="../printerSettings/printerSettings5.bin"/><Relationship Id="rId3" Type="http://schemas.openxmlformats.org/officeDocument/2006/relationships/pivotTable" Target="../pivotTables/pivotTable4.xml"/><Relationship Id="rId21" Type="http://schemas.openxmlformats.org/officeDocument/2006/relationships/pivotTable" Target="../pivotTables/pivotTable22.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5" Type="http://schemas.openxmlformats.org/officeDocument/2006/relationships/pivotTable" Target="../pivotTables/pivotTable26.xml"/><Relationship Id="rId2" Type="http://schemas.openxmlformats.org/officeDocument/2006/relationships/pivotTable" Target="../pivotTables/pivotTable3.xml"/><Relationship Id="rId16" Type="http://schemas.openxmlformats.org/officeDocument/2006/relationships/pivotTable" Target="../pivotTables/pivotTable17.xml"/><Relationship Id="rId20" Type="http://schemas.openxmlformats.org/officeDocument/2006/relationships/pivotTable" Target="../pivotTables/pivotTable21.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24" Type="http://schemas.openxmlformats.org/officeDocument/2006/relationships/pivotTable" Target="../pivotTables/pivotTable25.xml"/><Relationship Id="rId5" Type="http://schemas.openxmlformats.org/officeDocument/2006/relationships/pivotTable" Target="../pivotTables/pivotTable6.xml"/><Relationship Id="rId15" Type="http://schemas.openxmlformats.org/officeDocument/2006/relationships/pivotTable" Target="../pivotTables/pivotTable16.xml"/><Relationship Id="rId23" Type="http://schemas.openxmlformats.org/officeDocument/2006/relationships/pivotTable" Target="../pivotTables/pivotTable24.xml"/><Relationship Id="rId10" Type="http://schemas.openxmlformats.org/officeDocument/2006/relationships/pivotTable" Target="../pivotTables/pivotTable11.xml"/><Relationship Id="rId19" Type="http://schemas.openxmlformats.org/officeDocument/2006/relationships/pivotTable" Target="../pivotTables/pivotTable20.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 Id="rId22" Type="http://schemas.openxmlformats.org/officeDocument/2006/relationships/pivotTable" Target="../pivotTables/pivotTable2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202B-A76F-4C82-AE35-A2A2B3CDEFEB}">
  <dimension ref="B26:W77"/>
  <sheetViews>
    <sheetView tabSelected="1" zoomScaleNormal="100" workbookViewId="0">
      <pane xSplit="24" ySplit="9" topLeftCell="Y10" activePane="bottomRight" state="frozen"/>
      <selection pane="topRight" activeCell="Y1" sqref="Y1"/>
      <selection pane="bottomLeft" activeCell="A10" sqref="A10"/>
      <selection pane="bottomRight" activeCell="L26" sqref="L26"/>
    </sheetView>
  </sheetViews>
  <sheetFormatPr defaultRowHeight="15" x14ac:dyDescent="0.25"/>
  <sheetData>
    <row r="26" spans="2:21" x14ac:dyDescent="0.25">
      <c r="B26" s="23" t="str">
        <f>_xlfn.CONCAT(TEXT(SUM(Analysis!$B$107:$D$107),"00.0%"), " agree that university education helped them acquire soft skills required for job")</f>
        <v>75.6% agree that university education helped them acquire soft skills required for job</v>
      </c>
      <c r="C26" s="24"/>
      <c r="D26" s="24"/>
      <c r="E26" s="24"/>
      <c r="F26" s="24"/>
      <c r="G26" s="24"/>
      <c r="H26" s="24"/>
      <c r="I26" s="24"/>
      <c r="J26" s="24"/>
      <c r="M26" s="23" t="str">
        <f>_xlfn.CONCAT(TEXT(SUM(Analysis!$L$107:$N$107),"00.0%"), " agree that university education helped them acquire hard skills required for job")</f>
        <v>61.8% agree that university education helped them acquire hard skills required for job</v>
      </c>
      <c r="N26" s="24"/>
      <c r="O26" s="24"/>
      <c r="P26" s="24"/>
      <c r="Q26" s="24"/>
      <c r="R26" s="24"/>
      <c r="S26" s="24"/>
      <c r="T26" s="24"/>
      <c r="U26" s="24"/>
    </row>
    <row r="43" spans="2:20" x14ac:dyDescent="0.25">
      <c r="B43" s="23" t="str">
        <f>_xlfn.CONCAT(TEXT(SUM(Analysis!$B$124:$D$124),"00.0%"), " agree that university education helped them acquire overall skills required for job")</f>
        <v>57.3% agree that university education helped them acquire overall skills required for job</v>
      </c>
      <c r="C43" s="24"/>
      <c r="D43" s="24"/>
      <c r="E43" s="24"/>
      <c r="F43" s="24"/>
      <c r="G43" s="24"/>
      <c r="H43" s="24"/>
      <c r="I43" s="24"/>
      <c r="J43" s="24"/>
      <c r="M43" s="23" t="str">
        <f>_xlfn.CONCAT(TEXT(SUM(Analysis!$L$124:$N$124),"00.0%"), " agree that they are willing to learn new skills and technologies")</f>
        <v>97.7% agree that they are willing to learn new skills and technologies</v>
      </c>
      <c r="N43" s="24"/>
      <c r="O43" s="24"/>
      <c r="P43" s="24"/>
      <c r="Q43" s="24"/>
      <c r="R43" s="24"/>
      <c r="S43" s="24"/>
      <c r="T43" s="24"/>
    </row>
    <row r="60" spans="2:16" x14ac:dyDescent="0.25">
      <c r="B60" s="23" t="str">
        <f>_xlfn.CONCAT(TEXT(SUM(Analysis!$B$153:$D$153),"00.0%"), " prefer to learn via Online Platform")</f>
        <v>77.9% prefer to learn via Online Platform</v>
      </c>
      <c r="C60" s="24"/>
      <c r="D60" s="24"/>
      <c r="E60" s="24"/>
      <c r="F60" s="24"/>
      <c r="M60" s="23" t="str">
        <f>_xlfn.CONCAT(TEXT(SUM(Analysis!$L$153:$N$153),"00.0%"), " prefer to learn in Classroom")</f>
        <v>59.0% prefer to learn in Classroom</v>
      </c>
      <c r="N60" s="24"/>
      <c r="O60" s="24"/>
      <c r="P60" s="24"/>
    </row>
    <row r="77" spans="2:23" x14ac:dyDescent="0.25">
      <c r="B77" s="23" t="str">
        <f>_xlfn.CONCAT(TEXT(SUM(Analysis!$B$168:$D$168),"00.0%"), " prefer to learn via Work-based learning")</f>
        <v>91.0% prefer to learn via Work-based learning</v>
      </c>
      <c r="C77" s="24"/>
      <c r="D77" s="24"/>
      <c r="E77" s="24"/>
      <c r="F77" s="24"/>
      <c r="M77" s="23" t="str">
        <f>_xlfn.CONCAT(TEXT(SUM(Analysis!$L$168:$N$168),"00.0%"), " agree that prospect of getting a Specialist Certificate will motivate them to enrol and complete a course")</f>
        <v>88.2% agree that prospect of getting a Specialist Certificate will motivate them to enrol and complete a course</v>
      </c>
      <c r="N77" s="24"/>
      <c r="O77" s="24"/>
      <c r="P77" s="24"/>
      <c r="Q77" s="24"/>
      <c r="R77" s="24"/>
      <c r="S77" s="24"/>
      <c r="T77" s="24"/>
      <c r="U77" s="24"/>
      <c r="V77" s="24"/>
      <c r="W77" s="2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C21B4-4D45-4308-8A1E-274CF8156EF8}">
  <dimension ref="B18:T139"/>
  <sheetViews>
    <sheetView workbookViewId="0">
      <selection activeCell="B38" sqref="B38"/>
    </sheetView>
  </sheetViews>
  <sheetFormatPr defaultRowHeight="15" x14ac:dyDescent="0.25"/>
  <sheetData>
    <row r="18" spans="2:20" x14ac:dyDescent="0.25">
      <c r="B18" s="7" t="s">
        <v>372</v>
      </c>
    </row>
    <row r="19" spans="2:20" x14ac:dyDescent="0.25">
      <c r="R19" t="s">
        <v>347</v>
      </c>
      <c r="S19">
        <v>54</v>
      </c>
      <c r="T19" s="28">
        <f t="shared" ref="T19:T27" si="0">S19/$S$28</f>
        <v>0.25352112676056338</v>
      </c>
    </row>
    <row r="20" spans="2:20" x14ac:dyDescent="0.25">
      <c r="R20" t="s">
        <v>24</v>
      </c>
      <c r="S20">
        <v>53</v>
      </c>
      <c r="T20" s="28">
        <f t="shared" si="0"/>
        <v>0.24882629107981222</v>
      </c>
    </row>
    <row r="21" spans="2:20" x14ac:dyDescent="0.25">
      <c r="R21" t="s">
        <v>346</v>
      </c>
      <c r="S21">
        <v>38</v>
      </c>
      <c r="T21" s="28">
        <f t="shared" si="0"/>
        <v>0.17840375586854459</v>
      </c>
    </row>
    <row r="22" spans="2:20" x14ac:dyDescent="0.25">
      <c r="R22" t="s">
        <v>350</v>
      </c>
      <c r="S22">
        <v>27</v>
      </c>
      <c r="T22" s="28">
        <f t="shared" si="0"/>
        <v>0.12676056338028169</v>
      </c>
    </row>
    <row r="23" spans="2:20" x14ac:dyDescent="0.25">
      <c r="R23" t="s">
        <v>345</v>
      </c>
      <c r="S23">
        <v>16</v>
      </c>
      <c r="T23" s="28">
        <f t="shared" si="0"/>
        <v>7.5117370892018781E-2</v>
      </c>
    </row>
    <row r="24" spans="2:20" x14ac:dyDescent="0.25">
      <c r="R24" t="s">
        <v>348</v>
      </c>
      <c r="S24">
        <v>16</v>
      </c>
      <c r="T24" s="28">
        <f t="shared" si="0"/>
        <v>7.5117370892018781E-2</v>
      </c>
    </row>
    <row r="25" spans="2:20" x14ac:dyDescent="0.25">
      <c r="R25" t="s">
        <v>86</v>
      </c>
      <c r="S25">
        <v>6</v>
      </c>
      <c r="T25" s="28">
        <f t="shared" si="0"/>
        <v>2.8169014084507043E-2</v>
      </c>
    </row>
    <row r="26" spans="2:20" x14ac:dyDescent="0.25">
      <c r="R26" t="s">
        <v>78</v>
      </c>
      <c r="S26">
        <v>2</v>
      </c>
      <c r="T26" s="28">
        <f t="shared" si="0"/>
        <v>9.3896713615023476E-3</v>
      </c>
    </row>
    <row r="27" spans="2:20" x14ac:dyDescent="0.25">
      <c r="R27" t="s">
        <v>349</v>
      </c>
      <c r="S27">
        <v>1</v>
      </c>
      <c r="T27" s="28">
        <f t="shared" si="0"/>
        <v>4.6948356807511738E-3</v>
      </c>
    </row>
    <row r="28" spans="2:20" x14ac:dyDescent="0.25">
      <c r="R28" t="s">
        <v>373</v>
      </c>
      <c r="S28">
        <v>213</v>
      </c>
      <c r="T28" s="27">
        <f t="shared" ref="T28" si="1">S28/$S$28</f>
        <v>1</v>
      </c>
    </row>
    <row r="30" spans="2:20" x14ac:dyDescent="0.25">
      <c r="B30" s="7" t="s">
        <v>374</v>
      </c>
    </row>
    <row r="31" spans="2:20" x14ac:dyDescent="0.25">
      <c r="B31" s="4" t="s">
        <v>356</v>
      </c>
      <c r="C31">
        <v>88</v>
      </c>
      <c r="D31" s="28">
        <f t="shared" ref="D31:D46" si="2">C31/$C$47</f>
        <v>0.41314553990610331</v>
      </c>
      <c r="G31" s="4" t="s">
        <v>369</v>
      </c>
      <c r="H31">
        <v>38</v>
      </c>
      <c r="I31" s="28">
        <f t="shared" ref="I31:I44" si="3">H31/$H$45</f>
        <v>0.17840375586854459</v>
      </c>
    </row>
    <row r="32" spans="2:20" x14ac:dyDescent="0.25">
      <c r="B32" s="4" t="s">
        <v>351</v>
      </c>
      <c r="C32">
        <v>22</v>
      </c>
      <c r="D32" s="28">
        <f t="shared" si="2"/>
        <v>0.10328638497652583</v>
      </c>
      <c r="G32" s="4" t="s">
        <v>98</v>
      </c>
      <c r="H32">
        <v>28</v>
      </c>
      <c r="I32" s="28">
        <f t="shared" si="3"/>
        <v>0.13145539906103287</v>
      </c>
    </row>
    <row r="33" spans="2:9" x14ac:dyDescent="0.25">
      <c r="B33" s="4" t="s">
        <v>96</v>
      </c>
      <c r="C33">
        <v>18</v>
      </c>
      <c r="D33" s="28">
        <f t="shared" si="2"/>
        <v>8.4507042253521125E-2</v>
      </c>
      <c r="G33" s="4" t="s">
        <v>370</v>
      </c>
      <c r="H33">
        <v>25</v>
      </c>
      <c r="I33" s="28">
        <f t="shared" si="3"/>
        <v>0.11737089201877934</v>
      </c>
    </row>
    <row r="34" spans="2:9" x14ac:dyDescent="0.25">
      <c r="B34" s="4" t="s">
        <v>118</v>
      </c>
      <c r="C34">
        <v>17</v>
      </c>
      <c r="D34" s="28">
        <f t="shared" si="2"/>
        <v>7.9812206572769953E-2</v>
      </c>
      <c r="G34" s="4" t="s">
        <v>96</v>
      </c>
      <c r="H34">
        <v>20</v>
      </c>
      <c r="I34" s="28">
        <f t="shared" si="3"/>
        <v>9.3896713615023469E-2</v>
      </c>
    </row>
    <row r="35" spans="2:9" x14ac:dyDescent="0.25">
      <c r="B35" s="4" t="s">
        <v>355</v>
      </c>
      <c r="C35">
        <v>13</v>
      </c>
      <c r="D35" s="28">
        <f t="shared" si="2"/>
        <v>6.1032863849765258E-2</v>
      </c>
      <c r="G35" s="4" t="s">
        <v>79</v>
      </c>
      <c r="H35">
        <v>18</v>
      </c>
      <c r="I35" s="28">
        <f t="shared" si="3"/>
        <v>8.4507042253521125E-2</v>
      </c>
    </row>
    <row r="36" spans="2:9" x14ac:dyDescent="0.25">
      <c r="B36" s="4" t="s">
        <v>354</v>
      </c>
      <c r="C36">
        <v>10</v>
      </c>
      <c r="D36" s="28">
        <f t="shared" si="2"/>
        <v>4.6948356807511735E-2</v>
      </c>
      <c r="G36" s="4" t="s">
        <v>367</v>
      </c>
      <c r="H36">
        <v>18</v>
      </c>
      <c r="I36" s="28">
        <f t="shared" si="3"/>
        <v>8.4507042253521125E-2</v>
      </c>
    </row>
    <row r="37" spans="2:9" x14ac:dyDescent="0.25">
      <c r="B37" s="4" t="s">
        <v>92</v>
      </c>
      <c r="C37">
        <v>8</v>
      </c>
      <c r="D37" s="28">
        <f t="shared" si="2"/>
        <v>3.7558685446009391E-2</v>
      </c>
      <c r="G37" s="4" t="s">
        <v>363</v>
      </c>
      <c r="H37">
        <v>17</v>
      </c>
      <c r="I37" s="28">
        <f t="shared" si="3"/>
        <v>7.9812206572769953E-2</v>
      </c>
    </row>
    <row r="38" spans="2:9" x14ac:dyDescent="0.25">
      <c r="B38" s="4" t="s">
        <v>159</v>
      </c>
      <c r="C38">
        <v>6</v>
      </c>
      <c r="D38" s="28">
        <f t="shared" si="2"/>
        <v>2.8169014084507043E-2</v>
      </c>
      <c r="G38" s="4" t="s">
        <v>364</v>
      </c>
      <c r="H38">
        <v>16</v>
      </c>
      <c r="I38" s="28">
        <f t="shared" si="3"/>
        <v>7.5117370892018781E-2</v>
      </c>
    </row>
    <row r="39" spans="2:9" x14ac:dyDescent="0.25">
      <c r="B39" s="4" t="s">
        <v>352</v>
      </c>
      <c r="C39">
        <v>6</v>
      </c>
      <c r="D39" s="28">
        <f t="shared" si="2"/>
        <v>2.8169014084507043E-2</v>
      </c>
      <c r="G39" s="4" t="s">
        <v>106</v>
      </c>
      <c r="H39">
        <v>10</v>
      </c>
      <c r="I39" s="28">
        <f t="shared" si="3"/>
        <v>4.6948356807511735E-2</v>
      </c>
    </row>
    <row r="40" spans="2:9" x14ac:dyDescent="0.25">
      <c r="B40" s="4" t="s">
        <v>167</v>
      </c>
      <c r="C40">
        <v>5</v>
      </c>
      <c r="D40" s="28">
        <f t="shared" si="2"/>
        <v>2.3474178403755867E-2</v>
      </c>
      <c r="G40" s="4" t="s">
        <v>366</v>
      </c>
      <c r="H40">
        <v>7</v>
      </c>
      <c r="I40" s="28">
        <f t="shared" si="3"/>
        <v>3.2863849765258218E-2</v>
      </c>
    </row>
    <row r="41" spans="2:9" x14ac:dyDescent="0.25">
      <c r="B41" s="4" t="s">
        <v>357</v>
      </c>
      <c r="C41">
        <v>5</v>
      </c>
      <c r="D41" s="28">
        <f t="shared" si="2"/>
        <v>2.3474178403755867E-2</v>
      </c>
      <c r="G41" s="4" t="s">
        <v>365</v>
      </c>
      <c r="H41">
        <v>6</v>
      </c>
      <c r="I41" s="28">
        <f t="shared" si="3"/>
        <v>2.8169014084507043E-2</v>
      </c>
    </row>
    <row r="42" spans="2:9" x14ac:dyDescent="0.25">
      <c r="B42" s="4" t="s">
        <v>353</v>
      </c>
      <c r="C42">
        <v>5</v>
      </c>
      <c r="D42" s="28">
        <f t="shared" si="2"/>
        <v>2.3474178403755867E-2</v>
      </c>
      <c r="G42" s="4" t="s">
        <v>368</v>
      </c>
      <c r="H42">
        <v>6</v>
      </c>
      <c r="I42" s="28">
        <f t="shared" si="3"/>
        <v>2.8169014084507043E-2</v>
      </c>
    </row>
    <row r="43" spans="2:9" x14ac:dyDescent="0.25">
      <c r="B43" s="4" t="s">
        <v>359</v>
      </c>
      <c r="C43">
        <v>4</v>
      </c>
      <c r="D43" s="28">
        <f t="shared" si="2"/>
        <v>1.8779342723004695E-2</v>
      </c>
      <c r="G43" s="4" t="s">
        <v>124</v>
      </c>
      <c r="H43">
        <v>3</v>
      </c>
      <c r="I43" s="28">
        <f t="shared" si="3"/>
        <v>1.4084507042253521E-2</v>
      </c>
    </row>
    <row r="44" spans="2:9" x14ac:dyDescent="0.25">
      <c r="B44" s="4" t="s">
        <v>360</v>
      </c>
      <c r="C44">
        <v>3</v>
      </c>
      <c r="D44" s="28">
        <f t="shared" si="2"/>
        <v>1.4084507042253521E-2</v>
      </c>
      <c r="G44" s="4" t="s">
        <v>116</v>
      </c>
      <c r="H44">
        <v>1</v>
      </c>
      <c r="I44" s="28">
        <f t="shared" si="3"/>
        <v>4.6948356807511738E-3</v>
      </c>
    </row>
    <row r="45" spans="2:9" ht="15.75" thickBot="1" x14ac:dyDescent="0.3">
      <c r="B45" s="4" t="s">
        <v>361</v>
      </c>
      <c r="C45">
        <v>2</v>
      </c>
      <c r="D45" s="28">
        <f t="shared" si="2"/>
        <v>9.3896713615023476E-3</v>
      </c>
      <c r="G45" s="25" t="s">
        <v>257</v>
      </c>
      <c r="H45" s="26">
        <v>213</v>
      </c>
      <c r="I45" s="28">
        <f t="shared" ref="I45" si="4">H45/$H$45</f>
        <v>1</v>
      </c>
    </row>
    <row r="46" spans="2:9" x14ac:dyDescent="0.25">
      <c r="B46" s="4" t="s">
        <v>358</v>
      </c>
      <c r="C46">
        <v>1</v>
      </c>
      <c r="D46" s="28">
        <f t="shared" si="2"/>
        <v>4.6948356807511738E-3</v>
      </c>
    </row>
    <row r="47" spans="2:9" ht="15.75" thickBot="1" x14ac:dyDescent="0.3">
      <c r="B47" s="25" t="s">
        <v>257</v>
      </c>
      <c r="C47" s="26">
        <v>213</v>
      </c>
      <c r="D47" s="28">
        <f t="shared" ref="D47" si="5">C47/$C$47</f>
        <v>1</v>
      </c>
    </row>
    <row r="62" spans="2:2" x14ac:dyDescent="0.25">
      <c r="B62" s="7" t="s">
        <v>379</v>
      </c>
    </row>
    <row r="74" spans="2:2" x14ac:dyDescent="0.25">
      <c r="B74" s="7" t="s">
        <v>318</v>
      </c>
    </row>
    <row r="86" spans="2:2" x14ac:dyDescent="0.25">
      <c r="B86" s="7" t="s">
        <v>381</v>
      </c>
    </row>
    <row r="99" spans="2:5" ht="21" x14ac:dyDescent="0.35">
      <c r="B99" s="66" t="s">
        <v>383</v>
      </c>
    </row>
    <row r="101" spans="2:5" x14ac:dyDescent="0.25">
      <c r="B101" s="7" t="s">
        <v>385</v>
      </c>
    </row>
    <row r="102" spans="2:5" ht="15.75" thickBot="1" x14ac:dyDescent="0.3"/>
    <row r="103" spans="2:5" ht="15.75" thickBot="1" x14ac:dyDescent="0.3">
      <c r="B103" s="18"/>
      <c r="C103" s="19" t="s">
        <v>314</v>
      </c>
      <c r="D103" s="19" t="s">
        <v>315</v>
      </c>
      <c r="E103" s="20" t="s">
        <v>384</v>
      </c>
    </row>
    <row r="104" spans="2:5" x14ac:dyDescent="0.25">
      <c r="B104" s="16" t="s">
        <v>36</v>
      </c>
      <c r="C104" s="6">
        <v>0.75600000000000001</v>
      </c>
      <c r="D104" s="6">
        <v>0.61799999999999999</v>
      </c>
      <c r="E104" s="67">
        <f>104/212</f>
        <v>0.49056603773584906</v>
      </c>
    </row>
    <row r="105" spans="2:5" x14ac:dyDescent="0.25">
      <c r="B105" s="16" t="s">
        <v>32</v>
      </c>
      <c r="C105" s="6">
        <v>0.20200000000000001</v>
      </c>
      <c r="D105" s="6">
        <v>0.255</v>
      </c>
      <c r="E105" s="67">
        <f>17/212</f>
        <v>8.0188679245283015E-2</v>
      </c>
    </row>
    <row r="106" spans="2:5" ht="15.75" thickBot="1" x14ac:dyDescent="0.3">
      <c r="B106" t="s">
        <v>45</v>
      </c>
      <c r="C106" s="28">
        <f>9/212</f>
        <v>4.2452830188679243E-2</v>
      </c>
      <c r="D106" s="28">
        <f>27/212</f>
        <v>0.12735849056603774</v>
      </c>
      <c r="E106" s="68">
        <f>3/212</f>
        <v>1.4150943396226415E-2</v>
      </c>
    </row>
    <row r="111" spans="2:5" x14ac:dyDescent="0.25">
      <c r="B111" s="7" t="s">
        <v>386</v>
      </c>
    </row>
    <row r="112" spans="2:5" ht="15.75" thickBot="1" x14ac:dyDescent="0.3"/>
    <row r="113" spans="2:5" ht="15.75" thickBot="1" x14ac:dyDescent="0.3">
      <c r="B113" s="18"/>
      <c r="C113" s="19" t="s">
        <v>387</v>
      </c>
    </row>
    <row r="114" spans="2:5" x14ac:dyDescent="0.25">
      <c r="B114" s="16" t="s">
        <v>36</v>
      </c>
      <c r="C114" s="6">
        <v>0.97699999999999998</v>
      </c>
    </row>
    <row r="115" spans="2:5" x14ac:dyDescent="0.25">
      <c r="B115" s="16" t="s">
        <v>32</v>
      </c>
      <c r="C115" s="6">
        <v>8.9999999999999993E-3</v>
      </c>
    </row>
    <row r="116" spans="2:5" x14ac:dyDescent="0.25">
      <c r="B116" t="s">
        <v>45</v>
      </c>
      <c r="C116" s="28">
        <v>1.4E-2</v>
      </c>
    </row>
    <row r="122" spans="2:5" x14ac:dyDescent="0.25">
      <c r="B122" s="7" t="s">
        <v>388</v>
      </c>
    </row>
    <row r="123" spans="2:5" ht="15.75" thickBot="1" x14ac:dyDescent="0.3"/>
    <row r="124" spans="2:5" ht="15.75" thickBot="1" x14ac:dyDescent="0.3">
      <c r="B124" s="18"/>
      <c r="C124" s="19" t="s">
        <v>390</v>
      </c>
      <c r="D124" s="19" t="s">
        <v>389</v>
      </c>
      <c r="E124" s="20" t="s">
        <v>391</v>
      </c>
    </row>
    <row r="125" spans="2:5" x14ac:dyDescent="0.25">
      <c r="B125" s="16" t="s">
        <v>36</v>
      </c>
      <c r="C125" s="6">
        <v>0.59</v>
      </c>
      <c r="D125" s="6">
        <v>0.77900000000000003</v>
      </c>
      <c r="E125" s="67">
        <v>0.91</v>
      </c>
    </row>
    <row r="126" spans="2:5" x14ac:dyDescent="0.25">
      <c r="B126" s="16" t="s">
        <v>32</v>
      </c>
      <c r="C126" s="6">
        <v>0.222</v>
      </c>
      <c r="D126" s="6">
        <v>0.08</v>
      </c>
      <c r="E126" s="67">
        <v>2.4E-2</v>
      </c>
    </row>
    <row r="127" spans="2:5" ht="15.75" thickBot="1" x14ac:dyDescent="0.3">
      <c r="B127" t="s">
        <v>45</v>
      </c>
      <c r="C127" s="28">
        <v>0.113</v>
      </c>
      <c r="D127" s="28">
        <v>0.14099999999999999</v>
      </c>
      <c r="E127" s="68">
        <v>6.6000000000000003E-2</v>
      </c>
    </row>
    <row r="134" spans="2:3" x14ac:dyDescent="0.25">
      <c r="B134" s="7" t="s">
        <v>392</v>
      </c>
    </row>
    <row r="135" spans="2:3" ht="15.75" thickBot="1" x14ac:dyDescent="0.3"/>
    <row r="136" spans="2:3" ht="15.75" thickBot="1" x14ac:dyDescent="0.3">
      <c r="B136" s="18"/>
      <c r="C136" s="19" t="s">
        <v>393</v>
      </c>
    </row>
    <row r="137" spans="2:3" x14ac:dyDescent="0.25">
      <c r="B137" s="16" t="s">
        <v>36</v>
      </c>
      <c r="C137" s="6">
        <v>0.88200000000000001</v>
      </c>
    </row>
    <row r="138" spans="2:3" x14ac:dyDescent="0.25">
      <c r="B138" s="16" t="s">
        <v>32</v>
      </c>
      <c r="C138" s="6">
        <v>4.7E-2</v>
      </c>
    </row>
    <row r="139" spans="2:3" x14ac:dyDescent="0.25">
      <c r="B139" t="s">
        <v>45</v>
      </c>
      <c r="C139" s="28">
        <v>7.0999999999999994E-2</v>
      </c>
    </row>
  </sheetData>
  <sortState xmlns:xlrd2="http://schemas.microsoft.com/office/spreadsheetml/2017/richdata2" ref="G31:I44">
    <sortCondition descending="1" ref="I31:I44"/>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0991-DD60-4C5A-9163-CE8B4B1E7DC2}">
  <dimension ref="A2:AH254"/>
  <sheetViews>
    <sheetView zoomScale="70" zoomScaleNormal="70" workbookViewId="0">
      <selection activeCell="L192" sqref="L192"/>
    </sheetView>
  </sheetViews>
  <sheetFormatPr defaultRowHeight="15" x14ac:dyDescent="0.25"/>
  <cols>
    <col min="2" max="2" width="9.140625" customWidth="1"/>
    <col min="8" max="8" width="9.140625" customWidth="1"/>
    <col min="12" max="12" width="9.140625" customWidth="1"/>
    <col min="14" max="22" width="9.140625" customWidth="1"/>
    <col min="26" max="26" width="40.7109375" bestFit="1" customWidth="1"/>
    <col min="27" max="27" width="20.140625" customWidth="1"/>
    <col min="28" max="28" width="21.140625" bestFit="1" customWidth="1"/>
    <col min="29" max="29" width="16.7109375" bestFit="1" customWidth="1"/>
    <col min="30" max="30" width="15.85546875" bestFit="1" customWidth="1"/>
    <col min="31" max="31" width="15.42578125" bestFit="1" customWidth="1"/>
    <col min="32" max="32" width="15.42578125" customWidth="1"/>
    <col min="33" max="33" width="8.28515625" bestFit="1" customWidth="1"/>
    <col min="34" max="35" width="15" bestFit="1" customWidth="1"/>
  </cols>
  <sheetData>
    <row r="2" spans="2:24" ht="15.75" thickBot="1" x14ac:dyDescent="0.3">
      <c r="B2" s="69" t="s">
        <v>395</v>
      </c>
      <c r="H2" s="69" t="s">
        <v>396</v>
      </c>
      <c r="N2" s="69" t="s">
        <v>395</v>
      </c>
      <c r="T2" s="69" t="s">
        <v>396</v>
      </c>
    </row>
    <row r="3" spans="2:24" ht="15.75" thickBot="1" x14ac:dyDescent="0.3">
      <c r="B3" s="100" t="s">
        <v>394</v>
      </c>
      <c r="C3" s="75" t="s">
        <v>36</v>
      </c>
      <c r="D3" s="79" t="s">
        <v>32</v>
      </c>
      <c r="E3" s="77" t="s">
        <v>45</v>
      </c>
      <c r="F3" s="74" t="s">
        <v>373</v>
      </c>
      <c r="H3" s="74" t="s">
        <v>394</v>
      </c>
      <c r="I3" s="75" t="s">
        <v>36</v>
      </c>
      <c r="J3" s="79" t="s">
        <v>32</v>
      </c>
      <c r="K3" s="77" t="s">
        <v>45</v>
      </c>
      <c r="L3" s="74" t="s">
        <v>373</v>
      </c>
      <c r="N3" s="100" t="s">
        <v>406</v>
      </c>
      <c r="O3" s="75" t="s">
        <v>36</v>
      </c>
      <c r="P3" s="79" t="s">
        <v>32</v>
      </c>
      <c r="Q3" s="77" t="s">
        <v>45</v>
      </c>
      <c r="R3" s="74" t="s">
        <v>373</v>
      </c>
      <c r="T3" s="74" t="s">
        <v>406</v>
      </c>
      <c r="U3" s="75" t="s">
        <v>36</v>
      </c>
      <c r="V3" s="79" t="s">
        <v>32</v>
      </c>
      <c r="W3" s="77" t="s">
        <v>45</v>
      </c>
      <c r="X3" s="74" t="s">
        <v>373</v>
      </c>
    </row>
    <row r="4" spans="2:24" x14ac:dyDescent="0.25">
      <c r="B4" s="73" t="s">
        <v>382</v>
      </c>
      <c r="C4" s="31">
        <v>46</v>
      </c>
      <c r="D4" s="80">
        <v>10</v>
      </c>
      <c r="E4" s="33">
        <v>3</v>
      </c>
      <c r="F4" s="84">
        <f>SUM(C4:E4)</f>
        <v>59</v>
      </c>
      <c r="H4" s="73" t="s">
        <v>382</v>
      </c>
      <c r="I4" s="88">
        <f>F4*C7/F7</f>
        <v>44.5962441314554</v>
      </c>
      <c r="J4" s="90">
        <f>F4*D7/F7</f>
        <v>11.910798122065728</v>
      </c>
      <c r="K4" s="106">
        <f>F4*E7/F7</f>
        <v>2.492957746478873</v>
      </c>
      <c r="L4" s="104">
        <f>SUM(I4:K4)</f>
        <v>59</v>
      </c>
      <c r="N4" s="73" t="s">
        <v>382</v>
      </c>
      <c r="O4" s="31">
        <v>38</v>
      </c>
      <c r="P4" s="80">
        <v>14</v>
      </c>
      <c r="Q4" s="33">
        <v>7</v>
      </c>
      <c r="R4" s="84">
        <f>SUM(O4:Q4)</f>
        <v>59</v>
      </c>
      <c r="T4" s="73" t="s">
        <v>382</v>
      </c>
      <c r="U4" s="88">
        <f>R4*O7/R7</f>
        <v>36.45754716981132</v>
      </c>
      <c r="V4" s="90">
        <f>R4*P7/R7</f>
        <v>15.028301886792454</v>
      </c>
      <c r="W4" s="106">
        <f>R4*Q7/R7</f>
        <v>7.5141509433962268</v>
      </c>
      <c r="X4" s="104">
        <f>SUM(U4:W4)</f>
        <v>59</v>
      </c>
    </row>
    <row r="5" spans="2:24" x14ac:dyDescent="0.25">
      <c r="B5" s="72" t="s">
        <v>56</v>
      </c>
      <c r="C5" s="32">
        <v>33</v>
      </c>
      <c r="D5" s="81">
        <v>13</v>
      </c>
      <c r="E5" s="34">
        <v>2</v>
      </c>
      <c r="F5" s="84">
        <f t="shared" ref="F5:F6" si="0">SUM(C5:E5)</f>
        <v>48</v>
      </c>
      <c r="H5" s="72" t="s">
        <v>56</v>
      </c>
      <c r="I5" s="89">
        <f>F5*C7/F7</f>
        <v>36.281690140845072</v>
      </c>
      <c r="J5" s="91">
        <f>F5*D7/F7</f>
        <v>9.6901408450704221</v>
      </c>
      <c r="K5" s="107">
        <f>F5*E7/F7</f>
        <v>2.028169014084507</v>
      </c>
      <c r="L5" s="104">
        <f t="shared" ref="L5:L6" si="1">SUM(I5:K5)</f>
        <v>48</v>
      </c>
      <c r="N5" s="72" t="s">
        <v>56</v>
      </c>
      <c r="O5" s="32">
        <v>27</v>
      </c>
      <c r="P5" s="81">
        <v>15</v>
      </c>
      <c r="Q5" s="34">
        <v>6</v>
      </c>
      <c r="R5" s="84">
        <f>SUM(O5:Q5)</f>
        <v>48</v>
      </c>
      <c r="T5" s="72" t="s">
        <v>56</v>
      </c>
      <c r="U5" s="89">
        <f>R5*O7/R7</f>
        <v>29.660377358490567</v>
      </c>
      <c r="V5" s="91">
        <f>R5*P7/R7</f>
        <v>12.226415094339623</v>
      </c>
      <c r="W5" s="107">
        <f>R5*Q7/R7</f>
        <v>6.1132075471698117</v>
      </c>
      <c r="X5" s="104">
        <f t="shared" ref="X5:X6" si="2">SUM(U5:W5)</f>
        <v>48.000000000000007</v>
      </c>
    </row>
    <row r="6" spans="2:24" ht="15.75" thickBot="1" x14ac:dyDescent="0.3">
      <c r="B6" s="78" t="s">
        <v>43</v>
      </c>
      <c r="C6" s="41">
        <v>82</v>
      </c>
      <c r="D6" s="82">
        <v>20</v>
      </c>
      <c r="E6" s="71">
        <v>4</v>
      </c>
      <c r="F6" s="84">
        <f t="shared" si="0"/>
        <v>106</v>
      </c>
      <c r="H6" s="78" t="s">
        <v>43</v>
      </c>
      <c r="I6" s="98">
        <f>F6*C7/F7</f>
        <v>80.122065727699535</v>
      </c>
      <c r="J6" s="99">
        <f>F6*D7/F7</f>
        <v>21.399061032863848</v>
      </c>
      <c r="K6" s="108">
        <f>F6*E7/F7</f>
        <v>4.47887323943662</v>
      </c>
      <c r="L6" s="104">
        <f t="shared" si="1"/>
        <v>106.00000000000001</v>
      </c>
      <c r="N6" s="78" t="s">
        <v>43</v>
      </c>
      <c r="O6" s="41">
        <v>66</v>
      </c>
      <c r="P6" s="82">
        <v>25</v>
      </c>
      <c r="Q6" s="71">
        <v>14</v>
      </c>
      <c r="R6" s="84">
        <f>SUM(O6:Q6)</f>
        <v>105</v>
      </c>
      <c r="T6" s="78" t="s">
        <v>43</v>
      </c>
      <c r="U6" s="98">
        <f>R6*O7/R7</f>
        <v>64.882075471698116</v>
      </c>
      <c r="V6" s="99">
        <f>R6*P7/R7</f>
        <v>26.745283018867923</v>
      </c>
      <c r="W6" s="108">
        <f>R6*Q7/R7</f>
        <v>13.372641509433961</v>
      </c>
      <c r="X6" s="104">
        <f t="shared" si="2"/>
        <v>105</v>
      </c>
    </row>
    <row r="7" spans="2:24" ht="15.75" thickBot="1" x14ac:dyDescent="0.3">
      <c r="B7" s="74" t="s">
        <v>373</v>
      </c>
      <c r="C7" s="46">
        <f>SUM(C4:C6)</f>
        <v>161</v>
      </c>
      <c r="D7" s="83">
        <f>SUM(D4:D6)</f>
        <v>43</v>
      </c>
      <c r="E7" s="83">
        <f>SUM(E4:E6)</f>
        <v>9</v>
      </c>
      <c r="F7" s="85">
        <f>SUM(F4:F6)</f>
        <v>213</v>
      </c>
      <c r="H7" s="74" t="s">
        <v>373</v>
      </c>
      <c r="I7" s="46">
        <f>SUM(I4:I6)</f>
        <v>161</v>
      </c>
      <c r="J7" s="83">
        <f>SUM(J4:J6)</f>
        <v>43</v>
      </c>
      <c r="K7" s="83">
        <f>SUM(K4:K6)</f>
        <v>9</v>
      </c>
      <c r="L7" s="85">
        <f>SUM(L4:L6)</f>
        <v>213</v>
      </c>
      <c r="N7" s="74" t="s">
        <v>373</v>
      </c>
      <c r="O7" s="46">
        <f>SUM(O4:O6)</f>
        <v>131</v>
      </c>
      <c r="P7" s="83">
        <f>SUM(P4:P6)</f>
        <v>54</v>
      </c>
      <c r="Q7" s="83">
        <f>SUM(Q4:Q6)</f>
        <v>27</v>
      </c>
      <c r="R7" s="85">
        <f>SUM(R4:R6)</f>
        <v>212</v>
      </c>
      <c r="T7" s="74" t="s">
        <v>373</v>
      </c>
      <c r="U7" s="46">
        <f>SUM(U4:U6)</f>
        <v>131</v>
      </c>
      <c r="V7" s="83">
        <f>SUM(V4:V6)</f>
        <v>54</v>
      </c>
      <c r="W7" s="83">
        <f>SUM(W4:W6)</f>
        <v>27</v>
      </c>
      <c r="X7" s="85">
        <f>SUM(X4:X6)</f>
        <v>212</v>
      </c>
    </row>
    <row r="8" spans="2:24" ht="15.75" thickBot="1" x14ac:dyDescent="0.3"/>
    <row r="9" spans="2:24" ht="15.75" thickBot="1" x14ac:dyDescent="0.3">
      <c r="B9" s="44"/>
      <c r="C9" s="45"/>
      <c r="D9" s="75" t="s">
        <v>395</v>
      </c>
      <c r="E9" s="76" t="s">
        <v>396</v>
      </c>
      <c r="F9" s="76" t="s">
        <v>398</v>
      </c>
      <c r="G9" s="76" t="s">
        <v>399</v>
      </c>
      <c r="H9" s="77" t="s">
        <v>400</v>
      </c>
      <c r="N9" s="44"/>
      <c r="O9" s="45"/>
      <c r="P9" s="75" t="s">
        <v>395</v>
      </c>
      <c r="Q9" s="76" t="s">
        <v>396</v>
      </c>
      <c r="R9" s="76" t="s">
        <v>398</v>
      </c>
      <c r="S9" s="76" t="s">
        <v>399</v>
      </c>
      <c r="T9" s="77" t="s">
        <v>400</v>
      </c>
    </row>
    <row r="10" spans="2:24" x14ac:dyDescent="0.25">
      <c r="B10" s="93" t="s">
        <v>397</v>
      </c>
      <c r="C10" s="33" t="s">
        <v>36</v>
      </c>
      <c r="D10" s="31">
        <f>C4</f>
        <v>46</v>
      </c>
      <c r="E10" s="87">
        <f>I4</f>
        <v>44.5962441314554</v>
      </c>
      <c r="F10" s="87">
        <f>D10-E10</f>
        <v>1.4037558685446001</v>
      </c>
      <c r="G10" s="30">
        <f>F10*F10</f>
        <v>1.9705305384734046</v>
      </c>
      <c r="H10" s="33">
        <f>G10/E10</f>
        <v>4.4186020075253733E-2</v>
      </c>
      <c r="N10" s="93" t="s">
        <v>397</v>
      </c>
      <c r="O10" s="33" t="s">
        <v>36</v>
      </c>
      <c r="P10" s="31">
        <f>O4</f>
        <v>38</v>
      </c>
      <c r="Q10" s="87">
        <f>U4</f>
        <v>36.45754716981132</v>
      </c>
      <c r="R10" s="87">
        <f>P10-Q10</f>
        <v>1.5424528301886795</v>
      </c>
      <c r="S10" s="30">
        <f>R10*R10</f>
        <v>2.3791607333570672</v>
      </c>
      <c r="T10" s="33">
        <f>S10/Q10</f>
        <v>6.5258387303881255E-2</v>
      </c>
    </row>
    <row r="11" spans="2:24" x14ac:dyDescent="0.25">
      <c r="B11" s="92"/>
      <c r="C11" s="34" t="s">
        <v>32</v>
      </c>
      <c r="D11" s="32">
        <f>D4</f>
        <v>10</v>
      </c>
      <c r="E11" s="86">
        <f>J4</f>
        <v>11.910798122065728</v>
      </c>
      <c r="F11" s="86">
        <f t="shared" ref="F11:F17" si="3">D11-E11</f>
        <v>-1.910798122065728</v>
      </c>
      <c r="G11" s="29">
        <f t="shared" ref="G11:G18" si="4">F11*F11</f>
        <v>3.6511494632899129</v>
      </c>
      <c r="H11" s="34">
        <f t="shared" ref="H11:H17" si="5">G11/E11</f>
        <v>0.30654112561322483</v>
      </c>
      <c r="N11" s="92"/>
      <c r="O11" s="34" t="s">
        <v>32</v>
      </c>
      <c r="P11" s="32">
        <f>P4</f>
        <v>14</v>
      </c>
      <c r="Q11" s="86">
        <f>V4</f>
        <v>15.028301886792454</v>
      </c>
      <c r="R11" s="86">
        <f t="shared" ref="R11:R18" si="6">P11-Q11</f>
        <v>-1.0283018867924536</v>
      </c>
      <c r="S11" s="29">
        <f t="shared" ref="S11:S18" si="7">R11*R11</f>
        <v>1.05740477038092</v>
      </c>
      <c r="T11" s="34">
        <f t="shared" ref="T11:T18" si="8">S11/Q11</f>
        <v>7.0360894953156006E-2</v>
      </c>
    </row>
    <row r="12" spans="2:24" x14ac:dyDescent="0.25">
      <c r="B12" s="92"/>
      <c r="C12" s="34" t="s">
        <v>45</v>
      </c>
      <c r="D12" s="32">
        <f>E4</f>
        <v>3</v>
      </c>
      <c r="E12" s="86">
        <f>K4</f>
        <v>2.492957746478873</v>
      </c>
      <c r="F12" s="86">
        <f t="shared" ref="F12" si="9">D12-E12</f>
        <v>0.50704225352112697</v>
      </c>
      <c r="G12" s="29">
        <f t="shared" si="4"/>
        <v>0.25709184685578279</v>
      </c>
      <c r="H12" s="34">
        <f t="shared" ref="H12" si="10">G12/E12</f>
        <v>0.10312723800429706</v>
      </c>
      <c r="N12" s="92"/>
      <c r="O12" s="34" t="s">
        <v>45</v>
      </c>
      <c r="P12" s="32">
        <f>Q4</f>
        <v>7</v>
      </c>
      <c r="Q12" s="86">
        <f>W4</f>
        <v>7.5141509433962268</v>
      </c>
      <c r="R12" s="86">
        <f t="shared" si="6"/>
        <v>-0.5141509433962268</v>
      </c>
      <c r="S12" s="29">
        <f t="shared" si="7"/>
        <v>0.26435119259522999</v>
      </c>
      <c r="T12" s="34">
        <f t="shared" si="8"/>
        <v>3.5180447476578003E-2</v>
      </c>
    </row>
    <row r="13" spans="2:24" x14ac:dyDescent="0.25">
      <c r="B13" s="70" t="s">
        <v>56</v>
      </c>
      <c r="C13" s="34" t="s">
        <v>36</v>
      </c>
      <c r="D13" s="32">
        <f>C5</f>
        <v>33</v>
      </c>
      <c r="E13" s="86">
        <f>I5</f>
        <v>36.281690140845072</v>
      </c>
      <c r="F13" s="86">
        <f t="shared" si="3"/>
        <v>-3.2816901408450718</v>
      </c>
      <c r="G13" s="29">
        <f t="shared" si="4"/>
        <v>10.769490180519748</v>
      </c>
      <c r="H13" s="34">
        <f t="shared" si="5"/>
        <v>0.29682989239786572</v>
      </c>
      <c r="N13" s="70" t="s">
        <v>56</v>
      </c>
      <c r="O13" s="34" t="s">
        <v>36</v>
      </c>
      <c r="P13" s="32">
        <f>O5</f>
        <v>27</v>
      </c>
      <c r="Q13" s="86">
        <f>U5</f>
        <v>29.660377358490567</v>
      </c>
      <c r="R13" s="86">
        <f t="shared" si="6"/>
        <v>-2.6603773584905674</v>
      </c>
      <c r="S13" s="29">
        <f t="shared" si="7"/>
        <v>7.0776076895692492</v>
      </c>
      <c r="T13" s="34">
        <f t="shared" si="8"/>
        <v>0.23862163329972658</v>
      </c>
    </row>
    <row r="14" spans="2:24" x14ac:dyDescent="0.25">
      <c r="B14" s="92"/>
      <c r="C14" s="34" t="s">
        <v>32</v>
      </c>
      <c r="D14" s="32">
        <f>D5</f>
        <v>13</v>
      </c>
      <c r="E14" s="86">
        <f>J5</f>
        <v>9.6901408450704221</v>
      </c>
      <c r="F14" s="86">
        <f t="shared" si="3"/>
        <v>3.3098591549295779</v>
      </c>
      <c r="G14" s="29">
        <f t="shared" si="4"/>
        <v>10.955167625471139</v>
      </c>
      <c r="H14" s="34">
        <f t="shared" si="5"/>
        <v>1.130547821814609</v>
      </c>
      <c r="N14" s="92"/>
      <c r="O14" s="34" t="s">
        <v>32</v>
      </c>
      <c r="P14" s="32">
        <f>P5</f>
        <v>15</v>
      </c>
      <c r="Q14" s="86">
        <f>V5</f>
        <v>12.226415094339623</v>
      </c>
      <c r="R14" s="86">
        <f t="shared" si="6"/>
        <v>2.7735849056603765</v>
      </c>
      <c r="S14" s="29">
        <f t="shared" si="7"/>
        <v>7.6927732289070798</v>
      </c>
      <c r="T14" s="34">
        <f t="shared" si="8"/>
        <v>0.62919287211740005</v>
      </c>
    </row>
    <row r="15" spans="2:24" x14ac:dyDescent="0.25">
      <c r="B15" s="92"/>
      <c r="C15" s="34" t="s">
        <v>45</v>
      </c>
      <c r="D15" s="32">
        <f>E5</f>
        <v>2</v>
      </c>
      <c r="E15" s="86">
        <f>K5</f>
        <v>2.028169014084507</v>
      </c>
      <c r="F15" s="86">
        <f t="shared" ref="F15" si="11">D15-E15</f>
        <v>-2.8169014084507005E-2</v>
      </c>
      <c r="G15" s="29">
        <f t="shared" si="4"/>
        <v>7.9349335449315406E-4</v>
      </c>
      <c r="H15" s="34">
        <f t="shared" ref="H15" si="12">G15/E15</f>
        <v>3.9123630672926345E-4</v>
      </c>
      <c r="N15" s="92"/>
      <c r="O15" s="34" t="s">
        <v>45</v>
      </c>
      <c r="P15" s="32">
        <f>Q5</f>
        <v>6</v>
      </c>
      <c r="Q15" s="86">
        <f>W5</f>
        <v>6.1132075471698117</v>
      </c>
      <c r="R15" s="86">
        <f t="shared" si="6"/>
        <v>-0.11320754716981174</v>
      </c>
      <c r="S15" s="29">
        <f t="shared" si="7"/>
        <v>1.281594873620515E-2</v>
      </c>
      <c r="T15" s="34">
        <f t="shared" si="8"/>
        <v>2.0964360587002249E-3</v>
      </c>
    </row>
    <row r="16" spans="2:24" x14ac:dyDescent="0.25">
      <c r="B16" s="70" t="s">
        <v>43</v>
      </c>
      <c r="C16" s="34" t="s">
        <v>36</v>
      </c>
      <c r="D16" s="32">
        <f>C6</f>
        <v>82</v>
      </c>
      <c r="E16" s="29">
        <f>I6</f>
        <v>80.122065727699535</v>
      </c>
      <c r="F16" s="86">
        <f t="shared" si="3"/>
        <v>1.8779342723004646</v>
      </c>
      <c r="G16" s="29">
        <f t="shared" si="4"/>
        <v>3.5266371310806757</v>
      </c>
      <c r="H16" s="34">
        <f t="shared" si="5"/>
        <v>4.4015803874380866E-2</v>
      </c>
      <c r="N16" s="70" t="s">
        <v>43</v>
      </c>
      <c r="O16" s="34" t="s">
        <v>36</v>
      </c>
      <c r="P16" s="32">
        <f>O6</f>
        <v>66</v>
      </c>
      <c r="Q16" s="29">
        <f>U6</f>
        <v>64.882075471698116</v>
      </c>
      <c r="R16" s="86">
        <f t="shared" si="6"/>
        <v>1.1179245283018844</v>
      </c>
      <c r="S16" s="29">
        <f t="shared" si="7"/>
        <v>1.2497552509789907</v>
      </c>
      <c r="T16" s="34">
        <f t="shared" si="8"/>
        <v>1.9261949342606034E-2</v>
      </c>
    </row>
    <row r="17" spans="1:24" x14ac:dyDescent="0.25">
      <c r="B17" s="94"/>
      <c r="C17" s="43" t="s">
        <v>32</v>
      </c>
      <c r="D17" s="41">
        <f>D6</f>
        <v>20</v>
      </c>
      <c r="E17" s="42">
        <f>J6</f>
        <v>21.399061032863848</v>
      </c>
      <c r="F17" s="95">
        <f t="shared" si="3"/>
        <v>-1.3990610328638482</v>
      </c>
      <c r="G17" s="42">
        <f t="shared" si="4"/>
        <v>1.9573717736780578</v>
      </c>
      <c r="H17" s="43">
        <f t="shared" si="5"/>
        <v>9.1469984158276951E-2</v>
      </c>
      <c r="N17" s="94"/>
      <c r="O17" s="43" t="s">
        <v>32</v>
      </c>
      <c r="P17" s="41">
        <f>P6</f>
        <v>25</v>
      </c>
      <c r="Q17" s="42">
        <f>V6</f>
        <v>26.745283018867923</v>
      </c>
      <c r="R17" s="95">
        <f t="shared" si="6"/>
        <v>-1.7452830188679229</v>
      </c>
      <c r="S17" s="42">
        <f t="shared" si="7"/>
        <v>3.0460128159487305</v>
      </c>
      <c r="T17" s="43">
        <f t="shared" si="8"/>
        <v>0.1138897208079596</v>
      </c>
    </row>
    <row r="18" spans="1:24" ht="15.75" thickBot="1" x14ac:dyDescent="0.3">
      <c r="B18" s="101"/>
      <c r="C18" s="102" t="s">
        <v>45</v>
      </c>
      <c r="D18" s="103">
        <f>E6</f>
        <v>4</v>
      </c>
      <c r="E18" s="105">
        <f>K6</f>
        <v>4.47887323943662</v>
      </c>
      <c r="F18" s="95">
        <f t="shared" ref="F18" si="13">D18-E18</f>
        <v>-0.47887323943661997</v>
      </c>
      <c r="G18" s="42">
        <f t="shared" si="4"/>
        <v>0.22931957944852235</v>
      </c>
      <c r="H18" s="43">
        <f t="shared" ref="H18" si="14">G18/E18</f>
        <v>5.1200283461776998E-2</v>
      </c>
      <c r="N18" s="101"/>
      <c r="O18" s="102" t="s">
        <v>45</v>
      </c>
      <c r="P18" s="103">
        <f>Q6</f>
        <v>14</v>
      </c>
      <c r="Q18" s="105">
        <f>W6</f>
        <v>13.372641509433961</v>
      </c>
      <c r="R18" s="95">
        <f t="shared" si="6"/>
        <v>0.62735849056603854</v>
      </c>
      <c r="S18" s="42">
        <f t="shared" si="7"/>
        <v>0.39357867568529825</v>
      </c>
      <c r="T18" s="43">
        <f t="shared" si="8"/>
        <v>2.9431632890752464E-2</v>
      </c>
    </row>
    <row r="19" spans="1:24" ht="15.75" thickBot="1" x14ac:dyDescent="0.3">
      <c r="B19" s="44"/>
      <c r="C19" s="45"/>
      <c r="D19" s="46"/>
      <c r="E19" s="47"/>
      <c r="F19" s="114" t="s">
        <v>404</v>
      </c>
      <c r="G19" s="115"/>
      <c r="H19" s="97">
        <f>SUM(H10:H18)</f>
        <v>2.0683094057064144</v>
      </c>
      <c r="N19" s="44"/>
      <c r="O19" s="45"/>
      <c r="P19" s="46"/>
      <c r="Q19" s="47"/>
      <c r="R19" s="114" t="s">
        <v>404</v>
      </c>
      <c r="S19" s="115"/>
      <c r="T19" s="97">
        <f>SUM(T10:T18)</f>
        <v>1.2032939742507602</v>
      </c>
    </row>
    <row r="21" spans="1:24" x14ac:dyDescent="0.25">
      <c r="B21" s="7" t="s">
        <v>401</v>
      </c>
      <c r="C21">
        <f>(3-1)*(3-1)</f>
        <v>4</v>
      </c>
      <c r="D21" s="7" t="s">
        <v>402</v>
      </c>
      <c r="E21">
        <v>0.05</v>
      </c>
      <c r="N21" s="7" t="s">
        <v>401</v>
      </c>
      <c r="O21">
        <f>(3-1)*(3-1)</f>
        <v>4</v>
      </c>
      <c r="P21" s="7" t="s">
        <v>402</v>
      </c>
      <c r="Q21">
        <v>0.05</v>
      </c>
    </row>
    <row r="22" spans="1:24" x14ac:dyDescent="0.25">
      <c r="B22" s="7" t="s">
        <v>403</v>
      </c>
      <c r="C22" s="96">
        <v>9.4879999999999995</v>
      </c>
      <c r="N22" s="7" t="s">
        <v>403</v>
      </c>
      <c r="O22" s="96">
        <v>9.4879999999999995</v>
      </c>
    </row>
    <row r="24" spans="1:24" ht="15" customHeight="1" x14ac:dyDescent="0.25">
      <c r="B24" s="112" t="s">
        <v>405</v>
      </c>
      <c r="C24" s="112"/>
      <c r="D24" s="112"/>
      <c r="E24" s="112"/>
      <c r="F24" s="112"/>
      <c r="G24" s="112"/>
      <c r="H24" s="112"/>
      <c r="N24" s="112" t="s">
        <v>407</v>
      </c>
      <c r="O24" s="112"/>
      <c r="P24" s="112"/>
      <c r="Q24" s="112"/>
      <c r="R24" s="112"/>
      <c r="S24" s="112"/>
      <c r="T24" s="112"/>
    </row>
    <row r="25" spans="1:24" ht="15.75" thickBot="1" x14ac:dyDescent="0.3">
      <c r="A25" s="109"/>
      <c r="B25" s="113"/>
      <c r="C25" s="113"/>
      <c r="D25" s="113"/>
      <c r="E25" s="113"/>
      <c r="F25" s="113"/>
      <c r="G25" s="113"/>
      <c r="H25" s="113"/>
      <c r="I25" s="109"/>
      <c r="J25" s="109"/>
      <c r="K25" s="109"/>
      <c r="L25" s="109"/>
      <c r="M25" s="109"/>
      <c r="N25" s="113"/>
      <c r="O25" s="113"/>
      <c r="P25" s="113"/>
      <c r="Q25" s="113"/>
      <c r="R25" s="113"/>
      <c r="S25" s="113"/>
      <c r="T25" s="113"/>
      <c r="U25" s="109"/>
      <c r="V25" s="109"/>
      <c r="W25" s="109"/>
      <c r="X25" s="109"/>
    </row>
    <row r="27" spans="1:24" ht="15.75" thickBot="1" x14ac:dyDescent="0.3">
      <c r="B27" s="69" t="s">
        <v>395</v>
      </c>
      <c r="H27" s="69" t="s">
        <v>396</v>
      </c>
      <c r="N27" s="69" t="s">
        <v>395</v>
      </c>
      <c r="T27" s="69" t="s">
        <v>396</v>
      </c>
    </row>
    <row r="28" spans="1:24" ht="15.75" thickBot="1" x14ac:dyDescent="0.3">
      <c r="B28" s="100" t="s">
        <v>424</v>
      </c>
      <c r="C28" s="75" t="s">
        <v>36</v>
      </c>
      <c r="D28" s="79" t="s">
        <v>32</v>
      </c>
      <c r="E28" s="77" t="s">
        <v>45</v>
      </c>
      <c r="F28" s="74" t="s">
        <v>373</v>
      </c>
      <c r="H28" s="74" t="s">
        <v>423</v>
      </c>
      <c r="I28" s="75" t="s">
        <v>36</v>
      </c>
      <c r="J28" s="79" t="s">
        <v>32</v>
      </c>
      <c r="K28" s="77" t="s">
        <v>45</v>
      </c>
      <c r="L28" s="74" t="s">
        <v>373</v>
      </c>
      <c r="N28" s="100" t="s">
        <v>430</v>
      </c>
      <c r="O28" s="75" t="s">
        <v>36</v>
      </c>
      <c r="P28" s="79" t="s">
        <v>32</v>
      </c>
      <c r="Q28" s="77" t="s">
        <v>45</v>
      </c>
      <c r="R28" s="74" t="s">
        <v>373</v>
      </c>
      <c r="T28" s="74" t="s">
        <v>423</v>
      </c>
      <c r="U28" s="75" t="s">
        <v>36</v>
      </c>
      <c r="V28" s="79" t="s">
        <v>32</v>
      </c>
      <c r="W28" s="77" t="s">
        <v>45</v>
      </c>
      <c r="X28" s="74" t="s">
        <v>373</v>
      </c>
    </row>
    <row r="29" spans="1:24" x14ac:dyDescent="0.25">
      <c r="B29" s="73" t="s">
        <v>410</v>
      </c>
      <c r="C29" s="31">
        <v>46</v>
      </c>
      <c r="D29" s="80">
        <v>7</v>
      </c>
      <c r="E29" s="33">
        <v>1</v>
      </c>
      <c r="F29" s="84">
        <f>SUM(C29:E29)</f>
        <v>54</v>
      </c>
      <c r="H29" s="73" t="s">
        <v>410</v>
      </c>
      <c r="I29" s="88">
        <f>$F29*C$33/$F$33</f>
        <v>40.816901408450704</v>
      </c>
      <c r="J29" s="88">
        <f t="shared" ref="J29:K29" si="15">$F29*D$33/$F$33</f>
        <v>10.901408450704226</v>
      </c>
      <c r="K29" s="88">
        <f t="shared" si="15"/>
        <v>2.2816901408450705</v>
      </c>
      <c r="L29" s="84">
        <f>SUM(I29:K29)</f>
        <v>54</v>
      </c>
      <c r="N29" s="73" t="s">
        <v>410</v>
      </c>
      <c r="O29" s="31">
        <v>26</v>
      </c>
      <c r="P29" s="80">
        <v>19</v>
      </c>
      <c r="Q29" s="33">
        <v>8</v>
      </c>
      <c r="R29" s="84">
        <f>SUM(O29:Q29)</f>
        <v>53</v>
      </c>
      <c r="T29" s="73" t="s">
        <v>410</v>
      </c>
      <c r="U29" s="88">
        <f>$R29*O$33/$R$33</f>
        <v>32.75</v>
      </c>
      <c r="V29" s="88">
        <f t="shared" ref="V29:W29" si="16">$R29*P$33/$R$33</f>
        <v>13.5</v>
      </c>
      <c r="W29" s="88">
        <f t="shared" si="16"/>
        <v>6.75</v>
      </c>
      <c r="X29" s="84">
        <f>SUM(U29:W29)</f>
        <v>53</v>
      </c>
    </row>
    <row r="30" spans="1:24" x14ac:dyDescent="0.25">
      <c r="B30" s="72" t="s">
        <v>411</v>
      </c>
      <c r="C30" s="32">
        <v>33</v>
      </c>
      <c r="D30" s="81">
        <v>18</v>
      </c>
      <c r="E30" s="34">
        <v>2</v>
      </c>
      <c r="F30" s="84">
        <f t="shared" ref="F30:F32" si="17">SUM(C30:E30)</f>
        <v>53</v>
      </c>
      <c r="H30" s="72" t="s">
        <v>411</v>
      </c>
      <c r="I30" s="88">
        <f t="shared" ref="I30:I32" si="18">$F30*C$33/$F$33</f>
        <v>40.061032863849768</v>
      </c>
      <c r="J30" s="88">
        <f t="shared" ref="J30:J32" si="19">$F30*D$33/$F$33</f>
        <v>10.699530516431924</v>
      </c>
      <c r="K30" s="88">
        <f t="shared" ref="K30:K32" si="20">$F30*E$33/$F$33</f>
        <v>2.23943661971831</v>
      </c>
      <c r="L30" s="84">
        <f t="shared" ref="L30:L32" si="21">SUM(I30:K30)</f>
        <v>53.000000000000007</v>
      </c>
      <c r="N30" s="72" t="s">
        <v>411</v>
      </c>
      <c r="O30" s="32">
        <v>44</v>
      </c>
      <c r="P30" s="81">
        <v>7</v>
      </c>
      <c r="Q30" s="34">
        <v>2</v>
      </c>
      <c r="R30" s="84">
        <f t="shared" ref="R30:R32" si="22">SUM(O30:Q30)</f>
        <v>53</v>
      </c>
      <c r="T30" s="72" t="s">
        <v>411</v>
      </c>
      <c r="U30" s="88">
        <f t="shared" ref="U30:U32" si="23">$R30*O$33/$R$33</f>
        <v>32.75</v>
      </c>
      <c r="V30" s="88">
        <f t="shared" ref="V30:V32" si="24">$R30*P$33/$R$33</f>
        <v>13.5</v>
      </c>
      <c r="W30" s="88">
        <f t="shared" ref="W30:W32" si="25">$R30*Q$33/$R$33</f>
        <v>6.75</v>
      </c>
      <c r="X30" s="84">
        <f t="shared" ref="X30:X32" si="26">SUM(U30:W30)</f>
        <v>53</v>
      </c>
    </row>
    <row r="31" spans="1:24" x14ac:dyDescent="0.25">
      <c r="B31" s="78" t="s">
        <v>412</v>
      </c>
      <c r="C31" s="92">
        <v>29</v>
      </c>
      <c r="D31" s="81">
        <v>5</v>
      </c>
      <c r="E31" s="81">
        <v>4</v>
      </c>
      <c r="F31" s="84">
        <f t="shared" si="17"/>
        <v>38</v>
      </c>
      <c r="H31" s="78" t="s">
        <v>412</v>
      </c>
      <c r="I31" s="88">
        <f t="shared" si="18"/>
        <v>28.72300469483568</v>
      </c>
      <c r="J31" s="88">
        <f t="shared" si="19"/>
        <v>7.671361502347418</v>
      </c>
      <c r="K31" s="88">
        <f t="shared" si="20"/>
        <v>1.6056338028169015</v>
      </c>
      <c r="L31" s="84">
        <f t="shared" si="21"/>
        <v>38</v>
      </c>
      <c r="N31" s="78" t="s">
        <v>412</v>
      </c>
      <c r="O31" s="92">
        <v>25</v>
      </c>
      <c r="P31" s="81">
        <v>10</v>
      </c>
      <c r="Q31" s="81">
        <v>3</v>
      </c>
      <c r="R31" s="84">
        <f t="shared" si="22"/>
        <v>38</v>
      </c>
      <c r="T31" s="78" t="s">
        <v>412</v>
      </c>
      <c r="U31" s="88">
        <f t="shared" si="23"/>
        <v>23.481132075471699</v>
      </c>
      <c r="V31" s="88">
        <f t="shared" si="24"/>
        <v>9.6792452830188687</v>
      </c>
      <c r="W31" s="88">
        <f t="shared" si="25"/>
        <v>4.8396226415094343</v>
      </c>
      <c r="X31" s="84">
        <f t="shared" si="26"/>
        <v>38</v>
      </c>
    </row>
    <row r="32" spans="1:24" ht="15.75" thickBot="1" x14ac:dyDescent="0.3">
      <c r="B32" s="78" t="s">
        <v>409</v>
      </c>
      <c r="C32" s="103">
        <v>53</v>
      </c>
      <c r="D32" s="110">
        <v>13</v>
      </c>
      <c r="E32" s="110">
        <v>2</v>
      </c>
      <c r="F32" s="84">
        <f t="shared" si="17"/>
        <v>68</v>
      </c>
      <c r="H32" s="78" t="s">
        <v>409</v>
      </c>
      <c r="I32" s="88">
        <f t="shared" si="18"/>
        <v>51.399061032863848</v>
      </c>
      <c r="J32" s="88">
        <f t="shared" si="19"/>
        <v>13.727699530516432</v>
      </c>
      <c r="K32" s="88">
        <f t="shared" si="20"/>
        <v>2.8732394366197185</v>
      </c>
      <c r="L32" s="84">
        <f t="shared" si="21"/>
        <v>68</v>
      </c>
      <c r="N32" s="78" t="s">
        <v>409</v>
      </c>
      <c r="O32" s="103">
        <v>36</v>
      </c>
      <c r="P32" s="110">
        <v>18</v>
      </c>
      <c r="Q32" s="110">
        <v>14</v>
      </c>
      <c r="R32" s="84">
        <f t="shared" si="22"/>
        <v>68</v>
      </c>
      <c r="T32" s="78" t="s">
        <v>409</v>
      </c>
      <c r="U32" s="88">
        <f t="shared" si="23"/>
        <v>42.018867924528301</v>
      </c>
      <c r="V32" s="88">
        <f t="shared" si="24"/>
        <v>17.320754716981131</v>
      </c>
      <c r="W32" s="88">
        <f t="shared" si="25"/>
        <v>8.6603773584905657</v>
      </c>
      <c r="X32" s="84">
        <f t="shared" si="26"/>
        <v>68</v>
      </c>
    </row>
    <row r="33" spans="2:24" ht="15.75" thickBot="1" x14ac:dyDescent="0.3">
      <c r="B33" s="74" t="s">
        <v>373</v>
      </c>
      <c r="C33" s="46">
        <f>SUM(C29:C32)</f>
        <v>161</v>
      </c>
      <c r="D33" s="46">
        <f t="shared" ref="D33:E33" si="27">SUM(D29:D32)</f>
        <v>43</v>
      </c>
      <c r="E33" s="46">
        <f t="shared" si="27"/>
        <v>9</v>
      </c>
      <c r="F33" s="85">
        <f>SUM(F29:F32)</f>
        <v>213</v>
      </c>
      <c r="H33" s="74" t="s">
        <v>373</v>
      </c>
      <c r="I33" s="46">
        <f>SUM(I29:I32)</f>
        <v>161</v>
      </c>
      <c r="J33" s="46">
        <f t="shared" ref="J33" si="28">SUM(J29:J32)</f>
        <v>43</v>
      </c>
      <c r="K33" s="46">
        <f t="shared" ref="K33" si="29">SUM(K29:K32)</f>
        <v>9</v>
      </c>
      <c r="L33" s="85">
        <f>SUM(L29:L32)</f>
        <v>213</v>
      </c>
      <c r="N33" s="74" t="s">
        <v>373</v>
      </c>
      <c r="O33" s="46">
        <f>SUM(O29:O32)</f>
        <v>131</v>
      </c>
      <c r="P33" s="46">
        <f t="shared" ref="P33" si="30">SUM(P29:P32)</f>
        <v>54</v>
      </c>
      <c r="Q33" s="46">
        <f t="shared" ref="Q33" si="31">SUM(Q29:Q32)</f>
        <v>27</v>
      </c>
      <c r="R33" s="85">
        <f>SUM(R29:R32)</f>
        <v>212</v>
      </c>
      <c r="T33" s="74" t="s">
        <v>373</v>
      </c>
      <c r="U33" s="46">
        <f>SUM(U29:U32)</f>
        <v>131</v>
      </c>
      <c r="V33" s="46">
        <f t="shared" ref="V33" si="32">SUM(V29:V32)</f>
        <v>54</v>
      </c>
      <c r="W33" s="46">
        <f t="shared" ref="W33" si="33">SUM(W29:W32)</f>
        <v>27</v>
      </c>
      <c r="X33" s="85">
        <f>SUM(X29:X32)</f>
        <v>212</v>
      </c>
    </row>
    <row r="34" spans="2:24" ht="15.75" thickBot="1" x14ac:dyDescent="0.3"/>
    <row r="35" spans="2:24" ht="15.75" thickBot="1" x14ac:dyDescent="0.3">
      <c r="B35" s="44"/>
      <c r="C35" s="45"/>
      <c r="D35" s="75" t="s">
        <v>395</v>
      </c>
      <c r="E35" s="76" t="s">
        <v>396</v>
      </c>
      <c r="F35" s="76" t="s">
        <v>398</v>
      </c>
      <c r="G35" s="76" t="s">
        <v>399</v>
      </c>
      <c r="H35" s="77" t="s">
        <v>400</v>
      </c>
      <c r="N35" s="44"/>
      <c r="O35" s="45"/>
      <c r="P35" s="75" t="s">
        <v>395</v>
      </c>
      <c r="Q35" s="76" t="s">
        <v>396</v>
      </c>
      <c r="R35" s="76" t="s">
        <v>398</v>
      </c>
      <c r="S35" s="76" t="s">
        <v>399</v>
      </c>
      <c r="T35" s="77" t="s">
        <v>400</v>
      </c>
    </row>
    <row r="36" spans="2:24" x14ac:dyDescent="0.25">
      <c r="B36" s="93" t="s">
        <v>413</v>
      </c>
      <c r="C36" s="33" t="s">
        <v>36</v>
      </c>
      <c r="D36" s="31">
        <f>C29</f>
        <v>46</v>
      </c>
      <c r="E36" s="87">
        <f>I29</f>
        <v>40.816901408450704</v>
      </c>
      <c r="F36" s="87">
        <f>D36-E36</f>
        <v>5.183098591549296</v>
      </c>
      <c r="G36" s="30">
        <f>F36*F36</f>
        <v>26.864511009720296</v>
      </c>
      <c r="H36" s="33">
        <f>G36/E36</f>
        <v>0.65817124972054553</v>
      </c>
      <c r="N36" s="93" t="s">
        <v>413</v>
      </c>
      <c r="O36" s="33" t="s">
        <v>36</v>
      </c>
      <c r="P36" s="31">
        <f>O29</f>
        <v>26</v>
      </c>
      <c r="Q36" s="87">
        <f>U29</f>
        <v>32.75</v>
      </c>
      <c r="R36" s="87">
        <f>P36-Q36</f>
        <v>-6.75</v>
      </c>
      <c r="S36" s="30">
        <f>R36*R36</f>
        <v>45.5625</v>
      </c>
      <c r="T36" s="33">
        <f>S36/Q36</f>
        <v>1.3912213740458015</v>
      </c>
    </row>
    <row r="37" spans="2:24" x14ac:dyDescent="0.25">
      <c r="B37" s="92"/>
      <c r="C37" s="34" t="s">
        <v>32</v>
      </c>
      <c r="D37" s="32">
        <f>D29</f>
        <v>7</v>
      </c>
      <c r="E37" s="86">
        <f>J29</f>
        <v>10.901408450704226</v>
      </c>
      <c r="F37" s="86">
        <f t="shared" ref="F37:F41" si="34">D37-E37</f>
        <v>-3.9014084507042259</v>
      </c>
      <c r="G37" s="29">
        <f t="shared" ref="G37:G47" si="35">F37*F37</f>
        <v>15.220987899226348</v>
      </c>
      <c r="H37" s="34">
        <f t="shared" ref="H37:H41" si="36">G37/E37</f>
        <v>1.3962404920478948</v>
      </c>
      <c r="N37" s="92"/>
      <c r="O37" s="34" t="s">
        <v>32</v>
      </c>
      <c r="P37" s="32">
        <f>P29</f>
        <v>19</v>
      </c>
      <c r="Q37" s="86">
        <f>V29</f>
        <v>13.5</v>
      </c>
      <c r="R37" s="86">
        <f t="shared" ref="R37:R47" si="37">P37-Q37</f>
        <v>5.5</v>
      </c>
      <c r="S37" s="29">
        <f t="shared" ref="S37:S47" si="38">R37*R37</f>
        <v>30.25</v>
      </c>
      <c r="T37" s="34">
        <f t="shared" ref="T37:T47" si="39">S37/Q37</f>
        <v>2.2407407407407409</v>
      </c>
    </row>
    <row r="38" spans="2:24" x14ac:dyDescent="0.25">
      <c r="B38" s="92"/>
      <c r="C38" s="34" t="s">
        <v>45</v>
      </c>
      <c r="D38" s="32">
        <f>E29</f>
        <v>1</v>
      </c>
      <c r="E38" s="86">
        <f>K29</f>
        <v>2.2816901408450705</v>
      </c>
      <c r="F38" s="86">
        <f t="shared" si="34"/>
        <v>-1.2816901408450705</v>
      </c>
      <c r="G38" s="29">
        <f t="shared" si="35"/>
        <v>1.6427296171394565</v>
      </c>
      <c r="H38" s="34">
        <f t="shared" si="36"/>
        <v>0.71996174578334204</v>
      </c>
      <c r="N38" s="92"/>
      <c r="O38" s="34" t="s">
        <v>45</v>
      </c>
      <c r="P38" s="32">
        <f>Q29</f>
        <v>8</v>
      </c>
      <c r="Q38" s="86">
        <f>W29</f>
        <v>6.75</v>
      </c>
      <c r="R38" s="86">
        <f t="shared" si="37"/>
        <v>1.25</v>
      </c>
      <c r="S38" s="29">
        <f t="shared" si="38"/>
        <v>1.5625</v>
      </c>
      <c r="T38" s="34">
        <f t="shared" si="39"/>
        <v>0.23148148148148148</v>
      </c>
    </row>
    <row r="39" spans="2:24" x14ac:dyDescent="0.25">
      <c r="B39" s="70" t="s">
        <v>414</v>
      </c>
      <c r="C39" s="34" t="s">
        <v>36</v>
      </c>
      <c r="D39" s="32">
        <f>C30</f>
        <v>33</v>
      </c>
      <c r="E39" s="86">
        <f>I30</f>
        <v>40.061032863849768</v>
      </c>
      <c r="F39" s="86">
        <f t="shared" si="34"/>
        <v>-7.0610328638497677</v>
      </c>
      <c r="G39" s="29">
        <f t="shared" si="35"/>
        <v>49.858185104366449</v>
      </c>
      <c r="H39" s="34">
        <f t="shared" si="36"/>
        <v>1.244555657708901</v>
      </c>
      <c r="N39" s="70" t="s">
        <v>414</v>
      </c>
      <c r="O39" s="34" t="s">
        <v>36</v>
      </c>
      <c r="P39" s="32">
        <f>O30</f>
        <v>44</v>
      </c>
      <c r="Q39" s="86">
        <f>U30</f>
        <v>32.75</v>
      </c>
      <c r="R39" s="86">
        <f t="shared" si="37"/>
        <v>11.25</v>
      </c>
      <c r="S39" s="29">
        <f t="shared" si="38"/>
        <v>126.5625</v>
      </c>
      <c r="T39" s="34">
        <f t="shared" si="39"/>
        <v>3.864503816793893</v>
      </c>
    </row>
    <row r="40" spans="2:24" x14ac:dyDescent="0.25">
      <c r="B40" s="92"/>
      <c r="C40" s="34" t="s">
        <v>32</v>
      </c>
      <c r="D40" s="32">
        <f>D30</f>
        <v>18</v>
      </c>
      <c r="E40" s="86">
        <f>J30</f>
        <v>10.699530516431924</v>
      </c>
      <c r="F40" s="86">
        <f t="shared" si="34"/>
        <v>7.3004694835680759</v>
      </c>
      <c r="G40" s="29">
        <f t="shared" si="35"/>
        <v>53.29685468050873</v>
      </c>
      <c r="H40" s="34">
        <f t="shared" si="36"/>
        <v>4.9812330175288988</v>
      </c>
      <c r="N40" s="92"/>
      <c r="O40" s="34" t="s">
        <v>32</v>
      </c>
      <c r="P40" s="32">
        <f>P30</f>
        <v>7</v>
      </c>
      <c r="Q40" s="86">
        <f>V30</f>
        <v>13.5</v>
      </c>
      <c r="R40" s="86">
        <f t="shared" si="37"/>
        <v>-6.5</v>
      </c>
      <c r="S40" s="29">
        <f t="shared" si="38"/>
        <v>42.25</v>
      </c>
      <c r="T40" s="34">
        <f t="shared" si="39"/>
        <v>3.1296296296296298</v>
      </c>
    </row>
    <row r="41" spans="2:24" x14ac:dyDescent="0.25">
      <c r="B41" s="92"/>
      <c r="C41" s="34" t="s">
        <v>45</v>
      </c>
      <c r="D41" s="32">
        <f>E30</f>
        <v>2</v>
      </c>
      <c r="E41" s="86">
        <f>K30</f>
        <v>2.23943661971831</v>
      </c>
      <c r="F41" s="86">
        <f t="shared" si="34"/>
        <v>-0.23943661971830998</v>
      </c>
      <c r="G41" s="29">
        <f t="shared" si="35"/>
        <v>5.7329894862130588E-2</v>
      </c>
      <c r="H41" s="34">
        <f t="shared" si="36"/>
        <v>2.5600141730888499E-2</v>
      </c>
      <c r="N41" s="92"/>
      <c r="O41" s="34" t="s">
        <v>45</v>
      </c>
      <c r="P41" s="32">
        <f>Q30</f>
        <v>2</v>
      </c>
      <c r="Q41" s="86">
        <f>W30</f>
        <v>6.75</v>
      </c>
      <c r="R41" s="86">
        <f t="shared" si="37"/>
        <v>-4.75</v>
      </c>
      <c r="S41" s="29">
        <f t="shared" si="38"/>
        <v>22.5625</v>
      </c>
      <c r="T41" s="34">
        <f t="shared" si="39"/>
        <v>3.3425925925925926</v>
      </c>
    </row>
    <row r="42" spans="2:24" x14ac:dyDescent="0.25">
      <c r="B42" s="70" t="s">
        <v>412</v>
      </c>
      <c r="C42" s="34" t="s">
        <v>36</v>
      </c>
      <c r="D42" s="32">
        <f>C31</f>
        <v>29</v>
      </c>
      <c r="E42" s="86">
        <f>I31</f>
        <v>28.72300469483568</v>
      </c>
      <c r="F42" s="86">
        <f t="shared" ref="F42:F47" si="40">D42-E42</f>
        <v>0.27699530516431992</v>
      </c>
      <c r="G42" s="29">
        <f t="shared" si="35"/>
        <v>7.6726399083074714E-2</v>
      </c>
      <c r="H42" s="34">
        <f t="shared" ref="H42:H47" si="41">G42/E42</f>
        <v>2.6712525342750758E-3</v>
      </c>
      <c r="N42" s="70" t="s">
        <v>412</v>
      </c>
      <c r="O42" s="34" t="s">
        <v>36</v>
      </c>
      <c r="P42" s="32">
        <f>O31</f>
        <v>25</v>
      </c>
      <c r="Q42" s="86">
        <f>U31</f>
        <v>23.481132075471699</v>
      </c>
      <c r="R42" s="86">
        <f t="shared" si="37"/>
        <v>1.5188679245283012</v>
      </c>
      <c r="S42" s="29">
        <f t="shared" si="38"/>
        <v>2.3069597721609094</v>
      </c>
      <c r="T42" s="34">
        <f t="shared" si="39"/>
        <v>9.8247382824048365E-2</v>
      </c>
    </row>
    <row r="43" spans="2:24" x14ac:dyDescent="0.25">
      <c r="B43" s="92"/>
      <c r="C43" s="34" t="s">
        <v>32</v>
      </c>
      <c r="D43" s="32">
        <f>D31</f>
        <v>5</v>
      </c>
      <c r="E43" s="86">
        <f>J31</f>
        <v>7.671361502347418</v>
      </c>
      <c r="F43" s="86">
        <f t="shared" si="40"/>
        <v>-2.671361502347418</v>
      </c>
      <c r="G43" s="29">
        <f t="shared" si="35"/>
        <v>7.1361722762238537</v>
      </c>
      <c r="H43" s="34">
        <f t="shared" si="41"/>
        <v>0.93023543135598585</v>
      </c>
      <c r="N43" s="92"/>
      <c r="O43" s="34" t="s">
        <v>32</v>
      </c>
      <c r="P43" s="32">
        <f>P31</f>
        <v>10</v>
      </c>
      <c r="Q43" s="86">
        <f>V31</f>
        <v>9.6792452830188687</v>
      </c>
      <c r="R43" s="86">
        <f t="shared" si="37"/>
        <v>0.32075471698113134</v>
      </c>
      <c r="S43" s="29">
        <f t="shared" si="38"/>
        <v>0.10288358846564566</v>
      </c>
      <c r="T43" s="34">
        <f t="shared" si="39"/>
        <v>1.0629298613409785E-2</v>
      </c>
    </row>
    <row r="44" spans="2:24" x14ac:dyDescent="0.25">
      <c r="B44" s="92"/>
      <c r="C44" s="34" t="s">
        <v>45</v>
      </c>
      <c r="D44" s="32">
        <f>E31</f>
        <v>4</v>
      </c>
      <c r="E44" s="86">
        <f>K31</f>
        <v>1.6056338028169015</v>
      </c>
      <c r="F44" s="86">
        <f t="shared" si="40"/>
        <v>2.3943661971830985</v>
      </c>
      <c r="G44" s="29">
        <f t="shared" si="35"/>
        <v>5.7329894862130528</v>
      </c>
      <c r="H44" s="34">
        <f t="shared" si="41"/>
        <v>3.5705460835186553</v>
      </c>
      <c r="N44" s="92"/>
      <c r="O44" s="34" t="s">
        <v>45</v>
      </c>
      <c r="P44" s="32">
        <f>Q31</f>
        <v>3</v>
      </c>
      <c r="Q44" s="86">
        <f>W31</f>
        <v>4.8396226415094343</v>
      </c>
      <c r="R44" s="86">
        <f t="shared" si="37"/>
        <v>-1.8396226415094343</v>
      </c>
      <c r="S44" s="29">
        <f t="shared" si="38"/>
        <v>3.3842114631541489</v>
      </c>
      <c r="T44" s="34">
        <f t="shared" si="39"/>
        <v>0.69927176431645177</v>
      </c>
    </row>
    <row r="45" spans="2:24" x14ac:dyDescent="0.25">
      <c r="B45" s="70" t="s">
        <v>409</v>
      </c>
      <c r="C45" s="34" t="s">
        <v>36</v>
      </c>
      <c r="D45" s="32">
        <f>C32</f>
        <v>53</v>
      </c>
      <c r="E45" s="86">
        <f>I32</f>
        <v>51.399061032863848</v>
      </c>
      <c r="F45" s="86">
        <f t="shared" si="40"/>
        <v>1.6009389671361518</v>
      </c>
      <c r="G45" s="29">
        <f t="shared" si="35"/>
        <v>2.5630055764949686</v>
      </c>
      <c r="H45" s="34">
        <f t="shared" si="41"/>
        <v>4.9864832644631742E-2</v>
      </c>
      <c r="N45" s="70" t="s">
        <v>409</v>
      </c>
      <c r="O45" s="34" t="s">
        <v>36</v>
      </c>
      <c r="P45" s="32">
        <f>O32</f>
        <v>36</v>
      </c>
      <c r="Q45" s="86">
        <f>U32</f>
        <v>42.018867924528301</v>
      </c>
      <c r="R45" s="86">
        <f t="shared" si="37"/>
        <v>-6.0188679245283012</v>
      </c>
      <c r="S45" s="29">
        <f t="shared" si="38"/>
        <v>36.226771092915619</v>
      </c>
      <c r="T45" s="34">
        <f t="shared" si="39"/>
        <v>0.86215485762214994</v>
      </c>
    </row>
    <row r="46" spans="2:24" x14ac:dyDescent="0.25">
      <c r="B46" s="92"/>
      <c r="C46" s="34" t="s">
        <v>32</v>
      </c>
      <c r="D46" s="32">
        <f>D32</f>
        <v>13</v>
      </c>
      <c r="E46" s="86">
        <f>J32</f>
        <v>13.727699530516432</v>
      </c>
      <c r="F46" s="86">
        <f t="shared" si="40"/>
        <v>-0.72769953051643199</v>
      </c>
      <c r="G46" s="29">
        <f t="shared" si="35"/>
        <v>0.52954660671383558</v>
      </c>
      <c r="H46" s="34">
        <f t="shared" si="41"/>
        <v>3.8575043512327968E-2</v>
      </c>
      <c r="N46" s="92"/>
      <c r="O46" s="34" t="s">
        <v>32</v>
      </c>
      <c r="P46" s="32">
        <f>P32</f>
        <v>18</v>
      </c>
      <c r="Q46" s="86">
        <f>V32</f>
        <v>17.320754716981131</v>
      </c>
      <c r="R46" s="86">
        <f t="shared" si="37"/>
        <v>0.67924528301886866</v>
      </c>
      <c r="S46" s="29">
        <f t="shared" si="38"/>
        <v>0.46137415450338298</v>
      </c>
      <c r="T46" s="34">
        <f t="shared" si="39"/>
        <v>2.6637069922308604E-2</v>
      </c>
    </row>
    <row r="47" spans="2:24" ht="15.75" thickBot="1" x14ac:dyDescent="0.3">
      <c r="B47" s="92"/>
      <c r="C47" s="34" t="s">
        <v>45</v>
      </c>
      <c r="D47" s="32">
        <f>E32</f>
        <v>2</v>
      </c>
      <c r="E47" s="86">
        <f>K32</f>
        <v>2.8732394366197185</v>
      </c>
      <c r="F47" s="86">
        <f t="shared" si="40"/>
        <v>-0.87323943661971848</v>
      </c>
      <c r="G47" s="29">
        <f t="shared" si="35"/>
        <v>0.76254711366792327</v>
      </c>
      <c r="H47" s="34">
        <f t="shared" si="41"/>
        <v>0.2653962993648164</v>
      </c>
      <c r="N47" s="92"/>
      <c r="O47" s="34" t="s">
        <v>45</v>
      </c>
      <c r="P47" s="32">
        <f>Q32</f>
        <v>14</v>
      </c>
      <c r="Q47" s="86">
        <f>W32</f>
        <v>8.6603773584905657</v>
      </c>
      <c r="R47" s="86">
        <f t="shared" si="37"/>
        <v>5.3396226415094343</v>
      </c>
      <c r="S47" s="29">
        <f t="shared" si="38"/>
        <v>28.511569953720191</v>
      </c>
      <c r="T47" s="34">
        <f t="shared" si="39"/>
        <v>3.2921856373576692</v>
      </c>
    </row>
    <row r="48" spans="2:24" ht="15.75" thickBot="1" x14ac:dyDescent="0.3">
      <c r="B48" s="44"/>
      <c r="C48" s="45"/>
      <c r="D48" s="46"/>
      <c r="E48" s="47"/>
      <c r="F48" s="114" t="s">
        <v>404</v>
      </c>
      <c r="G48" s="115"/>
      <c r="H48" s="97">
        <f>SUM(H36:H41)</f>
        <v>9.0257623045204713</v>
      </c>
      <c r="N48" s="44"/>
      <c r="O48" s="45"/>
      <c r="P48" s="46"/>
      <c r="Q48" s="47"/>
      <c r="R48" s="114" t="s">
        <v>404</v>
      </c>
      <c r="S48" s="115"/>
      <c r="T48" s="97">
        <f>SUM(T36:T41)</f>
        <v>14.200169635284141</v>
      </c>
    </row>
    <row r="50" spans="1:34" x14ac:dyDescent="0.25">
      <c r="B50" s="7" t="s">
        <v>401</v>
      </c>
      <c r="C50">
        <f>(4-1)*(3-1)</f>
        <v>6</v>
      </c>
      <c r="D50" s="7" t="s">
        <v>402</v>
      </c>
      <c r="E50">
        <v>0.05</v>
      </c>
      <c r="N50" s="7" t="s">
        <v>401</v>
      </c>
      <c r="O50">
        <f>(4-1)*(3-1)</f>
        <v>6</v>
      </c>
      <c r="P50" s="7" t="s">
        <v>402</v>
      </c>
      <c r="Q50">
        <v>0.05</v>
      </c>
    </row>
    <row r="51" spans="1:34" x14ac:dyDescent="0.25">
      <c r="B51" s="7" t="s">
        <v>403</v>
      </c>
      <c r="C51" s="96">
        <v>12.592000000000001</v>
      </c>
      <c r="N51" s="7" t="s">
        <v>403</v>
      </c>
      <c r="O51" s="96">
        <v>12.592000000000001</v>
      </c>
    </row>
    <row r="53" spans="1:34" ht="15" customHeight="1" x14ac:dyDescent="0.25">
      <c r="B53" s="112" t="s">
        <v>425</v>
      </c>
      <c r="C53" s="112"/>
      <c r="D53" s="112"/>
      <c r="E53" s="112"/>
      <c r="F53" s="112"/>
      <c r="G53" s="112"/>
      <c r="H53" s="112"/>
      <c r="N53" s="112" t="s">
        <v>429</v>
      </c>
      <c r="O53" s="112"/>
      <c r="P53" s="112"/>
      <c r="Q53" s="112"/>
      <c r="R53" s="112"/>
      <c r="S53" s="112"/>
      <c r="T53" s="112"/>
    </row>
    <row r="54" spans="1:34" ht="15.75" thickBot="1" x14ac:dyDescent="0.3">
      <c r="A54" s="109"/>
      <c r="B54" s="113"/>
      <c r="C54" s="113"/>
      <c r="D54" s="113"/>
      <c r="E54" s="113"/>
      <c r="F54" s="113"/>
      <c r="G54" s="113"/>
      <c r="H54" s="113"/>
      <c r="I54" s="109"/>
      <c r="J54" s="109"/>
      <c r="K54" s="109"/>
      <c r="L54" s="109"/>
      <c r="M54" s="109"/>
      <c r="N54" s="113"/>
      <c r="O54" s="113"/>
      <c r="P54" s="113"/>
      <c r="Q54" s="113"/>
      <c r="R54" s="113"/>
      <c r="S54" s="113"/>
      <c r="T54" s="113"/>
      <c r="U54" s="109"/>
      <c r="V54" s="109"/>
      <c r="W54" s="109"/>
      <c r="X54" s="109"/>
    </row>
    <row r="55" spans="1:34" x14ac:dyDescent="0.25">
      <c r="Z55" s="3" t="s">
        <v>375</v>
      </c>
      <c r="AA55" s="3" t="s">
        <v>259</v>
      </c>
    </row>
    <row r="56" spans="1:34" ht="15.75" thickBot="1" x14ac:dyDescent="0.3">
      <c r="B56" s="69" t="s">
        <v>395</v>
      </c>
      <c r="L56" s="69" t="s">
        <v>396</v>
      </c>
      <c r="Z56" s="3" t="s">
        <v>376</v>
      </c>
      <c r="AA56" t="s">
        <v>72</v>
      </c>
      <c r="AB56" t="s">
        <v>60</v>
      </c>
      <c r="AC56" t="s">
        <v>80</v>
      </c>
      <c r="AD56" t="s">
        <v>35</v>
      </c>
      <c r="AE56" t="s">
        <v>65</v>
      </c>
      <c r="AF56" t="s">
        <v>57</v>
      </c>
      <c r="AG56" t="s">
        <v>69</v>
      </c>
      <c r="AH56" t="s">
        <v>257</v>
      </c>
    </row>
    <row r="57" spans="1:34" ht="15.75" thickBot="1" x14ac:dyDescent="0.3">
      <c r="B57" s="100" t="s">
        <v>426</v>
      </c>
      <c r="C57" s="75" t="s">
        <v>69</v>
      </c>
      <c r="D57" s="79" t="s">
        <v>57</v>
      </c>
      <c r="E57" s="79" t="s">
        <v>65</v>
      </c>
      <c r="F57" s="79" t="s">
        <v>35</v>
      </c>
      <c r="G57" s="79" t="s">
        <v>80</v>
      </c>
      <c r="H57" s="79" t="s">
        <v>60</v>
      </c>
      <c r="I57" s="77" t="s">
        <v>72</v>
      </c>
      <c r="J57" s="74" t="s">
        <v>373</v>
      </c>
      <c r="L57" s="74" t="s">
        <v>427</v>
      </c>
      <c r="M57" s="75" t="s">
        <v>69</v>
      </c>
      <c r="N57" s="79" t="s">
        <v>57</v>
      </c>
      <c r="O57" s="79" t="s">
        <v>65</v>
      </c>
      <c r="P57" s="79" t="s">
        <v>35</v>
      </c>
      <c r="Q57" s="79" t="s">
        <v>80</v>
      </c>
      <c r="R57" s="79" t="s">
        <v>60</v>
      </c>
      <c r="S57" s="77" t="s">
        <v>72</v>
      </c>
      <c r="T57" s="74" t="s">
        <v>373</v>
      </c>
      <c r="Z57" s="4" t="s">
        <v>352</v>
      </c>
      <c r="AC57">
        <v>1</v>
      </c>
      <c r="AD57">
        <v>1</v>
      </c>
      <c r="AE57">
        <v>1</v>
      </c>
      <c r="AG57">
        <v>3</v>
      </c>
      <c r="AH57">
        <v>6</v>
      </c>
    </row>
    <row r="58" spans="1:34" x14ac:dyDescent="0.25">
      <c r="B58" s="73" t="s">
        <v>408</v>
      </c>
      <c r="C58" s="31">
        <v>11</v>
      </c>
      <c r="D58" s="80">
        <v>8</v>
      </c>
      <c r="E58" s="80">
        <v>14</v>
      </c>
      <c r="F58" s="80">
        <v>18</v>
      </c>
      <c r="G58" s="80">
        <v>16</v>
      </c>
      <c r="H58" s="80">
        <v>6</v>
      </c>
      <c r="I58" s="33">
        <v>15</v>
      </c>
      <c r="J58" s="84">
        <f>SUM(C58:I58)</f>
        <v>88</v>
      </c>
      <c r="L58" s="73" t="s">
        <v>408</v>
      </c>
      <c r="M58" s="88">
        <f t="shared" ref="M58:S59" si="42">$J58*C$60/$J$60</f>
        <v>14.460093896713616</v>
      </c>
      <c r="N58" s="88">
        <f t="shared" si="42"/>
        <v>14.046948356807512</v>
      </c>
      <c r="O58" s="88">
        <f t="shared" si="42"/>
        <v>16.112676056338028</v>
      </c>
      <c r="P58" s="88">
        <f t="shared" si="42"/>
        <v>16.525821596244132</v>
      </c>
      <c r="Q58" s="88">
        <f t="shared" si="42"/>
        <v>11.154929577464788</v>
      </c>
      <c r="R58" s="88">
        <f t="shared" si="42"/>
        <v>5.370892018779343</v>
      </c>
      <c r="S58" s="88">
        <f t="shared" si="42"/>
        <v>10.328638497652582</v>
      </c>
      <c r="T58" s="104">
        <f>SUM(M58:S58)</f>
        <v>87.999999999999986</v>
      </c>
      <c r="Z58" s="4" t="s">
        <v>118</v>
      </c>
      <c r="AB58">
        <v>2</v>
      </c>
      <c r="AC58">
        <v>2</v>
      </c>
      <c r="AD58">
        <v>3</v>
      </c>
      <c r="AE58">
        <v>2</v>
      </c>
      <c r="AF58">
        <v>6</v>
      </c>
      <c r="AG58">
        <v>2</v>
      </c>
      <c r="AH58">
        <v>17</v>
      </c>
    </row>
    <row r="59" spans="1:34" ht="15.75" thickBot="1" x14ac:dyDescent="0.3">
      <c r="B59" s="72" t="s">
        <v>409</v>
      </c>
      <c r="C59" s="32">
        <v>24</v>
      </c>
      <c r="D59" s="81">
        <v>26</v>
      </c>
      <c r="E59" s="81">
        <v>25</v>
      </c>
      <c r="F59" s="81">
        <v>22</v>
      </c>
      <c r="G59" s="81">
        <v>11</v>
      </c>
      <c r="H59" s="81">
        <v>7</v>
      </c>
      <c r="I59" s="34">
        <v>10</v>
      </c>
      <c r="J59" s="84">
        <f t="shared" ref="J59" si="43">SUM(C59:I59)</f>
        <v>125</v>
      </c>
      <c r="L59" s="72" t="s">
        <v>409</v>
      </c>
      <c r="M59" s="88">
        <f t="shared" si="42"/>
        <v>20.539906103286384</v>
      </c>
      <c r="N59" s="88">
        <f t="shared" si="42"/>
        <v>19.953051643192488</v>
      </c>
      <c r="O59" s="88">
        <f t="shared" si="42"/>
        <v>22.887323943661972</v>
      </c>
      <c r="P59" s="88">
        <f t="shared" si="42"/>
        <v>23.474178403755868</v>
      </c>
      <c r="Q59" s="88">
        <f t="shared" si="42"/>
        <v>15.845070422535212</v>
      </c>
      <c r="R59" s="88">
        <f t="shared" si="42"/>
        <v>7.629107981220657</v>
      </c>
      <c r="S59" s="88">
        <f t="shared" si="42"/>
        <v>14.671361502347418</v>
      </c>
      <c r="T59" s="104">
        <f t="shared" ref="T59" si="44">SUM(M59:S59)</f>
        <v>125.00000000000001</v>
      </c>
      <c r="Z59" s="4" t="s">
        <v>357</v>
      </c>
      <c r="AD59">
        <v>1</v>
      </c>
      <c r="AE59">
        <v>3</v>
      </c>
      <c r="AG59">
        <v>1</v>
      </c>
      <c r="AH59">
        <v>5</v>
      </c>
    </row>
    <row r="60" spans="1:34" ht="15.75" thickBot="1" x14ac:dyDescent="0.3">
      <c r="B60" s="74" t="s">
        <v>373</v>
      </c>
      <c r="C60" s="46">
        <f t="shared" ref="C60:J60" si="45">SUM(C58:C59)</f>
        <v>35</v>
      </c>
      <c r="D60" s="46">
        <f t="shared" si="45"/>
        <v>34</v>
      </c>
      <c r="E60" s="46">
        <f t="shared" si="45"/>
        <v>39</v>
      </c>
      <c r="F60" s="46">
        <f t="shared" si="45"/>
        <v>40</v>
      </c>
      <c r="G60" s="46">
        <f t="shared" si="45"/>
        <v>27</v>
      </c>
      <c r="H60" s="46">
        <f t="shared" si="45"/>
        <v>13</v>
      </c>
      <c r="I60" s="46">
        <f t="shared" si="45"/>
        <v>25</v>
      </c>
      <c r="J60" s="85">
        <f t="shared" si="45"/>
        <v>213</v>
      </c>
      <c r="L60" s="74" t="s">
        <v>373</v>
      </c>
      <c r="M60" s="46">
        <f t="shared" ref="M60:T60" si="46">SUM(M58:M59)</f>
        <v>35</v>
      </c>
      <c r="N60" s="46">
        <f t="shared" si="46"/>
        <v>34</v>
      </c>
      <c r="O60" s="46">
        <f t="shared" si="46"/>
        <v>39</v>
      </c>
      <c r="P60" s="46">
        <f t="shared" si="46"/>
        <v>40</v>
      </c>
      <c r="Q60" s="46">
        <f t="shared" si="46"/>
        <v>27</v>
      </c>
      <c r="R60" s="46">
        <f t="shared" si="46"/>
        <v>13</v>
      </c>
      <c r="S60" s="46">
        <f t="shared" si="46"/>
        <v>25</v>
      </c>
      <c r="T60" s="85">
        <f t="shared" si="46"/>
        <v>213</v>
      </c>
      <c r="Z60" s="4" t="s">
        <v>92</v>
      </c>
      <c r="AB60">
        <v>1</v>
      </c>
      <c r="AC60">
        <v>1</v>
      </c>
      <c r="AD60">
        <v>3</v>
      </c>
      <c r="AG60">
        <v>3</v>
      </c>
      <c r="AH60">
        <v>8</v>
      </c>
    </row>
    <row r="61" spans="1:34" ht="15.75" thickBot="1" x14ac:dyDescent="0.3">
      <c r="Z61" s="4" t="s">
        <v>167</v>
      </c>
      <c r="AB61">
        <v>1</v>
      </c>
      <c r="AD61">
        <v>1</v>
      </c>
      <c r="AF61">
        <v>2</v>
      </c>
      <c r="AG61">
        <v>1</v>
      </c>
      <c r="AH61">
        <v>5</v>
      </c>
    </row>
    <row r="62" spans="1:34" ht="15.75" thickBot="1" x14ac:dyDescent="0.3">
      <c r="B62" s="44"/>
      <c r="C62" s="45"/>
      <c r="D62" s="75" t="s">
        <v>395</v>
      </c>
      <c r="E62" s="76" t="s">
        <v>396</v>
      </c>
      <c r="F62" s="76" t="s">
        <v>398</v>
      </c>
      <c r="G62" s="76" t="s">
        <v>399</v>
      </c>
      <c r="H62" s="77" t="s">
        <v>400</v>
      </c>
      <c r="Z62" s="4" t="s">
        <v>355</v>
      </c>
      <c r="AA62">
        <v>1</v>
      </c>
      <c r="AC62">
        <v>1</v>
      </c>
      <c r="AD62">
        <v>1</v>
      </c>
      <c r="AE62">
        <v>5</v>
      </c>
      <c r="AF62">
        <v>3</v>
      </c>
      <c r="AG62">
        <v>2</v>
      </c>
      <c r="AH62">
        <v>13</v>
      </c>
    </row>
    <row r="63" spans="1:34" x14ac:dyDescent="0.25">
      <c r="B63" s="93" t="s">
        <v>408</v>
      </c>
      <c r="C63" s="33" t="s">
        <v>69</v>
      </c>
      <c r="D63" s="31">
        <f>C58</f>
        <v>11</v>
      </c>
      <c r="E63" s="87">
        <f>M58</f>
        <v>14.460093896713616</v>
      </c>
      <c r="F63" s="87">
        <f>D63-E63</f>
        <v>-3.4600938967136159</v>
      </c>
      <c r="G63" s="30">
        <f>F63*F63</f>
        <v>11.972249774074815</v>
      </c>
      <c r="H63" s="33">
        <f>G63/E63</f>
        <v>0.82795103957075822</v>
      </c>
      <c r="Z63" s="4" t="s">
        <v>353</v>
      </c>
      <c r="AA63">
        <v>2</v>
      </c>
      <c r="AE63">
        <v>1</v>
      </c>
      <c r="AG63">
        <v>2</v>
      </c>
      <c r="AH63">
        <v>5</v>
      </c>
    </row>
    <row r="64" spans="1:34" x14ac:dyDescent="0.25">
      <c r="B64" s="92"/>
      <c r="C64" s="34" t="s">
        <v>57</v>
      </c>
      <c r="D64" s="32">
        <f>D58</f>
        <v>8</v>
      </c>
      <c r="E64" s="86">
        <f>N58</f>
        <v>14.046948356807512</v>
      </c>
      <c r="F64" s="87">
        <f t="shared" ref="F64:F76" si="47">D64-E64</f>
        <v>-6.046948356807512</v>
      </c>
      <c r="G64" s="30">
        <f t="shared" ref="G64:G76" si="48">F64*F64</f>
        <v>36.565584429897072</v>
      </c>
      <c r="H64" s="33">
        <f t="shared" ref="H64:H76" si="49">G64/E64</f>
        <v>2.6030980894278328</v>
      </c>
      <c r="Z64" s="4" t="s">
        <v>359</v>
      </c>
      <c r="AA64">
        <v>1</v>
      </c>
      <c r="AD64">
        <v>1</v>
      </c>
      <c r="AF64">
        <v>2</v>
      </c>
      <c r="AH64">
        <v>4</v>
      </c>
    </row>
    <row r="65" spans="2:34" x14ac:dyDescent="0.25">
      <c r="B65" s="92"/>
      <c r="C65" s="34" t="s">
        <v>65</v>
      </c>
      <c r="D65" s="31">
        <f>E58</f>
        <v>14</v>
      </c>
      <c r="E65" s="86">
        <f>O58</f>
        <v>16.112676056338028</v>
      </c>
      <c r="F65" s="87">
        <f t="shared" si="47"/>
        <v>-2.112676056338028</v>
      </c>
      <c r="G65" s="30">
        <f t="shared" si="48"/>
        <v>4.4634001190240022</v>
      </c>
      <c r="H65" s="33">
        <f t="shared" si="49"/>
        <v>0.27701172067369245</v>
      </c>
      <c r="Z65" s="4" t="s">
        <v>360</v>
      </c>
      <c r="AA65">
        <v>1</v>
      </c>
      <c r="AB65">
        <v>2</v>
      </c>
      <c r="AH65">
        <v>3</v>
      </c>
    </row>
    <row r="66" spans="2:34" x14ac:dyDescent="0.25">
      <c r="B66" s="92"/>
      <c r="C66" s="34" t="s">
        <v>35</v>
      </c>
      <c r="D66" s="32">
        <f>F58</f>
        <v>18</v>
      </c>
      <c r="E66" s="86">
        <f>P58</f>
        <v>16.525821596244132</v>
      </c>
      <c r="F66" s="87">
        <f t="shared" si="47"/>
        <v>1.4741784037558681</v>
      </c>
      <c r="G66" s="30">
        <f t="shared" si="48"/>
        <v>2.1732019661001991</v>
      </c>
      <c r="H66" s="33">
        <f t="shared" si="49"/>
        <v>0.13150341442594954</v>
      </c>
      <c r="Z66" s="4" t="s">
        <v>351</v>
      </c>
      <c r="AA66">
        <v>2</v>
      </c>
      <c r="AC66">
        <v>1</v>
      </c>
      <c r="AD66">
        <v>9</v>
      </c>
      <c r="AE66">
        <v>4</v>
      </c>
      <c r="AF66">
        <v>2</v>
      </c>
      <c r="AG66">
        <v>4</v>
      </c>
      <c r="AH66">
        <v>22</v>
      </c>
    </row>
    <row r="67" spans="2:34" x14ac:dyDescent="0.25">
      <c r="B67" s="92"/>
      <c r="C67" s="34" t="s">
        <v>80</v>
      </c>
      <c r="D67" s="32">
        <f>G58</f>
        <v>16</v>
      </c>
      <c r="E67" s="86">
        <f>Q58</f>
        <v>11.154929577464788</v>
      </c>
      <c r="F67" s="87">
        <f t="shared" si="47"/>
        <v>4.8450704225352119</v>
      </c>
      <c r="G67" s="30">
        <f t="shared" si="48"/>
        <v>23.474707399325538</v>
      </c>
      <c r="H67" s="33">
        <f t="shared" si="49"/>
        <v>2.1044245269597393</v>
      </c>
      <c r="Z67" s="4" t="s">
        <v>96</v>
      </c>
      <c r="AA67">
        <v>2</v>
      </c>
      <c r="AB67">
        <v>1</v>
      </c>
      <c r="AC67">
        <v>1</v>
      </c>
      <c r="AD67">
        <v>1</v>
      </c>
      <c r="AE67">
        <v>2</v>
      </c>
      <c r="AF67">
        <v>7</v>
      </c>
      <c r="AG67">
        <v>4</v>
      </c>
      <c r="AH67">
        <v>18</v>
      </c>
    </row>
    <row r="68" spans="2:34" x14ac:dyDescent="0.25">
      <c r="B68" s="92"/>
      <c r="C68" s="34" t="s">
        <v>60</v>
      </c>
      <c r="D68" s="32">
        <f>H58</f>
        <v>6</v>
      </c>
      <c r="E68" s="86">
        <f>R58</f>
        <v>5.370892018779343</v>
      </c>
      <c r="F68" s="87">
        <f t="shared" si="47"/>
        <v>0.62910798122065703</v>
      </c>
      <c r="G68" s="30">
        <f t="shared" si="48"/>
        <v>0.39577685203553054</v>
      </c>
      <c r="H68" s="33">
        <f t="shared" si="49"/>
        <v>7.3689221576545449E-2</v>
      </c>
      <c r="Z68" s="4" t="s">
        <v>358</v>
      </c>
      <c r="AA68">
        <v>1</v>
      </c>
      <c r="AH68">
        <v>1</v>
      </c>
    </row>
    <row r="69" spans="2:34" x14ac:dyDescent="0.25">
      <c r="B69" s="92"/>
      <c r="C69" s="34" t="s">
        <v>72</v>
      </c>
      <c r="D69" s="32">
        <f>I58</f>
        <v>15</v>
      </c>
      <c r="E69" s="86">
        <f>S58</f>
        <v>10.328638497652582</v>
      </c>
      <c r="F69" s="87">
        <f t="shared" si="47"/>
        <v>4.671361502347418</v>
      </c>
      <c r="G69" s="30">
        <f t="shared" si="48"/>
        <v>21.821618285613525</v>
      </c>
      <c r="H69" s="33">
        <f t="shared" si="49"/>
        <v>2.1127294067434912</v>
      </c>
      <c r="Z69" s="4" t="s">
        <v>354</v>
      </c>
      <c r="AC69">
        <v>3</v>
      </c>
      <c r="AD69">
        <v>1</v>
      </c>
      <c r="AE69">
        <v>2</v>
      </c>
      <c r="AF69">
        <v>2</v>
      </c>
      <c r="AG69">
        <v>2</v>
      </c>
      <c r="AH69">
        <v>10</v>
      </c>
    </row>
    <row r="70" spans="2:34" x14ac:dyDescent="0.25">
      <c r="B70" s="70" t="s">
        <v>409</v>
      </c>
      <c r="C70" s="33" t="s">
        <v>69</v>
      </c>
      <c r="D70" s="31">
        <f>C59</f>
        <v>24</v>
      </c>
      <c r="E70" s="86">
        <f>M59</f>
        <v>20.539906103286384</v>
      </c>
      <c r="F70" s="87">
        <f t="shared" si="47"/>
        <v>3.4600938967136159</v>
      </c>
      <c r="G70" s="30">
        <f t="shared" si="48"/>
        <v>11.972249774074815</v>
      </c>
      <c r="H70" s="33">
        <f t="shared" si="49"/>
        <v>0.58287753185781388</v>
      </c>
      <c r="Z70" s="4" t="s">
        <v>361</v>
      </c>
      <c r="AE70">
        <v>2</v>
      </c>
      <c r="AH70">
        <v>2</v>
      </c>
    </row>
    <row r="71" spans="2:34" x14ac:dyDescent="0.25">
      <c r="B71" s="92"/>
      <c r="C71" s="34" t="s">
        <v>57</v>
      </c>
      <c r="D71" s="32">
        <f>D59</f>
        <v>26</v>
      </c>
      <c r="E71" s="86">
        <f>N59</f>
        <v>19.953051643192488</v>
      </c>
      <c r="F71" s="87">
        <f t="shared" si="47"/>
        <v>6.046948356807512</v>
      </c>
      <c r="G71" s="30">
        <f t="shared" si="48"/>
        <v>36.565584429897072</v>
      </c>
      <c r="H71" s="33">
        <f t="shared" si="49"/>
        <v>1.8325810549571944</v>
      </c>
      <c r="Z71" s="4" t="s">
        <v>159</v>
      </c>
      <c r="AC71">
        <v>1</v>
      </c>
      <c r="AE71">
        <v>3</v>
      </c>
      <c r="AF71">
        <v>2</v>
      </c>
      <c r="AH71">
        <v>6</v>
      </c>
    </row>
    <row r="72" spans="2:34" x14ac:dyDescent="0.25">
      <c r="B72" s="92"/>
      <c r="C72" s="34" t="s">
        <v>65</v>
      </c>
      <c r="D72" s="31">
        <f>E59</f>
        <v>25</v>
      </c>
      <c r="E72" s="86">
        <f>O59</f>
        <v>22.887323943661972</v>
      </c>
      <c r="F72" s="87">
        <f t="shared" si="47"/>
        <v>2.112676056338028</v>
      </c>
      <c r="G72" s="30">
        <f t="shared" si="48"/>
        <v>4.4634001190240022</v>
      </c>
      <c r="H72" s="33">
        <f t="shared" si="49"/>
        <v>0.19501625135427947</v>
      </c>
      <c r="Z72" s="4" t="s">
        <v>257</v>
      </c>
      <c r="AA72">
        <v>10</v>
      </c>
      <c r="AB72">
        <v>7</v>
      </c>
      <c r="AC72">
        <v>11</v>
      </c>
      <c r="AD72">
        <v>22</v>
      </c>
      <c r="AE72">
        <v>25</v>
      </c>
      <c r="AF72">
        <v>26</v>
      </c>
      <c r="AG72">
        <v>24</v>
      </c>
      <c r="AH72">
        <v>125</v>
      </c>
    </row>
    <row r="73" spans="2:34" x14ac:dyDescent="0.25">
      <c r="B73" s="92"/>
      <c r="C73" s="34" t="s">
        <v>35</v>
      </c>
      <c r="D73" s="32">
        <f>F59</f>
        <v>22</v>
      </c>
      <c r="E73" s="86">
        <f>P59</f>
        <v>23.474178403755868</v>
      </c>
      <c r="F73" s="87">
        <f t="shared" si="47"/>
        <v>-1.4741784037558681</v>
      </c>
      <c r="G73" s="30">
        <f t="shared" si="48"/>
        <v>2.1732019661001991</v>
      </c>
      <c r="H73" s="33">
        <f t="shared" si="49"/>
        <v>9.2578403755868482E-2</v>
      </c>
      <c r="Z73" s="4"/>
    </row>
    <row r="74" spans="2:34" x14ac:dyDescent="0.25">
      <c r="B74" s="92"/>
      <c r="C74" s="34" t="s">
        <v>80</v>
      </c>
      <c r="D74" s="32">
        <f>G59</f>
        <v>11</v>
      </c>
      <c r="E74" s="86">
        <f>Q59</f>
        <v>15.845070422535212</v>
      </c>
      <c r="F74" s="87">
        <f t="shared" si="47"/>
        <v>-4.8450704225352119</v>
      </c>
      <c r="G74" s="30">
        <f t="shared" si="48"/>
        <v>23.474707399325538</v>
      </c>
      <c r="H74" s="33">
        <f t="shared" si="49"/>
        <v>1.4815148669796561</v>
      </c>
      <c r="Z74" s="4"/>
    </row>
    <row r="75" spans="2:34" x14ac:dyDescent="0.25">
      <c r="B75" s="92"/>
      <c r="C75" s="34" t="s">
        <v>60</v>
      </c>
      <c r="D75" s="32">
        <f>H59</f>
        <v>7</v>
      </c>
      <c r="E75" s="86">
        <f>R59</f>
        <v>7.629107981220657</v>
      </c>
      <c r="F75" s="87">
        <f t="shared" si="47"/>
        <v>-0.62910798122065703</v>
      </c>
      <c r="G75" s="30">
        <f t="shared" si="48"/>
        <v>0.39577685203553054</v>
      </c>
      <c r="H75" s="33">
        <f t="shared" si="49"/>
        <v>5.1877211989888004E-2</v>
      </c>
      <c r="Z75" s="4"/>
    </row>
    <row r="76" spans="2:34" ht="15.75" thickBot="1" x14ac:dyDescent="0.3">
      <c r="B76" s="92"/>
      <c r="C76" s="34" t="s">
        <v>72</v>
      </c>
      <c r="D76" s="32">
        <f>I59</f>
        <v>10</v>
      </c>
      <c r="E76" s="86">
        <f>S59</f>
        <v>14.671361502347418</v>
      </c>
      <c r="F76" s="87">
        <f t="shared" si="47"/>
        <v>-4.671361502347418</v>
      </c>
      <c r="G76" s="30">
        <f t="shared" si="48"/>
        <v>21.821618285613525</v>
      </c>
      <c r="H76" s="33">
        <f t="shared" si="49"/>
        <v>1.4873615023474178</v>
      </c>
    </row>
    <row r="77" spans="2:34" ht="15.75" thickBot="1" x14ac:dyDescent="0.3">
      <c r="B77" s="44"/>
      <c r="C77" s="45"/>
      <c r="D77" s="46"/>
      <c r="E77" s="47"/>
      <c r="F77" s="114" t="s">
        <v>404</v>
      </c>
      <c r="G77" s="115"/>
      <c r="H77" s="97">
        <f>SUM(H63:H76)</f>
        <v>13.854214242620131</v>
      </c>
    </row>
    <row r="79" spans="2:34" x14ac:dyDescent="0.25">
      <c r="B79" s="7" t="s">
        <v>401</v>
      </c>
      <c r="C79">
        <f>(2-1)*(7-1)</f>
        <v>6</v>
      </c>
      <c r="D79" s="7" t="s">
        <v>402</v>
      </c>
      <c r="E79">
        <v>0.05</v>
      </c>
    </row>
    <row r="80" spans="2:34" x14ac:dyDescent="0.25">
      <c r="B80" s="7" t="s">
        <v>403</v>
      </c>
      <c r="C80" s="96">
        <v>12.592000000000001</v>
      </c>
    </row>
    <row r="82" spans="2:24" x14ac:dyDescent="0.25">
      <c r="B82" s="112" t="s">
        <v>428</v>
      </c>
      <c r="C82" s="112"/>
      <c r="D82" s="112"/>
      <c r="E82" s="112"/>
      <c r="F82" s="112"/>
      <c r="G82" s="112"/>
      <c r="H82" s="112"/>
    </row>
    <row r="83" spans="2:24" ht="15.75" thickBot="1" x14ac:dyDescent="0.3">
      <c r="B83" s="113"/>
      <c r="C83" s="113"/>
      <c r="D83" s="113"/>
      <c r="E83" s="113"/>
      <c r="F83" s="113"/>
      <c r="G83" s="113"/>
      <c r="H83" s="113"/>
      <c r="I83" s="109"/>
      <c r="J83" s="109"/>
      <c r="K83" s="109"/>
      <c r="L83" s="109"/>
    </row>
    <row r="85" spans="2:24" ht="15.75" thickBot="1" x14ac:dyDescent="0.3">
      <c r="B85" s="69" t="s">
        <v>395</v>
      </c>
      <c r="H85" s="69" t="s">
        <v>396</v>
      </c>
      <c r="N85" s="69" t="s">
        <v>395</v>
      </c>
      <c r="T85" s="69" t="s">
        <v>396</v>
      </c>
    </row>
    <row r="86" spans="2:24" ht="15.75" thickBot="1" x14ac:dyDescent="0.3">
      <c r="B86" s="100" t="s">
        <v>415</v>
      </c>
      <c r="C86" s="75" t="s">
        <v>36</v>
      </c>
      <c r="D86" s="79" t="s">
        <v>32</v>
      </c>
      <c r="E86" s="79" t="s">
        <v>45</v>
      </c>
      <c r="F86" s="74" t="s">
        <v>373</v>
      </c>
      <c r="H86" s="74" t="s">
        <v>416</v>
      </c>
      <c r="I86" s="75" t="s">
        <v>36</v>
      </c>
      <c r="J86" s="79" t="s">
        <v>32</v>
      </c>
      <c r="K86" s="79" t="s">
        <v>45</v>
      </c>
      <c r="L86" s="74" t="s">
        <v>373</v>
      </c>
      <c r="N86" s="100" t="s">
        <v>390</v>
      </c>
      <c r="O86" s="75" t="s">
        <v>36</v>
      </c>
      <c r="P86" s="79" t="s">
        <v>32</v>
      </c>
      <c r="Q86" s="79" t="s">
        <v>45</v>
      </c>
      <c r="R86" s="74" t="s">
        <v>373</v>
      </c>
      <c r="T86" s="74" t="s">
        <v>418</v>
      </c>
      <c r="U86" s="75" t="s">
        <v>36</v>
      </c>
      <c r="V86" s="79" t="s">
        <v>32</v>
      </c>
      <c r="W86" s="79" t="s">
        <v>45</v>
      </c>
      <c r="X86" s="74" t="s">
        <v>373</v>
      </c>
    </row>
    <row r="87" spans="2:24" x14ac:dyDescent="0.25">
      <c r="B87" s="73" t="s">
        <v>47</v>
      </c>
      <c r="C87" s="31">
        <v>51</v>
      </c>
      <c r="D87" s="80">
        <v>6</v>
      </c>
      <c r="E87" s="80">
        <v>12</v>
      </c>
      <c r="F87" s="84">
        <f>SUM(C87:E87)</f>
        <v>69</v>
      </c>
      <c r="H87" s="73" t="s">
        <v>47</v>
      </c>
      <c r="I87" s="88">
        <f>$F87*C$91/$F$91</f>
        <v>53.774647887323944</v>
      </c>
      <c r="J87" s="88">
        <f t="shared" ref="J87:K87" si="50">$F87*D$91/$F$91</f>
        <v>5.507042253521127</v>
      </c>
      <c r="K87" s="88">
        <f t="shared" si="50"/>
        <v>9.71830985915493</v>
      </c>
      <c r="L87" s="104">
        <f>SUM(I87:K87)</f>
        <v>69</v>
      </c>
      <c r="N87" s="73" t="s">
        <v>47</v>
      </c>
      <c r="O87" s="31">
        <v>41</v>
      </c>
      <c r="P87" s="80">
        <v>17</v>
      </c>
      <c r="Q87" s="80">
        <v>10</v>
      </c>
      <c r="R87" s="84">
        <f>SUM(O87:Q87)</f>
        <v>68</v>
      </c>
      <c r="T87" s="73" t="s">
        <v>47</v>
      </c>
      <c r="U87" s="88">
        <f>$R87*O$91/$R$91</f>
        <v>40.094339622641506</v>
      </c>
      <c r="V87" s="88">
        <f t="shared" ref="V87:W87" si="51">$R87*P$91/$R$91</f>
        <v>15.075471698113208</v>
      </c>
      <c r="W87" s="88">
        <f t="shared" si="51"/>
        <v>12.830188679245284</v>
      </c>
      <c r="X87" s="104">
        <f>SUM(U87:W87)</f>
        <v>68</v>
      </c>
    </row>
    <row r="88" spans="2:24" x14ac:dyDescent="0.25">
      <c r="B88" s="72" t="s">
        <v>38</v>
      </c>
      <c r="C88" s="32">
        <v>98</v>
      </c>
      <c r="D88" s="81">
        <v>7</v>
      </c>
      <c r="E88" s="81">
        <v>17</v>
      </c>
      <c r="F88" s="84">
        <f>SUM(C88:E88)</f>
        <v>122</v>
      </c>
      <c r="H88" s="72" t="s">
        <v>38</v>
      </c>
      <c r="I88" s="88">
        <f t="shared" ref="I88:I90" si="52">$F88*C$91/$F$91</f>
        <v>95.079812206572768</v>
      </c>
      <c r="J88" s="88">
        <f t="shared" ref="J88:J90" si="53">$F88*D$91/$F$91</f>
        <v>9.737089201877934</v>
      </c>
      <c r="K88" s="88">
        <f t="shared" ref="K88:K90" si="54">$F88*E$91/$F$91</f>
        <v>17.183098591549296</v>
      </c>
      <c r="L88" s="104">
        <f>SUM(I88:K88)</f>
        <v>122</v>
      </c>
      <c r="N88" s="72" t="s">
        <v>38</v>
      </c>
      <c r="O88" s="32">
        <v>73</v>
      </c>
      <c r="P88" s="81">
        <v>26</v>
      </c>
      <c r="Q88" s="81">
        <v>23</v>
      </c>
      <c r="R88" s="84">
        <f>SUM(O88:Q88)</f>
        <v>122</v>
      </c>
      <c r="T88" s="72" t="s">
        <v>38</v>
      </c>
      <c r="U88" s="88">
        <f t="shared" ref="U88:U90" si="55">$R88*O$91/$R$91</f>
        <v>71.933962264150949</v>
      </c>
      <c r="V88" s="88">
        <f t="shared" ref="V88:V90" si="56">$R88*P$91/$R$91</f>
        <v>27.047169811320753</v>
      </c>
      <c r="W88" s="88">
        <f t="shared" ref="W88:W90" si="57">$R88*Q$91/$R$91</f>
        <v>23.018867924528301</v>
      </c>
      <c r="X88" s="104">
        <f>SUM(U88:W88)</f>
        <v>122</v>
      </c>
    </row>
    <row r="89" spans="2:24" x14ac:dyDescent="0.25">
      <c r="B89" s="78" t="s">
        <v>82</v>
      </c>
      <c r="C89" s="41">
        <v>12</v>
      </c>
      <c r="D89" s="82">
        <v>2</v>
      </c>
      <c r="E89" s="82">
        <v>1</v>
      </c>
      <c r="F89" s="84">
        <f>SUM(C89:E89)</f>
        <v>15</v>
      </c>
      <c r="H89" s="78" t="s">
        <v>82</v>
      </c>
      <c r="I89" s="88">
        <f t="shared" si="52"/>
        <v>11.690140845070422</v>
      </c>
      <c r="J89" s="88">
        <f t="shared" si="53"/>
        <v>1.1971830985915493</v>
      </c>
      <c r="K89" s="88">
        <f t="shared" si="54"/>
        <v>2.112676056338028</v>
      </c>
      <c r="L89" s="104">
        <f>SUM(I89:K89)</f>
        <v>15</v>
      </c>
      <c r="N89" s="78" t="s">
        <v>82</v>
      </c>
      <c r="O89" s="41">
        <v>8</v>
      </c>
      <c r="P89" s="82">
        <v>4</v>
      </c>
      <c r="Q89" s="82">
        <v>3</v>
      </c>
      <c r="R89" s="84">
        <f>SUM(O89:Q89)</f>
        <v>15</v>
      </c>
      <c r="T89" s="78" t="s">
        <v>82</v>
      </c>
      <c r="U89" s="88">
        <f t="shared" si="55"/>
        <v>8.8443396226415096</v>
      </c>
      <c r="V89" s="88">
        <f t="shared" si="56"/>
        <v>3.3254716981132075</v>
      </c>
      <c r="W89" s="88">
        <f t="shared" si="57"/>
        <v>2.8301886792452828</v>
      </c>
      <c r="X89" s="104">
        <f>SUM(U89:W89)</f>
        <v>15</v>
      </c>
    </row>
    <row r="90" spans="2:24" ht="15.75" thickBot="1" x14ac:dyDescent="0.3">
      <c r="B90" s="78" t="s">
        <v>111</v>
      </c>
      <c r="C90" s="41">
        <v>5</v>
      </c>
      <c r="D90" s="82">
        <v>2</v>
      </c>
      <c r="E90" s="82">
        <v>0</v>
      </c>
      <c r="F90" s="84">
        <f>SUM(C90:E90)</f>
        <v>7</v>
      </c>
      <c r="H90" s="78" t="s">
        <v>111</v>
      </c>
      <c r="I90" s="88">
        <f t="shared" si="52"/>
        <v>5.455399061032864</v>
      </c>
      <c r="J90" s="88">
        <f t="shared" si="53"/>
        <v>0.55868544600938963</v>
      </c>
      <c r="K90" s="88">
        <f t="shared" si="54"/>
        <v>0.9859154929577465</v>
      </c>
      <c r="L90" s="104">
        <f>SUM(I90:K90)</f>
        <v>7</v>
      </c>
      <c r="N90" s="78" t="s">
        <v>111</v>
      </c>
      <c r="O90" s="41">
        <v>3</v>
      </c>
      <c r="P90" s="82">
        <v>0</v>
      </c>
      <c r="Q90" s="82">
        <v>4</v>
      </c>
      <c r="R90" s="84">
        <f>SUM(O90:Q90)</f>
        <v>7</v>
      </c>
      <c r="T90" s="78" t="s">
        <v>111</v>
      </c>
      <c r="U90" s="88">
        <f t="shared" si="55"/>
        <v>4.1273584905660377</v>
      </c>
      <c r="V90" s="88">
        <f t="shared" si="56"/>
        <v>1.5518867924528301</v>
      </c>
      <c r="W90" s="88">
        <f t="shared" si="57"/>
        <v>1.320754716981132</v>
      </c>
      <c r="X90" s="104">
        <f>SUM(U90:W90)</f>
        <v>7</v>
      </c>
    </row>
    <row r="91" spans="2:24" ht="15.75" thickBot="1" x14ac:dyDescent="0.3">
      <c r="B91" s="74" t="s">
        <v>373</v>
      </c>
      <c r="C91" s="46">
        <f>SUM(C87:C90)</f>
        <v>166</v>
      </c>
      <c r="D91" s="46">
        <f t="shared" ref="D91" si="58">SUM(D87:D90)</f>
        <v>17</v>
      </c>
      <c r="E91" s="46">
        <f t="shared" ref="E91" si="59">SUM(E87:E90)</f>
        <v>30</v>
      </c>
      <c r="F91" s="85">
        <f>SUM(F87:F90)</f>
        <v>213</v>
      </c>
      <c r="H91" s="74" t="s">
        <v>373</v>
      </c>
      <c r="I91" s="46">
        <f>SUM(I87:I90)</f>
        <v>166</v>
      </c>
      <c r="J91" s="46">
        <f t="shared" ref="J91" si="60">SUM(J87:J90)</f>
        <v>16.999999999999996</v>
      </c>
      <c r="K91" s="46">
        <f t="shared" ref="K91" si="61">SUM(K87:K90)</f>
        <v>30</v>
      </c>
      <c r="L91" s="85">
        <f>SUM(L87:L90)</f>
        <v>213</v>
      </c>
      <c r="N91" s="74" t="s">
        <v>373</v>
      </c>
      <c r="O91" s="46">
        <f>SUM(O87:O90)</f>
        <v>125</v>
      </c>
      <c r="P91" s="46">
        <f t="shared" ref="P91" si="62">SUM(P87:P90)</f>
        <v>47</v>
      </c>
      <c r="Q91" s="46">
        <f t="shared" ref="Q91" si="63">SUM(Q87:Q90)</f>
        <v>40</v>
      </c>
      <c r="R91" s="85">
        <f>SUM(R87:R90)</f>
        <v>212</v>
      </c>
      <c r="T91" s="74" t="s">
        <v>373</v>
      </c>
      <c r="U91" s="46">
        <f>SUM(U87:U90)</f>
        <v>125.00000000000001</v>
      </c>
      <c r="V91" s="46">
        <f t="shared" ref="V91" si="64">SUM(V87:V90)</f>
        <v>47</v>
      </c>
      <c r="W91" s="46">
        <f t="shared" ref="W91" si="65">SUM(W87:W90)</f>
        <v>40</v>
      </c>
      <c r="X91" s="85">
        <f>SUM(X87:X90)</f>
        <v>212</v>
      </c>
    </row>
    <row r="92" spans="2:24" ht="15.75" thickBot="1" x14ac:dyDescent="0.3"/>
    <row r="93" spans="2:24" ht="15.75" thickBot="1" x14ac:dyDescent="0.3">
      <c r="B93" s="44"/>
      <c r="C93" s="45"/>
      <c r="D93" s="75" t="s">
        <v>395</v>
      </c>
      <c r="E93" s="76" t="s">
        <v>396</v>
      </c>
      <c r="F93" s="76" t="s">
        <v>398</v>
      </c>
      <c r="G93" s="76" t="s">
        <v>399</v>
      </c>
      <c r="H93" s="77" t="s">
        <v>400</v>
      </c>
      <c r="N93" s="44"/>
      <c r="O93" s="45"/>
      <c r="P93" s="75" t="s">
        <v>395</v>
      </c>
      <c r="Q93" s="76" t="s">
        <v>396</v>
      </c>
      <c r="R93" s="76" t="s">
        <v>398</v>
      </c>
      <c r="S93" s="76" t="s">
        <v>399</v>
      </c>
      <c r="T93" s="77" t="s">
        <v>400</v>
      </c>
    </row>
    <row r="94" spans="2:24" x14ac:dyDescent="0.25">
      <c r="B94" s="93" t="s">
        <v>47</v>
      </c>
      <c r="C94" s="33" t="s">
        <v>36</v>
      </c>
      <c r="D94" s="31">
        <f>C87</f>
        <v>51</v>
      </c>
      <c r="E94" s="87">
        <f>I87</f>
        <v>53.774647887323944</v>
      </c>
      <c r="F94" s="87">
        <f>D94-E94</f>
        <v>-2.774647887323944</v>
      </c>
      <c r="G94" s="30">
        <f>F94*F94</f>
        <v>7.6986708986312253</v>
      </c>
      <c r="H94" s="33">
        <f>G94/E94</f>
        <v>0.143165435778632</v>
      </c>
      <c r="N94" s="93" t="s">
        <v>47</v>
      </c>
      <c r="O94" s="33" t="s">
        <v>36</v>
      </c>
      <c r="P94" s="31">
        <f>O87</f>
        <v>41</v>
      </c>
      <c r="Q94" s="87">
        <f>U87</f>
        <v>40.094339622641506</v>
      </c>
      <c r="R94" s="87">
        <f>P94-Q94</f>
        <v>0.90566037735849392</v>
      </c>
      <c r="S94" s="30">
        <f>R94*R94</f>
        <v>0.82022071911712957</v>
      </c>
      <c r="T94" s="33">
        <f>S94/Q94</f>
        <v>2.0457269700333115E-2</v>
      </c>
    </row>
    <row r="95" spans="2:24" x14ac:dyDescent="0.25">
      <c r="B95" s="92"/>
      <c r="C95" s="34" t="s">
        <v>32</v>
      </c>
      <c r="D95" s="32">
        <f>D87</f>
        <v>6</v>
      </c>
      <c r="E95" s="86">
        <f>J87</f>
        <v>5.507042253521127</v>
      </c>
      <c r="F95" s="87">
        <f t="shared" ref="F95:F105" si="66">D95-E95</f>
        <v>0.49295774647887303</v>
      </c>
      <c r="G95" s="30">
        <f t="shared" ref="G95:G105" si="67">F95*F95</f>
        <v>0.24300733981352884</v>
      </c>
      <c r="H95" s="33">
        <f t="shared" ref="H95:H105" si="68">G95/E95</f>
        <v>4.4126652498108813E-2</v>
      </c>
      <c r="N95" s="92"/>
      <c r="O95" s="34" t="s">
        <v>32</v>
      </c>
      <c r="P95" s="32">
        <f>P87</f>
        <v>17</v>
      </c>
      <c r="Q95" s="86">
        <f>V87</f>
        <v>15.075471698113208</v>
      </c>
      <c r="R95" s="87">
        <f t="shared" ref="R95:R105" si="69">P95-Q95</f>
        <v>1.9245283018867916</v>
      </c>
      <c r="S95" s="30">
        <f t="shared" ref="S95:S105" si="70">R95*R95</f>
        <v>3.7038091847632577</v>
      </c>
      <c r="T95" s="33">
        <f t="shared" ref="T95:T105" si="71">S95/Q95</f>
        <v>0.24568446407065414</v>
      </c>
    </row>
    <row r="96" spans="2:24" x14ac:dyDescent="0.25">
      <c r="B96" s="92"/>
      <c r="C96" s="34" t="s">
        <v>45</v>
      </c>
      <c r="D96" s="31">
        <f>E87</f>
        <v>12</v>
      </c>
      <c r="E96" s="86">
        <f>K87</f>
        <v>9.71830985915493</v>
      </c>
      <c r="F96" s="87">
        <f t="shared" si="66"/>
        <v>2.28169014084507</v>
      </c>
      <c r="G96" s="30">
        <f t="shared" si="67"/>
        <v>5.2061098988295953</v>
      </c>
      <c r="H96" s="33">
        <f t="shared" si="68"/>
        <v>0.53570116350275543</v>
      </c>
      <c r="N96" s="92"/>
      <c r="O96" s="34" t="s">
        <v>45</v>
      </c>
      <c r="P96" s="31">
        <f>Q87</f>
        <v>10</v>
      </c>
      <c r="Q96" s="86">
        <f>W87</f>
        <v>12.830188679245284</v>
      </c>
      <c r="R96" s="87">
        <f t="shared" si="69"/>
        <v>-2.8301886792452837</v>
      </c>
      <c r="S96" s="30">
        <f t="shared" si="70"/>
        <v>8.0099679601281633</v>
      </c>
      <c r="T96" s="33">
        <f t="shared" si="71"/>
        <v>0.62430632630410676</v>
      </c>
    </row>
    <row r="97" spans="2:24" x14ac:dyDescent="0.25">
      <c r="B97" s="70" t="s">
        <v>38</v>
      </c>
      <c r="C97" s="33" t="s">
        <v>36</v>
      </c>
      <c r="D97" s="31">
        <f>C88</f>
        <v>98</v>
      </c>
      <c r="E97" s="86">
        <f>I88</f>
        <v>95.079812206572768</v>
      </c>
      <c r="F97" s="87">
        <f t="shared" si="66"/>
        <v>2.9201877934272318</v>
      </c>
      <c r="G97" s="30">
        <f t="shared" si="67"/>
        <v>8.5274967488814042</v>
      </c>
      <c r="H97" s="33">
        <f t="shared" si="68"/>
        <v>8.9687774417921154E-2</v>
      </c>
      <c r="N97" s="70" t="s">
        <v>38</v>
      </c>
      <c r="O97" s="33" t="s">
        <v>36</v>
      </c>
      <c r="P97" s="31">
        <f>O88</f>
        <v>73</v>
      </c>
      <c r="Q97" s="86">
        <f>U88</f>
        <v>71.933962264150949</v>
      </c>
      <c r="R97" s="87">
        <f t="shared" si="69"/>
        <v>1.0660377358490507</v>
      </c>
      <c r="S97" s="30">
        <f t="shared" si="70"/>
        <v>1.1364364542541705</v>
      </c>
      <c r="T97" s="33">
        <f t="shared" si="71"/>
        <v>1.5798329724713712E-2</v>
      </c>
    </row>
    <row r="98" spans="2:24" x14ac:dyDescent="0.25">
      <c r="B98" s="92"/>
      <c r="C98" s="34" t="s">
        <v>32</v>
      </c>
      <c r="D98" s="32">
        <f>D88</f>
        <v>7</v>
      </c>
      <c r="E98" s="86">
        <f>J88</f>
        <v>9.737089201877934</v>
      </c>
      <c r="F98" s="87">
        <f t="shared" si="66"/>
        <v>-2.737089201877934</v>
      </c>
      <c r="G98" s="30">
        <f t="shared" si="67"/>
        <v>7.4916572990367856</v>
      </c>
      <c r="H98" s="33">
        <f t="shared" si="68"/>
        <v>0.76939392704669018</v>
      </c>
      <c r="N98" s="92"/>
      <c r="O98" s="34" t="s">
        <v>32</v>
      </c>
      <c r="P98" s="32">
        <f>P88</f>
        <v>26</v>
      </c>
      <c r="Q98" s="86">
        <f>V88</f>
        <v>27.047169811320753</v>
      </c>
      <c r="R98" s="87">
        <f t="shared" si="69"/>
        <v>-1.047169811320753</v>
      </c>
      <c r="S98" s="30">
        <f t="shared" si="70"/>
        <v>1.0965646137415415</v>
      </c>
      <c r="T98" s="33">
        <f t="shared" si="71"/>
        <v>4.0542674941263832E-2</v>
      </c>
    </row>
    <row r="99" spans="2:24" x14ac:dyDescent="0.25">
      <c r="B99" s="92"/>
      <c r="C99" s="34" t="s">
        <v>45</v>
      </c>
      <c r="D99" s="31">
        <f>E88</f>
        <v>17</v>
      </c>
      <c r="E99" s="86">
        <f>K88</f>
        <v>17.183098591549296</v>
      </c>
      <c r="F99" s="87">
        <f t="shared" si="66"/>
        <v>-0.18309859154929597</v>
      </c>
      <c r="G99" s="30">
        <f t="shared" si="67"/>
        <v>3.3525094227335919E-2</v>
      </c>
      <c r="H99" s="33">
        <f t="shared" si="68"/>
        <v>1.9510505656892216E-3</v>
      </c>
      <c r="N99" s="92"/>
      <c r="O99" s="34" t="s">
        <v>45</v>
      </c>
      <c r="P99" s="31">
        <f>Q88</f>
        <v>23</v>
      </c>
      <c r="Q99" s="86">
        <f>W88</f>
        <v>23.018867924528301</v>
      </c>
      <c r="R99" s="87">
        <f t="shared" si="69"/>
        <v>-1.8867924528301216E-2</v>
      </c>
      <c r="S99" s="30">
        <f t="shared" si="70"/>
        <v>3.5599857600567068E-4</v>
      </c>
      <c r="T99" s="33">
        <f t="shared" si="71"/>
        <v>1.5465511908443069E-5</v>
      </c>
    </row>
    <row r="100" spans="2:24" x14ac:dyDescent="0.25">
      <c r="B100" s="70" t="s">
        <v>82</v>
      </c>
      <c r="C100" s="33" t="s">
        <v>36</v>
      </c>
      <c r="D100" s="32">
        <f>C89</f>
        <v>12</v>
      </c>
      <c r="E100" s="86">
        <f>I89</f>
        <v>11.690140845070422</v>
      </c>
      <c r="F100" s="87">
        <f t="shared" si="66"/>
        <v>0.30985915492957794</v>
      </c>
      <c r="G100" s="30">
        <f t="shared" si="67"/>
        <v>9.6012695893672187E-2</v>
      </c>
      <c r="H100" s="33">
        <f t="shared" si="68"/>
        <v>8.2131342270490675E-3</v>
      </c>
      <c r="N100" s="70" t="s">
        <v>82</v>
      </c>
      <c r="O100" s="33" t="s">
        <v>36</v>
      </c>
      <c r="P100" s="32">
        <f>O89</f>
        <v>8</v>
      </c>
      <c r="Q100" s="86">
        <f>U89</f>
        <v>8.8443396226415096</v>
      </c>
      <c r="R100" s="87">
        <f t="shared" si="69"/>
        <v>-0.84433962264150964</v>
      </c>
      <c r="S100" s="30">
        <f t="shared" si="70"/>
        <v>0.71290939836240685</v>
      </c>
      <c r="T100" s="33">
        <f t="shared" si="71"/>
        <v>8.0606289308176135E-2</v>
      </c>
    </row>
    <row r="101" spans="2:24" x14ac:dyDescent="0.25">
      <c r="B101" s="94"/>
      <c r="C101" s="34" t="s">
        <v>32</v>
      </c>
      <c r="D101" s="41">
        <f>D89</f>
        <v>2</v>
      </c>
      <c r="E101" s="95">
        <f>J89</f>
        <v>1.1971830985915493</v>
      </c>
      <c r="F101" s="87">
        <f t="shared" si="66"/>
        <v>0.80281690140845074</v>
      </c>
      <c r="G101" s="30">
        <f t="shared" si="67"/>
        <v>0.64451497718706607</v>
      </c>
      <c r="H101" s="33">
        <f t="shared" si="68"/>
        <v>0.53835956917978467</v>
      </c>
      <c r="N101" s="94"/>
      <c r="O101" s="34" t="s">
        <v>32</v>
      </c>
      <c r="P101" s="41">
        <f>P89</f>
        <v>4</v>
      </c>
      <c r="Q101" s="95">
        <f>V89</f>
        <v>3.3254716981132075</v>
      </c>
      <c r="R101" s="87">
        <f t="shared" si="69"/>
        <v>0.67452830188679247</v>
      </c>
      <c r="S101" s="30">
        <f t="shared" si="70"/>
        <v>0.45498843004627981</v>
      </c>
      <c r="T101" s="33">
        <f t="shared" si="71"/>
        <v>0.13681921584370399</v>
      </c>
    </row>
    <row r="102" spans="2:24" x14ac:dyDescent="0.25">
      <c r="B102" s="92"/>
      <c r="C102" s="34" t="s">
        <v>45</v>
      </c>
      <c r="D102" s="32">
        <f>E89</f>
        <v>1</v>
      </c>
      <c r="E102" s="86">
        <f>K89</f>
        <v>2.112676056338028</v>
      </c>
      <c r="F102" s="87">
        <f t="shared" si="66"/>
        <v>-1.112676056338028</v>
      </c>
      <c r="G102" s="30">
        <f t="shared" si="67"/>
        <v>1.2380480063479464</v>
      </c>
      <c r="H102" s="33">
        <f t="shared" si="68"/>
        <v>0.5860093896713614</v>
      </c>
      <c r="N102" s="92"/>
      <c r="O102" s="34" t="s">
        <v>45</v>
      </c>
      <c r="P102" s="32">
        <f>Q89</f>
        <v>3</v>
      </c>
      <c r="Q102" s="86">
        <f>W89</f>
        <v>2.8301886792452828</v>
      </c>
      <c r="R102" s="87">
        <f t="shared" si="69"/>
        <v>0.16981132075471717</v>
      </c>
      <c r="S102" s="30">
        <f t="shared" si="70"/>
        <v>2.8835884656461436E-2</v>
      </c>
      <c r="T102" s="33">
        <f t="shared" si="71"/>
        <v>1.0188679245283041E-2</v>
      </c>
    </row>
    <row r="103" spans="2:24" x14ac:dyDescent="0.25">
      <c r="B103" s="70" t="s">
        <v>111</v>
      </c>
      <c r="C103" s="33" t="s">
        <v>36</v>
      </c>
      <c r="D103" s="41">
        <f>C90</f>
        <v>5</v>
      </c>
      <c r="E103" s="86">
        <f>I90</f>
        <v>5.455399061032864</v>
      </c>
      <c r="F103" s="87">
        <f t="shared" si="66"/>
        <v>-0.45539906103286398</v>
      </c>
      <c r="G103" s="30">
        <f t="shared" si="67"/>
        <v>0.20738830478961418</v>
      </c>
      <c r="H103" s="33">
        <f t="shared" si="68"/>
        <v>3.8015240034585042E-2</v>
      </c>
      <c r="N103" s="70" t="s">
        <v>111</v>
      </c>
      <c r="O103" s="33" t="s">
        <v>36</v>
      </c>
      <c r="P103" s="41">
        <f>O90</f>
        <v>3</v>
      </c>
      <c r="Q103" s="86">
        <f>U90</f>
        <v>4.1273584905660377</v>
      </c>
      <c r="R103" s="87">
        <f t="shared" si="69"/>
        <v>-1.1273584905660377</v>
      </c>
      <c r="S103" s="30">
        <f t="shared" si="70"/>
        <v>1.2709371662513349</v>
      </c>
      <c r="T103" s="33">
        <f t="shared" si="71"/>
        <v>0.30792991913746631</v>
      </c>
    </row>
    <row r="104" spans="2:24" x14ac:dyDescent="0.25">
      <c r="B104" s="94"/>
      <c r="C104" s="34" t="s">
        <v>32</v>
      </c>
      <c r="D104" s="41">
        <f>D90</f>
        <v>2</v>
      </c>
      <c r="E104" s="95">
        <f>J90</f>
        <v>0.55868544600938963</v>
      </c>
      <c r="F104" s="87">
        <f t="shared" si="66"/>
        <v>1.4413145539906105</v>
      </c>
      <c r="G104" s="30">
        <f t="shared" si="67"/>
        <v>2.0773876435451526</v>
      </c>
      <c r="H104" s="33">
        <f t="shared" si="68"/>
        <v>3.7183493115556097</v>
      </c>
      <c r="N104" s="94"/>
      <c r="O104" s="34" t="s">
        <v>32</v>
      </c>
      <c r="P104" s="41">
        <f>P90</f>
        <v>0</v>
      </c>
      <c r="Q104" s="95">
        <f>V90</f>
        <v>1.5518867924528301</v>
      </c>
      <c r="R104" s="87">
        <f t="shared" si="69"/>
        <v>-1.5518867924528301</v>
      </c>
      <c r="S104" s="30">
        <f t="shared" si="70"/>
        <v>2.4083526165895335</v>
      </c>
      <c r="T104" s="33">
        <f t="shared" si="71"/>
        <v>1.5518867924528301</v>
      </c>
    </row>
    <row r="105" spans="2:24" ht="15.75" thickBot="1" x14ac:dyDescent="0.3">
      <c r="B105" s="92"/>
      <c r="C105" s="34" t="s">
        <v>45</v>
      </c>
      <c r="D105" s="32">
        <f>E90</f>
        <v>0</v>
      </c>
      <c r="E105" s="86">
        <f>K90</f>
        <v>0.9859154929577465</v>
      </c>
      <c r="F105" s="87">
        <f t="shared" si="66"/>
        <v>-0.9859154929577465</v>
      </c>
      <c r="G105" s="30">
        <f t="shared" si="67"/>
        <v>0.97202935925411627</v>
      </c>
      <c r="H105" s="33">
        <f t="shared" si="68"/>
        <v>0.9859154929577465</v>
      </c>
      <c r="N105" s="92"/>
      <c r="O105" s="34" t="s">
        <v>45</v>
      </c>
      <c r="P105" s="32">
        <f>Q90</f>
        <v>4</v>
      </c>
      <c r="Q105" s="86">
        <f>W90</f>
        <v>1.320754716981132</v>
      </c>
      <c r="R105" s="87">
        <f t="shared" si="69"/>
        <v>2.6792452830188678</v>
      </c>
      <c r="S105" s="30">
        <f t="shared" si="70"/>
        <v>7.1783552865788529</v>
      </c>
      <c r="T105" s="33">
        <f t="shared" si="71"/>
        <v>5.4350404312668461</v>
      </c>
    </row>
    <row r="106" spans="2:24" ht="15.75" thickBot="1" x14ac:dyDescent="0.3">
      <c r="B106" s="44"/>
      <c r="C106" s="45"/>
      <c r="D106" s="46"/>
      <c r="E106" s="47"/>
      <c r="F106" s="114" t="s">
        <v>404</v>
      </c>
      <c r="G106" s="115"/>
      <c r="H106" s="97">
        <f>SUM(H94:H105)</f>
        <v>7.4588881414359332</v>
      </c>
      <c r="N106" s="44"/>
      <c r="O106" s="45"/>
      <c r="P106" s="46"/>
      <c r="Q106" s="47"/>
      <c r="R106" s="114" t="s">
        <v>404</v>
      </c>
      <c r="S106" s="115"/>
      <c r="T106" s="97">
        <f>SUM(T94:T105)</f>
        <v>8.4692758575072862</v>
      </c>
    </row>
    <row r="108" spans="2:24" x14ac:dyDescent="0.25">
      <c r="B108" s="7" t="s">
        <v>401</v>
      </c>
      <c r="C108">
        <f>(4-1)*(3-1)</f>
        <v>6</v>
      </c>
      <c r="D108" s="7" t="s">
        <v>402</v>
      </c>
      <c r="E108">
        <v>0.05</v>
      </c>
      <c r="N108" s="7" t="s">
        <v>401</v>
      </c>
      <c r="O108">
        <f>(4-1)*(3-1)</f>
        <v>6</v>
      </c>
      <c r="P108" s="7" t="s">
        <v>402</v>
      </c>
      <c r="Q108">
        <v>0.05</v>
      </c>
    </row>
    <row r="109" spans="2:24" x14ac:dyDescent="0.25">
      <c r="B109" s="7" t="s">
        <v>403</v>
      </c>
      <c r="C109" s="96">
        <v>12.592000000000001</v>
      </c>
      <c r="N109" s="7" t="s">
        <v>403</v>
      </c>
      <c r="O109" s="96">
        <v>12.592000000000001</v>
      </c>
    </row>
    <row r="111" spans="2:24" x14ac:dyDescent="0.25">
      <c r="B111" s="112" t="s">
        <v>417</v>
      </c>
      <c r="C111" s="112"/>
      <c r="D111" s="112"/>
      <c r="E111" s="112"/>
      <c r="F111" s="112"/>
      <c r="G111" s="112"/>
      <c r="H111" s="112"/>
      <c r="N111" s="112" t="s">
        <v>419</v>
      </c>
      <c r="O111" s="112"/>
      <c r="P111" s="112"/>
      <c r="Q111" s="112"/>
      <c r="R111" s="112"/>
      <c r="S111" s="112"/>
      <c r="T111" s="112"/>
    </row>
    <row r="112" spans="2:24" ht="15.75" thickBot="1" x14ac:dyDescent="0.3">
      <c r="B112" s="113"/>
      <c r="C112" s="113"/>
      <c r="D112" s="113"/>
      <c r="E112" s="113"/>
      <c r="F112" s="113"/>
      <c r="G112" s="113"/>
      <c r="H112" s="113"/>
      <c r="I112" s="109"/>
      <c r="J112" s="109"/>
      <c r="K112" s="109"/>
      <c r="L112" s="109"/>
      <c r="N112" s="113"/>
      <c r="O112" s="113"/>
      <c r="P112" s="113"/>
      <c r="Q112" s="113"/>
      <c r="R112" s="113"/>
      <c r="S112" s="113"/>
      <c r="T112" s="113"/>
      <c r="U112" s="109"/>
      <c r="V112" s="109"/>
      <c r="W112" s="109"/>
      <c r="X112" s="109"/>
    </row>
    <row r="114" spans="2:12" ht="15.75" thickBot="1" x14ac:dyDescent="0.3">
      <c r="B114" s="69" t="s">
        <v>395</v>
      </c>
      <c r="H114" s="69" t="s">
        <v>396</v>
      </c>
    </row>
    <row r="115" spans="2:12" ht="15.75" thickBot="1" x14ac:dyDescent="0.3">
      <c r="B115" s="100" t="s">
        <v>420</v>
      </c>
      <c r="C115" s="75" t="s">
        <v>36</v>
      </c>
      <c r="D115" s="79" t="s">
        <v>32</v>
      </c>
      <c r="E115" s="79" t="s">
        <v>45</v>
      </c>
      <c r="F115" s="74" t="s">
        <v>373</v>
      </c>
      <c r="H115" s="74" t="s">
        <v>421</v>
      </c>
      <c r="I115" s="75" t="s">
        <v>36</v>
      </c>
      <c r="J115" s="79" t="s">
        <v>32</v>
      </c>
      <c r="K115" s="79" t="s">
        <v>45</v>
      </c>
      <c r="L115" s="74" t="s">
        <v>373</v>
      </c>
    </row>
    <row r="116" spans="2:12" x14ac:dyDescent="0.25">
      <c r="B116" s="73" t="s">
        <v>47</v>
      </c>
      <c r="C116" s="31">
        <v>64</v>
      </c>
      <c r="D116" s="80">
        <v>1</v>
      </c>
      <c r="E116" s="80">
        <v>4</v>
      </c>
      <c r="F116" s="84">
        <f>SUM(C116:E116)</f>
        <v>69</v>
      </c>
      <c r="H116" s="73" t="s">
        <v>47</v>
      </c>
      <c r="I116" s="88">
        <f>$F116*C$120/$F$120</f>
        <v>62.816037735849058</v>
      </c>
      <c r="J116" s="88">
        <f t="shared" ref="J116:K116" si="72">$F116*D$120/$F$120</f>
        <v>1.6273584905660377</v>
      </c>
      <c r="K116" s="88">
        <f t="shared" si="72"/>
        <v>4.5566037735849054</v>
      </c>
      <c r="L116" s="104">
        <f>SUM(I116:K116)</f>
        <v>69</v>
      </c>
    </row>
    <row r="117" spans="2:12" x14ac:dyDescent="0.25">
      <c r="B117" s="72" t="s">
        <v>38</v>
      </c>
      <c r="C117" s="32">
        <v>111</v>
      </c>
      <c r="D117" s="81">
        <v>3</v>
      </c>
      <c r="E117" s="81">
        <v>7</v>
      </c>
      <c r="F117" s="84">
        <f>SUM(C117:E117)</f>
        <v>121</v>
      </c>
      <c r="H117" s="72" t="s">
        <v>38</v>
      </c>
      <c r="I117" s="88">
        <f t="shared" ref="I117:I119" si="73">$F117*C$120/$F$120</f>
        <v>110.15566037735849</v>
      </c>
      <c r="J117" s="88">
        <f t="shared" ref="J117:J119" si="74">$F117*D$120/$F$120</f>
        <v>2.8537735849056602</v>
      </c>
      <c r="K117" s="88">
        <f t="shared" ref="K117:K119" si="75">$F117*E$120/$F$120</f>
        <v>7.9905660377358494</v>
      </c>
      <c r="L117" s="104">
        <f>SUM(I117:K117)</f>
        <v>121</v>
      </c>
    </row>
    <row r="118" spans="2:12" x14ac:dyDescent="0.25">
      <c r="B118" s="78" t="s">
        <v>82</v>
      </c>
      <c r="C118" s="41">
        <v>14</v>
      </c>
      <c r="D118" s="82">
        <v>0</v>
      </c>
      <c r="E118" s="82">
        <v>1</v>
      </c>
      <c r="F118" s="84">
        <f>SUM(C118:E118)</f>
        <v>15</v>
      </c>
      <c r="H118" s="78" t="s">
        <v>82</v>
      </c>
      <c r="I118" s="88">
        <f t="shared" si="73"/>
        <v>13.65566037735849</v>
      </c>
      <c r="J118" s="88">
        <f t="shared" si="74"/>
        <v>0.35377358490566035</v>
      </c>
      <c r="K118" s="88">
        <f t="shared" si="75"/>
        <v>0.99056603773584906</v>
      </c>
      <c r="L118" s="104">
        <f>SUM(I118:K118)</f>
        <v>15</v>
      </c>
    </row>
    <row r="119" spans="2:12" ht="15.75" thickBot="1" x14ac:dyDescent="0.3">
      <c r="B119" s="78" t="s">
        <v>111</v>
      </c>
      <c r="C119" s="41">
        <v>4</v>
      </c>
      <c r="D119" s="82">
        <v>1</v>
      </c>
      <c r="E119" s="82">
        <v>2</v>
      </c>
      <c r="F119" s="84">
        <f>SUM(C119:E119)</f>
        <v>7</v>
      </c>
      <c r="H119" s="78" t="s">
        <v>111</v>
      </c>
      <c r="I119" s="88">
        <f t="shared" si="73"/>
        <v>6.3726415094339623</v>
      </c>
      <c r="J119" s="88">
        <f t="shared" si="74"/>
        <v>0.1650943396226415</v>
      </c>
      <c r="K119" s="88">
        <f t="shared" si="75"/>
        <v>0.46226415094339623</v>
      </c>
      <c r="L119" s="104">
        <f>SUM(I119:K119)</f>
        <v>7</v>
      </c>
    </row>
    <row r="120" spans="2:12" ht="15.75" thickBot="1" x14ac:dyDescent="0.3">
      <c r="B120" s="74" t="s">
        <v>373</v>
      </c>
      <c r="C120" s="46">
        <f>SUM(C116:C119)</f>
        <v>193</v>
      </c>
      <c r="D120" s="46">
        <f t="shared" ref="D120" si="76">SUM(D116:D119)</f>
        <v>5</v>
      </c>
      <c r="E120" s="46">
        <f t="shared" ref="E120" si="77">SUM(E116:E119)</f>
        <v>14</v>
      </c>
      <c r="F120" s="85">
        <f>SUM(F116:F119)</f>
        <v>212</v>
      </c>
      <c r="H120" s="74" t="s">
        <v>373</v>
      </c>
      <c r="I120" s="46">
        <f>SUM(I116:I119)</f>
        <v>193</v>
      </c>
      <c r="J120" s="46">
        <f t="shared" ref="J120" si="78">SUM(J116:J119)</f>
        <v>5</v>
      </c>
      <c r="K120" s="46">
        <f t="shared" ref="K120" si="79">SUM(K116:K119)</f>
        <v>14</v>
      </c>
      <c r="L120" s="85">
        <f>SUM(L116:L119)</f>
        <v>212</v>
      </c>
    </row>
    <row r="121" spans="2:12" ht="15.75" thickBot="1" x14ac:dyDescent="0.3"/>
    <row r="122" spans="2:12" ht="15.75" thickBot="1" x14ac:dyDescent="0.3">
      <c r="B122" s="44"/>
      <c r="C122" s="45"/>
      <c r="D122" s="75" t="s">
        <v>395</v>
      </c>
      <c r="E122" s="76" t="s">
        <v>396</v>
      </c>
      <c r="F122" s="76" t="s">
        <v>398</v>
      </c>
      <c r="G122" s="76" t="s">
        <v>399</v>
      </c>
      <c r="H122" s="77" t="s">
        <v>400</v>
      </c>
    </row>
    <row r="123" spans="2:12" x14ac:dyDescent="0.25">
      <c r="B123" s="93" t="s">
        <v>47</v>
      </c>
      <c r="C123" s="33" t="s">
        <v>36</v>
      </c>
      <c r="D123" s="31">
        <f>C116</f>
        <v>64</v>
      </c>
      <c r="E123" s="87">
        <f>I116</f>
        <v>62.816037735849058</v>
      </c>
      <c r="F123" s="87">
        <f>D123-E123</f>
        <v>1.1839622641509422</v>
      </c>
      <c r="G123" s="30">
        <f>F123*F123</f>
        <v>1.4017666429334255</v>
      </c>
      <c r="H123" s="33">
        <f>G123/E123</f>
        <v>2.2315426019515371E-2</v>
      </c>
    </row>
    <row r="124" spans="2:12" x14ac:dyDescent="0.25">
      <c r="B124" s="92"/>
      <c r="C124" s="34" t="s">
        <v>32</v>
      </c>
      <c r="D124" s="32">
        <f>D116</f>
        <v>1</v>
      </c>
      <c r="E124" s="86">
        <f>J116</f>
        <v>1.6273584905660377</v>
      </c>
      <c r="F124" s="87">
        <f t="shared" ref="F124:F134" si="80">D124-E124</f>
        <v>-0.62735849056603765</v>
      </c>
      <c r="G124" s="30">
        <f t="shared" ref="G124:G134" si="81">F124*F124</f>
        <v>0.39357867568529714</v>
      </c>
      <c r="H124" s="33">
        <f t="shared" ref="H124:H134" si="82">G124/E124</f>
        <v>0.24185124418922607</v>
      </c>
    </row>
    <row r="125" spans="2:12" x14ac:dyDescent="0.25">
      <c r="B125" s="92"/>
      <c r="C125" s="34" t="s">
        <v>45</v>
      </c>
      <c r="D125" s="31">
        <f>E116</f>
        <v>4</v>
      </c>
      <c r="E125" s="86">
        <f>K116</f>
        <v>4.5566037735849054</v>
      </c>
      <c r="F125" s="87">
        <f t="shared" si="80"/>
        <v>-0.55660377358490543</v>
      </c>
      <c r="G125" s="30">
        <f t="shared" si="81"/>
        <v>0.30980776076895666</v>
      </c>
      <c r="H125" s="33">
        <f t="shared" si="82"/>
        <v>6.7990937145982214E-2</v>
      </c>
    </row>
    <row r="126" spans="2:12" x14ac:dyDescent="0.25">
      <c r="B126" s="70" t="s">
        <v>38</v>
      </c>
      <c r="C126" s="33" t="s">
        <v>36</v>
      </c>
      <c r="D126" s="31">
        <f>C117</f>
        <v>111</v>
      </c>
      <c r="E126" s="86">
        <f>I117</f>
        <v>110.15566037735849</v>
      </c>
      <c r="F126" s="87">
        <f t="shared" si="80"/>
        <v>0.84433962264151319</v>
      </c>
      <c r="G126" s="30">
        <f t="shared" si="81"/>
        <v>0.71290939836241285</v>
      </c>
      <c r="H126" s="33">
        <f t="shared" si="82"/>
        <v>6.4718362716923534E-3</v>
      </c>
    </row>
    <row r="127" spans="2:12" x14ac:dyDescent="0.25">
      <c r="B127" s="92"/>
      <c r="C127" s="34" t="s">
        <v>32</v>
      </c>
      <c r="D127" s="32">
        <f>D117</f>
        <v>3</v>
      </c>
      <c r="E127" s="86">
        <f>J117</f>
        <v>2.8537735849056602</v>
      </c>
      <c r="F127" s="87">
        <f t="shared" si="80"/>
        <v>0.14622641509433976</v>
      </c>
      <c r="G127" s="30">
        <f t="shared" si="81"/>
        <v>2.1382164471342155E-2</v>
      </c>
      <c r="H127" s="33">
        <f t="shared" si="82"/>
        <v>7.4925931701232016E-3</v>
      </c>
    </row>
    <row r="128" spans="2:12" x14ac:dyDescent="0.25">
      <c r="B128" s="92"/>
      <c r="C128" s="34" t="s">
        <v>45</v>
      </c>
      <c r="D128" s="31">
        <f>E117</f>
        <v>7</v>
      </c>
      <c r="E128" s="86">
        <f>K117</f>
        <v>7.9905660377358494</v>
      </c>
      <c r="F128" s="87">
        <f t="shared" si="80"/>
        <v>-0.99056603773584939</v>
      </c>
      <c r="G128" s="30">
        <f t="shared" si="81"/>
        <v>0.98122107511570023</v>
      </c>
      <c r="H128" s="33">
        <f t="shared" si="82"/>
        <v>0.12279744269452682</v>
      </c>
    </row>
    <row r="129" spans="2:12" x14ac:dyDescent="0.25">
      <c r="B129" s="70" t="s">
        <v>82</v>
      </c>
      <c r="C129" s="33" t="s">
        <v>36</v>
      </c>
      <c r="D129" s="32">
        <f>C118</f>
        <v>14</v>
      </c>
      <c r="E129" s="86">
        <f>I118</f>
        <v>13.65566037735849</v>
      </c>
      <c r="F129" s="87">
        <f t="shared" si="80"/>
        <v>0.34433962264150964</v>
      </c>
      <c r="G129" s="30">
        <f t="shared" si="81"/>
        <v>0.11856977572089726</v>
      </c>
      <c r="H129" s="33">
        <f t="shared" si="82"/>
        <v>8.682829862808366E-3</v>
      </c>
    </row>
    <row r="130" spans="2:12" x14ac:dyDescent="0.25">
      <c r="B130" s="94"/>
      <c r="C130" s="34" t="s">
        <v>32</v>
      </c>
      <c r="D130" s="41">
        <f>D118</f>
        <v>0</v>
      </c>
      <c r="E130" s="95">
        <f>J118</f>
        <v>0.35377358490566035</v>
      </c>
      <c r="F130" s="87">
        <f t="shared" si="80"/>
        <v>-0.35377358490566035</v>
      </c>
      <c r="G130" s="30">
        <f t="shared" si="81"/>
        <v>0.12515574937700247</v>
      </c>
      <c r="H130" s="33">
        <f t="shared" si="82"/>
        <v>0.35377358490566035</v>
      </c>
    </row>
    <row r="131" spans="2:12" x14ac:dyDescent="0.25">
      <c r="B131" s="92"/>
      <c r="C131" s="34" t="s">
        <v>45</v>
      </c>
      <c r="D131" s="32">
        <f>E118</f>
        <v>1</v>
      </c>
      <c r="E131" s="86">
        <f>K118</f>
        <v>0.99056603773584906</v>
      </c>
      <c r="F131" s="87">
        <f t="shared" si="80"/>
        <v>9.4339622641509413E-3</v>
      </c>
      <c r="G131" s="30">
        <f t="shared" si="81"/>
        <v>8.8999644001423958E-5</v>
      </c>
      <c r="H131" s="33">
        <f t="shared" si="82"/>
        <v>8.9847259658580372E-5</v>
      </c>
    </row>
    <row r="132" spans="2:12" x14ac:dyDescent="0.25">
      <c r="B132" s="70" t="s">
        <v>111</v>
      </c>
      <c r="C132" s="33" t="s">
        <v>36</v>
      </c>
      <c r="D132" s="41">
        <f>C119</f>
        <v>4</v>
      </c>
      <c r="E132" s="86">
        <f>I119</f>
        <v>6.3726415094339623</v>
      </c>
      <c r="F132" s="87">
        <f t="shared" si="80"/>
        <v>-2.3726415094339623</v>
      </c>
      <c r="G132" s="30">
        <f t="shared" si="81"/>
        <v>5.6294277322890709</v>
      </c>
      <c r="H132" s="33">
        <f t="shared" si="82"/>
        <v>0.8833742999594989</v>
      </c>
    </row>
    <row r="133" spans="2:12" x14ac:dyDescent="0.25">
      <c r="B133" s="94"/>
      <c r="C133" s="34" t="s">
        <v>32</v>
      </c>
      <c r="D133" s="41">
        <f>D119</f>
        <v>1</v>
      </c>
      <c r="E133" s="95">
        <f>J119</f>
        <v>0.1650943396226415</v>
      </c>
      <c r="F133" s="87">
        <f t="shared" si="80"/>
        <v>0.83490566037735847</v>
      </c>
      <c r="G133" s="30">
        <f t="shared" si="81"/>
        <v>0.69706746173015299</v>
      </c>
      <c r="H133" s="33">
        <f t="shared" si="82"/>
        <v>4.2222371967654979</v>
      </c>
    </row>
    <row r="134" spans="2:12" ht="15.75" thickBot="1" x14ac:dyDescent="0.3">
      <c r="B134" s="92"/>
      <c r="C134" s="34" t="s">
        <v>45</v>
      </c>
      <c r="D134" s="32">
        <f>E119</f>
        <v>2</v>
      </c>
      <c r="E134" s="86">
        <f>K119</f>
        <v>0.46226415094339623</v>
      </c>
      <c r="F134" s="87">
        <f t="shared" si="80"/>
        <v>1.5377358490566038</v>
      </c>
      <c r="G134" s="30">
        <f t="shared" si="81"/>
        <v>2.3646315414738339</v>
      </c>
      <c r="H134" s="33">
        <f t="shared" si="82"/>
        <v>5.1153253754331915</v>
      </c>
    </row>
    <row r="135" spans="2:12" ht="15.75" thickBot="1" x14ac:dyDescent="0.3">
      <c r="B135" s="44"/>
      <c r="C135" s="45"/>
      <c r="D135" s="46"/>
      <c r="E135" s="47"/>
      <c r="F135" s="114" t="s">
        <v>404</v>
      </c>
      <c r="G135" s="115"/>
      <c r="H135" s="97">
        <f>SUM(H123:H134)</f>
        <v>11.052402613677382</v>
      </c>
    </row>
    <row r="137" spans="2:12" x14ac:dyDescent="0.25">
      <c r="B137" s="7" t="s">
        <v>401</v>
      </c>
      <c r="C137">
        <f>(4-1)*(3-1)</f>
        <v>6</v>
      </c>
      <c r="D137" s="7" t="s">
        <v>402</v>
      </c>
      <c r="E137">
        <v>0.05</v>
      </c>
    </row>
    <row r="138" spans="2:12" x14ac:dyDescent="0.25">
      <c r="B138" s="7" t="s">
        <v>403</v>
      </c>
      <c r="C138" s="96">
        <v>12.592000000000001</v>
      </c>
    </row>
    <row r="140" spans="2:12" x14ac:dyDescent="0.25">
      <c r="B140" s="112" t="s">
        <v>422</v>
      </c>
      <c r="C140" s="112"/>
      <c r="D140" s="112"/>
      <c r="E140" s="112"/>
      <c r="F140" s="112"/>
      <c r="G140" s="112"/>
      <c r="H140" s="112"/>
    </row>
    <row r="141" spans="2:12" ht="15.75" thickBot="1" x14ac:dyDescent="0.3">
      <c r="B141" s="113"/>
      <c r="C141" s="113"/>
      <c r="D141" s="113"/>
      <c r="E141" s="113"/>
      <c r="F141" s="113"/>
      <c r="G141" s="113"/>
      <c r="H141" s="113"/>
      <c r="I141" s="109"/>
      <c r="J141" s="109"/>
      <c r="K141" s="109"/>
      <c r="L141" s="109"/>
    </row>
    <row r="143" spans="2:12" x14ac:dyDescent="0.25">
      <c r="B143" s="7" t="s">
        <v>431</v>
      </c>
    </row>
    <row r="145" spans="2:24" ht="15.75" thickBot="1" x14ac:dyDescent="0.3">
      <c r="B145" s="69" t="s">
        <v>395</v>
      </c>
      <c r="H145" s="69" t="s">
        <v>396</v>
      </c>
      <c r="N145" s="69" t="s">
        <v>395</v>
      </c>
      <c r="T145" s="69" t="s">
        <v>396</v>
      </c>
    </row>
    <row r="146" spans="2:24" ht="15.75" thickBot="1" x14ac:dyDescent="0.3">
      <c r="B146" s="100" t="s">
        <v>432</v>
      </c>
      <c r="C146" s="75" t="s">
        <v>36</v>
      </c>
      <c r="D146" s="79" t="s">
        <v>32</v>
      </c>
      <c r="E146" s="77" t="s">
        <v>45</v>
      </c>
      <c r="F146" s="74" t="s">
        <v>373</v>
      </c>
      <c r="H146" s="74" t="s">
        <v>433</v>
      </c>
      <c r="I146" s="75" t="s">
        <v>36</v>
      </c>
      <c r="J146" s="79" t="s">
        <v>32</v>
      </c>
      <c r="K146" s="77" t="s">
        <v>45</v>
      </c>
      <c r="L146" s="74" t="s">
        <v>373</v>
      </c>
      <c r="N146" s="100" t="s">
        <v>434</v>
      </c>
      <c r="O146" s="75" t="s">
        <v>36</v>
      </c>
      <c r="P146" s="79" t="s">
        <v>32</v>
      </c>
      <c r="Q146" s="77" t="s">
        <v>45</v>
      </c>
      <c r="R146" s="74" t="s">
        <v>373</v>
      </c>
      <c r="T146" s="74" t="s">
        <v>435</v>
      </c>
      <c r="U146" s="75" t="s">
        <v>36</v>
      </c>
      <c r="V146" s="79" t="s">
        <v>32</v>
      </c>
      <c r="W146" s="77" t="s">
        <v>45</v>
      </c>
      <c r="X146" s="74" t="s">
        <v>373</v>
      </c>
    </row>
    <row r="147" spans="2:24" x14ac:dyDescent="0.25">
      <c r="B147" s="73" t="s">
        <v>408</v>
      </c>
      <c r="C147" s="31">
        <v>63</v>
      </c>
      <c r="D147" s="80">
        <v>22</v>
      </c>
      <c r="E147" s="33">
        <v>3</v>
      </c>
      <c r="F147" s="84">
        <v>88</v>
      </c>
      <c r="H147" s="73" t="s">
        <v>408</v>
      </c>
      <c r="I147" s="88">
        <v>66.516431924882625</v>
      </c>
      <c r="J147" s="90">
        <v>17.76525821596244</v>
      </c>
      <c r="K147" s="106">
        <v>3.7183098591549295</v>
      </c>
      <c r="L147" s="104">
        <v>87.999999999999986</v>
      </c>
      <c r="N147" s="73" t="s">
        <v>408</v>
      </c>
      <c r="O147" s="31">
        <v>64</v>
      </c>
      <c r="P147" s="80">
        <v>18</v>
      </c>
      <c r="Q147" s="33">
        <v>6</v>
      </c>
      <c r="R147" s="84">
        <v>88</v>
      </c>
      <c r="T147" s="73" t="s">
        <v>408</v>
      </c>
      <c r="U147" s="88">
        <v>54.377358490566039</v>
      </c>
      <c r="V147" s="90">
        <v>22.415094339622641</v>
      </c>
      <c r="W147" s="106">
        <v>11.20754716981132</v>
      </c>
      <c r="X147" s="104">
        <v>88</v>
      </c>
    </row>
    <row r="148" spans="2:24" ht="15.75" thickBot="1" x14ac:dyDescent="0.3">
      <c r="B148" s="72" t="s">
        <v>409</v>
      </c>
      <c r="C148" s="32">
        <v>98</v>
      </c>
      <c r="D148" s="81">
        <v>21</v>
      </c>
      <c r="E148" s="34">
        <v>6</v>
      </c>
      <c r="F148" s="84">
        <v>125</v>
      </c>
      <c r="H148" s="72" t="s">
        <v>409</v>
      </c>
      <c r="I148" s="89">
        <v>94.483568075117375</v>
      </c>
      <c r="J148" s="91">
        <v>25.23474178403756</v>
      </c>
      <c r="K148" s="107">
        <v>5.28169014084507</v>
      </c>
      <c r="L148" s="111">
        <v>125.00000000000001</v>
      </c>
      <c r="N148" s="72" t="s">
        <v>409</v>
      </c>
      <c r="O148" s="32">
        <v>67</v>
      </c>
      <c r="P148" s="81">
        <v>36</v>
      </c>
      <c r="Q148" s="34">
        <v>21</v>
      </c>
      <c r="R148" s="84">
        <v>124</v>
      </c>
      <c r="T148" s="72" t="s">
        <v>409</v>
      </c>
      <c r="U148" s="89">
        <v>76.622641509433961</v>
      </c>
      <c r="V148" s="91">
        <v>31.584905660377359</v>
      </c>
      <c r="W148" s="107">
        <v>15.79245283018868</v>
      </c>
      <c r="X148" s="111">
        <v>124</v>
      </c>
    </row>
    <row r="149" spans="2:24" ht="15.75" thickBot="1" x14ac:dyDescent="0.3">
      <c r="B149" s="74" t="s">
        <v>373</v>
      </c>
      <c r="C149" s="46">
        <v>161</v>
      </c>
      <c r="D149" s="83">
        <v>43</v>
      </c>
      <c r="E149" s="83">
        <v>9</v>
      </c>
      <c r="F149" s="85">
        <v>213</v>
      </c>
      <c r="H149" s="74" t="s">
        <v>373</v>
      </c>
      <c r="I149" s="46">
        <v>161</v>
      </c>
      <c r="J149" s="83">
        <v>43</v>
      </c>
      <c r="K149" s="83">
        <v>9</v>
      </c>
      <c r="L149" s="85">
        <v>213</v>
      </c>
      <c r="N149" s="74" t="s">
        <v>373</v>
      </c>
      <c r="O149" s="46">
        <v>131</v>
      </c>
      <c r="P149" s="83">
        <v>54</v>
      </c>
      <c r="Q149" s="83">
        <v>27</v>
      </c>
      <c r="R149" s="85">
        <v>212</v>
      </c>
      <c r="T149" s="74" t="s">
        <v>373</v>
      </c>
      <c r="U149" s="46">
        <v>131</v>
      </c>
      <c r="V149" s="83">
        <v>54</v>
      </c>
      <c r="W149" s="83">
        <v>27</v>
      </c>
      <c r="X149" s="85">
        <v>212</v>
      </c>
    </row>
    <row r="150" spans="2:24" ht="15.75" thickBot="1" x14ac:dyDescent="0.3"/>
    <row r="151" spans="2:24" ht="15.75" thickBot="1" x14ac:dyDescent="0.3">
      <c r="B151" s="44"/>
      <c r="C151" s="45"/>
      <c r="D151" s="75" t="s">
        <v>395</v>
      </c>
      <c r="E151" s="76" t="s">
        <v>396</v>
      </c>
      <c r="F151" s="76" t="s">
        <v>398</v>
      </c>
      <c r="G151" s="76" t="s">
        <v>399</v>
      </c>
      <c r="H151" s="77" t="s">
        <v>400</v>
      </c>
      <c r="N151" s="44"/>
      <c r="O151" s="45"/>
      <c r="P151" s="75" t="s">
        <v>395</v>
      </c>
      <c r="Q151" s="76" t="s">
        <v>396</v>
      </c>
      <c r="R151" s="76" t="s">
        <v>398</v>
      </c>
      <c r="S151" s="76" t="s">
        <v>399</v>
      </c>
      <c r="T151" s="77" t="s">
        <v>400</v>
      </c>
    </row>
    <row r="152" spans="2:24" x14ac:dyDescent="0.25">
      <c r="B152" s="93" t="s">
        <v>408</v>
      </c>
      <c r="C152" s="33" t="s">
        <v>36</v>
      </c>
      <c r="D152" s="31">
        <v>63</v>
      </c>
      <c r="E152" s="87">
        <v>66.516431924882625</v>
      </c>
      <c r="F152" s="87">
        <v>-3.5164319248826246</v>
      </c>
      <c r="G152" s="30">
        <v>12.365293482333721</v>
      </c>
      <c r="H152" s="33">
        <v>0.18589832804468398</v>
      </c>
      <c r="N152" s="93" t="s">
        <v>408</v>
      </c>
      <c r="O152" s="33" t="s">
        <v>36</v>
      </c>
      <c r="P152" s="31">
        <v>64</v>
      </c>
      <c r="Q152" s="87">
        <v>54.377358490566039</v>
      </c>
      <c r="R152" s="87">
        <v>9.6226415094339615</v>
      </c>
      <c r="S152" s="30">
        <v>92.595229619081508</v>
      </c>
      <c r="T152" s="33">
        <v>1.7028269152711033</v>
      </c>
    </row>
    <row r="153" spans="2:24" x14ac:dyDescent="0.25">
      <c r="B153" s="92"/>
      <c r="C153" s="34" t="s">
        <v>32</v>
      </c>
      <c r="D153" s="32">
        <v>22</v>
      </c>
      <c r="E153" s="86">
        <v>17.76525821596244</v>
      </c>
      <c r="F153" s="86">
        <v>4.2347417840375599</v>
      </c>
      <c r="G153" s="29">
        <v>17.933037977473614</v>
      </c>
      <c r="H153" s="34">
        <v>1.0094442624740698</v>
      </c>
      <c r="N153" s="92"/>
      <c r="O153" s="34" t="s">
        <v>32</v>
      </c>
      <c r="P153" s="32">
        <v>18</v>
      </c>
      <c r="Q153" s="86">
        <v>22.415094339622641</v>
      </c>
      <c r="R153" s="86">
        <v>-4.415094339622641</v>
      </c>
      <c r="S153" s="29">
        <v>19.493058027767884</v>
      </c>
      <c r="T153" s="34">
        <v>0.86963979416809578</v>
      </c>
    </row>
    <row r="154" spans="2:24" x14ac:dyDescent="0.25">
      <c r="B154" s="92"/>
      <c r="C154" s="34" t="s">
        <v>45</v>
      </c>
      <c r="D154" s="32">
        <v>3</v>
      </c>
      <c r="E154" s="86">
        <v>3.7183098591549295</v>
      </c>
      <c r="F154" s="86">
        <v>-0.71830985915492951</v>
      </c>
      <c r="G154" s="29">
        <v>0.51596905375917468</v>
      </c>
      <c r="H154" s="34">
        <v>0.13876440460947501</v>
      </c>
      <c r="N154" s="92"/>
      <c r="O154" s="34" t="s">
        <v>45</v>
      </c>
      <c r="P154" s="32">
        <v>6</v>
      </c>
      <c r="Q154" s="86">
        <v>11.20754716981132</v>
      </c>
      <c r="R154" s="86">
        <v>-5.2075471698113205</v>
      </c>
      <c r="S154" s="29">
        <v>27.118547525809895</v>
      </c>
      <c r="T154" s="34">
        <v>2.4196683819325329</v>
      </c>
    </row>
    <row r="155" spans="2:24" x14ac:dyDescent="0.25">
      <c r="B155" s="70" t="s">
        <v>409</v>
      </c>
      <c r="C155" s="34" t="s">
        <v>36</v>
      </c>
      <c r="D155" s="32">
        <v>98</v>
      </c>
      <c r="E155" s="86">
        <v>94.483568075117375</v>
      </c>
      <c r="F155" s="86">
        <v>3.5164319248826246</v>
      </c>
      <c r="G155" s="29">
        <v>12.365293482333721</v>
      </c>
      <c r="H155" s="34">
        <v>0.13087242294345752</v>
      </c>
      <c r="N155" s="70" t="s">
        <v>409</v>
      </c>
      <c r="O155" s="34" t="s">
        <v>36</v>
      </c>
      <c r="P155" s="32">
        <v>67</v>
      </c>
      <c r="Q155" s="86">
        <v>76.622641509433961</v>
      </c>
      <c r="R155" s="86">
        <v>-9.6226415094339615</v>
      </c>
      <c r="S155" s="29">
        <v>92.595229619081508</v>
      </c>
      <c r="T155" s="34">
        <v>1.2084578108375572</v>
      </c>
    </row>
    <row r="156" spans="2:24" x14ac:dyDescent="0.25">
      <c r="B156" s="92"/>
      <c r="C156" s="34" t="s">
        <v>32</v>
      </c>
      <c r="D156" s="32">
        <v>21</v>
      </c>
      <c r="E156" s="86">
        <v>25.23474178403756</v>
      </c>
      <c r="F156" s="86">
        <v>-4.2347417840375599</v>
      </c>
      <c r="G156" s="29">
        <v>17.933037977473614</v>
      </c>
      <c r="H156" s="34">
        <v>0.71064876078174499</v>
      </c>
      <c r="N156" s="92"/>
      <c r="O156" s="34" t="s">
        <v>32</v>
      </c>
      <c r="P156" s="32">
        <v>36</v>
      </c>
      <c r="Q156" s="86">
        <v>31.584905660377359</v>
      </c>
      <c r="R156" s="86">
        <v>4.415094339622641</v>
      </c>
      <c r="S156" s="29">
        <v>19.493058027767884</v>
      </c>
      <c r="T156" s="34">
        <v>0.61716372489348736</v>
      </c>
    </row>
    <row r="157" spans="2:24" ht="15.75" thickBot="1" x14ac:dyDescent="0.3">
      <c r="B157" s="92"/>
      <c r="C157" s="34" t="s">
        <v>45</v>
      </c>
      <c r="D157" s="32">
        <v>6</v>
      </c>
      <c r="E157" s="86">
        <v>5.28169014084507</v>
      </c>
      <c r="F157" s="86">
        <v>0.71830985915492995</v>
      </c>
      <c r="G157" s="29">
        <v>0.51596905375917534</v>
      </c>
      <c r="H157" s="34">
        <v>9.7690140845070536E-2</v>
      </c>
      <c r="N157" s="92"/>
      <c r="O157" s="34" t="s">
        <v>45</v>
      </c>
      <c r="P157" s="32">
        <v>21</v>
      </c>
      <c r="Q157" s="86">
        <v>15.79245283018868</v>
      </c>
      <c r="R157" s="86">
        <v>5.2075471698113205</v>
      </c>
      <c r="S157" s="29">
        <v>27.118547525809895</v>
      </c>
      <c r="T157" s="34">
        <v>1.7171840129843781</v>
      </c>
    </row>
    <row r="158" spans="2:24" ht="15.75" thickBot="1" x14ac:dyDescent="0.3">
      <c r="B158" s="44"/>
      <c r="C158" s="45"/>
      <c r="D158" s="46"/>
      <c r="E158" s="47"/>
      <c r="F158" s="114" t="s">
        <v>404</v>
      </c>
      <c r="G158" s="115"/>
      <c r="H158" s="97">
        <v>2.2733183196985016</v>
      </c>
      <c r="N158" s="44"/>
      <c r="O158" s="45"/>
      <c r="P158" s="46"/>
      <c r="Q158" s="47"/>
      <c r="R158" s="114" t="s">
        <v>404</v>
      </c>
      <c r="S158" s="115"/>
      <c r="T158" s="97">
        <v>8.5349406400871555</v>
      </c>
    </row>
    <row r="160" spans="2:24" x14ac:dyDescent="0.25">
      <c r="B160" s="7" t="s">
        <v>401</v>
      </c>
      <c r="C160">
        <v>2</v>
      </c>
      <c r="D160" s="7" t="s">
        <v>402</v>
      </c>
      <c r="E160">
        <v>0.05</v>
      </c>
      <c r="N160" s="7" t="s">
        <v>401</v>
      </c>
      <c r="O160">
        <v>2</v>
      </c>
      <c r="P160" s="7" t="s">
        <v>402</v>
      </c>
      <c r="Q160">
        <v>0.05</v>
      </c>
    </row>
    <row r="161" spans="2:24" x14ac:dyDescent="0.25">
      <c r="B161" s="7" t="s">
        <v>403</v>
      </c>
      <c r="C161" s="96">
        <v>5.9909999999999997</v>
      </c>
      <c r="N161" s="7" t="s">
        <v>403</v>
      </c>
      <c r="O161" s="96">
        <v>5.9909999999999997</v>
      </c>
    </row>
    <row r="163" spans="2:24" x14ac:dyDescent="0.25">
      <c r="B163" s="112" t="s">
        <v>436</v>
      </c>
      <c r="C163" s="112"/>
      <c r="D163" s="112"/>
      <c r="E163" s="112"/>
      <c r="F163" s="112"/>
      <c r="G163" s="112"/>
      <c r="H163" s="112"/>
      <c r="N163" s="112" t="s">
        <v>437</v>
      </c>
      <c r="O163" s="112"/>
      <c r="P163" s="112"/>
      <c r="Q163" s="112"/>
      <c r="R163" s="112"/>
      <c r="S163" s="112"/>
      <c r="T163" s="112"/>
    </row>
    <row r="164" spans="2:24" ht="15.75" thickBot="1" x14ac:dyDescent="0.3">
      <c r="B164" s="113"/>
      <c r="C164" s="113"/>
      <c r="D164" s="113"/>
      <c r="E164" s="113"/>
      <c r="F164" s="113"/>
      <c r="G164" s="113"/>
      <c r="H164" s="113"/>
      <c r="I164" s="109"/>
      <c r="J164" s="109"/>
      <c r="K164" s="109"/>
      <c r="L164" s="109"/>
      <c r="M164" s="109"/>
      <c r="N164" s="113"/>
      <c r="O164" s="113"/>
      <c r="P164" s="113"/>
      <c r="Q164" s="113"/>
      <c r="R164" s="113"/>
      <c r="S164" s="113"/>
      <c r="T164" s="113"/>
      <c r="U164" s="109"/>
      <c r="V164" s="109"/>
      <c r="W164" s="109"/>
      <c r="X164" s="109"/>
    </row>
    <row r="166" spans="2:24" ht="15.75" thickBot="1" x14ac:dyDescent="0.3">
      <c r="B166" s="69" t="s">
        <v>395</v>
      </c>
      <c r="L166" s="69" t="s">
        <v>396</v>
      </c>
    </row>
    <row r="167" spans="2:24" ht="15.75" thickBot="1" x14ac:dyDescent="0.3">
      <c r="B167" s="100" t="s">
        <v>438</v>
      </c>
      <c r="C167" s="75" t="s">
        <v>69</v>
      </c>
      <c r="D167" s="79" t="s">
        <v>57</v>
      </c>
      <c r="E167" s="79" t="s">
        <v>65</v>
      </c>
      <c r="F167" s="79" t="s">
        <v>35</v>
      </c>
      <c r="G167" s="79" t="s">
        <v>80</v>
      </c>
      <c r="H167" s="79" t="s">
        <v>60</v>
      </c>
      <c r="I167" s="77" t="s">
        <v>72</v>
      </c>
      <c r="J167" s="74" t="s">
        <v>373</v>
      </c>
      <c r="L167" s="74" t="s">
        <v>439</v>
      </c>
      <c r="M167" s="75" t="s">
        <v>69</v>
      </c>
      <c r="N167" s="79" t="s">
        <v>57</v>
      </c>
      <c r="O167" s="79" t="s">
        <v>65</v>
      </c>
      <c r="P167" s="79" t="s">
        <v>35</v>
      </c>
      <c r="Q167" s="79" t="s">
        <v>80</v>
      </c>
      <c r="R167" s="79" t="s">
        <v>60</v>
      </c>
      <c r="S167" s="77" t="s">
        <v>72</v>
      </c>
      <c r="T167" s="74" t="s">
        <v>373</v>
      </c>
    </row>
    <row r="168" spans="2:24" x14ac:dyDescent="0.25">
      <c r="B168" s="73" t="s">
        <v>410</v>
      </c>
      <c r="C168" s="31">
        <v>12</v>
      </c>
      <c r="D168" s="80">
        <v>9</v>
      </c>
      <c r="E168" s="80">
        <v>7</v>
      </c>
      <c r="F168" s="80">
        <v>7</v>
      </c>
      <c r="G168" s="80">
        <v>7</v>
      </c>
      <c r="H168" s="80">
        <v>3</v>
      </c>
      <c r="I168" s="33">
        <v>9</v>
      </c>
      <c r="J168" s="84">
        <v>54</v>
      </c>
      <c r="L168" s="73" t="s">
        <v>410</v>
      </c>
      <c r="M168" s="88">
        <v>8.873239436619718</v>
      </c>
      <c r="N168" s="88">
        <v>8.6197183098591541</v>
      </c>
      <c r="O168" s="88">
        <v>9.887323943661972</v>
      </c>
      <c r="P168" s="88">
        <v>10.140845070422536</v>
      </c>
      <c r="Q168" s="88">
        <v>6.845070422535211</v>
      </c>
      <c r="R168" s="88">
        <v>3.295774647887324</v>
      </c>
      <c r="S168" s="88">
        <v>6.3380281690140849</v>
      </c>
      <c r="T168" s="104">
        <v>53.999999999999993</v>
      </c>
    </row>
    <row r="169" spans="2:24" x14ac:dyDescent="0.25">
      <c r="B169" s="72" t="s">
        <v>411</v>
      </c>
      <c r="C169" s="32">
        <v>7</v>
      </c>
      <c r="D169" s="81">
        <v>5</v>
      </c>
      <c r="E169" s="81">
        <v>12</v>
      </c>
      <c r="F169" s="81">
        <v>12</v>
      </c>
      <c r="G169" s="81">
        <v>7</v>
      </c>
      <c r="H169" s="81">
        <v>5</v>
      </c>
      <c r="I169" s="34">
        <v>5</v>
      </c>
      <c r="J169" s="84">
        <v>53</v>
      </c>
      <c r="L169" s="72" t="s">
        <v>411</v>
      </c>
      <c r="M169" s="88">
        <v>8.7089201877934279</v>
      </c>
      <c r="N169" s="88">
        <v>8.4600938967136159</v>
      </c>
      <c r="O169" s="88">
        <v>9.704225352112676</v>
      </c>
      <c r="P169" s="88">
        <v>9.953051643192488</v>
      </c>
      <c r="Q169" s="88">
        <v>6.71830985915493</v>
      </c>
      <c r="R169" s="88">
        <v>3.2347417840375585</v>
      </c>
      <c r="S169" s="88">
        <v>6.220657276995305</v>
      </c>
      <c r="T169" s="104">
        <v>53</v>
      </c>
    </row>
    <row r="170" spans="2:24" x14ac:dyDescent="0.25">
      <c r="B170" s="78" t="s">
        <v>412</v>
      </c>
      <c r="C170" s="41">
        <v>5</v>
      </c>
      <c r="D170" s="82">
        <v>5</v>
      </c>
      <c r="E170" s="82">
        <v>7</v>
      </c>
      <c r="F170" s="82">
        <v>10</v>
      </c>
      <c r="G170" s="82">
        <v>4</v>
      </c>
      <c r="H170" s="82">
        <v>2</v>
      </c>
      <c r="I170" s="43">
        <v>5</v>
      </c>
      <c r="J170" s="84">
        <v>38</v>
      </c>
      <c r="L170" s="78" t="s">
        <v>412</v>
      </c>
      <c r="M170" s="88">
        <v>6.244131455399061</v>
      </c>
      <c r="N170" s="88">
        <v>6.065727699530516</v>
      </c>
      <c r="O170" s="88">
        <v>6.957746478873239</v>
      </c>
      <c r="P170" s="88">
        <v>7.136150234741784</v>
      </c>
      <c r="Q170" s="88">
        <v>4.816901408450704</v>
      </c>
      <c r="R170" s="88">
        <v>2.31924882629108</v>
      </c>
      <c r="S170" s="88">
        <v>4.460093896713615</v>
      </c>
      <c r="T170" s="104">
        <v>38</v>
      </c>
    </row>
    <row r="171" spans="2:24" ht="15.75" thickBot="1" x14ac:dyDescent="0.3">
      <c r="B171" s="78" t="s">
        <v>409</v>
      </c>
      <c r="C171" s="41">
        <v>11</v>
      </c>
      <c r="D171" s="82">
        <v>15</v>
      </c>
      <c r="E171" s="82">
        <v>13</v>
      </c>
      <c r="F171" s="82">
        <v>11</v>
      </c>
      <c r="G171" s="82">
        <v>9</v>
      </c>
      <c r="H171" s="82">
        <v>3</v>
      </c>
      <c r="I171" s="71">
        <v>6</v>
      </c>
      <c r="J171" s="84">
        <v>68</v>
      </c>
      <c r="L171" s="78" t="s">
        <v>409</v>
      </c>
      <c r="M171" s="88">
        <v>11.173708920187794</v>
      </c>
      <c r="N171" s="88">
        <v>10.854460093896714</v>
      </c>
      <c r="O171" s="88">
        <v>12.450704225352112</v>
      </c>
      <c r="P171" s="88">
        <v>12.769953051643192</v>
      </c>
      <c r="Q171" s="88">
        <v>8.6197183098591541</v>
      </c>
      <c r="R171" s="88">
        <v>4.150234741784038</v>
      </c>
      <c r="S171" s="88">
        <v>7.981220657276995</v>
      </c>
      <c r="T171" s="104">
        <v>68</v>
      </c>
    </row>
    <row r="172" spans="2:24" ht="15.75" thickBot="1" x14ac:dyDescent="0.3">
      <c r="B172" s="74" t="s">
        <v>373</v>
      </c>
      <c r="C172" s="46">
        <v>35</v>
      </c>
      <c r="D172" s="46">
        <v>34</v>
      </c>
      <c r="E172" s="46">
        <v>39</v>
      </c>
      <c r="F172" s="46">
        <v>40</v>
      </c>
      <c r="G172" s="46">
        <v>27</v>
      </c>
      <c r="H172" s="46">
        <v>13</v>
      </c>
      <c r="I172" s="46">
        <v>25</v>
      </c>
      <c r="J172" s="85">
        <v>213</v>
      </c>
      <c r="L172" s="74" t="s">
        <v>373</v>
      </c>
      <c r="M172" s="46">
        <v>35</v>
      </c>
      <c r="N172" s="46">
        <v>34</v>
      </c>
      <c r="O172" s="46">
        <v>39</v>
      </c>
      <c r="P172" s="46">
        <v>40</v>
      </c>
      <c r="Q172" s="46">
        <v>27</v>
      </c>
      <c r="R172" s="46">
        <v>13</v>
      </c>
      <c r="S172" s="46">
        <v>25</v>
      </c>
      <c r="T172" s="85">
        <v>213</v>
      </c>
    </row>
    <row r="173" spans="2:24" ht="15.75" thickBot="1" x14ac:dyDescent="0.3"/>
    <row r="174" spans="2:24" ht="15.75" thickBot="1" x14ac:dyDescent="0.3">
      <c r="B174" s="44"/>
      <c r="C174" s="45"/>
      <c r="D174" s="75" t="s">
        <v>395</v>
      </c>
      <c r="E174" s="76" t="s">
        <v>396</v>
      </c>
      <c r="F174" s="76" t="s">
        <v>398</v>
      </c>
      <c r="G174" s="76" t="s">
        <v>399</v>
      </c>
      <c r="H174" s="77" t="s">
        <v>400</v>
      </c>
    </row>
    <row r="175" spans="2:24" x14ac:dyDescent="0.25">
      <c r="B175" s="93" t="s">
        <v>413</v>
      </c>
      <c r="C175" s="33" t="s">
        <v>69</v>
      </c>
      <c r="D175" s="31">
        <v>12</v>
      </c>
      <c r="E175" s="87">
        <v>8.873239436619718</v>
      </c>
      <c r="F175" s="87">
        <v>3.126760563380282</v>
      </c>
      <c r="G175" s="30">
        <v>9.7766316207101784</v>
      </c>
      <c r="H175" s="33">
        <v>1.1018108651911471</v>
      </c>
    </row>
    <row r="176" spans="2:24" x14ac:dyDescent="0.25">
      <c r="B176" s="92"/>
      <c r="C176" s="34" t="s">
        <v>57</v>
      </c>
      <c r="D176" s="32">
        <v>9</v>
      </c>
      <c r="E176" s="86">
        <v>8.6197183098591541</v>
      </c>
      <c r="F176" s="87">
        <v>0.3802816901408459</v>
      </c>
      <c r="G176" s="30">
        <v>0.14461416385637832</v>
      </c>
      <c r="H176" s="33">
        <v>1.6777133388566769E-2</v>
      </c>
    </row>
    <row r="177" spans="2:8" x14ac:dyDescent="0.25">
      <c r="B177" s="92"/>
      <c r="C177" s="34" t="s">
        <v>65</v>
      </c>
      <c r="D177" s="31">
        <v>7</v>
      </c>
      <c r="E177" s="86">
        <v>9.887323943661972</v>
      </c>
      <c r="F177" s="87">
        <v>-2.887323943661972</v>
      </c>
      <c r="G177" s="30">
        <v>8.3366395556437229</v>
      </c>
      <c r="H177" s="33">
        <v>0.84316439950242783</v>
      </c>
    </row>
    <row r="178" spans="2:8" x14ac:dyDescent="0.25">
      <c r="B178" s="92"/>
      <c r="C178" s="34" t="s">
        <v>35</v>
      </c>
      <c r="D178" s="32">
        <v>7</v>
      </c>
      <c r="E178" s="86">
        <v>10.140845070422536</v>
      </c>
      <c r="F178" s="87">
        <v>-3.1408450704225359</v>
      </c>
      <c r="G178" s="30">
        <v>9.8649077563975442</v>
      </c>
      <c r="H178" s="33">
        <v>0.97278951486697995</v>
      </c>
    </row>
    <row r="179" spans="2:8" x14ac:dyDescent="0.25">
      <c r="B179" s="92"/>
      <c r="C179" s="34" t="s">
        <v>80</v>
      </c>
      <c r="D179" s="32">
        <v>7</v>
      </c>
      <c r="E179" s="86">
        <v>6.845070422535211</v>
      </c>
      <c r="F179" s="87">
        <v>0.15492957746478897</v>
      </c>
      <c r="G179" s="30">
        <v>2.4003173973418047E-2</v>
      </c>
      <c r="H179" s="33">
        <v>3.5066365269808258E-3</v>
      </c>
    </row>
    <row r="180" spans="2:8" x14ac:dyDescent="0.25">
      <c r="B180" s="92"/>
      <c r="C180" s="34" t="s">
        <v>60</v>
      </c>
      <c r="D180" s="32">
        <v>3</v>
      </c>
      <c r="E180" s="86">
        <v>3.295774647887324</v>
      </c>
      <c r="F180" s="87">
        <v>-0.29577464788732399</v>
      </c>
      <c r="G180" s="30">
        <v>8.7482642332870494E-2</v>
      </c>
      <c r="H180" s="33">
        <v>2.6543878656554724E-2</v>
      </c>
    </row>
    <row r="181" spans="2:8" x14ac:dyDescent="0.25">
      <c r="B181" s="92"/>
      <c r="C181" s="34" t="s">
        <v>72</v>
      </c>
      <c r="D181" s="32">
        <v>9</v>
      </c>
      <c r="E181" s="86">
        <v>6.3380281690140849</v>
      </c>
      <c r="F181" s="87">
        <v>2.6619718309859151</v>
      </c>
      <c r="G181" s="30">
        <v>7.0860940289625054</v>
      </c>
      <c r="H181" s="33">
        <v>1.1180281690140841</v>
      </c>
    </row>
    <row r="182" spans="2:8" x14ac:dyDescent="0.25">
      <c r="B182" s="70" t="s">
        <v>414</v>
      </c>
      <c r="C182" s="33" t="s">
        <v>69</v>
      </c>
      <c r="D182" s="31">
        <v>7</v>
      </c>
      <c r="E182" s="86">
        <v>8.7089201877934279</v>
      </c>
      <c r="F182" s="87">
        <v>-1.7089201877934279</v>
      </c>
      <c r="G182" s="30">
        <v>2.9204082082479248</v>
      </c>
      <c r="H182" s="33">
        <v>0.33533528213305008</v>
      </c>
    </row>
    <row r="183" spans="2:8" x14ac:dyDescent="0.25">
      <c r="B183" s="92"/>
      <c r="C183" s="34" t="s">
        <v>57</v>
      </c>
      <c r="D183" s="32">
        <v>5</v>
      </c>
      <c r="E183" s="86">
        <v>8.4600938967136159</v>
      </c>
      <c r="F183" s="87">
        <v>-3.4600938967136159</v>
      </c>
      <c r="G183" s="30">
        <v>11.972249774074815</v>
      </c>
      <c r="H183" s="33">
        <v>1.4151438412197199</v>
      </c>
    </row>
    <row r="184" spans="2:8" x14ac:dyDescent="0.25">
      <c r="B184" s="92"/>
      <c r="C184" s="34" t="s">
        <v>65</v>
      </c>
      <c r="D184" s="31">
        <v>12</v>
      </c>
      <c r="E184" s="86">
        <v>9.704225352112676</v>
      </c>
      <c r="F184" s="87">
        <v>2.295774647887324</v>
      </c>
      <c r="G184" s="30">
        <v>5.270581233882166</v>
      </c>
      <c r="H184" s="33">
        <v>0.54312230421717533</v>
      </c>
    </row>
    <row r="185" spans="2:8" x14ac:dyDescent="0.25">
      <c r="B185" s="92"/>
      <c r="C185" s="34" t="s">
        <v>35</v>
      </c>
      <c r="D185" s="32">
        <v>12</v>
      </c>
      <c r="E185" s="86">
        <v>9.953051643192488</v>
      </c>
      <c r="F185" s="87">
        <v>2.046948356807512</v>
      </c>
      <c r="G185" s="30">
        <v>4.1899975754369736</v>
      </c>
      <c r="H185" s="33">
        <v>0.42097617149437516</v>
      </c>
    </row>
    <row r="186" spans="2:8" x14ac:dyDescent="0.25">
      <c r="B186" s="92"/>
      <c r="C186" s="34" t="s">
        <v>80</v>
      </c>
      <c r="D186" s="32">
        <v>7</v>
      </c>
      <c r="E186" s="86">
        <v>6.71830985915493</v>
      </c>
      <c r="F186" s="87">
        <v>0.28169014084507005</v>
      </c>
      <c r="G186" s="30">
        <v>7.9349335449315397E-2</v>
      </c>
      <c r="H186" s="33">
        <v>1.1810907372958895E-2</v>
      </c>
    </row>
    <row r="187" spans="2:8" x14ac:dyDescent="0.25">
      <c r="B187" s="92"/>
      <c r="C187" s="34" t="s">
        <v>60</v>
      </c>
      <c r="D187" s="32">
        <v>5</v>
      </c>
      <c r="E187" s="86">
        <v>3.2347417840375585</v>
      </c>
      <c r="F187" s="87">
        <v>1.7652582159624415</v>
      </c>
      <c r="G187" s="30">
        <v>3.1161365690229017</v>
      </c>
      <c r="H187" s="33">
        <v>0.96333394659198568</v>
      </c>
    </row>
    <row r="188" spans="2:8" x14ac:dyDescent="0.25">
      <c r="B188" s="92"/>
      <c r="C188" s="34" t="s">
        <v>72</v>
      </c>
      <c r="D188" s="32">
        <v>5</v>
      </c>
      <c r="E188" s="86">
        <v>6.220657276995305</v>
      </c>
      <c r="F188" s="87">
        <v>-1.220657276995305</v>
      </c>
      <c r="G188" s="30">
        <v>1.4900041878815928</v>
      </c>
      <c r="H188" s="33">
        <v>0.23952520152360701</v>
      </c>
    </row>
    <row r="189" spans="2:8" x14ac:dyDescent="0.25">
      <c r="B189" s="70" t="s">
        <v>412</v>
      </c>
      <c r="C189" s="33" t="s">
        <v>69</v>
      </c>
      <c r="D189" s="32">
        <v>5</v>
      </c>
      <c r="E189" s="86">
        <v>6.244131455399061</v>
      </c>
      <c r="F189" s="87">
        <v>-1.244131455399061</v>
      </c>
      <c r="G189" s="30">
        <v>1.5478630783133858</v>
      </c>
      <c r="H189" s="33">
        <v>0.24789085389530163</v>
      </c>
    </row>
    <row r="190" spans="2:8" x14ac:dyDescent="0.25">
      <c r="B190" s="94"/>
      <c r="C190" s="34" t="s">
        <v>57</v>
      </c>
      <c r="D190" s="41">
        <v>5</v>
      </c>
      <c r="E190" s="95">
        <v>6.065727699530516</v>
      </c>
      <c r="F190" s="87">
        <v>-1.065727699530516</v>
      </c>
      <c r="G190" s="30">
        <v>1.1357755295466059</v>
      </c>
      <c r="H190" s="33">
        <v>0.1872447273942934</v>
      </c>
    </row>
    <row r="191" spans="2:8" x14ac:dyDescent="0.25">
      <c r="B191" s="92"/>
      <c r="C191" s="34" t="s">
        <v>65</v>
      </c>
      <c r="D191" s="32">
        <v>7</v>
      </c>
      <c r="E191" s="86">
        <v>6.957746478873239</v>
      </c>
      <c r="F191" s="87">
        <v>4.2253521126760951E-2</v>
      </c>
      <c r="G191" s="30">
        <v>1.7853600476096341E-3</v>
      </c>
      <c r="H191" s="33">
        <v>2.5660033072931991E-4</v>
      </c>
    </row>
    <row r="192" spans="2:8" x14ac:dyDescent="0.25">
      <c r="B192" s="92"/>
      <c r="C192" s="34" t="s">
        <v>35</v>
      </c>
      <c r="D192" s="32">
        <v>10</v>
      </c>
      <c r="E192" s="86">
        <v>7.136150234741784</v>
      </c>
      <c r="F192" s="87">
        <v>2.863849765258216</v>
      </c>
      <c r="G192" s="30">
        <v>8.2016354779695391</v>
      </c>
      <c r="H192" s="33">
        <v>1.1493081294786263</v>
      </c>
    </row>
    <row r="193" spans="2:8" x14ac:dyDescent="0.25">
      <c r="B193" s="92"/>
      <c r="C193" s="34" t="s">
        <v>80</v>
      </c>
      <c r="D193" s="32">
        <v>4</v>
      </c>
      <c r="E193" s="86">
        <v>4.816901408450704</v>
      </c>
      <c r="F193" s="87">
        <v>-0.81690140845070403</v>
      </c>
      <c r="G193" s="30">
        <v>0.66732791112874401</v>
      </c>
      <c r="H193" s="33">
        <v>0.13853883535128897</v>
      </c>
    </row>
    <row r="194" spans="2:8" x14ac:dyDescent="0.25">
      <c r="B194" s="92"/>
      <c r="C194" s="34" t="s">
        <v>60</v>
      </c>
      <c r="D194" s="32">
        <v>2</v>
      </c>
      <c r="E194" s="86">
        <v>2.31924882629108</v>
      </c>
      <c r="F194" s="87">
        <v>-0.31924882629107998</v>
      </c>
      <c r="G194" s="30">
        <v>0.10191981308823216</v>
      </c>
      <c r="H194" s="33">
        <v>4.3945182566383495E-2</v>
      </c>
    </row>
    <row r="195" spans="2:8" x14ac:dyDescent="0.25">
      <c r="B195" s="101"/>
      <c r="C195" s="34" t="s">
        <v>72</v>
      </c>
      <c r="D195" s="32">
        <v>5</v>
      </c>
      <c r="E195" s="105">
        <v>4.460093896713615</v>
      </c>
      <c r="F195" s="87">
        <v>0.539906103286385</v>
      </c>
      <c r="G195" s="30">
        <v>0.29149860036588865</v>
      </c>
      <c r="H195" s="33">
        <v>6.5357054608351881E-2</v>
      </c>
    </row>
    <row r="196" spans="2:8" x14ac:dyDescent="0.25">
      <c r="B196" s="70" t="s">
        <v>409</v>
      </c>
      <c r="C196" s="33" t="s">
        <v>69</v>
      </c>
      <c r="D196" s="41">
        <v>11</v>
      </c>
      <c r="E196" s="86">
        <v>11.173708920187794</v>
      </c>
      <c r="F196" s="87">
        <v>-0.17370892018779394</v>
      </c>
      <c r="G196" s="30">
        <v>3.0174788952809364E-2</v>
      </c>
      <c r="H196" s="33">
        <v>2.700516826448905E-3</v>
      </c>
    </row>
    <row r="197" spans="2:8" x14ac:dyDescent="0.25">
      <c r="B197" s="94"/>
      <c r="C197" s="34" t="s">
        <v>57</v>
      </c>
      <c r="D197" s="41">
        <v>15</v>
      </c>
      <c r="E197" s="95">
        <v>10.854460093896714</v>
      </c>
      <c r="F197" s="87">
        <v>4.145539906103286</v>
      </c>
      <c r="G197" s="30">
        <v>17.185501113094841</v>
      </c>
      <c r="H197" s="33">
        <v>1.5832663222704155</v>
      </c>
    </row>
    <row r="198" spans="2:8" x14ac:dyDescent="0.25">
      <c r="B198" s="92"/>
      <c r="C198" s="34" t="s">
        <v>65</v>
      </c>
      <c r="D198" s="32">
        <v>13</v>
      </c>
      <c r="E198" s="86">
        <v>12.450704225352112</v>
      </c>
      <c r="F198" s="87">
        <v>0.54929577464788792</v>
      </c>
      <c r="G198" s="30">
        <v>0.30172584804602326</v>
      </c>
      <c r="H198" s="33">
        <v>2.4233637116818613E-2</v>
      </c>
    </row>
    <row r="199" spans="2:8" x14ac:dyDescent="0.25">
      <c r="B199" s="92"/>
      <c r="C199" s="34" t="s">
        <v>35</v>
      </c>
      <c r="D199" s="32">
        <v>11</v>
      </c>
      <c r="E199" s="86">
        <v>12.769953051643192</v>
      </c>
      <c r="F199" s="87">
        <v>-1.7699530516431921</v>
      </c>
      <c r="G199" s="30">
        <v>3.132733805021048</v>
      </c>
      <c r="H199" s="33">
        <v>0.24532069870201589</v>
      </c>
    </row>
    <row r="200" spans="2:8" x14ac:dyDescent="0.25">
      <c r="B200" s="92"/>
      <c r="C200" s="34" t="s">
        <v>80</v>
      </c>
      <c r="D200" s="32">
        <v>9</v>
      </c>
      <c r="E200" s="86">
        <v>8.6197183098591541</v>
      </c>
      <c r="F200" s="87">
        <v>0.3802816901408459</v>
      </c>
      <c r="G200" s="30">
        <v>0.14461416385637832</v>
      </c>
      <c r="H200" s="33">
        <v>1.6777133388566769E-2</v>
      </c>
    </row>
    <row r="201" spans="2:8" x14ac:dyDescent="0.25">
      <c r="B201" s="92"/>
      <c r="C201" s="34" t="s">
        <v>60</v>
      </c>
      <c r="D201" s="32">
        <v>3</v>
      </c>
      <c r="E201" s="86">
        <v>4.150234741784038</v>
      </c>
      <c r="F201" s="87">
        <v>-1.150234741784038</v>
      </c>
      <c r="G201" s="30">
        <v>1.3230399612069925</v>
      </c>
      <c r="H201" s="33">
        <v>0.31878677798313276</v>
      </c>
    </row>
    <row r="202" spans="2:8" ht="15.75" thickBot="1" x14ac:dyDescent="0.3">
      <c r="B202" s="101"/>
      <c r="C202" s="34" t="s">
        <v>72</v>
      </c>
      <c r="D202" s="103">
        <v>6</v>
      </c>
      <c r="E202" s="105">
        <v>7.981220657276995</v>
      </c>
      <c r="F202" s="87">
        <v>-1.981220657276995</v>
      </c>
      <c r="G202" s="30">
        <v>3.9252352928210881</v>
      </c>
      <c r="H202" s="33">
        <v>0.49180889257111282</v>
      </c>
    </row>
    <row r="203" spans="2:8" ht="15.75" thickBot="1" x14ac:dyDescent="0.3">
      <c r="B203" s="44"/>
      <c r="C203" s="45"/>
      <c r="D203" s="46"/>
      <c r="E203" s="47"/>
      <c r="F203" s="114" t="s">
        <v>404</v>
      </c>
      <c r="G203" s="115"/>
      <c r="H203" s="97">
        <v>12.527303614183101</v>
      </c>
    </row>
    <row r="205" spans="2:8" x14ac:dyDescent="0.25">
      <c r="B205" s="7" t="s">
        <v>401</v>
      </c>
      <c r="C205">
        <v>18</v>
      </c>
      <c r="D205" s="7" t="s">
        <v>402</v>
      </c>
      <c r="E205">
        <v>0.05</v>
      </c>
    </row>
    <row r="206" spans="2:8" x14ac:dyDescent="0.25">
      <c r="B206" s="7" t="s">
        <v>403</v>
      </c>
      <c r="C206" s="96">
        <v>28.869</v>
      </c>
    </row>
    <row r="208" spans="2:8" x14ac:dyDescent="0.25">
      <c r="B208" s="112" t="s">
        <v>440</v>
      </c>
      <c r="C208" s="112"/>
      <c r="D208" s="112"/>
      <c r="E208" s="112"/>
      <c r="F208" s="112"/>
      <c r="G208" s="112"/>
      <c r="H208" s="112"/>
    </row>
    <row r="209" spans="2:20" ht="15.75" thickBot="1" x14ac:dyDescent="0.3">
      <c r="B209" s="113"/>
      <c r="C209" s="113"/>
      <c r="D209" s="113"/>
      <c r="E209" s="113"/>
      <c r="F209" s="113"/>
      <c r="G209" s="113"/>
      <c r="H209" s="113"/>
      <c r="I209" s="109"/>
      <c r="J209" s="109"/>
      <c r="K209" s="109"/>
      <c r="L209" s="109"/>
    </row>
    <row r="211" spans="2:20" ht="15.75" thickBot="1" x14ac:dyDescent="0.3">
      <c r="B211" s="69" t="s">
        <v>395</v>
      </c>
      <c r="L211" s="69" t="s">
        <v>396</v>
      </c>
    </row>
    <row r="212" spans="2:20" ht="15.75" thickBot="1" x14ac:dyDescent="0.3">
      <c r="B212" s="100" t="s">
        <v>415</v>
      </c>
      <c r="C212" s="75" t="s">
        <v>69</v>
      </c>
      <c r="D212" s="79" t="s">
        <v>57</v>
      </c>
      <c r="E212" s="79" t="s">
        <v>65</v>
      </c>
      <c r="F212" s="79" t="s">
        <v>35</v>
      </c>
      <c r="G212" s="79" t="s">
        <v>80</v>
      </c>
      <c r="H212" s="79" t="s">
        <v>60</v>
      </c>
      <c r="I212" s="77" t="s">
        <v>72</v>
      </c>
      <c r="J212" s="74" t="s">
        <v>373</v>
      </c>
      <c r="L212" s="74" t="s">
        <v>439</v>
      </c>
      <c r="M212" s="75" t="s">
        <v>69</v>
      </c>
      <c r="N212" s="79" t="s">
        <v>57</v>
      </c>
      <c r="O212" s="79" t="s">
        <v>65</v>
      </c>
      <c r="P212" s="79" t="s">
        <v>35</v>
      </c>
      <c r="Q212" s="79" t="s">
        <v>80</v>
      </c>
      <c r="R212" s="79" t="s">
        <v>60</v>
      </c>
      <c r="S212" s="77" t="s">
        <v>72</v>
      </c>
      <c r="T212" s="74" t="s">
        <v>373</v>
      </c>
    </row>
    <row r="213" spans="2:20" x14ac:dyDescent="0.25">
      <c r="B213" s="73" t="s">
        <v>410</v>
      </c>
      <c r="C213" s="31">
        <v>12</v>
      </c>
      <c r="D213" s="80">
        <v>9</v>
      </c>
      <c r="E213" s="80">
        <v>7</v>
      </c>
      <c r="F213" s="80">
        <v>7</v>
      </c>
      <c r="G213" s="80">
        <v>7</v>
      </c>
      <c r="H213" s="80">
        <v>3</v>
      </c>
      <c r="I213" s="33">
        <v>9</v>
      </c>
      <c r="J213" s="84">
        <v>54</v>
      </c>
      <c r="L213" s="73" t="s">
        <v>410</v>
      </c>
      <c r="M213" s="88">
        <v>8.873239436619718</v>
      </c>
      <c r="N213" s="88">
        <v>8.6197183098591541</v>
      </c>
      <c r="O213" s="88">
        <v>9.887323943661972</v>
      </c>
      <c r="P213" s="88">
        <v>10.140845070422536</v>
      </c>
      <c r="Q213" s="88">
        <v>6.845070422535211</v>
      </c>
      <c r="R213" s="88">
        <v>3.295774647887324</v>
      </c>
      <c r="S213" s="88">
        <v>6.3380281690140849</v>
      </c>
      <c r="T213" s="104">
        <v>53.999999999999993</v>
      </c>
    </row>
    <row r="214" spans="2:20" x14ac:dyDescent="0.25">
      <c r="B214" s="72" t="s">
        <v>411</v>
      </c>
      <c r="C214" s="32">
        <v>7</v>
      </c>
      <c r="D214" s="81">
        <v>5</v>
      </c>
      <c r="E214" s="81">
        <v>12</v>
      </c>
      <c r="F214" s="81">
        <v>12</v>
      </c>
      <c r="G214" s="81">
        <v>7</v>
      </c>
      <c r="H214" s="81">
        <v>5</v>
      </c>
      <c r="I214" s="34">
        <v>5</v>
      </c>
      <c r="J214" s="84">
        <v>53</v>
      </c>
      <c r="L214" s="72" t="s">
        <v>411</v>
      </c>
      <c r="M214" s="88">
        <v>8.7089201877934279</v>
      </c>
      <c r="N214" s="88">
        <v>8.4600938967136159</v>
      </c>
      <c r="O214" s="88">
        <v>9.704225352112676</v>
      </c>
      <c r="P214" s="88">
        <v>9.953051643192488</v>
      </c>
      <c r="Q214" s="88">
        <v>6.71830985915493</v>
      </c>
      <c r="R214" s="88">
        <v>3.2347417840375585</v>
      </c>
      <c r="S214" s="88">
        <v>6.220657276995305</v>
      </c>
      <c r="T214" s="104">
        <v>53</v>
      </c>
    </row>
    <row r="215" spans="2:20" x14ac:dyDescent="0.25">
      <c r="B215" s="78" t="s">
        <v>412</v>
      </c>
      <c r="C215" s="41">
        <v>5</v>
      </c>
      <c r="D215" s="82">
        <v>5</v>
      </c>
      <c r="E215" s="82">
        <v>7</v>
      </c>
      <c r="F215" s="82">
        <v>10</v>
      </c>
      <c r="G215" s="82">
        <v>4</v>
      </c>
      <c r="H215" s="82">
        <v>2</v>
      </c>
      <c r="I215" s="43">
        <v>5</v>
      </c>
      <c r="J215" s="84">
        <v>38</v>
      </c>
      <c r="L215" s="78" t="s">
        <v>412</v>
      </c>
      <c r="M215" s="88">
        <v>6.244131455399061</v>
      </c>
      <c r="N215" s="88">
        <v>6.065727699530516</v>
      </c>
      <c r="O215" s="88">
        <v>6.957746478873239</v>
      </c>
      <c r="P215" s="88">
        <v>7.136150234741784</v>
      </c>
      <c r="Q215" s="88">
        <v>4.816901408450704</v>
      </c>
      <c r="R215" s="88">
        <v>2.31924882629108</v>
      </c>
      <c r="S215" s="88">
        <v>4.460093896713615</v>
      </c>
      <c r="T215" s="104">
        <v>38</v>
      </c>
    </row>
    <row r="216" spans="2:20" ht="15.75" thickBot="1" x14ac:dyDescent="0.3">
      <c r="B216" s="78" t="s">
        <v>409</v>
      </c>
      <c r="C216" s="41">
        <v>11</v>
      </c>
      <c r="D216" s="82">
        <v>15</v>
      </c>
      <c r="E216" s="82">
        <v>13</v>
      </c>
      <c r="F216" s="82">
        <v>11</v>
      </c>
      <c r="G216" s="82">
        <v>9</v>
      </c>
      <c r="H216" s="82">
        <v>3</v>
      </c>
      <c r="I216" s="71">
        <v>6</v>
      </c>
      <c r="J216" s="84">
        <v>68</v>
      </c>
      <c r="L216" s="78" t="s">
        <v>409</v>
      </c>
      <c r="M216" s="88">
        <v>11.173708920187794</v>
      </c>
      <c r="N216" s="88">
        <v>10.854460093896714</v>
      </c>
      <c r="O216" s="88">
        <v>12.450704225352112</v>
      </c>
      <c r="P216" s="88">
        <v>12.769953051643192</v>
      </c>
      <c r="Q216" s="88">
        <v>8.6197183098591541</v>
      </c>
      <c r="R216" s="88">
        <v>4.150234741784038</v>
      </c>
      <c r="S216" s="88">
        <v>7.981220657276995</v>
      </c>
      <c r="T216" s="104">
        <v>68</v>
      </c>
    </row>
    <row r="217" spans="2:20" ht="15.75" thickBot="1" x14ac:dyDescent="0.3">
      <c r="B217" s="74" t="s">
        <v>373</v>
      </c>
      <c r="C217" s="46">
        <v>35</v>
      </c>
      <c r="D217" s="46">
        <v>34</v>
      </c>
      <c r="E217" s="46">
        <v>39</v>
      </c>
      <c r="F217" s="46">
        <v>40</v>
      </c>
      <c r="G217" s="46">
        <v>27</v>
      </c>
      <c r="H217" s="46">
        <v>13</v>
      </c>
      <c r="I217" s="46">
        <v>25</v>
      </c>
      <c r="J217" s="85">
        <v>213</v>
      </c>
      <c r="L217" s="74" t="s">
        <v>373</v>
      </c>
      <c r="M217" s="46">
        <v>35</v>
      </c>
      <c r="N217" s="46">
        <v>34</v>
      </c>
      <c r="O217" s="46">
        <v>39</v>
      </c>
      <c r="P217" s="46">
        <v>40</v>
      </c>
      <c r="Q217" s="46">
        <v>27</v>
      </c>
      <c r="R217" s="46">
        <v>13</v>
      </c>
      <c r="S217" s="46">
        <v>25</v>
      </c>
      <c r="T217" s="85">
        <v>213</v>
      </c>
    </row>
    <row r="218" spans="2:20" ht="15.75" thickBot="1" x14ac:dyDescent="0.3"/>
    <row r="219" spans="2:20" ht="15.75" thickBot="1" x14ac:dyDescent="0.3">
      <c r="B219" s="44"/>
      <c r="C219" s="45"/>
      <c r="D219" s="75" t="s">
        <v>395</v>
      </c>
      <c r="E219" s="76" t="s">
        <v>396</v>
      </c>
      <c r="F219" s="76" t="s">
        <v>398</v>
      </c>
      <c r="G219" s="76" t="s">
        <v>399</v>
      </c>
      <c r="H219" s="77" t="s">
        <v>400</v>
      </c>
    </row>
    <row r="220" spans="2:20" x14ac:dyDescent="0.25">
      <c r="B220" s="93" t="s">
        <v>413</v>
      </c>
      <c r="C220" s="33" t="s">
        <v>69</v>
      </c>
      <c r="D220" s="31">
        <v>12</v>
      </c>
      <c r="E220" s="87">
        <v>8.873239436619718</v>
      </c>
      <c r="F220" s="87">
        <v>3.126760563380282</v>
      </c>
      <c r="G220" s="30">
        <v>9.7766316207101784</v>
      </c>
      <c r="H220" s="33">
        <v>1.1018108651911471</v>
      </c>
    </row>
    <row r="221" spans="2:20" x14ac:dyDescent="0.25">
      <c r="B221" s="92"/>
      <c r="C221" s="34" t="s">
        <v>57</v>
      </c>
      <c r="D221" s="32">
        <v>9</v>
      </c>
      <c r="E221" s="86">
        <v>8.6197183098591541</v>
      </c>
      <c r="F221" s="87">
        <v>0.3802816901408459</v>
      </c>
      <c r="G221" s="30">
        <v>0.14461416385637832</v>
      </c>
      <c r="H221" s="33">
        <v>1.6777133388566769E-2</v>
      </c>
    </row>
    <row r="222" spans="2:20" x14ac:dyDescent="0.25">
      <c r="B222" s="92"/>
      <c r="C222" s="34" t="s">
        <v>65</v>
      </c>
      <c r="D222" s="31">
        <v>7</v>
      </c>
      <c r="E222" s="86">
        <v>9.887323943661972</v>
      </c>
      <c r="F222" s="87">
        <v>-2.887323943661972</v>
      </c>
      <c r="G222" s="30">
        <v>8.3366395556437229</v>
      </c>
      <c r="H222" s="33">
        <v>0.84316439950242783</v>
      </c>
    </row>
    <row r="223" spans="2:20" x14ac:dyDescent="0.25">
      <c r="B223" s="92"/>
      <c r="C223" s="34" t="s">
        <v>35</v>
      </c>
      <c r="D223" s="32">
        <v>7</v>
      </c>
      <c r="E223" s="86">
        <v>10.140845070422536</v>
      </c>
      <c r="F223" s="87">
        <v>-3.1408450704225359</v>
      </c>
      <c r="G223" s="30">
        <v>9.8649077563975442</v>
      </c>
      <c r="H223" s="33">
        <v>0.97278951486697995</v>
      </c>
    </row>
    <row r="224" spans="2:20" x14ac:dyDescent="0.25">
      <c r="B224" s="92"/>
      <c r="C224" s="34" t="s">
        <v>80</v>
      </c>
      <c r="D224" s="32">
        <v>7</v>
      </c>
      <c r="E224" s="86">
        <v>6.845070422535211</v>
      </c>
      <c r="F224" s="87">
        <v>0.15492957746478897</v>
      </c>
      <c r="G224" s="30">
        <v>2.4003173973418047E-2</v>
      </c>
      <c r="H224" s="33">
        <v>3.5066365269808258E-3</v>
      </c>
    </row>
    <row r="225" spans="2:8" x14ac:dyDescent="0.25">
      <c r="B225" s="92"/>
      <c r="C225" s="34" t="s">
        <v>60</v>
      </c>
      <c r="D225" s="32">
        <v>3</v>
      </c>
      <c r="E225" s="86">
        <v>3.295774647887324</v>
      </c>
      <c r="F225" s="87">
        <v>-0.29577464788732399</v>
      </c>
      <c r="G225" s="30">
        <v>8.7482642332870494E-2</v>
      </c>
      <c r="H225" s="33">
        <v>2.6543878656554724E-2</v>
      </c>
    </row>
    <row r="226" spans="2:8" x14ac:dyDescent="0.25">
      <c r="B226" s="92"/>
      <c r="C226" s="34" t="s">
        <v>72</v>
      </c>
      <c r="D226" s="32">
        <v>9</v>
      </c>
      <c r="E226" s="86">
        <v>6.3380281690140849</v>
      </c>
      <c r="F226" s="87">
        <v>2.6619718309859151</v>
      </c>
      <c r="G226" s="30">
        <v>7.0860940289625054</v>
      </c>
      <c r="H226" s="33">
        <v>1.1180281690140841</v>
      </c>
    </row>
    <row r="227" spans="2:8" x14ac:dyDescent="0.25">
      <c r="B227" s="70" t="s">
        <v>414</v>
      </c>
      <c r="C227" s="33" t="s">
        <v>69</v>
      </c>
      <c r="D227" s="31">
        <v>7</v>
      </c>
      <c r="E227" s="86">
        <v>8.7089201877934279</v>
      </c>
      <c r="F227" s="87">
        <v>-1.7089201877934279</v>
      </c>
      <c r="G227" s="30">
        <v>2.9204082082479248</v>
      </c>
      <c r="H227" s="33">
        <v>0.33533528213305008</v>
      </c>
    </row>
    <row r="228" spans="2:8" x14ac:dyDescent="0.25">
      <c r="B228" s="92"/>
      <c r="C228" s="34" t="s">
        <v>57</v>
      </c>
      <c r="D228" s="32">
        <v>5</v>
      </c>
      <c r="E228" s="86">
        <v>8.4600938967136159</v>
      </c>
      <c r="F228" s="87">
        <v>-3.4600938967136159</v>
      </c>
      <c r="G228" s="30">
        <v>11.972249774074815</v>
      </c>
      <c r="H228" s="33">
        <v>1.4151438412197199</v>
      </c>
    </row>
    <row r="229" spans="2:8" x14ac:dyDescent="0.25">
      <c r="B229" s="92"/>
      <c r="C229" s="34" t="s">
        <v>65</v>
      </c>
      <c r="D229" s="31">
        <v>12</v>
      </c>
      <c r="E229" s="86">
        <v>9.704225352112676</v>
      </c>
      <c r="F229" s="87">
        <v>2.295774647887324</v>
      </c>
      <c r="G229" s="30">
        <v>5.270581233882166</v>
      </c>
      <c r="H229" s="33">
        <v>0.54312230421717533</v>
      </c>
    </row>
    <row r="230" spans="2:8" x14ac:dyDescent="0.25">
      <c r="B230" s="92"/>
      <c r="C230" s="34" t="s">
        <v>35</v>
      </c>
      <c r="D230" s="32">
        <v>12</v>
      </c>
      <c r="E230" s="86">
        <v>9.953051643192488</v>
      </c>
      <c r="F230" s="87">
        <v>2.046948356807512</v>
      </c>
      <c r="G230" s="30">
        <v>4.1899975754369736</v>
      </c>
      <c r="H230" s="33">
        <v>0.42097617149437516</v>
      </c>
    </row>
    <row r="231" spans="2:8" x14ac:dyDescent="0.25">
      <c r="B231" s="92"/>
      <c r="C231" s="34" t="s">
        <v>80</v>
      </c>
      <c r="D231" s="32">
        <v>7</v>
      </c>
      <c r="E231" s="86">
        <v>6.71830985915493</v>
      </c>
      <c r="F231" s="87">
        <v>0.28169014084507005</v>
      </c>
      <c r="G231" s="30">
        <v>7.9349335449315397E-2</v>
      </c>
      <c r="H231" s="33">
        <v>1.1810907372958895E-2</v>
      </c>
    </row>
    <row r="232" spans="2:8" x14ac:dyDescent="0.25">
      <c r="B232" s="92"/>
      <c r="C232" s="34" t="s">
        <v>60</v>
      </c>
      <c r="D232" s="32">
        <v>5</v>
      </c>
      <c r="E232" s="86">
        <v>3.2347417840375585</v>
      </c>
      <c r="F232" s="87">
        <v>1.7652582159624415</v>
      </c>
      <c r="G232" s="30">
        <v>3.1161365690229017</v>
      </c>
      <c r="H232" s="33">
        <v>0.96333394659198568</v>
      </c>
    </row>
    <row r="233" spans="2:8" x14ac:dyDescent="0.25">
      <c r="B233" s="92"/>
      <c r="C233" s="34" t="s">
        <v>72</v>
      </c>
      <c r="D233" s="32">
        <v>5</v>
      </c>
      <c r="E233" s="86">
        <v>6.220657276995305</v>
      </c>
      <c r="F233" s="87">
        <v>-1.220657276995305</v>
      </c>
      <c r="G233" s="30">
        <v>1.4900041878815928</v>
      </c>
      <c r="H233" s="33">
        <v>0.23952520152360701</v>
      </c>
    </row>
    <row r="234" spans="2:8" x14ac:dyDescent="0.25">
      <c r="B234" s="70" t="s">
        <v>412</v>
      </c>
      <c r="C234" s="33" t="s">
        <v>69</v>
      </c>
      <c r="D234" s="32">
        <v>5</v>
      </c>
      <c r="E234" s="86">
        <v>6.244131455399061</v>
      </c>
      <c r="F234" s="87">
        <v>-1.244131455399061</v>
      </c>
      <c r="G234" s="30">
        <v>1.5478630783133858</v>
      </c>
      <c r="H234" s="33">
        <v>0.24789085389530163</v>
      </c>
    </row>
    <row r="235" spans="2:8" x14ac:dyDescent="0.25">
      <c r="B235" s="94"/>
      <c r="C235" s="34" t="s">
        <v>57</v>
      </c>
      <c r="D235" s="41">
        <v>5</v>
      </c>
      <c r="E235" s="95">
        <v>6.065727699530516</v>
      </c>
      <c r="F235" s="87">
        <v>-1.065727699530516</v>
      </c>
      <c r="G235" s="30">
        <v>1.1357755295466059</v>
      </c>
      <c r="H235" s="33">
        <v>0.1872447273942934</v>
      </c>
    </row>
    <row r="236" spans="2:8" x14ac:dyDescent="0.25">
      <c r="B236" s="92"/>
      <c r="C236" s="34" t="s">
        <v>65</v>
      </c>
      <c r="D236" s="32">
        <v>7</v>
      </c>
      <c r="E236" s="86">
        <v>6.957746478873239</v>
      </c>
      <c r="F236" s="87">
        <v>4.2253521126760951E-2</v>
      </c>
      <c r="G236" s="30">
        <v>1.7853600476096341E-3</v>
      </c>
      <c r="H236" s="33">
        <v>2.5660033072931991E-4</v>
      </c>
    </row>
    <row r="237" spans="2:8" x14ac:dyDescent="0.25">
      <c r="B237" s="92"/>
      <c r="C237" s="34" t="s">
        <v>35</v>
      </c>
      <c r="D237" s="32">
        <v>10</v>
      </c>
      <c r="E237" s="86">
        <v>7.136150234741784</v>
      </c>
      <c r="F237" s="87">
        <v>2.863849765258216</v>
      </c>
      <c r="G237" s="30">
        <v>8.2016354779695391</v>
      </c>
      <c r="H237" s="33">
        <v>1.1493081294786263</v>
      </c>
    </row>
    <row r="238" spans="2:8" x14ac:dyDescent="0.25">
      <c r="B238" s="92"/>
      <c r="C238" s="34" t="s">
        <v>80</v>
      </c>
      <c r="D238" s="32">
        <v>4</v>
      </c>
      <c r="E238" s="86">
        <v>4.816901408450704</v>
      </c>
      <c r="F238" s="87">
        <v>-0.81690140845070403</v>
      </c>
      <c r="G238" s="30">
        <v>0.66732791112874401</v>
      </c>
      <c r="H238" s="33">
        <v>0.13853883535128897</v>
      </c>
    </row>
    <row r="239" spans="2:8" x14ac:dyDescent="0.25">
      <c r="B239" s="92"/>
      <c r="C239" s="34" t="s">
        <v>60</v>
      </c>
      <c r="D239" s="32">
        <v>2</v>
      </c>
      <c r="E239" s="86">
        <v>2.31924882629108</v>
      </c>
      <c r="F239" s="87">
        <v>-0.31924882629107998</v>
      </c>
      <c r="G239" s="30">
        <v>0.10191981308823216</v>
      </c>
      <c r="H239" s="33">
        <v>4.3945182566383495E-2</v>
      </c>
    </row>
    <row r="240" spans="2:8" x14ac:dyDescent="0.25">
      <c r="B240" s="101"/>
      <c r="C240" s="34" t="s">
        <v>72</v>
      </c>
      <c r="D240" s="32">
        <v>5</v>
      </c>
      <c r="E240" s="105">
        <v>4.460093896713615</v>
      </c>
      <c r="F240" s="87">
        <v>0.539906103286385</v>
      </c>
      <c r="G240" s="30">
        <v>0.29149860036588865</v>
      </c>
      <c r="H240" s="33">
        <v>6.5357054608351881E-2</v>
      </c>
    </row>
    <row r="241" spans="2:12" x14ac:dyDescent="0.25">
      <c r="B241" s="70" t="s">
        <v>409</v>
      </c>
      <c r="C241" s="33" t="s">
        <v>69</v>
      </c>
      <c r="D241" s="41">
        <v>11</v>
      </c>
      <c r="E241" s="86">
        <v>11.173708920187794</v>
      </c>
      <c r="F241" s="87">
        <v>-0.17370892018779394</v>
      </c>
      <c r="G241" s="30">
        <v>3.0174788952809364E-2</v>
      </c>
      <c r="H241" s="33">
        <v>2.700516826448905E-3</v>
      </c>
    </row>
    <row r="242" spans="2:12" x14ac:dyDescent="0.25">
      <c r="B242" s="94"/>
      <c r="C242" s="34" t="s">
        <v>57</v>
      </c>
      <c r="D242" s="41">
        <v>15</v>
      </c>
      <c r="E242" s="95">
        <v>10.854460093896714</v>
      </c>
      <c r="F242" s="87">
        <v>4.145539906103286</v>
      </c>
      <c r="G242" s="30">
        <v>17.185501113094841</v>
      </c>
      <c r="H242" s="33">
        <v>1.5832663222704155</v>
      </c>
    </row>
    <row r="243" spans="2:12" x14ac:dyDescent="0.25">
      <c r="B243" s="92"/>
      <c r="C243" s="34" t="s">
        <v>65</v>
      </c>
      <c r="D243" s="32">
        <v>13</v>
      </c>
      <c r="E243" s="86">
        <v>12.450704225352112</v>
      </c>
      <c r="F243" s="87">
        <v>0.54929577464788792</v>
      </c>
      <c r="G243" s="30">
        <v>0.30172584804602326</v>
      </c>
      <c r="H243" s="33">
        <v>2.4233637116818613E-2</v>
      </c>
    </row>
    <row r="244" spans="2:12" x14ac:dyDescent="0.25">
      <c r="B244" s="92"/>
      <c r="C244" s="34" t="s">
        <v>35</v>
      </c>
      <c r="D244" s="32">
        <v>11</v>
      </c>
      <c r="E244" s="86">
        <v>12.769953051643192</v>
      </c>
      <c r="F244" s="87">
        <v>-1.7699530516431921</v>
      </c>
      <c r="G244" s="30">
        <v>3.132733805021048</v>
      </c>
      <c r="H244" s="33">
        <v>0.24532069870201589</v>
      </c>
    </row>
    <row r="245" spans="2:12" x14ac:dyDescent="0.25">
      <c r="B245" s="92"/>
      <c r="C245" s="34" t="s">
        <v>80</v>
      </c>
      <c r="D245" s="32">
        <v>9</v>
      </c>
      <c r="E245" s="86">
        <v>8.6197183098591541</v>
      </c>
      <c r="F245" s="87">
        <v>0.3802816901408459</v>
      </c>
      <c r="G245" s="30">
        <v>0.14461416385637832</v>
      </c>
      <c r="H245" s="33">
        <v>1.6777133388566769E-2</v>
      </c>
    </row>
    <row r="246" spans="2:12" x14ac:dyDescent="0.25">
      <c r="B246" s="92"/>
      <c r="C246" s="34" t="s">
        <v>60</v>
      </c>
      <c r="D246" s="32">
        <v>3</v>
      </c>
      <c r="E246" s="86">
        <v>4.150234741784038</v>
      </c>
      <c r="F246" s="87">
        <v>-1.150234741784038</v>
      </c>
      <c r="G246" s="30">
        <v>1.3230399612069925</v>
      </c>
      <c r="H246" s="33">
        <v>0.31878677798313276</v>
      </c>
    </row>
    <row r="247" spans="2:12" ht="15.75" thickBot="1" x14ac:dyDescent="0.3">
      <c r="B247" s="101"/>
      <c r="C247" s="34" t="s">
        <v>72</v>
      </c>
      <c r="D247" s="103">
        <v>6</v>
      </c>
      <c r="E247" s="105">
        <v>7.981220657276995</v>
      </c>
      <c r="F247" s="87">
        <v>-1.981220657276995</v>
      </c>
      <c r="G247" s="30">
        <v>3.9252352928210881</v>
      </c>
      <c r="H247" s="33">
        <v>0.49180889257111282</v>
      </c>
    </row>
    <row r="248" spans="2:12" ht="15.75" thickBot="1" x14ac:dyDescent="0.3">
      <c r="B248" s="44"/>
      <c r="C248" s="45"/>
      <c r="D248" s="46"/>
      <c r="E248" s="47"/>
      <c r="F248" s="114" t="s">
        <v>404</v>
      </c>
      <c r="G248" s="115"/>
      <c r="H248" s="97">
        <v>12.527303614183101</v>
      </c>
    </row>
    <row r="250" spans="2:12" x14ac:dyDescent="0.25">
      <c r="B250" s="7" t="s">
        <v>401</v>
      </c>
      <c r="C250">
        <v>18</v>
      </c>
      <c r="D250" s="7" t="s">
        <v>402</v>
      </c>
      <c r="E250">
        <v>0.05</v>
      </c>
    </row>
    <row r="251" spans="2:12" x14ac:dyDescent="0.25">
      <c r="B251" s="7" t="s">
        <v>403</v>
      </c>
      <c r="C251" s="96">
        <v>28.869</v>
      </c>
    </row>
    <row r="253" spans="2:12" x14ac:dyDescent="0.25">
      <c r="B253" s="112" t="s">
        <v>440</v>
      </c>
      <c r="C253" s="112"/>
      <c r="D253" s="112"/>
      <c r="E253" s="112"/>
      <c r="F253" s="112"/>
      <c r="G253" s="112"/>
      <c r="H253" s="112"/>
    </row>
    <row r="254" spans="2:12" ht="15.75" thickBot="1" x14ac:dyDescent="0.3">
      <c r="B254" s="113"/>
      <c r="C254" s="113"/>
      <c r="D254" s="113"/>
      <c r="E254" s="113"/>
      <c r="F254" s="113"/>
      <c r="G254" s="113"/>
      <c r="H254" s="113"/>
      <c r="I254" s="109"/>
      <c r="J254" s="109"/>
      <c r="K254" s="109"/>
      <c r="L254" s="109"/>
    </row>
  </sheetData>
  <mergeCells count="24">
    <mergeCell ref="B253:H254"/>
    <mergeCell ref="B163:H164"/>
    <mergeCell ref="N163:T164"/>
    <mergeCell ref="F203:G203"/>
    <mergeCell ref="B208:H209"/>
    <mergeCell ref="F248:G248"/>
    <mergeCell ref="F158:G158"/>
    <mergeCell ref="R158:S158"/>
    <mergeCell ref="F135:G135"/>
    <mergeCell ref="B140:H141"/>
    <mergeCell ref="R48:S48"/>
    <mergeCell ref="N53:T54"/>
    <mergeCell ref="F77:G77"/>
    <mergeCell ref="B82:H83"/>
    <mergeCell ref="F106:G106"/>
    <mergeCell ref="B111:H112"/>
    <mergeCell ref="R106:S106"/>
    <mergeCell ref="N111:T112"/>
    <mergeCell ref="B53:H54"/>
    <mergeCell ref="F48:G48"/>
    <mergeCell ref="F19:G19"/>
    <mergeCell ref="R19:S19"/>
    <mergeCell ref="N24:T25"/>
    <mergeCell ref="B24:H25"/>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A8E2-CB4A-450A-8BAC-6152B19DDB9B}">
  <dimension ref="A2:P62"/>
  <sheetViews>
    <sheetView workbookViewId="0">
      <selection activeCell="M36" sqref="M36:M38"/>
    </sheetView>
  </sheetViews>
  <sheetFormatPr defaultRowHeight="15" x14ac:dyDescent="0.25"/>
  <cols>
    <col min="2" max="2" width="18.140625" customWidth="1"/>
    <col min="3" max="3" width="10" customWidth="1"/>
    <col min="4" max="5" width="10.5703125" customWidth="1"/>
  </cols>
  <sheetData>
    <row r="2" spans="1:2" x14ac:dyDescent="0.25">
      <c r="A2" s="7">
        <v>1</v>
      </c>
      <c r="B2" s="7" t="s">
        <v>312</v>
      </c>
    </row>
    <row r="19" spans="1:5" ht="15.75" thickBot="1" x14ac:dyDescent="0.3">
      <c r="A19" s="7">
        <v>2</v>
      </c>
      <c r="B19" s="7" t="s">
        <v>313</v>
      </c>
    </row>
    <row r="20" spans="1:5" ht="15.75" thickBot="1" x14ac:dyDescent="0.3">
      <c r="B20" s="18"/>
      <c r="C20" s="19" t="s">
        <v>314</v>
      </c>
      <c r="D20" s="19" t="s">
        <v>315</v>
      </c>
      <c r="E20" s="20" t="s">
        <v>317</v>
      </c>
    </row>
    <row r="21" spans="1:5" x14ac:dyDescent="0.25">
      <c r="B21" s="16" t="s">
        <v>316</v>
      </c>
      <c r="C21" s="6">
        <v>0.73</v>
      </c>
      <c r="D21" s="6">
        <v>0.60599999999999998</v>
      </c>
      <c r="E21" s="13">
        <v>100</v>
      </c>
    </row>
    <row r="22" spans="1:5" x14ac:dyDescent="0.25">
      <c r="B22" s="16" t="s">
        <v>54</v>
      </c>
      <c r="C22" s="6">
        <v>0.79800000000000004</v>
      </c>
      <c r="D22" s="6">
        <v>0.63500000000000001</v>
      </c>
      <c r="E22" s="13">
        <v>104</v>
      </c>
    </row>
    <row r="23" spans="1:5" ht="15.75" thickBot="1" x14ac:dyDescent="0.3">
      <c r="B23" s="17" t="s">
        <v>90</v>
      </c>
      <c r="C23" s="21">
        <v>0.66700000000000004</v>
      </c>
      <c r="D23" s="21">
        <v>0.88900000000000001</v>
      </c>
      <c r="E23" s="14">
        <v>9</v>
      </c>
    </row>
    <row r="24" spans="1:5" x14ac:dyDescent="0.25">
      <c r="B24" s="15"/>
      <c r="C24" s="22"/>
      <c r="D24" s="22"/>
      <c r="E24" s="12"/>
    </row>
    <row r="25" spans="1:5" x14ac:dyDescent="0.25">
      <c r="B25" s="16" t="s">
        <v>25</v>
      </c>
      <c r="C25" s="6">
        <v>0.73799999999999999</v>
      </c>
      <c r="D25" s="6">
        <v>0.63200000000000001</v>
      </c>
      <c r="E25" s="13">
        <v>145</v>
      </c>
    </row>
    <row r="26" spans="1:5" ht="15.75" thickBot="1" x14ac:dyDescent="0.3">
      <c r="B26" s="17" t="s">
        <v>53</v>
      </c>
      <c r="C26" s="21">
        <v>0.79400000000000004</v>
      </c>
      <c r="D26" s="21">
        <v>0.58799999999999997</v>
      </c>
      <c r="E26" s="14">
        <v>68</v>
      </c>
    </row>
    <row r="28" spans="1:5" x14ac:dyDescent="0.25">
      <c r="A28" s="7">
        <v>3</v>
      </c>
      <c r="B28" s="7" t="s">
        <v>321</v>
      </c>
    </row>
    <row r="29" spans="1:5" x14ac:dyDescent="0.25">
      <c r="B29" t="s">
        <v>322</v>
      </c>
    </row>
    <row r="31" spans="1:5" x14ac:dyDescent="0.25">
      <c r="A31" s="7">
        <v>4</v>
      </c>
      <c r="B31" s="7" t="s">
        <v>318</v>
      </c>
    </row>
    <row r="32" spans="1:5" x14ac:dyDescent="0.25">
      <c r="B32" t="s">
        <v>319</v>
      </c>
    </row>
    <row r="33" spans="1:16" x14ac:dyDescent="0.25">
      <c r="B33" t="s">
        <v>320</v>
      </c>
    </row>
    <row r="34" spans="1:16" ht="15.75" thickBot="1" x14ac:dyDescent="0.3"/>
    <row r="35" spans="1:16" ht="15.75" thickBot="1" x14ac:dyDescent="0.3">
      <c r="A35" s="7">
        <v>5</v>
      </c>
      <c r="B35" s="7" t="s">
        <v>323</v>
      </c>
      <c r="M35" s="18"/>
      <c r="N35" s="19" t="s">
        <v>314</v>
      </c>
      <c r="O35" s="19" t="s">
        <v>315</v>
      </c>
      <c r="P35" s="20" t="s">
        <v>317</v>
      </c>
    </row>
    <row r="36" spans="1:16" x14ac:dyDescent="0.25">
      <c r="B36" t="s">
        <v>324</v>
      </c>
      <c r="M36" s="16" t="s">
        <v>382</v>
      </c>
      <c r="N36" s="6">
        <v>0.78</v>
      </c>
      <c r="O36" s="6">
        <v>0.64400000000000002</v>
      </c>
      <c r="P36" s="13">
        <v>59</v>
      </c>
    </row>
    <row r="37" spans="1:16" x14ac:dyDescent="0.25">
      <c r="M37" s="16" t="s">
        <v>43</v>
      </c>
      <c r="N37" s="6">
        <v>0.77400000000000002</v>
      </c>
      <c r="O37" s="6">
        <v>0.629</v>
      </c>
      <c r="P37" s="13">
        <v>106</v>
      </c>
    </row>
    <row r="38" spans="1:16" ht="15.75" thickBot="1" x14ac:dyDescent="0.3">
      <c r="A38" s="7">
        <v>6</v>
      </c>
      <c r="B38" s="7" t="s">
        <v>325</v>
      </c>
      <c r="M38" s="17" t="s">
        <v>56</v>
      </c>
      <c r="N38" s="21">
        <v>0.68799999999999994</v>
      </c>
      <c r="O38" s="21">
        <v>0.56299999999999994</v>
      </c>
      <c r="P38" s="14">
        <v>48</v>
      </c>
    </row>
    <row r="39" spans="1:16" x14ac:dyDescent="0.25">
      <c r="B39" t="s">
        <v>326</v>
      </c>
    </row>
    <row r="41" spans="1:16" x14ac:dyDescent="0.25">
      <c r="A41" s="7">
        <v>7</v>
      </c>
      <c r="B41" s="7" t="s">
        <v>327</v>
      </c>
    </row>
    <row r="54" spans="1:16" x14ac:dyDescent="0.25">
      <c r="A54" s="7">
        <v>8</v>
      </c>
      <c r="B54" s="7" t="s">
        <v>329</v>
      </c>
    </row>
    <row r="55" spans="1:16" x14ac:dyDescent="0.25">
      <c r="B55" t="s">
        <v>330</v>
      </c>
    </row>
    <row r="56" spans="1:16" x14ac:dyDescent="0.25">
      <c r="B56" t="s">
        <v>331</v>
      </c>
    </row>
    <row r="57" spans="1:16" ht="15.75" thickBot="1" x14ac:dyDescent="0.3"/>
    <row r="58" spans="1:16" ht="15.75" thickBot="1" x14ac:dyDescent="0.3">
      <c r="A58" s="7">
        <v>9</v>
      </c>
      <c r="B58" s="7" t="s">
        <v>343</v>
      </c>
      <c r="M58" s="18"/>
      <c r="N58" s="19" t="s">
        <v>314</v>
      </c>
      <c r="O58" s="19" t="s">
        <v>315</v>
      </c>
      <c r="P58" s="20" t="s">
        <v>317</v>
      </c>
    </row>
    <row r="59" spans="1:16" x14ac:dyDescent="0.25">
      <c r="M59" s="16" t="s">
        <v>47</v>
      </c>
      <c r="N59" s="6">
        <v>0.73899999999999999</v>
      </c>
      <c r="O59" s="6">
        <v>0.60899999999999999</v>
      </c>
      <c r="P59" s="13">
        <v>69</v>
      </c>
    </row>
    <row r="60" spans="1:16" x14ac:dyDescent="0.25">
      <c r="M60" s="16" t="s">
        <v>38</v>
      </c>
      <c r="N60" s="6">
        <v>0.77900000000000003</v>
      </c>
      <c r="O60" s="6">
        <v>0.61199999999999999</v>
      </c>
      <c r="P60" s="13">
        <v>122</v>
      </c>
    </row>
    <row r="61" spans="1:16" ht="15.75" thickBot="1" x14ac:dyDescent="0.3">
      <c r="M61" s="17" t="s">
        <v>82</v>
      </c>
      <c r="N61" s="21">
        <v>0.8</v>
      </c>
      <c r="O61" s="21">
        <v>0.8</v>
      </c>
      <c r="P61" s="14">
        <v>15</v>
      </c>
    </row>
    <row r="62" spans="1:16" x14ac:dyDescent="0.25">
      <c r="M62" s="7" t="s">
        <v>111</v>
      </c>
      <c r="N62" s="6">
        <v>0.42899999999999999</v>
      </c>
      <c r="O62" s="6">
        <v>0.42899999999999999</v>
      </c>
      <c r="P62">
        <v>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94C8-C3CF-4BF9-83AC-2983719A0194}">
  <dimension ref="A2:AO187"/>
  <sheetViews>
    <sheetView workbookViewId="0">
      <selection activeCell="A112" sqref="A112:I117"/>
    </sheetView>
  </sheetViews>
  <sheetFormatPr defaultRowHeight="15" x14ac:dyDescent="0.25"/>
  <cols>
    <col min="1" max="1" width="21.85546875" bestFit="1" customWidth="1"/>
    <col min="2" max="2" width="16.28515625" bestFit="1" customWidth="1"/>
    <col min="3" max="3" width="6.28515625" bestFit="1" customWidth="1"/>
    <col min="4" max="4" width="16" bestFit="1" customWidth="1"/>
    <col min="5" max="5" width="7.7109375" bestFit="1" customWidth="1"/>
    <col min="6" max="6" width="18.7109375" bestFit="1" customWidth="1"/>
    <col min="7" max="7" width="8.7109375" bestFit="1" customWidth="1"/>
    <col min="8" max="8" width="16.42578125" bestFit="1" customWidth="1"/>
    <col min="9" max="9" width="11.28515625" bestFit="1" customWidth="1"/>
    <col min="10" max="11" width="21.85546875" bestFit="1" customWidth="1"/>
    <col min="12" max="12" width="16.28515625" bestFit="1" customWidth="1"/>
    <col min="13" max="13" width="6.28515625" bestFit="1" customWidth="1"/>
    <col min="14" max="14" width="16" bestFit="1" customWidth="1"/>
    <col min="15" max="15" width="7.7109375" bestFit="1" customWidth="1"/>
    <col min="16" max="16" width="18.7109375" bestFit="1" customWidth="1"/>
    <col min="17" max="17" width="11.28515625" bestFit="1" customWidth="1"/>
    <col min="18" max="18" width="18.7109375" bestFit="1" customWidth="1"/>
    <col min="19" max="19" width="8.7109375" bestFit="1" customWidth="1"/>
    <col min="20" max="20" width="16.42578125" bestFit="1" customWidth="1"/>
    <col min="21" max="21" width="11.28515625" bestFit="1" customWidth="1"/>
    <col min="22" max="22" width="16" bestFit="1" customWidth="1"/>
    <col min="23" max="23" width="13.85546875" bestFit="1" customWidth="1"/>
    <col min="24" max="24" width="21" bestFit="1" customWidth="1"/>
    <col min="25" max="25" width="9.5703125" bestFit="1" customWidth="1"/>
    <col min="26" max="26" width="7.7109375" bestFit="1" customWidth="1"/>
    <col min="27" max="27" width="16" bestFit="1" customWidth="1"/>
    <col min="28" max="28" width="18.7109375" bestFit="1" customWidth="1"/>
    <col min="29" max="29" width="13.85546875" bestFit="1" customWidth="1"/>
    <col min="30" max="30" width="12.5703125" bestFit="1" customWidth="1"/>
    <col min="31" max="31" width="20.5703125" bestFit="1" customWidth="1"/>
    <col min="32" max="32" width="16" bestFit="1" customWidth="1"/>
    <col min="33" max="33" width="18.7109375" bestFit="1" customWidth="1"/>
    <col min="34" max="34" width="13.85546875" bestFit="1" customWidth="1"/>
    <col min="35" max="35" width="23.7109375" bestFit="1" customWidth="1"/>
    <col min="36" max="36" width="10.5703125" bestFit="1" customWidth="1"/>
    <col min="37" max="37" width="16" bestFit="1" customWidth="1"/>
    <col min="38" max="38" width="13.85546875" bestFit="1" customWidth="1"/>
    <col min="39" max="39" width="13.7109375" bestFit="1" customWidth="1"/>
    <col min="40" max="40" width="18.28515625" bestFit="1" customWidth="1"/>
    <col min="41" max="41" width="13.85546875" bestFit="1" customWidth="1"/>
    <col min="42" max="42" width="21.5703125" bestFit="1" customWidth="1"/>
    <col min="43" max="43" width="11.28515625" bestFit="1" customWidth="1"/>
    <col min="44" max="44" width="18.7109375" bestFit="1" customWidth="1"/>
    <col min="45" max="45" width="16.42578125" bestFit="1" customWidth="1"/>
    <col min="46" max="46" width="23.7109375" bestFit="1" customWidth="1"/>
    <col min="47" max="47" width="15.7109375" bestFit="1" customWidth="1"/>
    <col min="48" max="48" width="8.7109375" bestFit="1" customWidth="1"/>
    <col min="49" max="49" width="7.7109375" bestFit="1" customWidth="1"/>
    <col min="50" max="50" width="16" bestFit="1" customWidth="1"/>
    <col min="51" max="51" width="18.7109375" bestFit="1" customWidth="1"/>
    <col min="52" max="52" width="13.85546875" bestFit="1" customWidth="1"/>
    <col min="53" max="53" width="18.85546875" bestFit="1" customWidth="1"/>
    <col min="54" max="54" width="18.28515625" bestFit="1" customWidth="1"/>
    <col min="55" max="55" width="16" bestFit="1" customWidth="1"/>
    <col min="56" max="56" width="16.42578125" bestFit="1" customWidth="1"/>
    <col min="57" max="57" width="21.5703125" bestFit="1" customWidth="1"/>
    <col min="58" max="58" width="11.28515625" bestFit="1" customWidth="1"/>
    <col min="59" max="59" width="21.5703125" bestFit="1" customWidth="1"/>
    <col min="60" max="60" width="11.28515625" bestFit="1" customWidth="1"/>
  </cols>
  <sheetData>
    <row r="2" spans="1:2" x14ac:dyDescent="0.25">
      <c r="A2" s="3" t="s">
        <v>5</v>
      </c>
      <c r="B2" t="s">
        <v>261</v>
      </c>
    </row>
    <row r="3" spans="1:2" x14ac:dyDescent="0.25">
      <c r="A3" s="4" t="s">
        <v>40</v>
      </c>
      <c r="B3" s="126">
        <v>111</v>
      </c>
    </row>
    <row r="4" spans="1:2" x14ac:dyDescent="0.25">
      <c r="A4" s="4" t="s">
        <v>23</v>
      </c>
      <c r="B4" s="126">
        <v>102</v>
      </c>
    </row>
    <row r="5" spans="1:2" x14ac:dyDescent="0.25">
      <c r="A5" s="4" t="s">
        <v>257</v>
      </c>
      <c r="B5" s="126">
        <v>213</v>
      </c>
    </row>
    <row r="18" spans="1:15" x14ac:dyDescent="0.25">
      <c r="A18" s="3" t="s">
        <v>263</v>
      </c>
      <c r="B18" t="s">
        <v>261</v>
      </c>
      <c r="E18" s="3" t="s">
        <v>264</v>
      </c>
      <c r="F18" t="s">
        <v>261</v>
      </c>
      <c r="I18" s="3" t="s">
        <v>265</v>
      </c>
      <c r="J18" t="s">
        <v>261</v>
      </c>
      <c r="N18" s="3" t="s">
        <v>260</v>
      </c>
      <c r="O18" t="s">
        <v>261</v>
      </c>
    </row>
    <row r="19" spans="1:15" x14ac:dyDescent="0.25">
      <c r="A19" s="4" t="s">
        <v>24</v>
      </c>
      <c r="B19" s="126">
        <v>53</v>
      </c>
      <c r="E19" s="4" t="s">
        <v>118</v>
      </c>
      <c r="F19" s="126">
        <v>17</v>
      </c>
      <c r="I19" s="4" t="s">
        <v>79</v>
      </c>
      <c r="J19" s="126">
        <v>18</v>
      </c>
      <c r="N19" s="4" t="s">
        <v>26</v>
      </c>
      <c r="O19" s="126">
        <v>100</v>
      </c>
    </row>
    <row r="20" spans="1:15" x14ac:dyDescent="0.25">
      <c r="A20" s="4" t="s">
        <v>78</v>
      </c>
      <c r="B20" s="126">
        <v>2</v>
      </c>
      <c r="E20" s="4" t="s">
        <v>92</v>
      </c>
      <c r="F20" s="126">
        <v>8</v>
      </c>
      <c r="I20" s="4" t="s">
        <v>106</v>
      </c>
      <c r="J20" s="126">
        <v>10</v>
      </c>
      <c r="N20" s="4" t="s">
        <v>54</v>
      </c>
      <c r="O20" s="126">
        <v>104</v>
      </c>
    </row>
    <row r="21" spans="1:15" x14ac:dyDescent="0.25">
      <c r="A21" s="4" t="s">
        <v>86</v>
      </c>
      <c r="B21" s="126">
        <v>6</v>
      </c>
      <c r="E21" s="4" t="s">
        <v>167</v>
      </c>
      <c r="F21" s="126">
        <v>5</v>
      </c>
      <c r="I21" s="4" t="s">
        <v>124</v>
      </c>
      <c r="J21" s="126">
        <v>3</v>
      </c>
      <c r="N21" s="4" t="s">
        <v>90</v>
      </c>
      <c r="O21" s="126">
        <v>9</v>
      </c>
    </row>
    <row r="22" spans="1:15" x14ac:dyDescent="0.25">
      <c r="A22" s="4" t="s">
        <v>345</v>
      </c>
      <c r="B22" s="126">
        <v>16</v>
      </c>
      <c r="E22" s="4" t="s">
        <v>96</v>
      </c>
      <c r="F22" s="126">
        <v>18</v>
      </c>
      <c r="I22" s="4" t="s">
        <v>96</v>
      </c>
      <c r="J22" s="126">
        <v>20</v>
      </c>
      <c r="N22" s="4" t="s">
        <v>257</v>
      </c>
      <c r="O22" s="126">
        <v>213</v>
      </c>
    </row>
    <row r="23" spans="1:15" x14ac:dyDescent="0.25">
      <c r="A23" s="4" t="s">
        <v>347</v>
      </c>
      <c r="B23" s="126">
        <v>54</v>
      </c>
      <c r="E23" s="4" t="s">
        <v>159</v>
      </c>
      <c r="F23" s="126">
        <v>6</v>
      </c>
      <c r="I23" s="4" t="s">
        <v>116</v>
      </c>
      <c r="J23" s="126">
        <v>1</v>
      </c>
    </row>
    <row r="24" spans="1:15" x14ac:dyDescent="0.25">
      <c r="A24" s="4" t="s">
        <v>348</v>
      </c>
      <c r="B24" s="126">
        <v>16</v>
      </c>
      <c r="E24" s="4" t="s">
        <v>356</v>
      </c>
      <c r="F24" s="126">
        <v>88</v>
      </c>
      <c r="I24" s="4" t="s">
        <v>98</v>
      </c>
      <c r="J24" s="126">
        <v>28</v>
      </c>
    </row>
    <row r="25" spans="1:15" x14ac:dyDescent="0.25">
      <c r="A25" s="4" t="s">
        <v>350</v>
      </c>
      <c r="B25" s="126">
        <v>27</v>
      </c>
      <c r="E25" s="4" t="s">
        <v>360</v>
      </c>
      <c r="F25" s="126">
        <v>3</v>
      </c>
      <c r="I25" s="4" t="s">
        <v>369</v>
      </c>
      <c r="J25" s="126">
        <v>38</v>
      </c>
    </row>
    <row r="26" spans="1:15" x14ac:dyDescent="0.25">
      <c r="A26" s="4" t="s">
        <v>346</v>
      </c>
      <c r="B26" s="126">
        <v>38</v>
      </c>
      <c r="E26" s="4" t="s">
        <v>351</v>
      </c>
      <c r="F26" s="126">
        <v>22</v>
      </c>
      <c r="I26" s="4" t="s">
        <v>367</v>
      </c>
      <c r="J26" s="126">
        <v>18</v>
      </c>
    </row>
    <row r="27" spans="1:15" x14ac:dyDescent="0.25">
      <c r="A27" s="4" t="s">
        <v>349</v>
      </c>
      <c r="B27" s="126">
        <v>1</v>
      </c>
      <c r="E27" s="4" t="s">
        <v>354</v>
      </c>
      <c r="F27" s="126">
        <v>10</v>
      </c>
      <c r="I27" s="4" t="s">
        <v>365</v>
      </c>
      <c r="J27" s="126">
        <v>6</v>
      </c>
    </row>
    <row r="28" spans="1:15" x14ac:dyDescent="0.25">
      <c r="A28" s="4" t="s">
        <v>257</v>
      </c>
      <c r="B28" s="126">
        <v>213</v>
      </c>
      <c r="E28" s="4" t="s">
        <v>355</v>
      </c>
      <c r="F28" s="126">
        <v>13</v>
      </c>
      <c r="I28" s="4" t="s">
        <v>363</v>
      </c>
      <c r="J28" s="126">
        <v>17</v>
      </c>
    </row>
    <row r="29" spans="1:15" x14ac:dyDescent="0.25">
      <c r="E29" s="4" t="s">
        <v>357</v>
      </c>
      <c r="F29" s="126">
        <v>5</v>
      </c>
      <c r="I29" s="4" t="s">
        <v>370</v>
      </c>
      <c r="J29" s="126">
        <v>25</v>
      </c>
    </row>
    <row r="30" spans="1:15" x14ac:dyDescent="0.25">
      <c r="E30" s="4" t="s">
        <v>352</v>
      </c>
      <c r="F30" s="126">
        <v>6</v>
      </c>
      <c r="I30" s="4" t="s">
        <v>366</v>
      </c>
      <c r="J30" s="126">
        <v>7</v>
      </c>
    </row>
    <row r="31" spans="1:15" x14ac:dyDescent="0.25">
      <c r="E31" s="4" t="s">
        <v>358</v>
      </c>
      <c r="F31" s="126">
        <v>1</v>
      </c>
      <c r="I31" s="4" t="s">
        <v>364</v>
      </c>
      <c r="J31" s="126">
        <v>16</v>
      </c>
    </row>
    <row r="32" spans="1:15" x14ac:dyDescent="0.25">
      <c r="E32" s="4" t="s">
        <v>353</v>
      </c>
      <c r="F32" s="126">
        <v>5</v>
      </c>
      <c r="I32" s="4" t="s">
        <v>368</v>
      </c>
      <c r="J32" s="126">
        <v>6</v>
      </c>
    </row>
    <row r="33" spans="5:15" x14ac:dyDescent="0.25">
      <c r="E33" s="4" t="s">
        <v>359</v>
      </c>
      <c r="F33" s="126">
        <v>4</v>
      </c>
      <c r="I33" s="4" t="s">
        <v>257</v>
      </c>
      <c r="J33" s="126">
        <v>213</v>
      </c>
    </row>
    <row r="34" spans="5:15" x14ac:dyDescent="0.25">
      <c r="E34" s="4" t="s">
        <v>361</v>
      </c>
      <c r="F34" s="126">
        <v>2</v>
      </c>
    </row>
    <row r="35" spans="5:15" x14ac:dyDescent="0.25">
      <c r="E35" s="4" t="s">
        <v>257</v>
      </c>
      <c r="F35" s="126">
        <v>213</v>
      </c>
    </row>
    <row r="36" spans="5:15" x14ac:dyDescent="0.25">
      <c r="N36" s="3" t="s">
        <v>262</v>
      </c>
      <c r="O36" t="s">
        <v>261</v>
      </c>
    </row>
    <row r="37" spans="5:15" x14ac:dyDescent="0.25">
      <c r="N37" s="4" t="s">
        <v>53</v>
      </c>
      <c r="O37" s="126">
        <v>68</v>
      </c>
    </row>
    <row r="38" spans="5:15" x14ac:dyDescent="0.25">
      <c r="N38" s="4" t="s">
        <v>25</v>
      </c>
      <c r="O38" s="126">
        <v>145</v>
      </c>
    </row>
    <row r="39" spans="5:15" x14ac:dyDescent="0.25">
      <c r="N39" s="4" t="s">
        <v>257</v>
      </c>
      <c r="O39" s="126">
        <v>213</v>
      </c>
    </row>
    <row r="71" spans="1:22" x14ac:dyDescent="0.25">
      <c r="A71" s="3" t="s">
        <v>266</v>
      </c>
      <c r="B71" t="s">
        <v>261</v>
      </c>
      <c r="E71" s="3" t="s">
        <v>267</v>
      </c>
      <c r="F71" t="s">
        <v>261</v>
      </c>
      <c r="I71" s="3" t="s">
        <v>273</v>
      </c>
      <c r="J71" t="s">
        <v>261</v>
      </c>
      <c r="N71" s="3" t="s">
        <v>259</v>
      </c>
    </row>
    <row r="72" spans="1:22" x14ac:dyDescent="0.25">
      <c r="A72" s="4" t="s">
        <v>29</v>
      </c>
      <c r="B72" s="126">
        <v>59</v>
      </c>
      <c r="E72" s="4" t="s">
        <v>63</v>
      </c>
      <c r="F72" s="126">
        <v>13</v>
      </c>
      <c r="I72" s="4" t="s">
        <v>85</v>
      </c>
      <c r="J72" s="126">
        <v>8</v>
      </c>
      <c r="N72" t="s">
        <v>31</v>
      </c>
      <c r="O72" t="s">
        <v>36</v>
      </c>
      <c r="P72" t="s">
        <v>44</v>
      </c>
      <c r="Q72" t="s">
        <v>45</v>
      </c>
      <c r="R72" t="s">
        <v>33</v>
      </c>
      <c r="S72" t="s">
        <v>32</v>
      </c>
      <c r="T72" t="s">
        <v>73</v>
      </c>
      <c r="U72" t="s">
        <v>257</v>
      </c>
    </row>
    <row r="73" spans="1:22" x14ac:dyDescent="0.25">
      <c r="A73" s="4" t="s">
        <v>56</v>
      </c>
      <c r="B73" s="126">
        <v>48</v>
      </c>
      <c r="E73" s="4" t="s">
        <v>30</v>
      </c>
      <c r="F73" s="126">
        <v>12</v>
      </c>
      <c r="I73" s="4" t="s">
        <v>63</v>
      </c>
      <c r="J73" s="126">
        <v>15</v>
      </c>
      <c r="M73" t="s">
        <v>261</v>
      </c>
      <c r="N73" s="6">
        <v>0.4</v>
      </c>
      <c r="O73" s="6">
        <v>0.16</v>
      </c>
      <c r="P73" s="6">
        <v>0.16</v>
      </c>
      <c r="Q73" s="6">
        <v>0.08</v>
      </c>
      <c r="R73" s="6">
        <v>0.04</v>
      </c>
      <c r="S73" s="6">
        <v>0.04</v>
      </c>
      <c r="T73" s="6">
        <v>0.12</v>
      </c>
      <c r="U73" s="5">
        <v>1</v>
      </c>
    </row>
    <row r="74" spans="1:22" x14ac:dyDescent="0.25">
      <c r="A74" s="4" t="s">
        <v>43</v>
      </c>
      <c r="B74" s="126">
        <v>106</v>
      </c>
      <c r="E74" s="4" t="s">
        <v>48</v>
      </c>
      <c r="F74" s="126">
        <v>9</v>
      </c>
      <c r="I74" s="4" t="s">
        <v>30</v>
      </c>
      <c r="J74" s="126">
        <v>14</v>
      </c>
    </row>
    <row r="75" spans="1:22" x14ac:dyDescent="0.25">
      <c r="A75" s="4" t="s">
        <v>257</v>
      </c>
      <c r="B75" s="126">
        <v>213</v>
      </c>
      <c r="E75" s="4" t="s">
        <v>76</v>
      </c>
      <c r="F75" s="126">
        <v>5</v>
      </c>
      <c r="I75" s="4" t="s">
        <v>48</v>
      </c>
      <c r="J75" s="126">
        <v>12</v>
      </c>
    </row>
    <row r="76" spans="1:22" x14ac:dyDescent="0.25">
      <c r="E76" s="4" t="s">
        <v>59</v>
      </c>
      <c r="F76" s="126">
        <v>20</v>
      </c>
      <c r="I76" s="4" t="s">
        <v>76</v>
      </c>
      <c r="J76" s="126">
        <v>3</v>
      </c>
      <c r="M76" s="3" t="s">
        <v>375</v>
      </c>
      <c r="N76" s="3" t="s">
        <v>259</v>
      </c>
    </row>
    <row r="77" spans="1:22" x14ac:dyDescent="0.25">
      <c r="E77" s="4" t="s">
        <v>257</v>
      </c>
      <c r="F77" s="126">
        <v>59</v>
      </c>
      <c r="I77" s="4" t="s">
        <v>59</v>
      </c>
      <c r="J77" s="126">
        <v>7</v>
      </c>
      <c r="M77" s="3" t="s">
        <v>376</v>
      </c>
      <c r="N77" t="s">
        <v>31</v>
      </c>
      <c r="O77" t="s">
        <v>36</v>
      </c>
      <c r="P77" t="s">
        <v>44</v>
      </c>
      <c r="Q77" t="s">
        <v>45</v>
      </c>
      <c r="R77" t="s">
        <v>33</v>
      </c>
      <c r="S77" t="s">
        <v>32</v>
      </c>
      <c r="T77" t="s">
        <v>73</v>
      </c>
      <c r="U77" t="s">
        <v>257</v>
      </c>
    </row>
    <row r="78" spans="1:22" x14ac:dyDescent="0.25">
      <c r="I78" s="4" t="s">
        <v>257</v>
      </c>
      <c r="J78" s="126">
        <v>59</v>
      </c>
      <c r="M78" s="4" t="s">
        <v>63</v>
      </c>
      <c r="N78" s="6">
        <v>0.21428571428571427</v>
      </c>
      <c r="O78" s="6">
        <v>7.1428571428571425E-2</v>
      </c>
      <c r="P78" s="6">
        <v>0.2857142857142857</v>
      </c>
      <c r="Q78" s="6">
        <v>0</v>
      </c>
      <c r="R78" s="6">
        <v>7.1428571428571425E-2</v>
      </c>
      <c r="S78" s="6">
        <v>7.1428571428571425E-2</v>
      </c>
      <c r="T78" s="6">
        <v>0.2857142857142857</v>
      </c>
      <c r="U78" s="6">
        <v>1</v>
      </c>
      <c r="V78" s="6">
        <f>SUM(N78:P78)-SUM(R78:T78)</f>
        <v>0.14285714285714285</v>
      </c>
    </row>
    <row r="79" spans="1:22" x14ac:dyDescent="0.25">
      <c r="M79" s="4" t="s">
        <v>30</v>
      </c>
      <c r="N79" s="6">
        <v>0.5714285714285714</v>
      </c>
      <c r="O79" s="6">
        <v>0.14285714285714285</v>
      </c>
      <c r="P79" s="6">
        <v>0</v>
      </c>
      <c r="Q79" s="6">
        <v>0</v>
      </c>
      <c r="R79" s="6">
        <v>7.1428571428571425E-2</v>
      </c>
      <c r="S79" s="6">
        <v>7.1428571428571425E-2</v>
      </c>
      <c r="T79" s="6">
        <v>0.14285714285714285</v>
      </c>
      <c r="U79" s="6">
        <v>1</v>
      </c>
      <c r="V79" s="6">
        <f t="shared" ref="V79:V83" si="0">SUM(N79:P79)-SUM(R79:T79)</f>
        <v>0.42857142857142849</v>
      </c>
    </row>
    <row r="80" spans="1:22" x14ac:dyDescent="0.25">
      <c r="M80" s="4" t="s">
        <v>48</v>
      </c>
      <c r="N80" s="6">
        <v>0.25</v>
      </c>
      <c r="O80" s="6">
        <v>0.16666666666666666</v>
      </c>
      <c r="P80" s="6">
        <v>0.25</v>
      </c>
      <c r="Q80" s="6">
        <v>0.33333333333333331</v>
      </c>
      <c r="R80" s="6">
        <v>0</v>
      </c>
      <c r="S80" s="6">
        <v>0</v>
      </c>
      <c r="T80" s="6">
        <v>0</v>
      </c>
      <c r="U80" s="6">
        <v>1</v>
      </c>
      <c r="V80" s="6">
        <f t="shared" si="0"/>
        <v>0.66666666666666663</v>
      </c>
    </row>
    <row r="81" spans="1:22" x14ac:dyDescent="0.25">
      <c r="M81" s="4" t="s">
        <v>76</v>
      </c>
      <c r="N81" s="6">
        <v>0.33333333333333331</v>
      </c>
      <c r="O81" s="6">
        <v>0.33333333333333331</v>
      </c>
      <c r="P81" s="6">
        <v>0.33333333333333331</v>
      </c>
      <c r="Q81" s="6">
        <v>0</v>
      </c>
      <c r="R81" s="6">
        <v>0</v>
      </c>
      <c r="S81" s="6">
        <v>0</v>
      </c>
      <c r="T81" s="6">
        <v>0</v>
      </c>
      <c r="U81" s="6">
        <v>1</v>
      </c>
      <c r="V81" s="6">
        <f t="shared" si="0"/>
        <v>1</v>
      </c>
    </row>
    <row r="82" spans="1:22" x14ac:dyDescent="0.25">
      <c r="M82" s="4" t="s">
        <v>59</v>
      </c>
      <c r="N82" s="6">
        <v>0.7142857142857143</v>
      </c>
      <c r="O82" s="6">
        <v>0.2857142857142857</v>
      </c>
      <c r="P82" s="6">
        <v>0</v>
      </c>
      <c r="Q82" s="6">
        <v>0</v>
      </c>
      <c r="R82" s="6">
        <v>0</v>
      </c>
      <c r="S82" s="6">
        <v>0</v>
      </c>
      <c r="T82" s="6">
        <v>0</v>
      </c>
      <c r="U82" s="6">
        <v>1</v>
      </c>
      <c r="V82" s="6">
        <f t="shared" si="0"/>
        <v>1</v>
      </c>
    </row>
    <row r="83" spans="1:22" x14ac:dyDescent="0.25">
      <c r="M83" s="4" t="s">
        <v>257</v>
      </c>
      <c r="N83" s="6">
        <v>0.4</v>
      </c>
      <c r="O83" s="6">
        <v>0.16</v>
      </c>
      <c r="P83" s="6">
        <v>0.16</v>
      </c>
      <c r="Q83" s="6">
        <v>0.08</v>
      </c>
      <c r="R83" s="6">
        <v>0.04</v>
      </c>
      <c r="S83" s="6">
        <v>0.04</v>
      </c>
      <c r="T83" s="6">
        <v>0.12</v>
      </c>
      <c r="U83" s="6">
        <v>1</v>
      </c>
      <c r="V83" s="6">
        <f t="shared" si="0"/>
        <v>0.52</v>
      </c>
    </row>
    <row r="87" spans="1:22" x14ac:dyDescent="0.25">
      <c r="A87" s="3" t="s">
        <v>268</v>
      </c>
      <c r="B87" t="s">
        <v>261</v>
      </c>
    </row>
    <row r="88" spans="1:22" x14ac:dyDescent="0.25">
      <c r="A88" s="4" t="s">
        <v>63</v>
      </c>
      <c r="B88" s="126">
        <v>55</v>
      </c>
    </row>
    <row r="89" spans="1:22" x14ac:dyDescent="0.25">
      <c r="A89" s="4" t="s">
        <v>30</v>
      </c>
      <c r="B89" s="126">
        <v>44</v>
      </c>
    </row>
    <row r="90" spans="1:22" x14ac:dyDescent="0.25">
      <c r="A90" s="4" t="s">
        <v>48</v>
      </c>
      <c r="B90" s="126">
        <v>27</v>
      </c>
    </row>
    <row r="91" spans="1:22" x14ac:dyDescent="0.25">
      <c r="A91" s="4" t="s">
        <v>76</v>
      </c>
      <c r="B91" s="126">
        <v>14</v>
      </c>
    </row>
    <row r="92" spans="1:22" x14ac:dyDescent="0.25">
      <c r="A92" s="4" t="s">
        <v>59</v>
      </c>
      <c r="B92" s="126">
        <v>14</v>
      </c>
    </row>
    <row r="93" spans="1:22" x14ac:dyDescent="0.25">
      <c r="A93" s="4" t="s">
        <v>257</v>
      </c>
      <c r="B93" s="126">
        <v>154</v>
      </c>
    </row>
    <row r="105" spans="1:41" x14ac:dyDescent="0.25">
      <c r="B105" s="3" t="s">
        <v>259</v>
      </c>
      <c r="L105" s="3" t="s">
        <v>259</v>
      </c>
    </row>
    <row r="106" spans="1:41" x14ac:dyDescent="0.25">
      <c r="B106" t="s">
        <v>31</v>
      </c>
      <c r="C106" t="s">
        <v>36</v>
      </c>
      <c r="D106" t="s">
        <v>44</v>
      </c>
      <c r="E106" t="s">
        <v>45</v>
      </c>
      <c r="F106" t="s">
        <v>33</v>
      </c>
      <c r="G106" t="s">
        <v>32</v>
      </c>
      <c r="H106" t="s">
        <v>73</v>
      </c>
      <c r="I106" t="s">
        <v>257</v>
      </c>
      <c r="L106" t="s">
        <v>31</v>
      </c>
      <c r="M106" t="s">
        <v>36</v>
      </c>
      <c r="N106" t="s">
        <v>44</v>
      </c>
      <c r="O106" t="s">
        <v>45</v>
      </c>
      <c r="P106" t="s">
        <v>33</v>
      </c>
      <c r="Q106" t="s">
        <v>32</v>
      </c>
      <c r="R106" t="s">
        <v>73</v>
      </c>
      <c r="S106" t="s">
        <v>257</v>
      </c>
    </row>
    <row r="107" spans="1:41" x14ac:dyDescent="0.25">
      <c r="A107" t="s">
        <v>261</v>
      </c>
      <c r="B107" s="6">
        <v>9.3896713615023469E-2</v>
      </c>
      <c r="C107" s="6">
        <v>0.34272300469483569</v>
      </c>
      <c r="D107" s="6">
        <v>0.31924882629107981</v>
      </c>
      <c r="E107" s="6">
        <v>4.2253521126760563E-2</v>
      </c>
      <c r="F107" s="6">
        <v>0.10328638497652583</v>
      </c>
      <c r="G107" s="6">
        <v>7.9812206572769953E-2</v>
      </c>
      <c r="H107" s="6">
        <v>1.8779342723004695E-2</v>
      </c>
      <c r="I107" s="6">
        <v>1</v>
      </c>
      <c r="K107" s="6" t="s">
        <v>261</v>
      </c>
      <c r="L107" s="6">
        <v>8.9622641509433956E-2</v>
      </c>
      <c r="M107" s="6">
        <v>0.26415094339622641</v>
      </c>
      <c r="N107" s="6">
        <v>0.26415094339622641</v>
      </c>
      <c r="O107" s="6">
        <v>0.12735849056603774</v>
      </c>
      <c r="P107" s="6">
        <v>0.12735849056603774</v>
      </c>
      <c r="Q107" s="6">
        <v>9.4339622641509441E-2</v>
      </c>
      <c r="R107" s="6">
        <v>3.3018867924528301E-2</v>
      </c>
      <c r="S107" s="6">
        <v>1</v>
      </c>
    </row>
    <row r="109" spans="1:41" x14ac:dyDescent="0.25">
      <c r="B109" s="6" t="str">
        <f>_xlfn.CONCAT(TEXT(SUM($B$107:$D$107),"00.0%"), " agree that university education helped them acquire soft skills required for job")</f>
        <v>75.6% agree that university education helped them acquire soft skills required for job</v>
      </c>
      <c r="L109" s="6" t="str">
        <f>_xlfn.CONCAT(TEXT(SUM($L$107:$N$107),"00.0%"), " agree that university education helped them acquire hard skills required for job")</f>
        <v>61.8% agree that university education helped them acquire hard skills required for job</v>
      </c>
    </row>
    <row r="110" spans="1:41" ht="15.75" thickBot="1" x14ac:dyDescent="0.3"/>
    <row r="111" spans="1:41" ht="20.25" customHeight="1" thickBot="1" x14ac:dyDescent="0.3">
      <c r="U111" s="119"/>
      <c r="V111" s="120"/>
      <c r="W111" s="116" t="s">
        <v>377</v>
      </c>
      <c r="X111" s="117"/>
      <c r="Y111" s="117"/>
      <c r="Z111" s="117"/>
      <c r="AA111" s="117"/>
      <c r="AB111" s="117"/>
      <c r="AC111" s="118"/>
      <c r="AD111" s="20"/>
      <c r="AF111" s="44"/>
      <c r="AG111" s="48" t="s">
        <v>373</v>
      </c>
      <c r="AH111" s="49">
        <v>19</v>
      </c>
      <c r="AI111" s="50">
        <v>56</v>
      </c>
      <c r="AJ111" s="50">
        <v>56</v>
      </c>
      <c r="AK111" s="50">
        <v>27</v>
      </c>
      <c r="AL111" s="50">
        <v>27</v>
      </c>
      <c r="AM111" s="50">
        <v>20</v>
      </c>
      <c r="AN111" s="50">
        <v>7</v>
      </c>
      <c r="AO111" s="48">
        <v>212</v>
      </c>
    </row>
    <row r="112" spans="1:41" ht="25.5" customHeight="1" thickBot="1" x14ac:dyDescent="0.3">
      <c r="U112" s="121"/>
      <c r="V112" s="122"/>
      <c r="W112" s="37" t="s">
        <v>31</v>
      </c>
      <c r="X112" s="38" t="s">
        <v>36</v>
      </c>
      <c r="Y112" s="38" t="s">
        <v>44</v>
      </c>
      <c r="Z112" s="38" t="s">
        <v>45</v>
      </c>
      <c r="AA112" s="38" t="s">
        <v>33</v>
      </c>
      <c r="AB112" s="38" t="s">
        <v>32</v>
      </c>
      <c r="AC112" s="38" t="s">
        <v>73</v>
      </c>
      <c r="AD112" s="39" t="s">
        <v>257</v>
      </c>
      <c r="AF112" s="123" t="s">
        <v>378</v>
      </c>
      <c r="AG112" s="51" t="s">
        <v>73</v>
      </c>
      <c r="AH112" s="52"/>
      <c r="AI112" s="53">
        <v>2</v>
      </c>
      <c r="AJ112" s="53">
        <v>1</v>
      </c>
      <c r="AK112" s="53"/>
      <c r="AL112" s="53"/>
      <c r="AM112" s="53"/>
      <c r="AN112" s="53">
        <v>1</v>
      </c>
      <c r="AO112" s="54">
        <v>4</v>
      </c>
    </row>
    <row r="113" spans="1:41" ht="15" customHeight="1" x14ac:dyDescent="0.25">
      <c r="U113" s="123" t="s">
        <v>378</v>
      </c>
      <c r="V113" s="35" t="s">
        <v>31</v>
      </c>
      <c r="W113" s="31">
        <v>7</v>
      </c>
      <c r="X113" s="30">
        <v>2</v>
      </c>
      <c r="Y113" s="30">
        <v>5</v>
      </c>
      <c r="Z113" s="30">
        <v>1</v>
      </c>
      <c r="AA113" s="30">
        <v>3</v>
      </c>
      <c r="AB113" s="30">
        <v>2</v>
      </c>
      <c r="AC113" s="30"/>
      <c r="AD113" s="33">
        <v>20</v>
      </c>
      <c r="AF113" s="124"/>
      <c r="AG113" s="55" t="s">
        <v>33</v>
      </c>
      <c r="AH113" s="56"/>
      <c r="AI113" s="57">
        <v>3</v>
      </c>
      <c r="AJ113" s="57">
        <v>7</v>
      </c>
      <c r="AK113" s="57">
        <v>4</v>
      </c>
      <c r="AL113" s="57">
        <v>3</v>
      </c>
      <c r="AM113" s="57">
        <v>4</v>
      </c>
      <c r="AN113" s="57">
        <v>1</v>
      </c>
      <c r="AO113" s="58">
        <v>22</v>
      </c>
    </row>
    <row r="114" spans="1:41" ht="26.25" customHeight="1" x14ac:dyDescent="0.25">
      <c r="U114" s="124"/>
      <c r="V114" s="36" t="s">
        <v>36</v>
      </c>
      <c r="W114" s="32">
        <v>7</v>
      </c>
      <c r="X114" s="29">
        <v>29</v>
      </c>
      <c r="Y114" s="29">
        <v>19</v>
      </c>
      <c r="Z114" s="29">
        <v>11</v>
      </c>
      <c r="AA114" s="29">
        <v>4</v>
      </c>
      <c r="AB114" s="29">
        <v>2</v>
      </c>
      <c r="AC114" s="29">
        <v>1</v>
      </c>
      <c r="AD114" s="34">
        <v>73</v>
      </c>
      <c r="AF114" s="124"/>
      <c r="AG114" s="55" t="s">
        <v>32</v>
      </c>
      <c r="AH114" s="56">
        <v>1</v>
      </c>
      <c r="AI114" s="57">
        <v>5</v>
      </c>
      <c r="AJ114" s="57">
        <v>3</v>
      </c>
      <c r="AK114" s="57"/>
      <c r="AL114" s="57">
        <v>4</v>
      </c>
      <c r="AM114" s="57">
        <v>4</v>
      </c>
      <c r="AN114" s="57"/>
      <c r="AO114" s="58">
        <v>17</v>
      </c>
    </row>
    <row r="115" spans="1:41" ht="21" customHeight="1" x14ac:dyDescent="0.25">
      <c r="U115" s="124"/>
      <c r="V115" s="36" t="s">
        <v>44</v>
      </c>
      <c r="W115" s="32">
        <v>4</v>
      </c>
      <c r="X115" s="29">
        <v>13</v>
      </c>
      <c r="Y115" s="29">
        <v>18</v>
      </c>
      <c r="Z115" s="29">
        <v>8</v>
      </c>
      <c r="AA115" s="29">
        <v>13</v>
      </c>
      <c r="AB115" s="29">
        <v>7</v>
      </c>
      <c r="AC115" s="29">
        <v>4</v>
      </c>
      <c r="AD115" s="34">
        <v>67</v>
      </c>
      <c r="AF115" s="124"/>
      <c r="AG115" s="55" t="s">
        <v>45</v>
      </c>
      <c r="AH115" s="56"/>
      <c r="AI115" s="57">
        <v>2</v>
      </c>
      <c r="AJ115" s="57">
        <v>3</v>
      </c>
      <c r="AK115" s="57">
        <v>3</v>
      </c>
      <c r="AL115" s="57"/>
      <c r="AM115" s="57">
        <v>1</v>
      </c>
      <c r="AN115" s="57"/>
      <c r="AO115" s="58">
        <v>9</v>
      </c>
    </row>
    <row r="116" spans="1:41" ht="36" customHeight="1" x14ac:dyDescent="0.25">
      <c r="U116" s="124"/>
      <c r="V116" s="36" t="s">
        <v>45</v>
      </c>
      <c r="W116" s="32"/>
      <c r="X116" s="29">
        <v>2</v>
      </c>
      <c r="Y116" s="29">
        <v>3</v>
      </c>
      <c r="Z116" s="29">
        <v>3</v>
      </c>
      <c r="AA116" s="29"/>
      <c r="AB116" s="29">
        <v>1</v>
      </c>
      <c r="AC116" s="29"/>
      <c r="AD116" s="34">
        <v>9</v>
      </c>
      <c r="AF116" s="124"/>
      <c r="AG116" s="55" t="s">
        <v>44</v>
      </c>
      <c r="AH116" s="56">
        <v>4</v>
      </c>
      <c r="AI116" s="57">
        <v>13</v>
      </c>
      <c r="AJ116" s="57">
        <v>18</v>
      </c>
      <c r="AK116" s="57">
        <v>8</v>
      </c>
      <c r="AL116" s="57">
        <v>13</v>
      </c>
      <c r="AM116" s="57">
        <v>7</v>
      </c>
      <c r="AN116" s="57">
        <v>4</v>
      </c>
      <c r="AO116" s="58">
        <v>67</v>
      </c>
    </row>
    <row r="117" spans="1:41" ht="33" x14ac:dyDescent="0.25">
      <c r="U117" s="124"/>
      <c r="V117" s="36" t="s">
        <v>32</v>
      </c>
      <c r="W117" s="32">
        <v>1</v>
      </c>
      <c r="X117" s="29">
        <v>5</v>
      </c>
      <c r="Y117" s="29">
        <v>3</v>
      </c>
      <c r="Z117" s="29"/>
      <c r="AA117" s="29">
        <v>4</v>
      </c>
      <c r="AB117" s="29">
        <v>4</v>
      </c>
      <c r="AC117" s="29"/>
      <c r="AD117" s="34">
        <v>17</v>
      </c>
      <c r="AF117" s="124"/>
      <c r="AG117" s="55" t="s">
        <v>36</v>
      </c>
      <c r="AH117" s="56">
        <v>7</v>
      </c>
      <c r="AI117" s="57">
        <v>29</v>
      </c>
      <c r="AJ117" s="57">
        <v>19</v>
      </c>
      <c r="AK117" s="57">
        <v>11</v>
      </c>
      <c r="AL117" s="57">
        <v>4</v>
      </c>
      <c r="AM117" s="57">
        <v>2</v>
      </c>
      <c r="AN117" s="57">
        <v>1</v>
      </c>
      <c r="AO117" s="58">
        <v>73</v>
      </c>
    </row>
    <row r="118" spans="1:41" ht="28.5" customHeight="1" thickBot="1" x14ac:dyDescent="0.3">
      <c r="U118" s="124"/>
      <c r="V118" s="36" t="s">
        <v>33</v>
      </c>
      <c r="W118" s="32"/>
      <c r="X118" s="29">
        <v>3</v>
      </c>
      <c r="Y118" s="29">
        <v>7</v>
      </c>
      <c r="Z118" s="29">
        <v>4</v>
      </c>
      <c r="AA118" s="29">
        <v>3</v>
      </c>
      <c r="AB118" s="29">
        <v>4</v>
      </c>
      <c r="AC118" s="29">
        <v>1</v>
      </c>
      <c r="AD118" s="34">
        <v>22</v>
      </c>
      <c r="AF118" s="125"/>
      <c r="AG118" s="59" t="s">
        <v>31</v>
      </c>
      <c r="AH118" s="60">
        <v>7</v>
      </c>
      <c r="AI118" s="61">
        <v>2</v>
      </c>
      <c r="AJ118" s="61">
        <v>5</v>
      </c>
      <c r="AK118" s="61">
        <v>1</v>
      </c>
      <c r="AL118" s="61">
        <v>3</v>
      </c>
      <c r="AM118" s="61">
        <v>2</v>
      </c>
      <c r="AN118" s="61"/>
      <c r="AO118" s="62">
        <v>20</v>
      </c>
    </row>
    <row r="119" spans="1:41" ht="21" customHeight="1" thickBot="1" x14ac:dyDescent="0.3">
      <c r="U119" s="125"/>
      <c r="V119" s="40" t="s">
        <v>73</v>
      </c>
      <c r="W119" s="41"/>
      <c r="X119" s="42">
        <v>2</v>
      </c>
      <c r="Y119" s="42">
        <v>1</v>
      </c>
      <c r="Z119" s="42"/>
      <c r="AA119" s="42"/>
      <c r="AB119" s="42"/>
      <c r="AC119" s="42">
        <v>1</v>
      </c>
      <c r="AD119" s="43">
        <v>4</v>
      </c>
      <c r="AF119" s="119"/>
      <c r="AG119" s="120"/>
      <c r="AH119" s="63" t="s">
        <v>31</v>
      </c>
      <c r="AI119" s="64" t="s">
        <v>36</v>
      </c>
      <c r="AJ119" s="64" t="s">
        <v>44</v>
      </c>
      <c r="AK119" s="64" t="s">
        <v>45</v>
      </c>
      <c r="AL119" s="64" t="s">
        <v>33</v>
      </c>
      <c r="AM119" s="64" t="s">
        <v>32</v>
      </c>
      <c r="AN119" s="64" t="s">
        <v>73</v>
      </c>
      <c r="AO119" s="65" t="s">
        <v>373</v>
      </c>
    </row>
    <row r="120" spans="1:41" ht="15.75" thickBot="1" x14ac:dyDescent="0.3">
      <c r="U120" s="44"/>
      <c r="V120" s="45" t="s">
        <v>257</v>
      </c>
      <c r="W120" s="46">
        <v>19</v>
      </c>
      <c r="X120" s="47">
        <v>56</v>
      </c>
      <c r="Y120" s="47">
        <v>56</v>
      </c>
      <c r="Z120" s="47">
        <v>27</v>
      </c>
      <c r="AA120" s="47">
        <v>27</v>
      </c>
      <c r="AB120" s="47">
        <v>20</v>
      </c>
      <c r="AC120" s="47">
        <v>7</v>
      </c>
      <c r="AD120" s="45">
        <v>212</v>
      </c>
      <c r="AF120" s="121"/>
      <c r="AG120" s="122"/>
      <c r="AH120" s="116" t="s">
        <v>377</v>
      </c>
      <c r="AI120" s="117"/>
      <c r="AJ120" s="117"/>
      <c r="AK120" s="117"/>
      <c r="AL120" s="117"/>
      <c r="AM120" s="117"/>
      <c r="AN120" s="118"/>
      <c r="AO120" s="20"/>
    </row>
    <row r="122" spans="1:41" x14ac:dyDescent="0.25">
      <c r="B122" s="3" t="s">
        <v>259</v>
      </c>
      <c r="L122" s="3" t="s">
        <v>259</v>
      </c>
      <c r="X122">
        <f>22/131</f>
        <v>0.16793893129770993</v>
      </c>
      <c r="Y122">
        <f>36/160</f>
        <v>0.22500000000000001</v>
      </c>
    </row>
    <row r="123" spans="1:41" x14ac:dyDescent="0.25">
      <c r="B123" t="s">
        <v>31</v>
      </c>
      <c r="C123" t="s">
        <v>36</v>
      </c>
      <c r="D123" t="s">
        <v>44</v>
      </c>
      <c r="E123" t="s">
        <v>45</v>
      </c>
      <c r="F123" t="s">
        <v>33</v>
      </c>
      <c r="G123" t="s">
        <v>32</v>
      </c>
      <c r="H123" t="s">
        <v>73</v>
      </c>
      <c r="I123" t="s">
        <v>257</v>
      </c>
      <c r="L123" t="s">
        <v>31</v>
      </c>
      <c r="M123" t="s">
        <v>36</v>
      </c>
      <c r="N123" t="s">
        <v>44</v>
      </c>
      <c r="O123" t="s">
        <v>45</v>
      </c>
      <c r="P123" t="s">
        <v>33</v>
      </c>
      <c r="Q123" t="s">
        <v>257</v>
      </c>
      <c r="X123">
        <f>27/131</f>
        <v>0.20610687022900764</v>
      </c>
      <c r="Y123">
        <f>56/160</f>
        <v>0.35</v>
      </c>
    </row>
    <row r="124" spans="1:41" x14ac:dyDescent="0.25">
      <c r="A124" t="s">
        <v>261</v>
      </c>
      <c r="B124" s="6">
        <v>3.2863849765258218E-2</v>
      </c>
      <c r="C124" s="6">
        <v>0.22065727699530516</v>
      </c>
      <c r="D124" s="6">
        <v>0.31924882629107981</v>
      </c>
      <c r="E124" s="6">
        <v>0.23943661971830985</v>
      </c>
      <c r="F124" s="6">
        <v>0.12206572769953052</v>
      </c>
      <c r="G124" s="6">
        <v>6.1032863849765258E-2</v>
      </c>
      <c r="H124" s="6">
        <v>4.6948356807511738E-3</v>
      </c>
      <c r="I124" s="6">
        <v>1</v>
      </c>
      <c r="K124" s="6" t="s">
        <v>261</v>
      </c>
      <c r="L124" s="6">
        <v>0.58685446009389675</v>
      </c>
      <c r="M124" s="6">
        <v>0.29577464788732394</v>
      </c>
      <c r="N124" s="6">
        <v>9.3896713615023469E-2</v>
      </c>
      <c r="O124" s="6">
        <v>1.4084507042253521E-2</v>
      </c>
      <c r="P124" s="6">
        <v>9.3896713615023476E-3</v>
      </c>
      <c r="Q124" s="6">
        <v>1</v>
      </c>
    </row>
    <row r="126" spans="1:41" x14ac:dyDescent="0.25">
      <c r="B126" s="6" t="str">
        <f>_xlfn.CONCAT(TEXT(SUM($B$124:$D$124),"00.0%"), " agree that university education helped them acquire overall skills required for job")</f>
        <v>57.3% agree that university education helped them acquire overall skills required for job</v>
      </c>
      <c r="L126" s="6" t="str">
        <f>_xlfn.CONCAT(TEXT(SUM($L$124:$N$124),"00.0%"), " agree that they are willing to learn new skills and technologies")</f>
        <v>97.7% agree that they are willing to learn new skills and technologies</v>
      </c>
    </row>
    <row r="135" spans="1:6" x14ac:dyDescent="0.25">
      <c r="A135" s="3" t="s">
        <v>17</v>
      </c>
      <c r="B135" t="s">
        <v>328</v>
      </c>
    </row>
    <row r="137" spans="1:6" x14ac:dyDescent="0.25">
      <c r="A137" s="3" t="s">
        <v>269</v>
      </c>
      <c r="B137" s="6" t="s">
        <v>375</v>
      </c>
      <c r="E137" s="3" t="s">
        <v>270</v>
      </c>
      <c r="F137" s="6" t="s">
        <v>261</v>
      </c>
    </row>
    <row r="138" spans="1:6" x14ac:dyDescent="0.25">
      <c r="A138" s="4" t="s">
        <v>34</v>
      </c>
      <c r="B138" s="126">
        <v>41</v>
      </c>
      <c r="E138" s="4" t="s">
        <v>69</v>
      </c>
      <c r="F138" s="126">
        <v>35</v>
      </c>
    </row>
    <row r="139" spans="1:6" x14ac:dyDescent="0.25">
      <c r="A139" s="4" t="s">
        <v>49</v>
      </c>
      <c r="B139" s="126">
        <v>65</v>
      </c>
      <c r="E139" s="4" t="s">
        <v>57</v>
      </c>
      <c r="F139" s="126">
        <v>34</v>
      </c>
    </row>
    <row r="140" spans="1:6" x14ac:dyDescent="0.25">
      <c r="A140" s="4" t="s">
        <v>64</v>
      </c>
      <c r="B140" s="126">
        <v>19</v>
      </c>
      <c r="E140" s="4" t="s">
        <v>65</v>
      </c>
      <c r="F140" s="126">
        <v>39</v>
      </c>
    </row>
    <row r="141" spans="1:6" x14ac:dyDescent="0.25">
      <c r="A141" s="4" t="s">
        <v>46</v>
      </c>
      <c r="B141" s="126">
        <v>23</v>
      </c>
      <c r="E141" s="4" t="s">
        <v>35</v>
      </c>
      <c r="F141" s="126">
        <v>40</v>
      </c>
    </row>
    <row r="142" spans="1:6" x14ac:dyDescent="0.25">
      <c r="A142" s="4" t="s">
        <v>105</v>
      </c>
      <c r="B142" s="126">
        <v>18</v>
      </c>
      <c r="E142" s="4" t="s">
        <v>80</v>
      </c>
      <c r="F142" s="126">
        <v>27</v>
      </c>
    </row>
    <row r="143" spans="1:6" x14ac:dyDescent="0.25">
      <c r="A143" s="4" t="s">
        <v>145</v>
      </c>
      <c r="B143" s="126">
        <v>9</v>
      </c>
      <c r="E143" s="4" t="s">
        <v>60</v>
      </c>
      <c r="F143" s="126">
        <v>13</v>
      </c>
    </row>
    <row r="144" spans="1:6" x14ac:dyDescent="0.25">
      <c r="A144" s="4" t="s">
        <v>380</v>
      </c>
      <c r="B144" s="126">
        <v>37</v>
      </c>
      <c r="E144" s="4" t="s">
        <v>72</v>
      </c>
      <c r="F144" s="126">
        <v>25</v>
      </c>
    </row>
    <row r="145" spans="1:19" x14ac:dyDescent="0.25">
      <c r="A145" s="4" t="s">
        <v>257</v>
      </c>
      <c r="B145" s="126">
        <v>212</v>
      </c>
      <c r="E145" s="4" t="s">
        <v>257</v>
      </c>
      <c r="F145" s="126">
        <v>213</v>
      </c>
    </row>
    <row r="151" spans="1:19" x14ac:dyDescent="0.25">
      <c r="B151" s="3" t="s">
        <v>259</v>
      </c>
      <c r="L151" s="3" t="s">
        <v>259</v>
      </c>
    </row>
    <row r="152" spans="1:19" x14ac:dyDescent="0.25">
      <c r="B152" t="s">
        <v>31</v>
      </c>
      <c r="C152" t="s">
        <v>36</v>
      </c>
      <c r="D152" t="s">
        <v>44</v>
      </c>
      <c r="E152" t="s">
        <v>45</v>
      </c>
      <c r="F152" t="s">
        <v>33</v>
      </c>
      <c r="G152" t="s">
        <v>32</v>
      </c>
      <c r="H152" t="s">
        <v>73</v>
      </c>
      <c r="I152" t="s">
        <v>257</v>
      </c>
      <c r="L152" t="s">
        <v>31</v>
      </c>
      <c r="M152" t="s">
        <v>36</v>
      </c>
      <c r="N152" t="s">
        <v>44</v>
      </c>
      <c r="O152" t="s">
        <v>45</v>
      </c>
      <c r="P152" t="s">
        <v>33</v>
      </c>
      <c r="Q152" t="s">
        <v>32</v>
      </c>
      <c r="R152" t="s">
        <v>73</v>
      </c>
      <c r="S152" t="s">
        <v>257</v>
      </c>
    </row>
    <row r="153" spans="1:19" x14ac:dyDescent="0.25">
      <c r="A153" s="6" t="s">
        <v>371</v>
      </c>
      <c r="B153" s="6">
        <v>0.19248826291079812</v>
      </c>
      <c r="C153" s="6">
        <v>0.35680751173708919</v>
      </c>
      <c r="D153" s="6">
        <v>0.2300469483568075</v>
      </c>
      <c r="E153" s="6">
        <v>0.14084507042253522</v>
      </c>
      <c r="F153" s="6">
        <v>2.8169014084507043E-2</v>
      </c>
      <c r="G153" s="6">
        <v>4.2253521126760563E-2</v>
      </c>
      <c r="H153" s="6">
        <v>9.3896713615023476E-3</v>
      </c>
      <c r="I153" s="6">
        <v>1</v>
      </c>
      <c r="K153" s="6" t="s">
        <v>261</v>
      </c>
      <c r="L153" s="6">
        <v>8.4905660377358486E-2</v>
      </c>
      <c r="M153" s="6">
        <v>0.30188679245283018</v>
      </c>
      <c r="N153" s="6">
        <v>0.20283018867924529</v>
      </c>
      <c r="O153" s="6">
        <v>0.18867924528301888</v>
      </c>
      <c r="P153" s="6">
        <v>0.11320754716981132</v>
      </c>
      <c r="Q153" s="6">
        <v>8.9622641509433956E-2</v>
      </c>
      <c r="R153" s="6">
        <v>1.8867924528301886E-2</v>
      </c>
      <c r="S153" s="6">
        <v>1</v>
      </c>
    </row>
    <row r="155" spans="1:19" x14ac:dyDescent="0.25">
      <c r="B155" s="6" t="str">
        <f>_xlfn.CONCAT(TEXT(SUM($B$153:$D$153),"00.0%"), " prefer to learn via Online Platform")</f>
        <v>77.9% prefer to learn via Online Platform</v>
      </c>
      <c r="L155" s="6" t="str">
        <f>_xlfn.CONCAT(TEXT(SUM($L$153:$N$153),"00.0%"), " prefer to learn in Classroom")</f>
        <v>59.0% prefer to learn in Classroom</v>
      </c>
    </row>
    <row r="166" spans="1:19" x14ac:dyDescent="0.25">
      <c r="B166" s="3" t="s">
        <v>259</v>
      </c>
      <c r="L166" s="3" t="s">
        <v>259</v>
      </c>
    </row>
    <row r="167" spans="1:19" x14ac:dyDescent="0.25">
      <c r="B167" t="s">
        <v>31</v>
      </c>
      <c r="C167" t="s">
        <v>36</v>
      </c>
      <c r="D167" t="s">
        <v>44</v>
      </c>
      <c r="E167" t="s">
        <v>45</v>
      </c>
      <c r="F167" t="s">
        <v>33</v>
      </c>
      <c r="G167" t="s">
        <v>32</v>
      </c>
      <c r="H167" t="s">
        <v>257</v>
      </c>
      <c r="L167" t="s">
        <v>31</v>
      </c>
      <c r="M167" t="s">
        <v>36</v>
      </c>
      <c r="N167" t="s">
        <v>44</v>
      </c>
      <c r="O167" t="s">
        <v>45</v>
      </c>
      <c r="P167" t="s">
        <v>33</v>
      </c>
      <c r="Q167" t="s">
        <v>32</v>
      </c>
      <c r="R167" t="s">
        <v>73</v>
      </c>
      <c r="S167" t="s">
        <v>257</v>
      </c>
    </row>
    <row r="168" spans="1:19" x14ac:dyDescent="0.25">
      <c r="A168" s="6" t="s">
        <v>261</v>
      </c>
      <c r="B168" s="6">
        <v>0.33962264150943394</v>
      </c>
      <c r="C168" s="6">
        <v>0.419811320754717</v>
      </c>
      <c r="D168" s="6">
        <v>0.15094339622641509</v>
      </c>
      <c r="E168" s="6">
        <v>6.6037735849056603E-2</v>
      </c>
      <c r="F168" s="6">
        <v>1.4150943396226415E-2</v>
      </c>
      <c r="G168" s="6">
        <v>9.433962264150943E-3</v>
      </c>
      <c r="H168" s="6">
        <v>1</v>
      </c>
      <c r="K168" s="6" t="s">
        <v>261</v>
      </c>
      <c r="L168" s="6">
        <v>0.34905660377358488</v>
      </c>
      <c r="M168" s="6">
        <v>0.37735849056603776</v>
      </c>
      <c r="N168" s="6">
        <v>0.15566037735849056</v>
      </c>
      <c r="O168" s="6">
        <v>7.0754716981132074E-2</v>
      </c>
      <c r="P168" s="6">
        <v>1.4150943396226415E-2</v>
      </c>
      <c r="Q168" s="6">
        <v>2.8301886792452831E-2</v>
      </c>
      <c r="R168" s="6">
        <v>4.7169811320754715E-3</v>
      </c>
      <c r="S168" s="6">
        <v>1</v>
      </c>
    </row>
    <row r="170" spans="1:19" x14ac:dyDescent="0.25">
      <c r="B170" s="6" t="str">
        <f>_xlfn.CONCAT(TEXT(SUM($B$168:$D$168),"00.0%"), " prefer to learn via Work-based learning")</f>
        <v>91.0% prefer to learn via Work-based learning</v>
      </c>
      <c r="L170" s="6" t="str">
        <f>_xlfn.CONCAT(TEXT(SUM($L$168:$N$168),"00.0%"), " agree that prospect of getting a Specialist Certificate will motivate them to enrol and complete a course")</f>
        <v>88.2% agree that prospect of getting a Specialist Certificate will motivate them to enrol and complete a course</v>
      </c>
    </row>
    <row r="182" spans="1:12" x14ac:dyDescent="0.25">
      <c r="A182" s="3" t="s">
        <v>78</v>
      </c>
      <c r="B182" s="6" t="s">
        <v>261</v>
      </c>
      <c r="F182" s="3" t="s">
        <v>271</v>
      </c>
      <c r="G182" s="6" t="s">
        <v>261</v>
      </c>
      <c r="K182" s="3" t="s">
        <v>272</v>
      </c>
      <c r="L182" s="6" t="s">
        <v>261</v>
      </c>
    </row>
    <row r="183" spans="1:12" x14ac:dyDescent="0.25">
      <c r="A183" s="4" t="s">
        <v>66</v>
      </c>
      <c r="B183" s="126">
        <v>75</v>
      </c>
      <c r="F183" s="4" t="s">
        <v>47</v>
      </c>
      <c r="G183" s="126">
        <v>69</v>
      </c>
      <c r="K183" s="4" t="s">
        <v>39</v>
      </c>
      <c r="L183" s="126">
        <v>115</v>
      </c>
    </row>
    <row r="184" spans="1:12" x14ac:dyDescent="0.25">
      <c r="A184" s="4" t="s">
        <v>37</v>
      </c>
      <c r="B184" s="126">
        <v>132</v>
      </c>
      <c r="F184" s="4" t="s">
        <v>38</v>
      </c>
      <c r="G184" s="126">
        <v>122</v>
      </c>
      <c r="K184" s="4" t="s">
        <v>51</v>
      </c>
      <c r="L184" s="126">
        <v>96</v>
      </c>
    </row>
    <row r="185" spans="1:12" x14ac:dyDescent="0.25">
      <c r="A185" s="4" t="s">
        <v>133</v>
      </c>
      <c r="B185" s="126">
        <v>6</v>
      </c>
      <c r="F185" s="4" t="s">
        <v>82</v>
      </c>
      <c r="G185" s="126">
        <v>15</v>
      </c>
      <c r="K185" s="4" t="s">
        <v>256</v>
      </c>
      <c r="L185" s="126">
        <v>1</v>
      </c>
    </row>
    <row r="186" spans="1:12" x14ac:dyDescent="0.25">
      <c r="A186" s="4" t="s">
        <v>257</v>
      </c>
      <c r="B186" s="126">
        <v>213</v>
      </c>
      <c r="F186" s="4" t="s">
        <v>111</v>
      </c>
      <c r="G186" s="126">
        <v>7</v>
      </c>
      <c r="K186" s="4" t="s">
        <v>258</v>
      </c>
      <c r="L186" s="126">
        <v>1</v>
      </c>
    </row>
    <row r="187" spans="1:12" x14ac:dyDescent="0.25">
      <c r="F187" s="4" t="s">
        <v>257</v>
      </c>
      <c r="G187" s="126">
        <v>213</v>
      </c>
      <c r="K187" s="4" t="s">
        <v>257</v>
      </c>
      <c r="L187" s="126">
        <v>213</v>
      </c>
    </row>
  </sheetData>
  <mergeCells count="6">
    <mergeCell ref="AH120:AN120"/>
    <mergeCell ref="AF119:AG120"/>
    <mergeCell ref="AF112:AF118"/>
    <mergeCell ref="U113:U119"/>
    <mergeCell ref="U111:V112"/>
    <mergeCell ref="W111:AC111"/>
  </mergeCells>
  <conditionalFormatting sqref="W113:AC119">
    <cfRule type="colorScale" priority="9">
      <colorScale>
        <cfvo type="min"/>
        <cfvo type="max"/>
        <color theme="0"/>
        <color theme="5" tint="-0.249977111117893"/>
      </colorScale>
    </cfRule>
  </conditionalFormatting>
  <conditionalFormatting sqref="AH112:AN118">
    <cfRule type="colorScale" priority="1">
      <colorScale>
        <cfvo type="min"/>
        <cfvo type="max"/>
        <color theme="0"/>
        <color theme="5" tint="-0.249977111117893"/>
      </colorScale>
    </cfRule>
  </conditionalFormatting>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4"/>
  <sheetViews>
    <sheetView topLeftCell="V1" workbookViewId="0">
      <selection activeCell="AD22" sqref="AD22"/>
    </sheetView>
  </sheetViews>
  <sheetFormatPr defaultRowHeight="15" x14ac:dyDescent="0.25"/>
  <cols>
    <col min="1" max="17" width="20" bestFit="1" customWidth="1"/>
    <col min="18" max="18" width="20" customWidth="1"/>
    <col min="19" max="19" width="20" bestFit="1" customWidth="1"/>
    <col min="20" max="22" width="20" customWidth="1"/>
    <col min="23" max="33" width="20"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s="2" t="s">
        <v>333</v>
      </c>
      <c r="R1" s="2" t="s">
        <v>332</v>
      </c>
      <c r="S1" s="2" t="s">
        <v>335</v>
      </c>
      <c r="T1" s="2" t="s">
        <v>334</v>
      </c>
      <c r="U1" s="2" t="s">
        <v>336</v>
      </c>
      <c r="V1" s="2" t="s">
        <v>337</v>
      </c>
      <c r="W1" s="2" t="s">
        <v>338</v>
      </c>
      <c r="X1" t="s">
        <v>16</v>
      </c>
      <c r="Y1" t="s">
        <v>17</v>
      </c>
      <c r="Z1" s="2" t="s">
        <v>339</v>
      </c>
      <c r="AA1" s="2" t="s">
        <v>340</v>
      </c>
      <c r="AB1" s="2" t="s">
        <v>341</v>
      </c>
      <c r="AC1" s="2" t="s">
        <v>342</v>
      </c>
      <c r="AD1" t="s">
        <v>18</v>
      </c>
      <c r="AE1" t="s">
        <v>19</v>
      </c>
      <c r="AF1" t="s">
        <v>20</v>
      </c>
      <c r="AG1" t="s">
        <v>21</v>
      </c>
      <c r="AH1" t="s">
        <v>344</v>
      </c>
    </row>
    <row r="2" spans="1:34" x14ac:dyDescent="0.25">
      <c r="A2">
        <v>11</v>
      </c>
      <c r="B2" s="1">
        <v>44735.446851851797</v>
      </c>
      <c r="C2" s="1">
        <v>44735.4483680556</v>
      </c>
      <c r="D2" t="s">
        <v>22</v>
      </c>
      <c r="F2" t="s">
        <v>23</v>
      </c>
      <c r="G2" t="s">
        <v>24</v>
      </c>
      <c r="H2" t="s">
        <v>25</v>
      </c>
      <c r="I2" t="s">
        <v>26</v>
      </c>
      <c r="J2" t="s">
        <v>356</v>
      </c>
      <c r="K2" t="s">
        <v>369</v>
      </c>
      <c r="L2" t="s">
        <v>29</v>
      </c>
      <c r="M2" t="s">
        <v>30</v>
      </c>
      <c r="N2" t="s">
        <v>30</v>
      </c>
      <c r="O2" t="s">
        <v>31</v>
      </c>
      <c r="Q2" t="s">
        <v>32</v>
      </c>
      <c r="R2" cm="1">
        <f t="array" ref="R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2" t="s">
        <v>33</v>
      </c>
      <c r="T2" cm="1">
        <f t="array" ref="T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2">
        <f>ROUNDUP(AVERAGE(Table1[[#This Row],[22]],Table1[[#This Row],[32]]),0)</f>
        <v>6</v>
      </c>
      <c r="V2" t="str" cm="1">
        <f t="array" ref="V2">_xlfn.IFS(Table1[[#This Row],[33]]=1, "Strongly agree", Table1[[#This Row],[33]]=2, "Agree", Table1[[#This Row],[33]]=3, "Somewhat agree", Table1[[#This Row],[33]]=4, "Neutral", Table1[[#This Row],[33]]=5, "Somewhat disagree", Table1[[#This Row],[33]]=6, "Disagree", Table1[[#This Row],[33]]=7, "Strongly disagree", Table1[[#This Row],[33]]="","")</f>
        <v>Disagree</v>
      </c>
      <c r="W2" t="s">
        <v>31</v>
      </c>
      <c r="X2" t="s">
        <v>34</v>
      </c>
      <c r="Y2" t="s">
        <v>35</v>
      </c>
      <c r="Z2" t="s">
        <v>31</v>
      </c>
      <c r="AA2" t="s">
        <v>33</v>
      </c>
      <c r="AB2" t="s">
        <v>36</v>
      </c>
      <c r="AC2" t="s">
        <v>31</v>
      </c>
      <c r="AE2" t="s">
        <v>37</v>
      </c>
      <c r="AF2" t="s">
        <v>38</v>
      </c>
      <c r="AG2" t="s">
        <v>39</v>
      </c>
      <c r="AH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 spans="1:34" x14ac:dyDescent="0.25">
      <c r="A3">
        <v>12</v>
      </c>
      <c r="B3" s="1">
        <v>44735.448425925897</v>
      </c>
      <c r="C3" s="1">
        <v>44735.449918981503</v>
      </c>
      <c r="D3" t="s">
        <v>22</v>
      </c>
      <c r="F3" t="s">
        <v>40</v>
      </c>
      <c r="G3" t="s">
        <v>345</v>
      </c>
      <c r="H3" t="s">
        <v>25</v>
      </c>
      <c r="I3" t="s">
        <v>26</v>
      </c>
      <c r="J3" t="s">
        <v>356</v>
      </c>
      <c r="K3" t="s">
        <v>367</v>
      </c>
      <c r="L3" t="s">
        <v>43</v>
      </c>
      <c r="P3" t="s">
        <v>30</v>
      </c>
      <c r="Q3" t="s">
        <v>44</v>
      </c>
      <c r="R3" cm="1">
        <f t="array" ref="R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3" t="s">
        <v>45</v>
      </c>
      <c r="T3" cm="1">
        <f t="array" ref="T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3">
        <f>ROUNDUP(AVERAGE(Table1[[#This Row],[22]],Table1[[#This Row],[32]]),0)</f>
        <v>4</v>
      </c>
      <c r="V3" t="str" cm="1">
        <f t="array" ref="V3">_xlfn.IFS(Table1[[#This Row],[33]]=1, "Strongly agree", Table1[[#This Row],[33]]=2, "Agree", Table1[[#This Row],[33]]=3, "Somewhat agree", Table1[[#This Row],[33]]=4, "Neutral", Table1[[#This Row],[33]]=5, "Somewhat disagree", Table1[[#This Row],[33]]=6, "Disagree", Table1[[#This Row],[33]]=7, "Strongly disagree", Table1[[#This Row],[33]]="","")</f>
        <v>Neutral</v>
      </c>
      <c r="W3" t="s">
        <v>31</v>
      </c>
      <c r="X3" t="s">
        <v>46</v>
      </c>
      <c r="Y3" t="s">
        <v>35</v>
      </c>
      <c r="Z3" t="s">
        <v>45</v>
      </c>
      <c r="AA3" t="s">
        <v>44</v>
      </c>
      <c r="AB3" t="s">
        <v>31</v>
      </c>
      <c r="AC3" t="s">
        <v>31</v>
      </c>
      <c r="AE3" t="s">
        <v>37</v>
      </c>
      <c r="AF3" t="s">
        <v>47</v>
      </c>
      <c r="AG3" t="s">
        <v>39</v>
      </c>
      <c r="AH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 spans="1:34" x14ac:dyDescent="0.25">
      <c r="A4">
        <v>13</v>
      </c>
      <c r="B4" s="1">
        <v>44735.446585648097</v>
      </c>
      <c r="C4" s="1">
        <v>44735.45</v>
      </c>
      <c r="D4" t="s">
        <v>22</v>
      </c>
      <c r="F4" t="s">
        <v>40</v>
      </c>
      <c r="G4" t="s">
        <v>24</v>
      </c>
      <c r="H4" t="s">
        <v>25</v>
      </c>
      <c r="I4" t="s">
        <v>26</v>
      </c>
      <c r="J4" t="s">
        <v>356</v>
      </c>
      <c r="K4" t="s">
        <v>369</v>
      </c>
      <c r="L4" t="s">
        <v>29</v>
      </c>
      <c r="M4" t="s">
        <v>48</v>
      </c>
      <c r="N4" t="s">
        <v>30</v>
      </c>
      <c r="O4" t="s">
        <v>36</v>
      </c>
      <c r="Q4" t="s">
        <v>33</v>
      </c>
      <c r="R4" cm="1">
        <f t="array" ref="R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4" t="s">
        <v>44</v>
      </c>
      <c r="T4" cm="1">
        <f t="array" ref="T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4">
        <f>ROUNDUP(AVERAGE(Table1[[#This Row],[22]],Table1[[#This Row],[32]]),0)</f>
        <v>4</v>
      </c>
      <c r="V4" t="str" cm="1">
        <f t="array" ref="V4">_xlfn.IFS(Table1[[#This Row],[33]]=1, "Strongly agree", Table1[[#This Row],[33]]=2, "Agree", Table1[[#This Row],[33]]=3, "Somewhat agree", Table1[[#This Row],[33]]=4, "Neutral", Table1[[#This Row],[33]]=5, "Somewhat disagree", Table1[[#This Row],[33]]=6, "Disagree", Table1[[#This Row],[33]]=7, "Strongly disagree", Table1[[#This Row],[33]]="","")</f>
        <v>Neutral</v>
      </c>
      <c r="W4" t="s">
        <v>36</v>
      </c>
      <c r="X4" t="s">
        <v>49</v>
      </c>
      <c r="Y4" t="s">
        <v>35</v>
      </c>
      <c r="Z4" t="s">
        <v>36</v>
      </c>
      <c r="AA4" t="s">
        <v>44</v>
      </c>
      <c r="AB4" t="s">
        <v>36</v>
      </c>
      <c r="AD4" t="s">
        <v>50</v>
      </c>
      <c r="AE4" t="s">
        <v>37</v>
      </c>
      <c r="AF4" t="s">
        <v>38</v>
      </c>
      <c r="AG4" t="s">
        <v>51</v>
      </c>
      <c r="AH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 spans="1:34" x14ac:dyDescent="0.25">
      <c r="A5">
        <v>14</v>
      </c>
      <c r="B5" s="1">
        <v>44735.448946759301</v>
      </c>
      <c r="C5" s="1">
        <v>44735.451018518499</v>
      </c>
      <c r="D5" t="s">
        <v>22</v>
      </c>
      <c r="F5" t="s">
        <v>23</v>
      </c>
      <c r="G5" t="s">
        <v>347</v>
      </c>
      <c r="H5" t="s">
        <v>53</v>
      </c>
      <c r="I5" t="s">
        <v>54</v>
      </c>
      <c r="J5" t="s">
        <v>356</v>
      </c>
      <c r="K5" t="s">
        <v>365</v>
      </c>
      <c r="L5" t="s">
        <v>56</v>
      </c>
      <c r="P5" t="s">
        <v>30</v>
      </c>
      <c r="Q5" t="s">
        <v>36</v>
      </c>
      <c r="R5" cm="1">
        <f t="array" ref="R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 t="s">
        <v>44</v>
      </c>
      <c r="T5" cm="1">
        <f t="array" ref="T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5">
        <f>ROUNDUP(AVERAGE(Table1[[#This Row],[22]],Table1[[#This Row],[32]]),0)</f>
        <v>3</v>
      </c>
      <c r="V5" t="str" cm="1">
        <f t="array" ref="V5">_xlfn.IFS(Table1[[#This Row],[33]]=1, "Strongly agree", Table1[[#This Row],[33]]=2, "Agree", Table1[[#This Row],[33]]=3, "Somewhat agree", Table1[[#This Row],[33]]=4, "Neutral", Table1[[#This Row],[33]]=5, "Somewhat disagree", Table1[[#This Row],[33]]=6, "Disagree", Table1[[#This Row],[33]]=7, "Strongly disagree", Table1[[#This Row],[33]]="","")</f>
        <v>Somewhat agree</v>
      </c>
      <c r="W5" t="s">
        <v>31</v>
      </c>
      <c r="X5" t="s">
        <v>34</v>
      </c>
      <c r="Y5" t="s">
        <v>57</v>
      </c>
      <c r="Z5" t="s">
        <v>31</v>
      </c>
      <c r="AA5" t="s">
        <v>45</v>
      </c>
      <c r="AB5" t="s">
        <v>45</v>
      </c>
      <c r="AC5" t="s">
        <v>31</v>
      </c>
      <c r="AE5" t="s">
        <v>37</v>
      </c>
      <c r="AF5" t="s">
        <v>38</v>
      </c>
      <c r="AG5" t="s">
        <v>39</v>
      </c>
      <c r="AH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 spans="1:34" x14ac:dyDescent="0.25">
      <c r="A6">
        <v>15</v>
      </c>
      <c r="B6" s="1">
        <v>44735.449062500003</v>
      </c>
      <c r="C6" s="1">
        <v>44735.451585648101</v>
      </c>
      <c r="D6" t="s">
        <v>22</v>
      </c>
      <c r="F6" t="s">
        <v>23</v>
      </c>
      <c r="G6" t="s">
        <v>24</v>
      </c>
      <c r="H6" t="s">
        <v>25</v>
      </c>
      <c r="I6" t="s">
        <v>54</v>
      </c>
      <c r="J6" t="s">
        <v>356</v>
      </c>
      <c r="K6" t="s">
        <v>363</v>
      </c>
      <c r="L6" t="s">
        <v>43</v>
      </c>
      <c r="P6" t="s">
        <v>59</v>
      </c>
      <c r="Q6" t="s">
        <v>32</v>
      </c>
      <c r="R6" cm="1">
        <f t="array" ref="R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6" t="s">
        <v>36</v>
      </c>
      <c r="T6" cm="1">
        <f t="array" ref="T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
        <f>ROUNDUP(AVERAGE(Table1[[#This Row],[22]],Table1[[#This Row],[32]]),0)</f>
        <v>4</v>
      </c>
      <c r="V6" t="str" cm="1">
        <f t="array" ref="V6">_xlfn.IFS(Table1[[#This Row],[33]]=1, "Strongly agree", Table1[[#This Row],[33]]=2, "Agree", Table1[[#This Row],[33]]=3, "Somewhat agree", Table1[[#This Row],[33]]=4, "Neutral", Table1[[#This Row],[33]]=5, "Somewhat disagree", Table1[[#This Row],[33]]=6, "Disagree", Table1[[#This Row],[33]]=7, "Strongly disagree", Table1[[#This Row],[33]]="","")</f>
        <v>Neutral</v>
      </c>
      <c r="W6" t="s">
        <v>31</v>
      </c>
      <c r="X6" t="s">
        <v>34</v>
      </c>
      <c r="Y6" t="s">
        <v>60</v>
      </c>
      <c r="Z6" t="s">
        <v>32</v>
      </c>
      <c r="AA6" t="s">
        <v>44</v>
      </c>
      <c r="AB6" t="s">
        <v>36</v>
      </c>
      <c r="AC6" t="s">
        <v>31</v>
      </c>
      <c r="AD6" t="s">
        <v>61</v>
      </c>
      <c r="AE6" t="s">
        <v>37</v>
      </c>
      <c r="AF6" t="s">
        <v>47</v>
      </c>
      <c r="AG6" t="s">
        <v>39</v>
      </c>
      <c r="AH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 spans="1:34" x14ac:dyDescent="0.25">
      <c r="A7">
        <v>16</v>
      </c>
      <c r="B7" s="1">
        <v>44735.448773148099</v>
      </c>
      <c r="C7" s="1">
        <v>44735.451759259297</v>
      </c>
      <c r="D7" t="s">
        <v>22</v>
      </c>
      <c r="F7" t="s">
        <v>23</v>
      </c>
      <c r="G7" t="s">
        <v>24</v>
      </c>
      <c r="H7" t="s">
        <v>25</v>
      </c>
      <c r="I7" t="s">
        <v>54</v>
      </c>
      <c r="J7" t="s">
        <v>356</v>
      </c>
      <c r="K7" t="s">
        <v>370</v>
      </c>
      <c r="L7" t="s">
        <v>43</v>
      </c>
      <c r="P7" t="s">
        <v>63</v>
      </c>
      <c r="Q7" t="s">
        <v>32</v>
      </c>
      <c r="R7" cm="1">
        <f t="array" ref="R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7" t="s">
        <v>36</v>
      </c>
      <c r="T7" cm="1">
        <f t="array" ref="T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7">
        <f>ROUNDUP(AVERAGE(Table1[[#This Row],[22]],Table1[[#This Row],[32]]),0)</f>
        <v>4</v>
      </c>
      <c r="V7" t="str" cm="1">
        <f t="array" ref="V7">_xlfn.IFS(Table1[[#This Row],[33]]=1, "Strongly agree", Table1[[#This Row],[33]]=2, "Agree", Table1[[#This Row],[33]]=3, "Somewhat agree", Table1[[#This Row],[33]]=4, "Neutral", Table1[[#This Row],[33]]=5, "Somewhat disagree", Table1[[#This Row],[33]]=6, "Disagree", Table1[[#This Row],[33]]=7, "Strongly disagree", Table1[[#This Row],[33]]="","")</f>
        <v>Neutral</v>
      </c>
      <c r="W7" t="s">
        <v>31</v>
      </c>
      <c r="X7" t="s">
        <v>64</v>
      </c>
      <c r="Y7" t="s">
        <v>65</v>
      </c>
      <c r="Z7" t="s">
        <v>32</v>
      </c>
      <c r="AA7" t="s">
        <v>36</v>
      </c>
      <c r="AB7" t="s">
        <v>36</v>
      </c>
      <c r="AC7" t="s">
        <v>45</v>
      </c>
      <c r="AE7" t="s">
        <v>66</v>
      </c>
      <c r="AF7" t="s">
        <v>47</v>
      </c>
      <c r="AG7" t="s">
        <v>51</v>
      </c>
      <c r="AH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 spans="1:34" x14ac:dyDescent="0.25">
      <c r="A8">
        <v>17</v>
      </c>
      <c r="B8" s="1">
        <v>44735.450312499997</v>
      </c>
      <c r="C8" s="1">
        <v>44735.452754629601</v>
      </c>
      <c r="D8" t="s">
        <v>22</v>
      </c>
      <c r="F8" t="s">
        <v>23</v>
      </c>
      <c r="G8" t="s">
        <v>345</v>
      </c>
      <c r="H8" t="s">
        <v>25</v>
      </c>
      <c r="I8" t="s">
        <v>54</v>
      </c>
      <c r="J8" t="s">
        <v>356</v>
      </c>
      <c r="K8" t="s">
        <v>367</v>
      </c>
      <c r="L8" t="s">
        <v>43</v>
      </c>
      <c r="P8" t="s">
        <v>30</v>
      </c>
      <c r="Q8" t="s">
        <v>36</v>
      </c>
      <c r="R8" cm="1">
        <f t="array" ref="R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8" t="s">
        <v>33</v>
      </c>
      <c r="T8" cm="1">
        <f t="array" ref="T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8">
        <f>ROUNDUP(AVERAGE(Table1[[#This Row],[22]],Table1[[#This Row],[32]]),0)</f>
        <v>4</v>
      </c>
      <c r="V8" t="str" cm="1">
        <f t="array" ref="V8">_xlfn.IFS(Table1[[#This Row],[33]]=1, "Strongly agree", Table1[[#This Row],[33]]=2, "Agree", Table1[[#This Row],[33]]=3, "Somewhat agree", Table1[[#This Row],[33]]=4, "Neutral", Table1[[#This Row],[33]]=5, "Somewhat disagree", Table1[[#This Row],[33]]=6, "Disagree", Table1[[#This Row],[33]]=7, "Strongly disagree", Table1[[#This Row],[33]]="","")</f>
        <v>Neutral</v>
      </c>
      <c r="W8" t="s">
        <v>36</v>
      </c>
      <c r="X8" t="s">
        <v>68</v>
      </c>
      <c r="Y8" t="s">
        <v>69</v>
      </c>
      <c r="Z8" t="s">
        <v>36</v>
      </c>
      <c r="AA8" t="s">
        <v>44</v>
      </c>
      <c r="AB8" t="s">
        <v>31</v>
      </c>
      <c r="AC8" t="s">
        <v>44</v>
      </c>
      <c r="AE8" t="s">
        <v>37</v>
      </c>
      <c r="AF8" t="s">
        <v>47</v>
      </c>
      <c r="AG8" t="s">
        <v>39</v>
      </c>
      <c r="AH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 spans="1:34" x14ac:dyDescent="0.25">
      <c r="A9">
        <v>19</v>
      </c>
      <c r="B9" s="1">
        <v>44735.451388888898</v>
      </c>
      <c r="C9" s="1">
        <v>44735.453819444403</v>
      </c>
      <c r="D9" t="s">
        <v>22</v>
      </c>
      <c r="F9" t="s">
        <v>23</v>
      </c>
      <c r="G9" t="s">
        <v>348</v>
      </c>
      <c r="H9" t="s">
        <v>25</v>
      </c>
      <c r="I9" t="s">
        <v>26</v>
      </c>
      <c r="J9" t="s">
        <v>356</v>
      </c>
      <c r="K9" t="s">
        <v>369</v>
      </c>
      <c r="L9" t="s">
        <v>29</v>
      </c>
      <c r="M9" t="s">
        <v>63</v>
      </c>
      <c r="N9" t="s">
        <v>30</v>
      </c>
      <c r="O9" t="s">
        <v>33</v>
      </c>
      <c r="Q9" t="s">
        <v>36</v>
      </c>
      <c r="R9" cm="1">
        <f t="array" ref="R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 t="s">
        <v>36</v>
      </c>
      <c r="T9" cm="1">
        <f t="array" ref="T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
        <f>ROUNDUP(AVERAGE(Table1[[#This Row],[22]],Table1[[#This Row],[32]]),0)</f>
        <v>2</v>
      </c>
      <c r="V9" t="str" cm="1">
        <f t="array" ref="V9">_xlfn.IFS(Table1[[#This Row],[33]]=1, "Strongly agree", Table1[[#This Row],[33]]=2, "Agree", Table1[[#This Row],[33]]=3, "Somewhat agree", Table1[[#This Row],[33]]=4, "Neutral", Table1[[#This Row],[33]]=5, "Somewhat disagree", Table1[[#This Row],[33]]=6, "Disagree", Table1[[#This Row],[33]]=7, "Strongly disagree", Table1[[#This Row],[33]]="","")</f>
        <v>Agree</v>
      </c>
      <c r="W9" t="s">
        <v>31</v>
      </c>
      <c r="X9" t="s">
        <v>49</v>
      </c>
      <c r="Y9" t="s">
        <v>72</v>
      </c>
      <c r="Z9" t="s">
        <v>36</v>
      </c>
      <c r="AA9" t="s">
        <v>73</v>
      </c>
      <c r="AB9" t="s">
        <v>36</v>
      </c>
      <c r="AC9" t="s">
        <v>36</v>
      </c>
      <c r="AE9" t="s">
        <v>37</v>
      </c>
      <c r="AF9" t="s">
        <v>38</v>
      </c>
      <c r="AG9" t="s">
        <v>39</v>
      </c>
      <c r="AH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 spans="1:34" x14ac:dyDescent="0.25">
      <c r="A10">
        <v>20</v>
      </c>
      <c r="B10" s="1">
        <v>44735.450509259303</v>
      </c>
      <c r="C10" s="1">
        <v>44735.454687500001</v>
      </c>
      <c r="D10" t="s">
        <v>22</v>
      </c>
      <c r="F10" t="s">
        <v>40</v>
      </c>
      <c r="G10" t="s">
        <v>350</v>
      </c>
      <c r="H10" t="s">
        <v>53</v>
      </c>
      <c r="I10" t="s">
        <v>54</v>
      </c>
      <c r="J10" t="s">
        <v>356</v>
      </c>
      <c r="K10" t="s">
        <v>363</v>
      </c>
      <c r="L10" t="s">
        <v>29</v>
      </c>
      <c r="M10" t="s">
        <v>30</v>
      </c>
      <c r="N10" t="s">
        <v>76</v>
      </c>
      <c r="O10" t="s">
        <v>36</v>
      </c>
      <c r="Q10" t="s">
        <v>44</v>
      </c>
      <c r="R10" cm="1">
        <f t="array" ref="R1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 t="s">
        <v>44</v>
      </c>
      <c r="T10" cm="1">
        <f t="array" ref="T1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0">
        <f>ROUNDUP(AVERAGE(Table1[[#This Row],[22]],Table1[[#This Row],[32]]),0)</f>
        <v>3</v>
      </c>
      <c r="V10" t="str" cm="1">
        <f t="array" ref="V10">_xlfn.IFS(Table1[[#This Row],[33]]=1, "Strongly agree", Table1[[#This Row],[33]]=2, "Agree", Table1[[#This Row],[33]]=3, "Somewhat agree", Table1[[#This Row],[33]]=4, "Neutral", Table1[[#This Row],[33]]=5, "Somewhat disagree", Table1[[#This Row],[33]]=6, "Disagree", Table1[[#This Row],[33]]=7, "Strongly disagree", Table1[[#This Row],[33]]="","")</f>
        <v>Somewhat agree</v>
      </c>
      <c r="W10" t="s">
        <v>31</v>
      </c>
      <c r="X10" t="s">
        <v>49</v>
      </c>
      <c r="Y10" t="s">
        <v>72</v>
      </c>
      <c r="Z10" t="s">
        <v>36</v>
      </c>
      <c r="AA10" t="s">
        <v>44</v>
      </c>
      <c r="AB10" t="s">
        <v>31</v>
      </c>
      <c r="AC10" t="s">
        <v>36</v>
      </c>
      <c r="AD10" t="s">
        <v>77</v>
      </c>
      <c r="AE10" t="s">
        <v>66</v>
      </c>
      <c r="AF10" t="s">
        <v>47</v>
      </c>
      <c r="AG10" t="s">
        <v>39</v>
      </c>
      <c r="AH1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 spans="1:34" x14ac:dyDescent="0.25">
      <c r="A11">
        <v>21</v>
      </c>
      <c r="B11" s="1">
        <v>44735.452372685198</v>
      </c>
      <c r="C11" s="1">
        <v>44735.454953703702</v>
      </c>
      <c r="D11" t="s">
        <v>22</v>
      </c>
      <c r="F11" t="s">
        <v>40</v>
      </c>
      <c r="G11" t="s">
        <v>78</v>
      </c>
      <c r="H11" t="s">
        <v>25</v>
      </c>
      <c r="I11" t="s">
        <v>26</v>
      </c>
      <c r="J11" t="s">
        <v>356</v>
      </c>
      <c r="K11" t="s">
        <v>79</v>
      </c>
      <c r="L11" t="s">
        <v>29</v>
      </c>
      <c r="M11" t="s">
        <v>63</v>
      </c>
      <c r="N11" t="s">
        <v>76</v>
      </c>
      <c r="O11" t="s">
        <v>44</v>
      </c>
      <c r="Q11" t="s">
        <v>44</v>
      </c>
      <c r="R11" cm="1">
        <f t="array" ref="R1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 t="s">
        <v>44</v>
      </c>
      <c r="T11" cm="1">
        <f t="array" ref="T1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1">
        <f>ROUNDUP(AVERAGE(Table1[[#This Row],[22]],Table1[[#This Row],[32]]),0)</f>
        <v>3</v>
      </c>
      <c r="V11" t="str" cm="1">
        <f t="array" ref="V11">_xlfn.IFS(Table1[[#This Row],[33]]=1, "Strongly agree", Table1[[#This Row],[33]]=2, "Agree", Table1[[#This Row],[33]]=3, "Somewhat agree", Table1[[#This Row],[33]]=4, "Neutral", Table1[[#This Row],[33]]=5, "Somewhat disagree", Table1[[#This Row],[33]]=6, "Disagree", Table1[[#This Row],[33]]=7, "Strongly disagree", Table1[[#This Row],[33]]="","")</f>
        <v>Somewhat agree</v>
      </c>
      <c r="W11" t="s">
        <v>31</v>
      </c>
      <c r="X11" t="s">
        <v>49</v>
      </c>
      <c r="Y11" t="s">
        <v>80</v>
      </c>
      <c r="Z11" t="s">
        <v>31</v>
      </c>
      <c r="AA11" t="s">
        <v>32</v>
      </c>
      <c r="AB11" t="s">
        <v>36</v>
      </c>
      <c r="AC11" t="s">
        <v>31</v>
      </c>
      <c r="AD11" t="s">
        <v>81</v>
      </c>
      <c r="AE11" t="s">
        <v>37</v>
      </c>
      <c r="AF11" t="s">
        <v>82</v>
      </c>
      <c r="AG11" t="s">
        <v>39</v>
      </c>
      <c r="AH1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 spans="1:34" x14ac:dyDescent="0.25">
      <c r="A12">
        <v>22</v>
      </c>
      <c r="B12" s="1">
        <v>44735.457060185203</v>
      </c>
      <c r="C12" s="1">
        <v>44735.461759259299</v>
      </c>
      <c r="D12" t="s">
        <v>22</v>
      </c>
      <c r="F12" t="s">
        <v>23</v>
      </c>
      <c r="G12" t="s">
        <v>24</v>
      </c>
      <c r="H12" t="s">
        <v>25</v>
      </c>
      <c r="I12" t="s">
        <v>54</v>
      </c>
      <c r="J12" t="s">
        <v>356</v>
      </c>
      <c r="K12" t="s">
        <v>366</v>
      </c>
      <c r="L12" t="s">
        <v>29</v>
      </c>
      <c r="M12" t="s">
        <v>63</v>
      </c>
      <c r="N12" t="s">
        <v>59</v>
      </c>
      <c r="O12" t="s">
        <v>31</v>
      </c>
      <c r="Q12" t="s">
        <v>44</v>
      </c>
      <c r="R12" cm="1">
        <f t="array" ref="R1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2" t="s">
        <v>36</v>
      </c>
      <c r="T12" cm="1">
        <f t="array" ref="T1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2">
        <f>ROUNDUP(AVERAGE(Table1[[#This Row],[22]],Table1[[#This Row],[32]]),0)</f>
        <v>3</v>
      </c>
      <c r="V12" t="str" cm="1">
        <f t="array" ref="V12">_xlfn.IFS(Table1[[#This Row],[33]]=1, "Strongly agree", Table1[[#This Row],[33]]=2, "Agree", Table1[[#This Row],[33]]=3, "Somewhat agree", Table1[[#This Row],[33]]=4, "Neutral", Table1[[#This Row],[33]]=5, "Somewhat disagree", Table1[[#This Row],[33]]=6, "Disagree", Table1[[#This Row],[33]]=7, "Strongly disagree", Table1[[#This Row],[33]]="","")</f>
        <v>Somewhat agree</v>
      </c>
      <c r="W12" t="s">
        <v>36</v>
      </c>
      <c r="X12" t="s">
        <v>49</v>
      </c>
      <c r="Y12" t="s">
        <v>35</v>
      </c>
      <c r="Z12" t="s">
        <v>36</v>
      </c>
      <c r="AA12" t="s">
        <v>44</v>
      </c>
      <c r="AB12" t="s">
        <v>36</v>
      </c>
      <c r="AC12" t="s">
        <v>31</v>
      </c>
      <c r="AE12" t="s">
        <v>66</v>
      </c>
      <c r="AF12" t="s">
        <v>38</v>
      </c>
      <c r="AG12" t="s">
        <v>39</v>
      </c>
      <c r="AH1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 spans="1:34" x14ac:dyDescent="0.25">
      <c r="A13">
        <v>23</v>
      </c>
      <c r="B13" s="1">
        <v>44735.4602199074</v>
      </c>
      <c r="C13" s="1">
        <v>44735.464386574102</v>
      </c>
      <c r="D13" t="s">
        <v>22</v>
      </c>
      <c r="F13" t="s">
        <v>23</v>
      </c>
      <c r="G13" t="s">
        <v>347</v>
      </c>
      <c r="H13" t="s">
        <v>53</v>
      </c>
      <c r="I13" t="s">
        <v>54</v>
      </c>
      <c r="J13" t="s">
        <v>356</v>
      </c>
      <c r="K13" t="s">
        <v>364</v>
      </c>
      <c r="L13" t="s">
        <v>43</v>
      </c>
      <c r="P13" t="s">
        <v>63</v>
      </c>
      <c r="Q13" t="s">
        <v>36</v>
      </c>
      <c r="R13" cm="1">
        <f t="array" ref="R1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3" t="s">
        <v>32</v>
      </c>
      <c r="T13" cm="1">
        <f t="array" ref="T1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3">
        <f>ROUNDUP(AVERAGE(Table1[[#This Row],[22]],Table1[[#This Row],[32]]),0)</f>
        <v>4</v>
      </c>
      <c r="V13" t="str" cm="1">
        <f t="array" ref="V13">_xlfn.IFS(Table1[[#This Row],[33]]=1, "Strongly agree", Table1[[#This Row],[33]]=2, "Agree", Table1[[#This Row],[33]]=3, "Somewhat agree", Table1[[#This Row],[33]]=4, "Neutral", Table1[[#This Row],[33]]=5, "Somewhat disagree", Table1[[#This Row],[33]]=6, "Disagree", Table1[[#This Row],[33]]=7, "Strongly disagree", Table1[[#This Row],[33]]="","")</f>
        <v>Neutral</v>
      </c>
      <c r="W13" t="s">
        <v>36</v>
      </c>
      <c r="X13" t="s">
        <v>68</v>
      </c>
      <c r="Y13" t="s">
        <v>69</v>
      </c>
      <c r="Z13" t="s">
        <v>36</v>
      </c>
      <c r="AA13" t="s">
        <v>36</v>
      </c>
      <c r="AB13" t="s">
        <v>36</v>
      </c>
      <c r="AC13" t="s">
        <v>36</v>
      </c>
      <c r="AE13" t="s">
        <v>37</v>
      </c>
      <c r="AF13" t="s">
        <v>38</v>
      </c>
      <c r="AG13" t="s">
        <v>39</v>
      </c>
      <c r="AH1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4" spans="1:34" x14ac:dyDescent="0.25">
      <c r="A14">
        <v>24</v>
      </c>
      <c r="B14" s="1">
        <v>44735.4636342593</v>
      </c>
      <c r="C14" s="1">
        <v>44735.465497685203</v>
      </c>
      <c r="D14" t="s">
        <v>22</v>
      </c>
      <c r="F14" t="s">
        <v>23</v>
      </c>
      <c r="G14" t="s">
        <v>24</v>
      </c>
      <c r="H14" t="s">
        <v>25</v>
      </c>
      <c r="I14" t="s">
        <v>26</v>
      </c>
      <c r="J14" t="s">
        <v>356</v>
      </c>
      <c r="K14" t="s">
        <v>369</v>
      </c>
      <c r="L14" t="s">
        <v>29</v>
      </c>
      <c r="M14" t="s">
        <v>30</v>
      </c>
      <c r="N14" t="s">
        <v>85</v>
      </c>
      <c r="Q14" t="s">
        <v>33</v>
      </c>
      <c r="R14" cm="1">
        <f t="array" ref="R1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4" t="s">
        <v>36</v>
      </c>
      <c r="T14" cm="1">
        <f t="array" ref="T1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
        <f>ROUNDUP(AVERAGE(Table1[[#This Row],[22]],Table1[[#This Row],[32]]),0)</f>
        <v>4</v>
      </c>
      <c r="V14" t="str" cm="1">
        <f t="array" ref="V14">_xlfn.IFS(Table1[[#This Row],[33]]=1, "Strongly agree", Table1[[#This Row],[33]]=2, "Agree", Table1[[#This Row],[33]]=3, "Somewhat agree", Table1[[#This Row],[33]]=4, "Neutral", Table1[[#This Row],[33]]=5, "Somewhat disagree", Table1[[#This Row],[33]]=6, "Disagree", Table1[[#This Row],[33]]=7, "Strongly disagree", Table1[[#This Row],[33]]="","")</f>
        <v>Neutral</v>
      </c>
      <c r="W14" t="s">
        <v>36</v>
      </c>
      <c r="X14" t="s">
        <v>68</v>
      </c>
      <c r="Y14" t="s">
        <v>57</v>
      </c>
      <c r="Z14" t="s">
        <v>45</v>
      </c>
      <c r="AA14" t="s">
        <v>36</v>
      </c>
      <c r="AB14" t="s">
        <v>44</v>
      </c>
      <c r="AC14" t="s">
        <v>36</v>
      </c>
      <c r="AE14" t="s">
        <v>37</v>
      </c>
      <c r="AF14" t="s">
        <v>38</v>
      </c>
      <c r="AG14" t="s">
        <v>39</v>
      </c>
      <c r="AH1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 spans="1:34" x14ac:dyDescent="0.25">
      <c r="A15">
        <v>26</v>
      </c>
      <c r="B15" s="1">
        <v>44735.485254629602</v>
      </c>
      <c r="C15" s="1">
        <v>44735.488923611098</v>
      </c>
      <c r="D15" t="s">
        <v>22</v>
      </c>
      <c r="F15" t="s">
        <v>23</v>
      </c>
      <c r="G15" t="s">
        <v>346</v>
      </c>
      <c r="H15" t="s">
        <v>25</v>
      </c>
      <c r="I15" t="s">
        <v>90</v>
      </c>
      <c r="J15" t="s">
        <v>356</v>
      </c>
      <c r="K15" t="s">
        <v>364</v>
      </c>
      <c r="L15" t="s">
        <v>43</v>
      </c>
      <c r="P15" t="s">
        <v>76</v>
      </c>
      <c r="Q15" t="s">
        <v>32</v>
      </c>
      <c r="R15" cm="1">
        <f t="array" ref="R1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5" t="s">
        <v>33</v>
      </c>
      <c r="T15" cm="1">
        <f t="array" ref="T1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5">
        <f>ROUNDUP(AVERAGE(Table1[[#This Row],[22]],Table1[[#This Row],[32]]),0)</f>
        <v>6</v>
      </c>
      <c r="V15" t="str" cm="1">
        <f t="array" ref="V15">_xlfn.IFS(Table1[[#This Row],[33]]=1, "Strongly agree", Table1[[#This Row],[33]]=2, "Agree", Table1[[#This Row],[33]]=3, "Somewhat agree", Table1[[#This Row],[33]]=4, "Neutral", Table1[[#This Row],[33]]=5, "Somewhat disagree", Table1[[#This Row],[33]]=6, "Disagree", Table1[[#This Row],[33]]=7, "Strongly disagree", Table1[[#This Row],[33]]="","")</f>
        <v>Disagree</v>
      </c>
      <c r="W15" t="s">
        <v>31</v>
      </c>
      <c r="X15" t="s">
        <v>49</v>
      </c>
      <c r="Y15" t="s">
        <v>60</v>
      </c>
      <c r="Z15" t="s">
        <v>36</v>
      </c>
      <c r="AA15" t="s">
        <v>44</v>
      </c>
      <c r="AB15" t="s">
        <v>31</v>
      </c>
      <c r="AC15" t="s">
        <v>44</v>
      </c>
      <c r="AD15" t="s">
        <v>91</v>
      </c>
      <c r="AE15" t="s">
        <v>66</v>
      </c>
      <c r="AF15" t="s">
        <v>47</v>
      </c>
      <c r="AG15" t="s">
        <v>51</v>
      </c>
      <c r="AH1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 spans="1:34" x14ac:dyDescent="0.25">
      <c r="A16">
        <v>27</v>
      </c>
      <c r="B16" s="1">
        <v>44735.492523148103</v>
      </c>
      <c r="C16" s="1">
        <v>44735.494907407403</v>
      </c>
      <c r="D16" t="s">
        <v>22</v>
      </c>
      <c r="F16" t="s">
        <v>23</v>
      </c>
      <c r="G16" t="s">
        <v>347</v>
      </c>
      <c r="H16" t="s">
        <v>25</v>
      </c>
      <c r="I16" t="s">
        <v>26</v>
      </c>
      <c r="J16" t="s">
        <v>356</v>
      </c>
      <c r="K16" t="s">
        <v>366</v>
      </c>
      <c r="L16" t="s">
        <v>43</v>
      </c>
      <c r="P16" t="s">
        <v>63</v>
      </c>
      <c r="Q16" t="s">
        <v>31</v>
      </c>
      <c r="R16" cm="1">
        <f t="array" ref="R1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6" t="s">
        <v>33</v>
      </c>
      <c r="T16" cm="1">
        <f t="array" ref="T1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6">
        <f>ROUNDUP(AVERAGE(Table1[[#This Row],[22]],Table1[[#This Row],[32]]),0)</f>
        <v>3</v>
      </c>
      <c r="V16" t="str" cm="1">
        <f t="array" ref="V16">_xlfn.IFS(Table1[[#This Row],[33]]=1, "Strongly agree", Table1[[#This Row],[33]]=2, "Agree", Table1[[#This Row],[33]]=3, "Somewhat agree", Table1[[#This Row],[33]]=4, "Neutral", Table1[[#This Row],[33]]=5, "Somewhat disagree", Table1[[#This Row],[33]]=6, "Disagree", Table1[[#This Row],[33]]=7, "Strongly disagree", Table1[[#This Row],[33]]="","")</f>
        <v>Somewhat agree</v>
      </c>
      <c r="W16" t="s">
        <v>36</v>
      </c>
      <c r="X16" t="s">
        <v>68</v>
      </c>
      <c r="Y16" t="s">
        <v>69</v>
      </c>
      <c r="Z16" t="s">
        <v>45</v>
      </c>
      <c r="AA16" t="s">
        <v>36</v>
      </c>
      <c r="AB16" t="s">
        <v>31</v>
      </c>
      <c r="AC16" t="s">
        <v>32</v>
      </c>
      <c r="AE16" t="s">
        <v>37</v>
      </c>
      <c r="AF16" t="s">
        <v>38</v>
      </c>
      <c r="AG16" t="s">
        <v>51</v>
      </c>
      <c r="AH1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 spans="1:34" x14ac:dyDescent="0.25">
      <c r="A17">
        <v>28</v>
      </c>
      <c r="B17" s="1">
        <v>44735.506724537001</v>
      </c>
      <c r="C17" s="1">
        <v>44735.508680555598</v>
      </c>
      <c r="D17" t="s">
        <v>22</v>
      </c>
      <c r="F17" t="s">
        <v>40</v>
      </c>
      <c r="G17" t="s">
        <v>24</v>
      </c>
      <c r="H17" t="s">
        <v>25</v>
      </c>
      <c r="I17" t="s">
        <v>26</v>
      </c>
      <c r="J17" t="s">
        <v>356</v>
      </c>
      <c r="K17" t="s">
        <v>369</v>
      </c>
      <c r="L17" t="s">
        <v>43</v>
      </c>
      <c r="P17" t="s">
        <v>30</v>
      </c>
      <c r="Q17" t="s">
        <v>44</v>
      </c>
      <c r="R17" cm="1">
        <f t="array" ref="R1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7" t="s">
        <v>44</v>
      </c>
      <c r="T17" cm="1">
        <f t="array" ref="T1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7">
        <f>ROUNDUP(AVERAGE(Table1[[#This Row],[22]],Table1[[#This Row],[32]]),0)</f>
        <v>3</v>
      </c>
      <c r="V17" t="str" cm="1">
        <f t="array" ref="V17">_xlfn.IFS(Table1[[#This Row],[33]]=1, "Strongly agree", Table1[[#This Row],[33]]=2, "Agree", Table1[[#This Row],[33]]=3, "Somewhat agree", Table1[[#This Row],[33]]=4, "Neutral", Table1[[#This Row],[33]]=5, "Somewhat disagree", Table1[[#This Row],[33]]=6, "Disagree", Table1[[#This Row],[33]]=7, "Strongly disagree", Table1[[#This Row],[33]]="","")</f>
        <v>Somewhat agree</v>
      </c>
      <c r="W17" t="s">
        <v>31</v>
      </c>
      <c r="X17" t="s">
        <v>49</v>
      </c>
      <c r="Y17" t="s">
        <v>65</v>
      </c>
      <c r="Z17" t="s">
        <v>45</v>
      </c>
      <c r="AA17" t="s">
        <v>45</v>
      </c>
      <c r="AB17" t="s">
        <v>36</v>
      </c>
      <c r="AC17" t="s">
        <v>36</v>
      </c>
      <c r="AE17" t="s">
        <v>66</v>
      </c>
      <c r="AF17" t="s">
        <v>38</v>
      </c>
      <c r="AG17" t="s">
        <v>39</v>
      </c>
      <c r="AH1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 spans="1:34" x14ac:dyDescent="0.25">
      <c r="A18">
        <v>29</v>
      </c>
      <c r="B18" s="1">
        <v>44735.766967592601</v>
      </c>
      <c r="C18" s="1">
        <v>44735.769421296303</v>
      </c>
      <c r="D18" t="s">
        <v>22</v>
      </c>
      <c r="F18" t="s">
        <v>23</v>
      </c>
      <c r="G18" t="s">
        <v>346</v>
      </c>
      <c r="H18" t="s">
        <v>25</v>
      </c>
      <c r="I18" t="s">
        <v>90</v>
      </c>
      <c r="J18" t="s">
        <v>356</v>
      </c>
      <c r="K18" t="s">
        <v>364</v>
      </c>
      <c r="L18" t="s">
        <v>29</v>
      </c>
      <c r="M18" t="s">
        <v>59</v>
      </c>
      <c r="N18" t="s">
        <v>63</v>
      </c>
      <c r="Q18" t="s">
        <v>44</v>
      </c>
      <c r="R18" cm="1">
        <f t="array" ref="R1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8" t="s">
        <v>36</v>
      </c>
      <c r="T18" cm="1">
        <f t="array" ref="T1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8">
        <f>ROUNDUP(AVERAGE(Table1[[#This Row],[22]],Table1[[#This Row],[32]]),0)</f>
        <v>3</v>
      </c>
      <c r="V18" t="str" cm="1">
        <f t="array" ref="V18">_xlfn.IFS(Table1[[#This Row],[33]]=1, "Strongly agree", Table1[[#This Row],[33]]=2, "Agree", Table1[[#This Row],[33]]=3, "Somewhat agree", Table1[[#This Row],[33]]=4, "Neutral", Table1[[#This Row],[33]]=5, "Somewhat disagree", Table1[[#This Row],[33]]=6, "Disagree", Table1[[#This Row],[33]]=7, "Strongly disagree", Table1[[#This Row],[33]]="","")</f>
        <v>Somewhat agree</v>
      </c>
      <c r="W18" t="s">
        <v>31</v>
      </c>
      <c r="X18" t="s">
        <v>46</v>
      </c>
      <c r="Y18" t="s">
        <v>35</v>
      </c>
      <c r="Z18" t="s">
        <v>36</v>
      </c>
      <c r="AA18" t="s">
        <v>36</v>
      </c>
      <c r="AB18" t="s">
        <v>36</v>
      </c>
      <c r="AC18" t="s">
        <v>31</v>
      </c>
      <c r="AD18" t="s">
        <v>95</v>
      </c>
      <c r="AE18" t="s">
        <v>66</v>
      </c>
      <c r="AF18" t="s">
        <v>47</v>
      </c>
      <c r="AG18" t="s">
        <v>51</v>
      </c>
      <c r="AH1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 spans="1:34" x14ac:dyDescent="0.25">
      <c r="A19">
        <v>31</v>
      </c>
      <c r="B19" s="1">
        <v>44735.77375</v>
      </c>
      <c r="C19" s="1">
        <v>44735.775335648097</v>
      </c>
      <c r="D19" t="s">
        <v>22</v>
      </c>
      <c r="F19" t="s">
        <v>40</v>
      </c>
      <c r="G19" t="s">
        <v>24</v>
      </c>
      <c r="H19" t="s">
        <v>25</v>
      </c>
      <c r="I19" t="s">
        <v>54</v>
      </c>
      <c r="J19" t="s">
        <v>356</v>
      </c>
      <c r="K19" t="s">
        <v>98</v>
      </c>
      <c r="L19" t="s">
        <v>43</v>
      </c>
      <c r="P19" t="s">
        <v>48</v>
      </c>
      <c r="Q19" t="s">
        <v>33</v>
      </c>
      <c r="R19" cm="1">
        <f t="array" ref="R1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9" t="s">
        <v>44</v>
      </c>
      <c r="T19" cm="1">
        <f t="array" ref="T1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9">
        <f>ROUNDUP(AVERAGE(Table1[[#This Row],[22]],Table1[[#This Row],[32]]),0)</f>
        <v>4</v>
      </c>
      <c r="V19" t="str" cm="1">
        <f t="array" ref="V19">_xlfn.IFS(Table1[[#This Row],[33]]=1, "Strongly agree", Table1[[#This Row],[33]]=2, "Agree", Table1[[#This Row],[33]]=3, "Somewhat agree", Table1[[#This Row],[33]]=4, "Neutral", Table1[[#This Row],[33]]=5, "Somewhat disagree", Table1[[#This Row],[33]]=6, "Disagree", Table1[[#This Row],[33]]=7, "Strongly disagree", Table1[[#This Row],[33]]="","")</f>
        <v>Neutral</v>
      </c>
      <c r="W19" t="s">
        <v>31</v>
      </c>
      <c r="X19" t="s">
        <v>49</v>
      </c>
      <c r="Y19" t="s">
        <v>80</v>
      </c>
      <c r="Z19" t="s">
        <v>44</v>
      </c>
      <c r="AA19" t="s">
        <v>45</v>
      </c>
      <c r="AB19" t="s">
        <v>31</v>
      </c>
      <c r="AC19" t="s">
        <v>31</v>
      </c>
      <c r="AE19" t="s">
        <v>37</v>
      </c>
      <c r="AF19" t="s">
        <v>47</v>
      </c>
      <c r="AG19" t="s">
        <v>51</v>
      </c>
      <c r="AH1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 spans="1:34" x14ac:dyDescent="0.25">
      <c r="A20">
        <v>32</v>
      </c>
      <c r="B20" s="1">
        <v>44736.461377314801</v>
      </c>
      <c r="C20" s="1">
        <v>44736.463888888902</v>
      </c>
      <c r="D20" t="s">
        <v>22</v>
      </c>
      <c r="F20" t="s">
        <v>23</v>
      </c>
      <c r="G20" t="s">
        <v>347</v>
      </c>
      <c r="H20" t="s">
        <v>25</v>
      </c>
      <c r="I20" t="s">
        <v>54</v>
      </c>
      <c r="J20" t="s">
        <v>356</v>
      </c>
      <c r="K20" t="s">
        <v>364</v>
      </c>
      <c r="L20" t="s">
        <v>56</v>
      </c>
      <c r="P20" t="s">
        <v>63</v>
      </c>
      <c r="Q20" t="s">
        <v>44</v>
      </c>
      <c r="R20" cm="1">
        <f t="array" ref="R2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 t="s">
        <v>33</v>
      </c>
      <c r="T20" cm="1">
        <f t="array" ref="T2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20">
        <f>ROUNDUP(AVERAGE(Table1[[#This Row],[22]],Table1[[#This Row],[32]]),0)</f>
        <v>4</v>
      </c>
      <c r="V20" t="str" cm="1">
        <f t="array" ref="V20">_xlfn.IFS(Table1[[#This Row],[33]]=1, "Strongly agree", Table1[[#This Row],[33]]=2, "Agree", Table1[[#This Row],[33]]=3, "Somewhat agree", Table1[[#This Row],[33]]=4, "Neutral", Table1[[#This Row],[33]]=5, "Somewhat disagree", Table1[[#This Row],[33]]=6, "Disagree", Table1[[#This Row],[33]]=7, "Strongly disagree", Table1[[#This Row],[33]]="","")</f>
        <v>Neutral</v>
      </c>
      <c r="W20" t="s">
        <v>31</v>
      </c>
      <c r="X20" t="s">
        <v>34</v>
      </c>
      <c r="Y20" t="s">
        <v>35</v>
      </c>
      <c r="Z20" t="s">
        <v>36</v>
      </c>
      <c r="AA20" t="s">
        <v>33</v>
      </c>
      <c r="AB20" t="s">
        <v>31</v>
      </c>
      <c r="AC20" t="s">
        <v>31</v>
      </c>
      <c r="AE20" t="s">
        <v>37</v>
      </c>
      <c r="AF20" t="s">
        <v>47</v>
      </c>
      <c r="AG20" t="s">
        <v>51</v>
      </c>
      <c r="AH2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 spans="1:34" x14ac:dyDescent="0.25">
      <c r="A21">
        <v>33</v>
      </c>
      <c r="B21" s="1">
        <v>44736.461215277799</v>
      </c>
      <c r="C21" s="1">
        <v>44736.464722222197</v>
      </c>
      <c r="D21" t="s">
        <v>22</v>
      </c>
      <c r="F21" t="s">
        <v>23</v>
      </c>
      <c r="G21" t="s">
        <v>24</v>
      </c>
      <c r="H21" t="s">
        <v>53</v>
      </c>
      <c r="I21" t="s">
        <v>54</v>
      </c>
      <c r="J21" t="s">
        <v>356</v>
      </c>
      <c r="K21" t="s">
        <v>98</v>
      </c>
      <c r="L21" t="s">
        <v>29</v>
      </c>
      <c r="M21" t="s">
        <v>63</v>
      </c>
      <c r="N21" t="s">
        <v>59</v>
      </c>
      <c r="O21" t="s">
        <v>31</v>
      </c>
      <c r="Q21" t="s">
        <v>44</v>
      </c>
      <c r="R21" cm="1">
        <f t="array" ref="R2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1" t="s">
        <v>44</v>
      </c>
      <c r="T21" cm="1">
        <f t="array" ref="T2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1">
        <f>ROUNDUP(AVERAGE(Table1[[#This Row],[22]],Table1[[#This Row],[32]]),0)</f>
        <v>3</v>
      </c>
      <c r="V21" t="str" cm="1">
        <f t="array" ref="V21">_xlfn.IFS(Table1[[#This Row],[33]]=1, "Strongly agree", Table1[[#This Row],[33]]=2, "Agree", Table1[[#This Row],[33]]=3, "Somewhat agree", Table1[[#This Row],[33]]=4, "Neutral", Table1[[#This Row],[33]]=5, "Somewhat disagree", Table1[[#This Row],[33]]=6, "Disagree", Table1[[#This Row],[33]]=7, "Strongly disagree", Table1[[#This Row],[33]]="","")</f>
        <v>Somewhat agree</v>
      </c>
      <c r="W21" t="s">
        <v>36</v>
      </c>
      <c r="X21" t="s">
        <v>49</v>
      </c>
      <c r="Y21" t="s">
        <v>65</v>
      </c>
      <c r="Z21" t="s">
        <v>36</v>
      </c>
      <c r="AA21" t="s">
        <v>36</v>
      </c>
      <c r="AB21" t="s">
        <v>36</v>
      </c>
      <c r="AC21" t="s">
        <v>36</v>
      </c>
      <c r="AD21" t="s">
        <v>99</v>
      </c>
      <c r="AE21" t="s">
        <v>37</v>
      </c>
      <c r="AF21" t="s">
        <v>82</v>
      </c>
      <c r="AG21" t="s">
        <v>51</v>
      </c>
      <c r="AH2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22" spans="1:34" x14ac:dyDescent="0.25">
      <c r="A22">
        <v>35</v>
      </c>
      <c r="B22" s="1">
        <v>44736.469340277799</v>
      </c>
      <c r="C22" s="1">
        <v>44736.471226851798</v>
      </c>
      <c r="D22" t="s">
        <v>22</v>
      </c>
      <c r="F22" t="s">
        <v>23</v>
      </c>
      <c r="G22" t="s">
        <v>346</v>
      </c>
      <c r="H22" t="s">
        <v>25</v>
      </c>
      <c r="I22" t="s">
        <v>26</v>
      </c>
      <c r="J22" t="s">
        <v>356</v>
      </c>
      <c r="K22" t="s">
        <v>98</v>
      </c>
      <c r="L22" t="s">
        <v>43</v>
      </c>
      <c r="P22" t="s">
        <v>63</v>
      </c>
      <c r="Q22" t="s">
        <v>36</v>
      </c>
      <c r="R22" cm="1">
        <f t="array" ref="R2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2" t="s">
        <v>36</v>
      </c>
      <c r="T22" cm="1">
        <f t="array" ref="T2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2">
        <f>ROUNDUP(AVERAGE(Table1[[#This Row],[22]],Table1[[#This Row],[32]]),0)</f>
        <v>2</v>
      </c>
      <c r="V22" t="str" cm="1">
        <f t="array" ref="V22">_xlfn.IFS(Table1[[#This Row],[33]]=1, "Strongly agree", Table1[[#This Row],[33]]=2, "Agree", Table1[[#This Row],[33]]=3, "Somewhat agree", Table1[[#This Row],[33]]=4, "Neutral", Table1[[#This Row],[33]]=5, "Somewhat disagree", Table1[[#This Row],[33]]=6, "Disagree", Table1[[#This Row],[33]]=7, "Strongly disagree", Table1[[#This Row],[33]]="","")</f>
        <v>Agree</v>
      </c>
      <c r="W22" t="s">
        <v>36</v>
      </c>
      <c r="X22" t="s">
        <v>34</v>
      </c>
      <c r="Y22" t="s">
        <v>72</v>
      </c>
      <c r="Z22" t="s">
        <v>36</v>
      </c>
      <c r="AA22" t="s">
        <v>36</v>
      </c>
      <c r="AB22" t="s">
        <v>36</v>
      </c>
      <c r="AC22" t="s">
        <v>36</v>
      </c>
      <c r="AD22" t="s">
        <v>103</v>
      </c>
      <c r="AE22" t="s">
        <v>37</v>
      </c>
      <c r="AF22" t="s">
        <v>38</v>
      </c>
      <c r="AG22" t="s">
        <v>39</v>
      </c>
      <c r="AH2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23" spans="1:34" x14ac:dyDescent="0.25">
      <c r="A23">
        <v>37</v>
      </c>
      <c r="B23" s="1">
        <v>44736.472430555601</v>
      </c>
      <c r="C23" s="1">
        <v>44736.481099536999</v>
      </c>
      <c r="D23" t="s">
        <v>22</v>
      </c>
      <c r="F23" t="s">
        <v>40</v>
      </c>
      <c r="G23" t="s">
        <v>24</v>
      </c>
      <c r="H23" t="s">
        <v>25</v>
      </c>
      <c r="I23" t="s">
        <v>54</v>
      </c>
      <c r="J23" t="s">
        <v>356</v>
      </c>
      <c r="K23" t="s">
        <v>364</v>
      </c>
      <c r="L23" t="s">
        <v>43</v>
      </c>
      <c r="P23" t="s">
        <v>48</v>
      </c>
      <c r="Q23" t="s">
        <v>36</v>
      </c>
      <c r="R23" cm="1">
        <f t="array" ref="R2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3" t="s">
        <v>31</v>
      </c>
      <c r="T23" cm="1">
        <f t="array" ref="T2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23">
        <f>ROUNDUP(AVERAGE(Table1[[#This Row],[22]],Table1[[#This Row],[32]]),0)</f>
        <v>2</v>
      </c>
      <c r="V23" t="str" cm="1">
        <f t="array" ref="V23">_xlfn.IFS(Table1[[#This Row],[33]]=1, "Strongly agree", Table1[[#This Row],[33]]=2, "Agree", Table1[[#This Row],[33]]=3, "Somewhat agree", Table1[[#This Row],[33]]=4, "Neutral", Table1[[#This Row],[33]]=5, "Somewhat disagree", Table1[[#This Row],[33]]=6, "Disagree", Table1[[#This Row],[33]]=7, "Strongly disagree", Table1[[#This Row],[33]]="","")</f>
        <v>Agree</v>
      </c>
      <c r="W23" t="s">
        <v>31</v>
      </c>
      <c r="X23" t="s">
        <v>49</v>
      </c>
      <c r="Y23" t="s">
        <v>60</v>
      </c>
      <c r="Z23" t="s">
        <v>45</v>
      </c>
      <c r="AA23" t="s">
        <v>33</v>
      </c>
      <c r="AB23" t="s">
        <v>31</v>
      </c>
      <c r="AC23" t="s">
        <v>31</v>
      </c>
      <c r="AE23" t="s">
        <v>66</v>
      </c>
      <c r="AF23" t="s">
        <v>38</v>
      </c>
      <c r="AG23" t="s">
        <v>39</v>
      </c>
      <c r="AH2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4" spans="1:34" x14ac:dyDescent="0.25">
      <c r="A24">
        <v>38</v>
      </c>
      <c r="B24" s="1">
        <v>44736.494236111103</v>
      </c>
      <c r="C24" s="1">
        <v>44736.496689814798</v>
      </c>
      <c r="D24" t="s">
        <v>22</v>
      </c>
      <c r="F24" t="s">
        <v>40</v>
      </c>
      <c r="G24" t="s">
        <v>24</v>
      </c>
      <c r="H24" t="s">
        <v>25</v>
      </c>
      <c r="I24" t="s">
        <v>54</v>
      </c>
      <c r="J24" t="s">
        <v>92</v>
      </c>
      <c r="K24" t="s">
        <v>369</v>
      </c>
      <c r="L24" t="s">
        <v>43</v>
      </c>
      <c r="P24" t="s">
        <v>59</v>
      </c>
      <c r="Q24" t="s">
        <v>33</v>
      </c>
      <c r="R24" cm="1">
        <f t="array" ref="R2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24" t="s">
        <v>44</v>
      </c>
      <c r="T24" cm="1">
        <f t="array" ref="T2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4">
        <f>ROUNDUP(AVERAGE(Table1[[#This Row],[22]],Table1[[#This Row],[32]]),0)</f>
        <v>4</v>
      </c>
      <c r="V24" t="str" cm="1">
        <f t="array" ref="V24">_xlfn.IFS(Table1[[#This Row],[33]]=1, "Strongly agree", Table1[[#This Row],[33]]=2, "Agree", Table1[[#This Row],[33]]=3, "Somewhat agree", Table1[[#This Row],[33]]=4, "Neutral", Table1[[#This Row],[33]]=5, "Somewhat disagree", Table1[[#This Row],[33]]=6, "Disagree", Table1[[#This Row],[33]]=7, "Strongly disagree", Table1[[#This Row],[33]]="","")</f>
        <v>Neutral</v>
      </c>
      <c r="W24" t="s">
        <v>44</v>
      </c>
      <c r="X24" t="s">
        <v>68</v>
      </c>
      <c r="Y24" t="s">
        <v>69</v>
      </c>
      <c r="Z24" t="s">
        <v>45</v>
      </c>
      <c r="AA24" t="s">
        <v>44</v>
      </c>
      <c r="AB24" t="s">
        <v>44</v>
      </c>
      <c r="AC24" t="s">
        <v>36</v>
      </c>
      <c r="AE24" t="s">
        <v>66</v>
      </c>
      <c r="AF24" t="s">
        <v>38</v>
      </c>
      <c r="AG24" t="s">
        <v>51</v>
      </c>
      <c r="AH2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5" spans="1:34" x14ac:dyDescent="0.25">
      <c r="A25">
        <v>39</v>
      </c>
      <c r="B25" s="1">
        <v>44736.495358796303</v>
      </c>
      <c r="C25" s="1">
        <v>44736.497337963003</v>
      </c>
      <c r="D25" t="s">
        <v>22</v>
      </c>
      <c r="F25" t="s">
        <v>40</v>
      </c>
      <c r="G25" t="s">
        <v>24</v>
      </c>
      <c r="H25" t="s">
        <v>25</v>
      </c>
      <c r="I25" t="s">
        <v>54</v>
      </c>
      <c r="J25" t="s">
        <v>356</v>
      </c>
      <c r="K25" t="s">
        <v>369</v>
      </c>
      <c r="L25" t="s">
        <v>43</v>
      </c>
      <c r="P25" t="s">
        <v>48</v>
      </c>
      <c r="Q25" t="s">
        <v>36</v>
      </c>
      <c r="R25" cm="1">
        <f t="array" ref="R2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5" t="s">
        <v>36</v>
      </c>
      <c r="T25" cm="1">
        <f t="array" ref="T2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5">
        <f>ROUNDUP(AVERAGE(Table1[[#This Row],[22]],Table1[[#This Row],[32]]),0)</f>
        <v>2</v>
      </c>
      <c r="V25" t="str" cm="1">
        <f t="array" ref="V25">_xlfn.IFS(Table1[[#This Row],[33]]=1, "Strongly agree", Table1[[#This Row],[33]]=2, "Agree", Table1[[#This Row],[33]]=3, "Somewhat agree", Table1[[#This Row],[33]]=4, "Neutral", Table1[[#This Row],[33]]=5, "Somewhat disagree", Table1[[#This Row],[33]]=6, "Disagree", Table1[[#This Row],[33]]=7, "Strongly disagree", Table1[[#This Row],[33]]="","")</f>
        <v>Agree</v>
      </c>
      <c r="W25" t="s">
        <v>36</v>
      </c>
      <c r="X25" t="s">
        <v>49</v>
      </c>
      <c r="Y25" t="s">
        <v>65</v>
      </c>
      <c r="Z25" t="s">
        <v>36</v>
      </c>
      <c r="AA25" t="s">
        <v>44</v>
      </c>
      <c r="AB25" t="s">
        <v>31</v>
      </c>
      <c r="AC25" t="s">
        <v>31</v>
      </c>
      <c r="AE25" t="s">
        <v>37</v>
      </c>
      <c r="AF25" t="s">
        <v>38</v>
      </c>
      <c r="AG25" t="s">
        <v>39</v>
      </c>
      <c r="AH2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6" spans="1:34" x14ac:dyDescent="0.25">
      <c r="A26">
        <v>40</v>
      </c>
      <c r="B26" s="1">
        <v>44736.521226851903</v>
      </c>
      <c r="C26" s="1">
        <v>44736.522743055597</v>
      </c>
      <c r="D26" t="s">
        <v>22</v>
      </c>
      <c r="F26" t="s">
        <v>23</v>
      </c>
      <c r="G26" t="s">
        <v>345</v>
      </c>
      <c r="H26" t="s">
        <v>25</v>
      </c>
      <c r="I26" t="s">
        <v>26</v>
      </c>
      <c r="J26" t="s">
        <v>356</v>
      </c>
      <c r="K26" t="s">
        <v>98</v>
      </c>
      <c r="L26" t="s">
        <v>56</v>
      </c>
      <c r="P26" t="s">
        <v>30</v>
      </c>
      <c r="Q26" t="s">
        <v>31</v>
      </c>
      <c r="R26" cm="1">
        <f t="array" ref="R2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26" t="s">
        <v>33</v>
      </c>
      <c r="T26" cm="1">
        <f t="array" ref="T2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26">
        <f>ROUNDUP(AVERAGE(Table1[[#This Row],[22]],Table1[[#This Row],[32]]),0)</f>
        <v>3</v>
      </c>
      <c r="V26" t="str" cm="1">
        <f t="array" ref="V26">_xlfn.IFS(Table1[[#This Row],[33]]=1, "Strongly agree", Table1[[#This Row],[33]]=2, "Agree", Table1[[#This Row],[33]]=3, "Somewhat agree", Table1[[#This Row],[33]]=4, "Neutral", Table1[[#This Row],[33]]=5, "Somewhat disagree", Table1[[#This Row],[33]]=6, "Disagree", Table1[[#This Row],[33]]=7, "Strongly disagree", Table1[[#This Row],[33]]="","")</f>
        <v>Somewhat agree</v>
      </c>
      <c r="W26" t="s">
        <v>31</v>
      </c>
      <c r="X26" t="s">
        <v>49</v>
      </c>
      <c r="Y26" t="s">
        <v>35</v>
      </c>
      <c r="Z26" t="s">
        <v>36</v>
      </c>
      <c r="AA26" t="s">
        <v>45</v>
      </c>
      <c r="AB26" t="s">
        <v>31</v>
      </c>
      <c r="AC26" t="s">
        <v>31</v>
      </c>
      <c r="AE26" t="s">
        <v>37</v>
      </c>
      <c r="AF26" t="s">
        <v>38</v>
      </c>
      <c r="AG26" t="s">
        <v>39</v>
      </c>
      <c r="AH2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7" spans="1:34" x14ac:dyDescent="0.25">
      <c r="A27">
        <v>41</v>
      </c>
      <c r="B27" s="1">
        <v>44736.564328703702</v>
      </c>
      <c r="C27" s="1">
        <v>44736.566018518497</v>
      </c>
      <c r="D27" t="s">
        <v>22</v>
      </c>
      <c r="F27" t="s">
        <v>23</v>
      </c>
      <c r="G27" t="s">
        <v>346</v>
      </c>
      <c r="H27" t="s">
        <v>53</v>
      </c>
      <c r="I27" t="s">
        <v>54</v>
      </c>
      <c r="J27" t="s">
        <v>356</v>
      </c>
      <c r="K27" t="s">
        <v>369</v>
      </c>
      <c r="L27" t="s">
        <v>43</v>
      </c>
      <c r="P27" t="s">
        <v>48</v>
      </c>
      <c r="Q27" t="s">
        <v>32</v>
      </c>
      <c r="R27" cm="1">
        <f t="array" ref="R2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27" t="s">
        <v>44</v>
      </c>
      <c r="T27" cm="1">
        <f t="array" ref="T2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7">
        <f>ROUNDUP(AVERAGE(Table1[[#This Row],[22]],Table1[[#This Row],[32]]),0)</f>
        <v>5</v>
      </c>
      <c r="V27" t="str" cm="1">
        <f t="array" ref="V27">_xlfn.IFS(Table1[[#This Row],[33]]=1, "Strongly agree", Table1[[#This Row],[33]]=2, "Agree", Table1[[#This Row],[33]]=3, "Somewhat agree", Table1[[#This Row],[33]]=4, "Neutral", Table1[[#This Row],[33]]=5, "Somewhat disagree", Table1[[#This Row],[33]]=6, "Disagree", Table1[[#This Row],[33]]=7, "Strongly disagree", Table1[[#This Row],[33]]="","")</f>
        <v>Somewhat disagree</v>
      </c>
      <c r="W27" t="s">
        <v>36</v>
      </c>
      <c r="X27" t="s">
        <v>49</v>
      </c>
      <c r="Y27" t="s">
        <v>35</v>
      </c>
      <c r="Z27" t="s">
        <v>31</v>
      </c>
      <c r="AA27" t="s">
        <v>44</v>
      </c>
      <c r="AB27" t="s">
        <v>31</v>
      </c>
      <c r="AC27" t="s">
        <v>45</v>
      </c>
      <c r="AE27" t="s">
        <v>37</v>
      </c>
      <c r="AF27" t="s">
        <v>38</v>
      </c>
      <c r="AG27" t="s">
        <v>51</v>
      </c>
      <c r="AH2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8" spans="1:34" x14ac:dyDescent="0.25">
      <c r="A28">
        <v>42</v>
      </c>
      <c r="B28" s="1">
        <v>44736.6459606481</v>
      </c>
      <c r="C28" s="1">
        <v>44736.648599537002</v>
      </c>
      <c r="D28" t="s">
        <v>22</v>
      </c>
      <c r="F28" t="s">
        <v>23</v>
      </c>
      <c r="G28" t="s">
        <v>347</v>
      </c>
      <c r="H28" t="s">
        <v>53</v>
      </c>
      <c r="I28" t="s">
        <v>54</v>
      </c>
      <c r="J28" t="s">
        <v>356</v>
      </c>
      <c r="K28" t="s">
        <v>364</v>
      </c>
      <c r="L28" t="s">
        <v>56</v>
      </c>
      <c r="P28" t="s">
        <v>76</v>
      </c>
      <c r="Q28" t="s">
        <v>36</v>
      </c>
      <c r="R28" cm="1">
        <f t="array" ref="R2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8" t="s">
        <v>44</v>
      </c>
      <c r="T28" cm="1">
        <f t="array" ref="T2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8">
        <f>ROUNDUP(AVERAGE(Table1[[#This Row],[22]],Table1[[#This Row],[32]]),0)</f>
        <v>3</v>
      </c>
      <c r="V28" t="str" cm="1">
        <f t="array" ref="V28">_xlfn.IFS(Table1[[#This Row],[33]]=1, "Strongly agree", Table1[[#This Row],[33]]=2, "Agree", Table1[[#This Row],[33]]=3, "Somewhat agree", Table1[[#This Row],[33]]=4, "Neutral", Table1[[#This Row],[33]]=5, "Somewhat disagree", Table1[[#This Row],[33]]=6, "Disagree", Table1[[#This Row],[33]]=7, "Strongly disagree", Table1[[#This Row],[33]]="","")</f>
        <v>Somewhat agree</v>
      </c>
      <c r="W28" t="s">
        <v>31</v>
      </c>
      <c r="X28" t="s">
        <v>49</v>
      </c>
      <c r="Y28" t="s">
        <v>72</v>
      </c>
      <c r="Z28" t="s">
        <v>36</v>
      </c>
      <c r="AA28" t="s">
        <v>45</v>
      </c>
      <c r="AB28" t="s">
        <v>36</v>
      </c>
      <c r="AC28" t="s">
        <v>31</v>
      </c>
      <c r="AE28" t="s">
        <v>66</v>
      </c>
      <c r="AF28" t="s">
        <v>47</v>
      </c>
      <c r="AG28" t="s">
        <v>39</v>
      </c>
      <c r="AH2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9" spans="1:34" x14ac:dyDescent="0.25">
      <c r="A29">
        <v>43</v>
      </c>
      <c r="B29" s="1">
        <v>44736.646273148101</v>
      </c>
      <c r="C29" s="1">
        <v>44736.649375000001</v>
      </c>
      <c r="D29" t="s">
        <v>22</v>
      </c>
      <c r="F29" t="s">
        <v>23</v>
      </c>
      <c r="G29" t="s">
        <v>24</v>
      </c>
      <c r="H29" t="s">
        <v>25</v>
      </c>
      <c r="I29" t="s">
        <v>54</v>
      </c>
      <c r="J29" t="s">
        <v>356</v>
      </c>
      <c r="K29" t="s">
        <v>369</v>
      </c>
      <c r="L29" t="s">
        <v>43</v>
      </c>
      <c r="P29" t="s">
        <v>59</v>
      </c>
      <c r="Q29" t="s">
        <v>73</v>
      </c>
      <c r="R29" cm="1">
        <f t="array" ref="R2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7</v>
      </c>
      <c r="S29" t="s">
        <v>36</v>
      </c>
      <c r="T29" cm="1">
        <f t="array" ref="T2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9">
        <f>ROUNDUP(AVERAGE(Table1[[#This Row],[22]],Table1[[#This Row],[32]]),0)</f>
        <v>5</v>
      </c>
      <c r="V29" t="str" cm="1">
        <f t="array" ref="V29">_xlfn.IFS(Table1[[#This Row],[33]]=1, "Strongly agree", Table1[[#This Row],[33]]=2, "Agree", Table1[[#This Row],[33]]=3, "Somewhat agree", Table1[[#This Row],[33]]=4, "Neutral", Table1[[#This Row],[33]]=5, "Somewhat disagree", Table1[[#This Row],[33]]=6, "Disagree", Table1[[#This Row],[33]]=7, "Strongly disagree", Table1[[#This Row],[33]]="","")</f>
        <v>Somewhat disagree</v>
      </c>
      <c r="W29" t="s">
        <v>31</v>
      </c>
      <c r="X29" t="s">
        <v>49</v>
      </c>
      <c r="Y29" t="s">
        <v>35</v>
      </c>
      <c r="Z29" t="s">
        <v>44</v>
      </c>
      <c r="AA29" t="s">
        <v>33</v>
      </c>
      <c r="AB29" t="s">
        <v>31</v>
      </c>
      <c r="AC29" t="s">
        <v>31</v>
      </c>
      <c r="AE29" t="s">
        <v>37</v>
      </c>
      <c r="AF29" t="s">
        <v>38</v>
      </c>
      <c r="AG29" t="s">
        <v>39</v>
      </c>
      <c r="AH2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0" spans="1:34" x14ac:dyDescent="0.25">
      <c r="A30">
        <v>44</v>
      </c>
      <c r="B30" s="1">
        <v>44736.648599537002</v>
      </c>
      <c r="C30" s="1">
        <v>44736.650798611103</v>
      </c>
      <c r="D30" t="s">
        <v>22</v>
      </c>
      <c r="F30" t="s">
        <v>40</v>
      </c>
      <c r="G30" t="s">
        <v>347</v>
      </c>
      <c r="H30" t="s">
        <v>25</v>
      </c>
      <c r="I30" t="s">
        <v>26</v>
      </c>
      <c r="J30" t="s">
        <v>356</v>
      </c>
      <c r="K30" t="s">
        <v>98</v>
      </c>
      <c r="L30" t="s">
        <v>56</v>
      </c>
      <c r="P30" t="s">
        <v>63</v>
      </c>
      <c r="Q30" t="s">
        <v>36</v>
      </c>
      <c r="R30" cm="1">
        <f t="array" ref="R3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30" t="s">
        <v>44</v>
      </c>
      <c r="T30" cm="1">
        <f t="array" ref="T3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30">
        <f>ROUNDUP(AVERAGE(Table1[[#This Row],[22]],Table1[[#This Row],[32]]),0)</f>
        <v>3</v>
      </c>
      <c r="V30" t="str" cm="1">
        <f t="array" ref="V30">_xlfn.IFS(Table1[[#This Row],[33]]=1, "Strongly agree", Table1[[#This Row],[33]]=2, "Agree", Table1[[#This Row],[33]]=3, "Somewhat agree", Table1[[#This Row],[33]]=4, "Neutral", Table1[[#This Row],[33]]=5, "Somewhat disagree", Table1[[#This Row],[33]]=6, "Disagree", Table1[[#This Row],[33]]=7, "Strongly disagree", Table1[[#This Row],[33]]="","")</f>
        <v>Somewhat agree</v>
      </c>
      <c r="W30" t="s">
        <v>31</v>
      </c>
      <c r="X30" t="s">
        <v>105</v>
      </c>
      <c r="Y30" t="s">
        <v>57</v>
      </c>
      <c r="Z30" t="s">
        <v>44</v>
      </c>
      <c r="AA30" t="s">
        <v>36</v>
      </c>
      <c r="AB30" t="s">
        <v>31</v>
      </c>
      <c r="AC30" t="s">
        <v>31</v>
      </c>
      <c r="AE30" t="s">
        <v>37</v>
      </c>
      <c r="AF30" t="s">
        <v>38</v>
      </c>
      <c r="AG30" t="s">
        <v>39</v>
      </c>
      <c r="AH3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1" spans="1:34" x14ac:dyDescent="0.25">
      <c r="A31">
        <v>45</v>
      </c>
      <c r="B31" s="1">
        <v>44736.649895833303</v>
      </c>
      <c r="C31" s="1">
        <v>44736.651724536998</v>
      </c>
      <c r="D31" t="s">
        <v>22</v>
      </c>
      <c r="F31" t="s">
        <v>23</v>
      </c>
      <c r="G31" t="s">
        <v>24</v>
      </c>
      <c r="H31" t="s">
        <v>25</v>
      </c>
      <c r="I31" t="s">
        <v>54</v>
      </c>
      <c r="J31" t="s">
        <v>356</v>
      </c>
      <c r="K31" t="s">
        <v>106</v>
      </c>
      <c r="L31" t="s">
        <v>56</v>
      </c>
      <c r="P31" t="s">
        <v>63</v>
      </c>
      <c r="Q31" t="s">
        <v>36</v>
      </c>
      <c r="R31" cm="1">
        <f t="array" ref="R3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31" t="s">
        <v>31</v>
      </c>
      <c r="T31" cm="1">
        <f t="array" ref="T3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31">
        <f>ROUNDUP(AVERAGE(Table1[[#This Row],[22]],Table1[[#This Row],[32]]),0)</f>
        <v>2</v>
      </c>
      <c r="V31" t="str" cm="1">
        <f t="array" ref="V31">_xlfn.IFS(Table1[[#This Row],[33]]=1, "Strongly agree", Table1[[#This Row],[33]]=2, "Agree", Table1[[#This Row],[33]]=3, "Somewhat agree", Table1[[#This Row],[33]]=4, "Neutral", Table1[[#This Row],[33]]=5, "Somewhat disagree", Table1[[#This Row],[33]]=6, "Disagree", Table1[[#This Row],[33]]=7, "Strongly disagree", Table1[[#This Row],[33]]="","")</f>
        <v>Agree</v>
      </c>
      <c r="W31" t="s">
        <v>31</v>
      </c>
      <c r="X31" t="s">
        <v>34</v>
      </c>
      <c r="Y31" t="s">
        <v>65</v>
      </c>
      <c r="Z31" t="s">
        <v>31</v>
      </c>
      <c r="AA31" t="s">
        <v>32</v>
      </c>
      <c r="AB31" t="s">
        <v>44</v>
      </c>
      <c r="AC31" t="s">
        <v>31</v>
      </c>
      <c r="AE31" t="s">
        <v>66</v>
      </c>
      <c r="AF31" t="s">
        <v>47</v>
      </c>
      <c r="AG31" t="s">
        <v>39</v>
      </c>
      <c r="AH3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2" spans="1:34" x14ac:dyDescent="0.25">
      <c r="A32">
        <v>46</v>
      </c>
      <c r="B32" s="1">
        <v>44736.649571759299</v>
      </c>
      <c r="C32" s="1">
        <v>44736.652546296304</v>
      </c>
      <c r="D32" t="s">
        <v>22</v>
      </c>
      <c r="F32" t="s">
        <v>23</v>
      </c>
      <c r="G32" t="s">
        <v>347</v>
      </c>
      <c r="H32" t="s">
        <v>25</v>
      </c>
      <c r="I32" t="s">
        <v>54</v>
      </c>
      <c r="J32" t="s">
        <v>356</v>
      </c>
      <c r="K32" t="s">
        <v>363</v>
      </c>
      <c r="L32" t="s">
        <v>56</v>
      </c>
      <c r="P32" t="s">
        <v>30</v>
      </c>
      <c r="Q32" t="s">
        <v>44</v>
      </c>
      <c r="R32" cm="1">
        <f t="array" ref="R3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32" t="s">
        <v>44</v>
      </c>
      <c r="T32" cm="1">
        <f t="array" ref="T3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32">
        <f>ROUNDUP(AVERAGE(Table1[[#This Row],[22]],Table1[[#This Row],[32]]),0)</f>
        <v>3</v>
      </c>
      <c r="V32" t="str" cm="1">
        <f t="array" ref="V32">_xlfn.IFS(Table1[[#This Row],[33]]=1, "Strongly agree", Table1[[#This Row],[33]]=2, "Agree", Table1[[#This Row],[33]]=3, "Somewhat agree", Table1[[#This Row],[33]]=4, "Neutral", Table1[[#This Row],[33]]=5, "Somewhat disagree", Table1[[#This Row],[33]]=6, "Disagree", Table1[[#This Row],[33]]=7, "Strongly disagree", Table1[[#This Row],[33]]="","")</f>
        <v>Somewhat agree</v>
      </c>
      <c r="W32" t="s">
        <v>36</v>
      </c>
      <c r="X32" t="s">
        <v>49</v>
      </c>
      <c r="Y32" t="s">
        <v>35</v>
      </c>
      <c r="Z32" t="s">
        <v>44</v>
      </c>
      <c r="AA32" t="s">
        <v>31</v>
      </c>
      <c r="AB32" t="s">
        <v>31</v>
      </c>
      <c r="AC32" t="s">
        <v>31</v>
      </c>
      <c r="AE32" t="s">
        <v>37</v>
      </c>
      <c r="AF32" t="s">
        <v>82</v>
      </c>
      <c r="AG32" t="s">
        <v>51</v>
      </c>
      <c r="AH3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3" spans="1:34" x14ac:dyDescent="0.25">
      <c r="A33">
        <v>47</v>
      </c>
      <c r="B33" s="1">
        <v>44736.650266203702</v>
      </c>
      <c r="C33" s="1">
        <v>44736.652731481503</v>
      </c>
      <c r="D33" t="s">
        <v>22</v>
      </c>
      <c r="F33" t="s">
        <v>23</v>
      </c>
      <c r="G33" t="s">
        <v>347</v>
      </c>
      <c r="H33" t="s">
        <v>25</v>
      </c>
      <c r="I33" t="s">
        <v>54</v>
      </c>
      <c r="J33" t="s">
        <v>356</v>
      </c>
      <c r="K33" t="s">
        <v>363</v>
      </c>
      <c r="L33" t="s">
        <v>56</v>
      </c>
      <c r="P33" t="s">
        <v>76</v>
      </c>
      <c r="Q33" t="s">
        <v>32</v>
      </c>
      <c r="R33" cm="1">
        <f t="array" ref="R3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33" t="s">
        <v>32</v>
      </c>
      <c r="T33" cm="1">
        <f t="array" ref="T3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33">
        <f>ROUNDUP(AVERAGE(Table1[[#This Row],[22]],Table1[[#This Row],[32]]),0)</f>
        <v>6</v>
      </c>
      <c r="V33" t="str" cm="1">
        <f t="array" ref="V33">_xlfn.IFS(Table1[[#This Row],[33]]=1, "Strongly agree", Table1[[#This Row],[33]]=2, "Agree", Table1[[#This Row],[33]]=3, "Somewhat agree", Table1[[#This Row],[33]]=4, "Neutral", Table1[[#This Row],[33]]=5, "Somewhat disagree", Table1[[#This Row],[33]]=6, "Disagree", Table1[[#This Row],[33]]=7, "Strongly disagree", Table1[[#This Row],[33]]="","")</f>
        <v>Disagree</v>
      </c>
      <c r="W33" t="s">
        <v>31</v>
      </c>
      <c r="X33" t="s">
        <v>49</v>
      </c>
      <c r="Y33" t="s">
        <v>80</v>
      </c>
      <c r="Z33" t="s">
        <v>45</v>
      </c>
      <c r="AA33" t="s">
        <v>45</v>
      </c>
      <c r="AB33" t="s">
        <v>36</v>
      </c>
      <c r="AC33" t="s">
        <v>44</v>
      </c>
      <c r="AE33" t="s">
        <v>37</v>
      </c>
      <c r="AF33" t="s">
        <v>82</v>
      </c>
      <c r="AG33" t="s">
        <v>39</v>
      </c>
      <c r="AH3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4" spans="1:34" x14ac:dyDescent="0.25">
      <c r="A34">
        <v>48</v>
      </c>
      <c r="B34" s="1">
        <v>44736.645821759303</v>
      </c>
      <c r="C34" s="1">
        <v>44736.654108796298</v>
      </c>
      <c r="D34" t="s">
        <v>22</v>
      </c>
      <c r="F34" t="s">
        <v>23</v>
      </c>
      <c r="G34" t="s">
        <v>345</v>
      </c>
      <c r="H34" t="s">
        <v>53</v>
      </c>
      <c r="I34" t="s">
        <v>54</v>
      </c>
      <c r="J34" t="s">
        <v>356</v>
      </c>
      <c r="K34" t="s">
        <v>367</v>
      </c>
      <c r="L34" t="s">
        <v>43</v>
      </c>
      <c r="P34" t="s">
        <v>63</v>
      </c>
      <c r="Q34" t="s">
        <v>44</v>
      </c>
      <c r="R34" cm="1">
        <f t="array" ref="R3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34" t="s">
        <v>33</v>
      </c>
      <c r="T34" cm="1">
        <f t="array" ref="T3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34">
        <f>ROUNDUP(AVERAGE(Table1[[#This Row],[22]],Table1[[#This Row],[32]]),0)</f>
        <v>4</v>
      </c>
      <c r="V34" t="str" cm="1">
        <f t="array" ref="V34">_xlfn.IFS(Table1[[#This Row],[33]]=1, "Strongly agree", Table1[[#This Row],[33]]=2, "Agree", Table1[[#This Row],[33]]=3, "Somewhat agree", Table1[[#This Row],[33]]=4, "Neutral", Table1[[#This Row],[33]]=5, "Somewhat disagree", Table1[[#This Row],[33]]=6, "Disagree", Table1[[#This Row],[33]]=7, "Strongly disagree", Table1[[#This Row],[33]]="","")</f>
        <v>Neutral</v>
      </c>
      <c r="W34" t="s">
        <v>44</v>
      </c>
      <c r="X34" t="s">
        <v>49</v>
      </c>
      <c r="Y34" t="s">
        <v>80</v>
      </c>
      <c r="Z34" t="s">
        <v>44</v>
      </c>
      <c r="AA34" t="s">
        <v>36</v>
      </c>
      <c r="AB34" t="s">
        <v>36</v>
      </c>
      <c r="AC34" t="s">
        <v>31</v>
      </c>
      <c r="AD34" t="s">
        <v>108</v>
      </c>
      <c r="AE34" t="s">
        <v>66</v>
      </c>
      <c r="AF34" t="s">
        <v>47</v>
      </c>
      <c r="AG34" t="s">
        <v>39</v>
      </c>
      <c r="AH3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5" spans="1:34" x14ac:dyDescent="0.25">
      <c r="A35">
        <v>49</v>
      </c>
      <c r="B35" s="1">
        <v>44736.653009259302</v>
      </c>
      <c r="C35" s="1">
        <v>44736.6546296296</v>
      </c>
      <c r="D35" t="s">
        <v>22</v>
      </c>
      <c r="F35" t="s">
        <v>23</v>
      </c>
      <c r="G35" t="s">
        <v>24</v>
      </c>
      <c r="H35" t="s">
        <v>25</v>
      </c>
      <c r="I35" t="s">
        <v>54</v>
      </c>
      <c r="J35" t="s">
        <v>356</v>
      </c>
      <c r="K35" t="s">
        <v>106</v>
      </c>
      <c r="L35" t="s">
        <v>56</v>
      </c>
      <c r="P35" t="s">
        <v>63</v>
      </c>
      <c r="Q35" t="s">
        <v>33</v>
      </c>
      <c r="R35" cm="1">
        <f t="array" ref="R3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35" t="s">
        <v>32</v>
      </c>
      <c r="T35" cm="1">
        <f t="array" ref="T3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35">
        <f>ROUNDUP(AVERAGE(Table1[[#This Row],[22]],Table1[[#This Row],[32]]),0)</f>
        <v>6</v>
      </c>
      <c r="V35" t="str" cm="1">
        <f t="array" ref="V35">_xlfn.IFS(Table1[[#This Row],[33]]=1, "Strongly agree", Table1[[#This Row],[33]]=2, "Agree", Table1[[#This Row],[33]]=3, "Somewhat agree", Table1[[#This Row],[33]]=4, "Neutral", Table1[[#This Row],[33]]=5, "Somewhat disagree", Table1[[#This Row],[33]]=6, "Disagree", Table1[[#This Row],[33]]=7, "Strongly disagree", Table1[[#This Row],[33]]="","")</f>
        <v>Disagree</v>
      </c>
      <c r="W35" t="s">
        <v>31</v>
      </c>
      <c r="X35" t="s">
        <v>34</v>
      </c>
      <c r="Y35" t="s">
        <v>72</v>
      </c>
      <c r="Z35" t="s">
        <v>45</v>
      </c>
      <c r="AA35" t="s">
        <v>45</v>
      </c>
      <c r="AB35" t="s">
        <v>44</v>
      </c>
      <c r="AC35" t="s">
        <v>33</v>
      </c>
      <c r="AE35" t="s">
        <v>66</v>
      </c>
      <c r="AF35" t="s">
        <v>38</v>
      </c>
      <c r="AG35" t="s">
        <v>51</v>
      </c>
      <c r="AH3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6" spans="1:34" x14ac:dyDescent="0.25">
      <c r="A36">
        <v>51</v>
      </c>
      <c r="B36" s="1">
        <v>44736.647569444402</v>
      </c>
      <c r="C36" s="1">
        <v>44736.658263888901</v>
      </c>
      <c r="D36" t="s">
        <v>22</v>
      </c>
      <c r="F36" t="s">
        <v>23</v>
      </c>
      <c r="G36" t="s">
        <v>24</v>
      </c>
      <c r="H36" t="s">
        <v>25</v>
      </c>
      <c r="I36" t="s">
        <v>26</v>
      </c>
      <c r="J36" t="s">
        <v>356</v>
      </c>
      <c r="K36" t="s">
        <v>369</v>
      </c>
      <c r="L36" t="s">
        <v>56</v>
      </c>
      <c r="P36" t="s">
        <v>63</v>
      </c>
      <c r="Q36" t="s">
        <v>36</v>
      </c>
      <c r="R36" cm="1">
        <f t="array" ref="R3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36" t="s">
        <v>36</v>
      </c>
      <c r="T36" cm="1">
        <f t="array" ref="T3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36">
        <f>ROUNDUP(AVERAGE(Table1[[#This Row],[22]],Table1[[#This Row],[32]]),0)</f>
        <v>2</v>
      </c>
      <c r="V36" t="str" cm="1">
        <f t="array" ref="V36">_xlfn.IFS(Table1[[#This Row],[33]]=1, "Strongly agree", Table1[[#This Row],[33]]=2, "Agree", Table1[[#This Row],[33]]=3, "Somewhat agree", Table1[[#This Row],[33]]=4, "Neutral", Table1[[#This Row],[33]]=5, "Somewhat disagree", Table1[[#This Row],[33]]=6, "Disagree", Table1[[#This Row],[33]]=7, "Strongly disagree", Table1[[#This Row],[33]]="","")</f>
        <v>Agree</v>
      </c>
      <c r="W36" t="s">
        <v>31</v>
      </c>
      <c r="X36" t="s">
        <v>49</v>
      </c>
      <c r="Y36" t="s">
        <v>72</v>
      </c>
      <c r="Z36" t="s">
        <v>36</v>
      </c>
      <c r="AA36" t="s">
        <v>36</v>
      </c>
      <c r="AB36" t="s">
        <v>32</v>
      </c>
      <c r="AC36" t="s">
        <v>44</v>
      </c>
      <c r="AD36" t="s">
        <v>110</v>
      </c>
      <c r="AE36" t="s">
        <v>66</v>
      </c>
      <c r="AF36" t="s">
        <v>111</v>
      </c>
      <c r="AG36" t="s">
        <v>51</v>
      </c>
      <c r="AH3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7" spans="1:34" x14ac:dyDescent="0.25">
      <c r="A37">
        <v>52</v>
      </c>
      <c r="B37" s="1">
        <v>44736.656828703701</v>
      </c>
      <c r="C37" s="1">
        <v>44736.658483796302</v>
      </c>
      <c r="D37" t="s">
        <v>22</v>
      </c>
      <c r="F37" t="s">
        <v>40</v>
      </c>
      <c r="G37" t="s">
        <v>24</v>
      </c>
      <c r="H37" t="s">
        <v>25</v>
      </c>
      <c r="I37" t="s">
        <v>90</v>
      </c>
      <c r="J37" t="s">
        <v>356</v>
      </c>
      <c r="K37" t="s">
        <v>369</v>
      </c>
      <c r="L37" t="s">
        <v>29</v>
      </c>
      <c r="M37" t="s">
        <v>48</v>
      </c>
      <c r="N37" t="s">
        <v>59</v>
      </c>
      <c r="O37" t="s">
        <v>31</v>
      </c>
      <c r="Q37" t="s">
        <v>33</v>
      </c>
      <c r="R37" cm="1">
        <f t="array" ref="R3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37" t="s">
        <v>36</v>
      </c>
      <c r="T37" cm="1">
        <f t="array" ref="T3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37">
        <f>ROUNDUP(AVERAGE(Table1[[#This Row],[22]],Table1[[#This Row],[32]]),0)</f>
        <v>4</v>
      </c>
      <c r="V37" t="str" cm="1">
        <f t="array" ref="V37">_xlfn.IFS(Table1[[#This Row],[33]]=1, "Strongly agree", Table1[[#This Row],[33]]=2, "Agree", Table1[[#This Row],[33]]=3, "Somewhat agree", Table1[[#This Row],[33]]=4, "Neutral", Table1[[#This Row],[33]]=5, "Somewhat disagree", Table1[[#This Row],[33]]=6, "Disagree", Table1[[#This Row],[33]]=7, "Strongly disagree", Table1[[#This Row],[33]]="","")</f>
        <v>Neutral</v>
      </c>
      <c r="W37" t="s">
        <v>31</v>
      </c>
      <c r="X37" t="s">
        <v>34</v>
      </c>
      <c r="Y37" t="s">
        <v>60</v>
      </c>
      <c r="Z37" t="s">
        <v>36</v>
      </c>
      <c r="AA37" t="s">
        <v>44</v>
      </c>
      <c r="AB37" t="s">
        <v>31</v>
      </c>
      <c r="AC37" t="s">
        <v>31</v>
      </c>
      <c r="AE37" t="s">
        <v>66</v>
      </c>
      <c r="AF37" t="s">
        <v>38</v>
      </c>
      <c r="AG37" t="s">
        <v>51</v>
      </c>
      <c r="AH3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8" spans="1:34" x14ac:dyDescent="0.25">
      <c r="A38">
        <v>53</v>
      </c>
      <c r="B38" s="1">
        <v>44736.666793981502</v>
      </c>
      <c r="C38" s="1">
        <v>44736.668622685203</v>
      </c>
      <c r="D38" t="s">
        <v>22</v>
      </c>
      <c r="F38" t="s">
        <v>23</v>
      </c>
      <c r="G38" t="s">
        <v>347</v>
      </c>
      <c r="H38" t="s">
        <v>53</v>
      </c>
      <c r="I38" t="s">
        <v>26</v>
      </c>
      <c r="J38" t="s">
        <v>356</v>
      </c>
      <c r="K38" t="s">
        <v>96</v>
      </c>
      <c r="L38" t="s">
        <v>56</v>
      </c>
      <c r="P38" t="s">
        <v>63</v>
      </c>
      <c r="Q38" t="s">
        <v>33</v>
      </c>
      <c r="R38" cm="1">
        <f t="array" ref="R3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38" t="s">
        <v>45</v>
      </c>
      <c r="T38" cm="1">
        <f t="array" ref="T3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38">
        <f>ROUNDUP(AVERAGE(Table1[[#This Row],[22]],Table1[[#This Row],[32]]),0)</f>
        <v>5</v>
      </c>
      <c r="V38" t="str" cm="1">
        <f t="array" ref="V38">_xlfn.IFS(Table1[[#This Row],[33]]=1, "Strongly agree", Table1[[#This Row],[33]]=2, "Agree", Table1[[#This Row],[33]]=3, "Somewhat agree", Table1[[#This Row],[33]]=4, "Neutral", Table1[[#This Row],[33]]=5, "Somewhat disagree", Table1[[#This Row],[33]]=6, "Disagree", Table1[[#This Row],[33]]=7, "Strongly disagree", Table1[[#This Row],[33]]="","")</f>
        <v>Somewhat disagree</v>
      </c>
      <c r="W38" t="s">
        <v>31</v>
      </c>
      <c r="X38" t="s">
        <v>34</v>
      </c>
      <c r="Y38" t="s">
        <v>72</v>
      </c>
      <c r="Z38" t="s">
        <v>44</v>
      </c>
      <c r="AA38" t="s">
        <v>33</v>
      </c>
      <c r="AB38" t="s">
        <v>31</v>
      </c>
      <c r="AC38" t="s">
        <v>33</v>
      </c>
      <c r="AD38" t="s">
        <v>112</v>
      </c>
      <c r="AE38" t="s">
        <v>66</v>
      </c>
      <c r="AF38" t="s">
        <v>47</v>
      </c>
      <c r="AG38" t="s">
        <v>39</v>
      </c>
      <c r="AH3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39" spans="1:34" x14ac:dyDescent="0.25">
      <c r="A39">
        <v>54</v>
      </c>
      <c r="B39" s="1">
        <v>44736.665578703702</v>
      </c>
      <c r="C39" s="1">
        <v>44736.668993055602</v>
      </c>
      <c r="D39" t="s">
        <v>22</v>
      </c>
      <c r="F39" t="s">
        <v>23</v>
      </c>
      <c r="G39" t="s">
        <v>24</v>
      </c>
      <c r="H39" t="s">
        <v>53</v>
      </c>
      <c r="I39" t="s">
        <v>90</v>
      </c>
      <c r="J39" t="s">
        <v>356</v>
      </c>
      <c r="K39" t="s">
        <v>369</v>
      </c>
      <c r="L39" t="s">
        <v>56</v>
      </c>
      <c r="P39" t="s">
        <v>63</v>
      </c>
      <c r="Q39" t="s">
        <v>32</v>
      </c>
      <c r="R39" cm="1">
        <f t="array" ref="R3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39" t="s">
        <v>36</v>
      </c>
      <c r="T39" cm="1">
        <f t="array" ref="T3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39">
        <f>ROUNDUP(AVERAGE(Table1[[#This Row],[22]],Table1[[#This Row],[32]]),0)</f>
        <v>4</v>
      </c>
      <c r="V39" t="str" cm="1">
        <f t="array" ref="V39">_xlfn.IFS(Table1[[#This Row],[33]]=1, "Strongly agree", Table1[[#This Row],[33]]=2, "Agree", Table1[[#This Row],[33]]=3, "Somewhat agree", Table1[[#This Row],[33]]=4, "Neutral", Table1[[#This Row],[33]]=5, "Somewhat disagree", Table1[[#This Row],[33]]=6, "Disagree", Table1[[#This Row],[33]]=7, "Strongly disagree", Table1[[#This Row],[33]]="","")</f>
        <v>Neutral</v>
      </c>
      <c r="W39" t="s">
        <v>31</v>
      </c>
      <c r="X39" t="s">
        <v>68</v>
      </c>
      <c r="Y39" t="s">
        <v>69</v>
      </c>
      <c r="Z39" t="s">
        <v>45</v>
      </c>
      <c r="AA39" t="s">
        <v>36</v>
      </c>
      <c r="AB39" t="s">
        <v>31</v>
      </c>
      <c r="AC39" t="s">
        <v>31</v>
      </c>
      <c r="AE39" t="s">
        <v>66</v>
      </c>
      <c r="AF39" t="s">
        <v>47</v>
      </c>
      <c r="AG39" t="s">
        <v>51</v>
      </c>
      <c r="AH3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0" spans="1:34" x14ac:dyDescent="0.25">
      <c r="A40">
        <v>55</v>
      </c>
      <c r="B40" s="1">
        <v>44736.671956018501</v>
      </c>
      <c r="C40" s="1">
        <v>44736.674282407403</v>
      </c>
      <c r="D40" t="s">
        <v>22</v>
      </c>
      <c r="F40" t="s">
        <v>23</v>
      </c>
      <c r="G40" t="s">
        <v>348</v>
      </c>
      <c r="H40" t="s">
        <v>53</v>
      </c>
      <c r="I40" t="s">
        <v>54</v>
      </c>
      <c r="J40" t="s">
        <v>360</v>
      </c>
      <c r="K40" t="s">
        <v>98</v>
      </c>
      <c r="L40" t="s">
        <v>43</v>
      </c>
      <c r="P40" t="s">
        <v>63</v>
      </c>
      <c r="Q40" t="s">
        <v>36</v>
      </c>
      <c r="R40" cm="1">
        <f t="array" ref="R4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40" t="s">
        <v>45</v>
      </c>
      <c r="T40" cm="1">
        <f t="array" ref="T4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40">
        <f>ROUNDUP(AVERAGE(Table1[[#This Row],[22]],Table1[[#This Row],[32]]),0)</f>
        <v>3</v>
      </c>
      <c r="V40" t="str" cm="1">
        <f t="array" ref="V40">_xlfn.IFS(Table1[[#This Row],[33]]=1, "Strongly agree", Table1[[#This Row],[33]]=2, "Agree", Table1[[#This Row],[33]]=3, "Somewhat agree", Table1[[#This Row],[33]]=4, "Neutral", Table1[[#This Row],[33]]=5, "Somewhat disagree", Table1[[#This Row],[33]]=6, "Disagree", Table1[[#This Row],[33]]=7, "Strongly disagree", Table1[[#This Row],[33]]="","")</f>
        <v>Somewhat agree</v>
      </c>
      <c r="W40" t="s">
        <v>31</v>
      </c>
      <c r="X40" t="s">
        <v>49</v>
      </c>
      <c r="Y40" t="s">
        <v>60</v>
      </c>
      <c r="Z40" t="s">
        <v>36</v>
      </c>
      <c r="AA40" t="s">
        <v>36</v>
      </c>
      <c r="AB40" t="s">
        <v>36</v>
      </c>
      <c r="AC40" t="s">
        <v>31</v>
      </c>
      <c r="AE40" t="s">
        <v>37</v>
      </c>
      <c r="AF40" t="s">
        <v>47</v>
      </c>
      <c r="AG40" t="s">
        <v>51</v>
      </c>
      <c r="AH4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1" spans="1:34" x14ac:dyDescent="0.25">
      <c r="A41">
        <v>56</v>
      </c>
      <c r="B41" s="1">
        <v>44736.680659722202</v>
      </c>
      <c r="C41" s="1">
        <v>44736.6875</v>
      </c>
      <c r="D41" t="s">
        <v>22</v>
      </c>
      <c r="F41" t="s">
        <v>23</v>
      </c>
      <c r="G41" t="s">
        <v>24</v>
      </c>
      <c r="H41" t="s">
        <v>53</v>
      </c>
      <c r="I41" t="s">
        <v>54</v>
      </c>
      <c r="J41" t="s">
        <v>356</v>
      </c>
      <c r="K41" t="s">
        <v>369</v>
      </c>
      <c r="L41" t="s">
        <v>56</v>
      </c>
      <c r="P41" t="s">
        <v>48</v>
      </c>
      <c r="Q41" t="s">
        <v>32</v>
      </c>
      <c r="R41" cm="1">
        <f t="array" ref="R4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41" t="s">
        <v>31</v>
      </c>
      <c r="T41" cm="1">
        <f t="array" ref="T4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41">
        <f>ROUNDUP(AVERAGE(Table1[[#This Row],[22]],Table1[[#This Row],[32]]),0)</f>
        <v>4</v>
      </c>
      <c r="V41" t="str" cm="1">
        <f t="array" ref="V41">_xlfn.IFS(Table1[[#This Row],[33]]=1, "Strongly agree", Table1[[#This Row],[33]]=2, "Agree", Table1[[#This Row],[33]]=3, "Somewhat agree", Table1[[#This Row],[33]]=4, "Neutral", Table1[[#This Row],[33]]=5, "Somewhat disagree", Table1[[#This Row],[33]]=6, "Disagree", Table1[[#This Row],[33]]=7, "Strongly disagree", Table1[[#This Row],[33]]="","")</f>
        <v>Neutral</v>
      </c>
      <c r="W41" t="s">
        <v>31</v>
      </c>
      <c r="X41" t="s">
        <v>49</v>
      </c>
      <c r="Y41" t="s">
        <v>57</v>
      </c>
      <c r="Z41" t="s">
        <v>31</v>
      </c>
      <c r="AA41" t="s">
        <v>44</v>
      </c>
      <c r="AB41" t="s">
        <v>31</v>
      </c>
      <c r="AC41" t="s">
        <v>45</v>
      </c>
      <c r="AE41" t="s">
        <v>66</v>
      </c>
      <c r="AF41" t="s">
        <v>47</v>
      </c>
      <c r="AG41" t="s">
        <v>51</v>
      </c>
      <c r="AH4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2" spans="1:34" x14ac:dyDescent="0.25">
      <c r="A42">
        <v>57</v>
      </c>
      <c r="B42" s="1">
        <v>44736.709351851903</v>
      </c>
      <c r="C42" s="1">
        <v>44736.712337962999</v>
      </c>
      <c r="D42" t="s">
        <v>22</v>
      </c>
      <c r="F42" t="s">
        <v>23</v>
      </c>
      <c r="G42" t="s">
        <v>346</v>
      </c>
      <c r="H42" t="s">
        <v>53</v>
      </c>
      <c r="I42" t="s">
        <v>54</v>
      </c>
      <c r="J42" t="s">
        <v>351</v>
      </c>
      <c r="K42" t="s">
        <v>370</v>
      </c>
      <c r="L42" t="s">
        <v>56</v>
      </c>
      <c r="P42" t="s">
        <v>63</v>
      </c>
      <c r="Q42" t="s">
        <v>44</v>
      </c>
      <c r="R42" cm="1">
        <f t="array" ref="R4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42" t="s">
        <v>44</v>
      </c>
      <c r="T42" cm="1">
        <f t="array" ref="T4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42">
        <f>ROUNDUP(AVERAGE(Table1[[#This Row],[22]],Table1[[#This Row],[32]]),0)</f>
        <v>3</v>
      </c>
      <c r="V42" t="str" cm="1">
        <f t="array" ref="V42">_xlfn.IFS(Table1[[#This Row],[33]]=1, "Strongly agree", Table1[[#This Row],[33]]=2, "Agree", Table1[[#This Row],[33]]=3, "Somewhat agree", Table1[[#This Row],[33]]=4, "Neutral", Table1[[#This Row],[33]]=5, "Somewhat disagree", Table1[[#This Row],[33]]=6, "Disagree", Table1[[#This Row],[33]]=7, "Strongly disagree", Table1[[#This Row],[33]]="","")</f>
        <v>Somewhat agree</v>
      </c>
      <c r="W42" t="s">
        <v>31</v>
      </c>
      <c r="X42" t="s">
        <v>34</v>
      </c>
      <c r="Y42" t="s">
        <v>65</v>
      </c>
      <c r="Z42" t="s">
        <v>36</v>
      </c>
      <c r="AA42" t="s">
        <v>31</v>
      </c>
      <c r="AB42" t="s">
        <v>31</v>
      </c>
      <c r="AC42" t="s">
        <v>31</v>
      </c>
      <c r="AD42" t="s">
        <v>115</v>
      </c>
      <c r="AE42" t="s">
        <v>37</v>
      </c>
      <c r="AF42" t="s">
        <v>47</v>
      </c>
      <c r="AG42" t="s">
        <v>51</v>
      </c>
      <c r="AH4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3" spans="1:34" x14ac:dyDescent="0.25">
      <c r="A43">
        <v>58</v>
      </c>
      <c r="B43" s="1">
        <v>44736.809513888897</v>
      </c>
      <c r="C43" s="1">
        <v>44736.823935185203</v>
      </c>
      <c r="D43" t="s">
        <v>22</v>
      </c>
      <c r="F43" t="s">
        <v>23</v>
      </c>
      <c r="G43" t="s">
        <v>346</v>
      </c>
      <c r="H43" t="s">
        <v>53</v>
      </c>
      <c r="I43" t="s">
        <v>26</v>
      </c>
      <c r="J43" t="s">
        <v>356</v>
      </c>
      <c r="K43" t="s">
        <v>116</v>
      </c>
      <c r="L43" t="s">
        <v>56</v>
      </c>
      <c r="P43" t="s">
        <v>30</v>
      </c>
      <c r="Q43" t="s">
        <v>44</v>
      </c>
      <c r="R43" cm="1">
        <f t="array" ref="R4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43" t="s">
        <v>31</v>
      </c>
      <c r="T43" cm="1">
        <f t="array" ref="T4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43">
        <f>ROUNDUP(AVERAGE(Table1[[#This Row],[22]],Table1[[#This Row],[32]]),0)</f>
        <v>2</v>
      </c>
      <c r="V43" t="str" cm="1">
        <f t="array" ref="V43">_xlfn.IFS(Table1[[#This Row],[33]]=1, "Strongly agree", Table1[[#This Row],[33]]=2, "Agree", Table1[[#This Row],[33]]=3, "Somewhat agree", Table1[[#This Row],[33]]=4, "Neutral", Table1[[#This Row],[33]]=5, "Somewhat disagree", Table1[[#This Row],[33]]=6, "Disagree", Table1[[#This Row],[33]]=7, "Strongly disagree", Table1[[#This Row],[33]]="","")</f>
        <v>Agree</v>
      </c>
      <c r="W43" t="s">
        <v>31</v>
      </c>
      <c r="X43" t="s">
        <v>34</v>
      </c>
      <c r="Y43" t="s">
        <v>65</v>
      </c>
      <c r="Z43" t="s">
        <v>36</v>
      </c>
      <c r="AA43" t="s">
        <v>36</v>
      </c>
      <c r="AB43" t="s">
        <v>31</v>
      </c>
      <c r="AC43" t="s">
        <v>31</v>
      </c>
      <c r="AD43" t="s">
        <v>117</v>
      </c>
      <c r="AE43" t="s">
        <v>37</v>
      </c>
      <c r="AF43" t="s">
        <v>82</v>
      </c>
      <c r="AG43" t="s">
        <v>39</v>
      </c>
      <c r="AH4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4" spans="1:34" x14ac:dyDescent="0.25">
      <c r="A44">
        <v>59</v>
      </c>
      <c r="B44" s="1">
        <v>44736.836273148103</v>
      </c>
      <c r="C44" s="1">
        <v>44736.838807870401</v>
      </c>
      <c r="D44" t="s">
        <v>22</v>
      </c>
      <c r="F44" t="s">
        <v>23</v>
      </c>
      <c r="G44" t="s">
        <v>346</v>
      </c>
      <c r="H44" t="s">
        <v>53</v>
      </c>
      <c r="I44" t="s">
        <v>54</v>
      </c>
      <c r="J44" t="s">
        <v>118</v>
      </c>
      <c r="K44" t="s">
        <v>363</v>
      </c>
      <c r="L44" t="s">
        <v>43</v>
      </c>
      <c r="P44" t="s">
        <v>63</v>
      </c>
      <c r="Q44" t="s">
        <v>45</v>
      </c>
      <c r="R44" cm="1">
        <f t="array" ref="R4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44" t="s">
        <v>44</v>
      </c>
      <c r="T44" cm="1">
        <f t="array" ref="T4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44">
        <f>ROUNDUP(AVERAGE(Table1[[#This Row],[22]],Table1[[#This Row],[32]]),0)</f>
        <v>4</v>
      </c>
      <c r="V44" t="str" cm="1">
        <f t="array" ref="V44">_xlfn.IFS(Table1[[#This Row],[33]]=1, "Strongly agree", Table1[[#This Row],[33]]=2, "Agree", Table1[[#This Row],[33]]=3, "Somewhat agree", Table1[[#This Row],[33]]=4, "Neutral", Table1[[#This Row],[33]]=5, "Somewhat disagree", Table1[[#This Row],[33]]=6, "Disagree", Table1[[#This Row],[33]]=7, "Strongly disagree", Table1[[#This Row],[33]]="","")</f>
        <v>Neutral</v>
      </c>
      <c r="W44" t="s">
        <v>44</v>
      </c>
      <c r="X44" t="s">
        <v>49</v>
      </c>
      <c r="Y44" t="s">
        <v>35</v>
      </c>
      <c r="Z44" t="s">
        <v>36</v>
      </c>
      <c r="AA44" t="s">
        <v>36</v>
      </c>
      <c r="AB44" t="s">
        <v>36</v>
      </c>
      <c r="AC44" t="s">
        <v>36</v>
      </c>
      <c r="AE44" t="s">
        <v>37</v>
      </c>
      <c r="AF44" t="s">
        <v>47</v>
      </c>
      <c r="AG44" t="s">
        <v>51</v>
      </c>
      <c r="AH4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45" spans="1:34" x14ac:dyDescent="0.25">
      <c r="A45">
        <v>60</v>
      </c>
      <c r="B45" s="1">
        <v>44736.902835648099</v>
      </c>
      <c r="C45" s="1">
        <v>44736.9043634259</v>
      </c>
      <c r="D45" t="s">
        <v>22</v>
      </c>
      <c r="F45" t="s">
        <v>23</v>
      </c>
      <c r="G45" t="s">
        <v>347</v>
      </c>
      <c r="H45" t="s">
        <v>53</v>
      </c>
      <c r="I45" t="s">
        <v>54</v>
      </c>
      <c r="J45" t="s">
        <v>356</v>
      </c>
      <c r="K45" t="s">
        <v>106</v>
      </c>
      <c r="L45" t="s">
        <v>43</v>
      </c>
      <c r="P45" t="s">
        <v>63</v>
      </c>
      <c r="Q45" t="s">
        <v>36</v>
      </c>
      <c r="R45" cm="1">
        <f t="array" ref="R4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45" t="s">
        <v>44</v>
      </c>
      <c r="T45" cm="1">
        <f t="array" ref="T4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45">
        <f>ROUNDUP(AVERAGE(Table1[[#This Row],[22]],Table1[[#This Row],[32]]),0)</f>
        <v>3</v>
      </c>
      <c r="V45" t="str" cm="1">
        <f t="array" ref="V45">_xlfn.IFS(Table1[[#This Row],[33]]=1, "Strongly agree", Table1[[#This Row],[33]]=2, "Agree", Table1[[#This Row],[33]]=3, "Somewhat agree", Table1[[#This Row],[33]]=4, "Neutral", Table1[[#This Row],[33]]=5, "Somewhat disagree", Table1[[#This Row],[33]]=6, "Disagree", Table1[[#This Row],[33]]=7, "Strongly disagree", Table1[[#This Row],[33]]="","")</f>
        <v>Somewhat agree</v>
      </c>
      <c r="W45" t="s">
        <v>31</v>
      </c>
      <c r="X45" t="s">
        <v>34</v>
      </c>
      <c r="Y45" t="s">
        <v>72</v>
      </c>
      <c r="Z45" t="s">
        <v>31</v>
      </c>
      <c r="AA45" t="s">
        <v>44</v>
      </c>
      <c r="AB45" t="s">
        <v>31</v>
      </c>
      <c r="AC45" t="s">
        <v>31</v>
      </c>
      <c r="AE45" t="s">
        <v>37</v>
      </c>
      <c r="AF45" t="s">
        <v>47</v>
      </c>
      <c r="AG45" t="s">
        <v>51</v>
      </c>
      <c r="AH4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6" spans="1:34" x14ac:dyDescent="0.25">
      <c r="A46">
        <v>61</v>
      </c>
      <c r="B46" s="1">
        <v>44736.949930555602</v>
      </c>
      <c r="C46" s="1">
        <v>44736.956087963001</v>
      </c>
      <c r="D46" t="s">
        <v>22</v>
      </c>
      <c r="F46" t="s">
        <v>23</v>
      </c>
      <c r="G46" t="s">
        <v>346</v>
      </c>
      <c r="H46" t="s">
        <v>53</v>
      </c>
      <c r="I46" t="s">
        <v>54</v>
      </c>
      <c r="J46" t="s">
        <v>351</v>
      </c>
      <c r="K46" t="s">
        <v>368</v>
      </c>
      <c r="L46" t="s">
        <v>43</v>
      </c>
      <c r="P46" t="s">
        <v>63</v>
      </c>
      <c r="Q46" t="s">
        <v>36</v>
      </c>
      <c r="R46" cm="1">
        <f t="array" ref="R4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46" t="s">
        <v>33</v>
      </c>
      <c r="T46" cm="1">
        <f t="array" ref="T4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46">
        <f>ROUNDUP(AVERAGE(Table1[[#This Row],[22]],Table1[[#This Row],[32]]),0)</f>
        <v>4</v>
      </c>
      <c r="V46" t="str" cm="1">
        <f t="array" ref="V46">_xlfn.IFS(Table1[[#This Row],[33]]=1, "Strongly agree", Table1[[#This Row],[33]]=2, "Agree", Table1[[#This Row],[33]]=3, "Somewhat agree", Table1[[#This Row],[33]]=4, "Neutral", Table1[[#This Row],[33]]=5, "Somewhat disagree", Table1[[#This Row],[33]]=6, "Disagree", Table1[[#This Row],[33]]=7, "Strongly disagree", Table1[[#This Row],[33]]="","")</f>
        <v>Neutral</v>
      </c>
      <c r="W46" t="s">
        <v>31</v>
      </c>
      <c r="X46" t="s">
        <v>49</v>
      </c>
      <c r="Y46" t="s">
        <v>65</v>
      </c>
      <c r="Z46" t="s">
        <v>36</v>
      </c>
      <c r="AA46" t="s">
        <v>36</v>
      </c>
      <c r="AB46" t="s">
        <v>31</v>
      </c>
      <c r="AC46" t="s">
        <v>36</v>
      </c>
      <c r="AD46" t="s">
        <v>120</v>
      </c>
      <c r="AE46" t="s">
        <v>37</v>
      </c>
      <c r="AF46" t="s">
        <v>38</v>
      </c>
      <c r="AG46" t="s">
        <v>51</v>
      </c>
      <c r="AH4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7" spans="1:34" x14ac:dyDescent="0.25">
      <c r="A47">
        <v>62</v>
      </c>
      <c r="B47" s="1">
        <v>44737.035694444399</v>
      </c>
      <c r="C47" s="1">
        <v>44737.037314814799</v>
      </c>
      <c r="D47" t="s">
        <v>22</v>
      </c>
      <c r="F47" t="s">
        <v>23</v>
      </c>
      <c r="G47" t="s">
        <v>348</v>
      </c>
      <c r="H47" t="s">
        <v>53</v>
      </c>
      <c r="I47" t="s">
        <v>54</v>
      </c>
      <c r="J47" t="s">
        <v>354</v>
      </c>
      <c r="K47" t="s">
        <v>98</v>
      </c>
      <c r="L47" t="s">
        <v>43</v>
      </c>
      <c r="P47" t="s">
        <v>63</v>
      </c>
      <c r="Q47" t="s">
        <v>32</v>
      </c>
      <c r="R47" cm="1">
        <f t="array" ref="R4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47" t="s">
        <v>32</v>
      </c>
      <c r="T47" cm="1">
        <f t="array" ref="T4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47">
        <f>ROUNDUP(AVERAGE(Table1[[#This Row],[22]],Table1[[#This Row],[32]]),0)</f>
        <v>6</v>
      </c>
      <c r="V47" t="str" cm="1">
        <f t="array" ref="V47">_xlfn.IFS(Table1[[#This Row],[33]]=1, "Strongly agree", Table1[[#This Row],[33]]=2, "Agree", Table1[[#This Row],[33]]=3, "Somewhat agree", Table1[[#This Row],[33]]=4, "Neutral", Table1[[#This Row],[33]]=5, "Somewhat disagree", Table1[[#This Row],[33]]=6, "Disagree", Table1[[#This Row],[33]]=7, "Strongly disagree", Table1[[#This Row],[33]]="","")</f>
        <v>Disagree</v>
      </c>
      <c r="W47" t="s">
        <v>31</v>
      </c>
      <c r="X47" t="s">
        <v>34</v>
      </c>
      <c r="Y47" t="s">
        <v>80</v>
      </c>
      <c r="Z47" t="s">
        <v>31</v>
      </c>
      <c r="AA47" t="s">
        <v>36</v>
      </c>
      <c r="AB47" t="s">
        <v>31</v>
      </c>
      <c r="AC47" t="s">
        <v>45</v>
      </c>
      <c r="AE47" t="s">
        <v>37</v>
      </c>
      <c r="AF47" t="s">
        <v>38</v>
      </c>
      <c r="AG47" t="s">
        <v>39</v>
      </c>
      <c r="AH4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8" spans="1:34" x14ac:dyDescent="0.25">
      <c r="A48">
        <v>63</v>
      </c>
      <c r="B48" s="1">
        <v>44737.121145833298</v>
      </c>
      <c r="C48" s="1">
        <v>44737.150972222204</v>
      </c>
      <c r="D48" t="s">
        <v>22</v>
      </c>
      <c r="F48" t="s">
        <v>23</v>
      </c>
      <c r="G48" t="s">
        <v>346</v>
      </c>
      <c r="H48" t="s">
        <v>53</v>
      </c>
      <c r="I48" t="s">
        <v>54</v>
      </c>
      <c r="J48" t="s">
        <v>351</v>
      </c>
      <c r="K48" t="s">
        <v>364</v>
      </c>
      <c r="L48" t="s">
        <v>43</v>
      </c>
      <c r="P48" t="s">
        <v>30</v>
      </c>
      <c r="Q48" t="s">
        <v>36</v>
      </c>
      <c r="R48" cm="1">
        <f t="array" ref="R4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48" t="s">
        <v>36</v>
      </c>
      <c r="T48" cm="1">
        <f t="array" ref="T4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48">
        <f>ROUNDUP(AVERAGE(Table1[[#This Row],[22]],Table1[[#This Row],[32]]),0)</f>
        <v>2</v>
      </c>
      <c r="V48" t="str" cm="1">
        <f t="array" ref="V48">_xlfn.IFS(Table1[[#This Row],[33]]=1, "Strongly agree", Table1[[#This Row],[33]]=2, "Agree", Table1[[#This Row],[33]]=3, "Somewhat agree", Table1[[#This Row],[33]]=4, "Neutral", Table1[[#This Row],[33]]=5, "Somewhat disagree", Table1[[#This Row],[33]]=6, "Disagree", Table1[[#This Row],[33]]=7, "Strongly disagree", Table1[[#This Row],[33]]="","")</f>
        <v>Agree</v>
      </c>
      <c r="W48" t="s">
        <v>31</v>
      </c>
      <c r="X48" t="s">
        <v>34</v>
      </c>
      <c r="Y48" t="s">
        <v>72</v>
      </c>
      <c r="Z48" t="s">
        <v>31</v>
      </c>
      <c r="AA48" t="s">
        <v>33</v>
      </c>
      <c r="AB48" t="s">
        <v>36</v>
      </c>
      <c r="AC48" t="s">
        <v>31</v>
      </c>
      <c r="AD48" t="s">
        <v>123</v>
      </c>
      <c r="AE48" t="s">
        <v>37</v>
      </c>
      <c r="AF48" t="s">
        <v>38</v>
      </c>
      <c r="AG48" t="s">
        <v>51</v>
      </c>
      <c r="AH4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49" spans="1:34" x14ac:dyDescent="0.25">
      <c r="A49">
        <v>64</v>
      </c>
      <c r="B49" s="1">
        <v>44737.370266203703</v>
      </c>
      <c r="C49" s="1">
        <v>44737.373576388898</v>
      </c>
      <c r="D49" t="s">
        <v>22</v>
      </c>
      <c r="F49" t="s">
        <v>40</v>
      </c>
      <c r="G49" t="s">
        <v>348</v>
      </c>
      <c r="H49" t="s">
        <v>53</v>
      </c>
      <c r="I49" t="s">
        <v>54</v>
      </c>
      <c r="J49" t="s">
        <v>92</v>
      </c>
      <c r="K49" t="s">
        <v>96</v>
      </c>
      <c r="L49" t="s">
        <v>29</v>
      </c>
      <c r="M49" t="s">
        <v>59</v>
      </c>
      <c r="N49" t="s">
        <v>85</v>
      </c>
      <c r="Q49" t="s">
        <v>36</v>
      </c>
      <c r="R49" cm="1">
        <f t="array" ref="R4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49" t="s">
        <v>45</v>
      </c>
      <c r="T49" cm="1">
        <f t="array" ref="T4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49">
        <f>ROUNDUP(AVERAGE(Table1[[#This Row],[22]],Table1[[#This Row],[32]]),0)</f>
        <v>3</v>
      </c>
      <c r="V49" t="str" cm="1">
        <f t="array" ref="V49">_xlfn.IFS(Table1[[#This Row],[33]]=1, "Strongly agree", Table1[[#This Row],[33]]=2, "Agree", Table1[[#This Row],[33]]=3, "Somewhat agree", Table1[[#This Row],[33]]=4, "Neutral", Table1[[#This Row],[33]]=5, "Somewhat disagree", Table1[[#This Row],[33]]=6, "Disagree", Table1[[#This Row],[33]]=7, "Strongly disagree", Table1[[#This Row],[33]]="","")</f>
        <v>Somewhat agree</v>
      </c>
      <c r="W49" t="s">
        <v>36</v>
      </c>
      <c r="X49" t="s">
        <v>64</v>
      </c>
      <c r="Y49" t="s">
        <v>35</v>
      </c>
      <c r="Z49" t="s">
        <v>45</v>
      </c>
      <c r="AA49" t="s">
        <v>45</v>
      </c>
      <c r="AB49" t="s">
        <v>45</v>
      </c>
      <c r="AC49" t="s">
        <v>36</v>
      </c>
      <c r="AE49" t="s">
        <v>37</v>
      </c>
      <c r="AF49" t="s">
        <v>38</v>
      </c>
      <c r="AG49" t="s">
        <v>39</v>
      </c>
      <c r="AH4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0" spans="1:34" x14ac:dyDescent="0.25">
      <c r="A50">
        <v>65</v>
      </c>
      <c r="B50" s="1">
        <v>44737.477210648103</v>
      </c>
      <c r="C50" s="1">
        <v>44737.481053240699</v>
      </c>
      <c r="D50" t="s">
        <v>22</v>
      </c>
      <c r="F50" t="s">
        <v>23</v>
      </c>
      <c r="G50" t="s">
        <v>347</v>
      </c>
      <c r="H50" t="s">
        <v>25</v>
      </c>
      <c r="I50" t="s">
        <v>54</v>
      </c>
      <c r="J50" t="s">
        <v>356</v>
      </c>
      <c r="K50" t="s">
        <v>124</v>
      </c>
      <c r="L50" t="s">
        <v>56</v>
      </c>
      <c r="P50" t="s">
        <v>63</v>
      </c>
      <c r="Q50" t="s">
        <v>31</v>
      </c>
      <c r="R50" cm="1">
        <f t="array" ref="R5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50" t="s">
        <v>36</v>
      </c>
      <c r="T50" cm="1">
        <f t="array" ref="T5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50">
        <f>ROUNDUP(AVERAGE(Table1[[#This Row],[22]],Table1[[#This Row],[32]]),0)</f>
        <v>2</v>
      </c>
      <c r="V50" t="str" cm="1">
        <f t="array" ref="V50">_xlfn.IFS(Table1[[#This Row],[33]]=1, "Strongly agree", Table1[[#This Row],[33]]=2, "Agree", Table1[[#This Row],[33]]=3, "Somewhat agree", Table1[[#This Row],[33]]=4, "Neutral", Table1[[#This Row],[33]]=5, "Somewhat disagree", Table1[[#This Row],[33]]=6, "Disagree", Table1[[#This Row],[33]]=7, "Strongly disagree", Table1[[#This Row],[33]]="","")</f>
        <v>Agree</v>
      </c>
      <c r="W50" t="s">
        <v>31</v>
      </c>
      <c r="X50" t="s">
        <v>34</v>
      </c>
      <c r="Y50" t="s">
        <v>72</v>
      </c>
      <c r="Z50" t="s">
        <v>31</v>
      </c>
      <c r="AA50" t="s">
        <v>36</v>
      </c>
      <c r="AB50" t="s">
        <v>31</v>
      </c>
      <c r="AC50" t="s">
        <v>31</v>
      </c>
      <c r="AD50" t="s">
        <v>125</v>
      </c>
      <c r="AE50" t="s">
        <v>66</v>
      </c>
      <c r="AF50" t="s">
        <v>47</v>
      </c>
      <c r="AG50" t="s">
        <v>51</v>
      </c>
      <c r="AH5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1" spans="1:34" x14ac:dyDescent="0.25">
      <c r="A51">
        <v>66</v>
      </c>
      <c r="B51" s="1">
        <v>44737.660821759302</v>
      </c>
      <c r="C51" s="1">
        <v>44737.667361111096</v>
      </c>
      <c r="D51" t="s">
        <v>22</v>
      </c>
      <c r="F51" t="s">
        <v>23</v>
      </c>
      <c r="G51" t="s">
        <v>24</v>
      </c>
      <c r="H51" t="s">
        <v>53</v>
      </c>
      <c r="I51" t="s">
        <v>26</v>
      </c>
      <c r="J51" t="s">
        <v>356</v>
      </c>
      <c r="K51" t="s">
        <v>369</v>
      </c>
      <c r="L51" t="s">
        <v>29</v>
      </c>
      <c r="M51" t="s">
        <v>63</v>
      </c>
      <c r="N51" t="s">
        <v>30</v>
      </c>
      <c r="O51" t="s">
        <v>31</v>
      </c>
      <c r="Q51" t="s">
        <v>31</v>
      </c>
      <c r="R51" cm="1">
        <f t="array" ref="R5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51" t="s">
        <v>31</v>
      </c>
      <c r="T51" cm="1">
        <f t="array" ref="T5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51">
        <f>ROUNDUP(AVERAGE(Table1[[#This Row],[22]],Table1[[#This Row],[32]]),0)</f>
        <v>1</v>
      </c>
      <c r="V51" t="str" cm="1">
        <f t="array" ref="V51">_xlfn.IFS(Table1[[#This Row],[33]]=1, "Strongly agree", Table1[[#This Row],[33]]=2, "Agree", Table1[[#This Row],[33]]=3, "Somewhat agree", Table1[[#This Row],[33]]=4, "Neutral", Table1[[#This Row],[33]]=5, "Somewhat disagree", Table1[[#This Row],[33]]=6, "Disagree", Table1[[#This Row],[33]]=7, "Strongly disagree", Table1[[#This Row],[33]]="","")</f>
        <v>Strongly agree</v>
      </c>
      <c r="W51" t="s">
        <v>31</v>
      </c>
      <c r="X51" t="s">
        <v>49</v>
      </c>
      <c r="Y51" t="s">
        <v>80</v>
      </c>
      <c r="Z51" t="s">
        <v>31</v>
      </c>
      <c r="AA51" t="s">
        <v>36</v>
      </c>
      <c r="AB51" t="s">
        <v>31</v>
      </c>
      <c r="AC51" t="s">
        <v>31</v>
      </c>
      <c r="AE51" t="s">
        <v>37</v>
      </c>
      <c r="AF51" t="s">
        <v>38</v>
      </c>
      <c r="AG51" t="s">
        <v>51</v>
      </c>
      <c r="AH5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2" spans="1:34" x14ac:dyDescent="0.25">
      <c r="A52">
        <v>67</v>
      </c>
      <c r="B52" s="1">
        <v>44737.809618055602</v>
      </c>
      <c r="C52" s="1">
        <v>44737.8116898148</v>
      </c>
      <c r="D52" t="s">
        <v>22</v>
      </c>
      <c r="F52" t="s">
        <v>23</v>
      </c>
      <c r="G52" t="s">
        <v>347</v>
      </c>
      <c r="H52" t="s">
        <v>25</v>
      </c>
      <c r="I52" t="s">
        <v>54</v>
      </c>
      <c r="J52" t="s">
        <v>355</v>
      </c>
      <c r="K52" t="s">
        <v>124</v>
      </c>
      <c r="L52" t="s">
        <v>56</v>
      </c>
      <c r="P52" t="s">
        <v>30</v>
      </c>
      <c r="Q52" t="s">
        <v>44</v>
      </c>
      <c r="R52" cm="1">
        <f t="array" ref="R5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52" t="s">
        <v>45</v>
      </c>
      <c r="T52" cm="1">
        <f t="array" ref="T5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52">
        <f>ROUNDUP(AVERAGE(Table1[[#This Row],[22]],Table1[[#This Row],[32]]),0)</f>
        <v>4</v>
      </c>
      <c r="V52" t="str" cm="1">
        <f t="array" ref="V52">_xlfn.IFS(Table1[[#This Row],[33]]=1, "Strongly agree", Table1[[#This Row],[33]]=2, "Agree", Table1[[#This Row],[33]]=3, "Somewhat agree", Table1[[#This Row],[33]]=4, "Neutral", Table1[[#This Row],[33]]=5, "Somewhat disagree", Table1[[#This Row],[33]]=6, "Disagree", Table1[[#This Row],[33]]=7, "Strongly disagree", Table1[[#This Row],[33]]="","")</f>
        <v>Neutral</v>
      </c>
      <c r="W52" t="s">
        <v>31</v>
      </c>
      <c r="X52" t="s">
        <v>34</v>
      </c>
      <c r="Y52" t="s">
        <v>72</v>
      </c>
      <c r="Z52" t="s">
        <v>31</v>
      </c>
      <c r="AA52" t="s">
        <v>36</v>
      </c>
      <c r="AB52" t="s">
        <v>36</v>
      </c>
      <c r="AC52" t="s">
        <v>44</v>
      </c>
      <c r="AE52" t="s">
        <v>37</v>
      </c>
      <c r="AF52" t="s">
        <v>38</v>
      </c>
      <c r="AG52" t="s">
        <v>51</v>
      </c>
      <c r="AH5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3" spans="1:34" x14ac:dyDescent="0.25">
      <c r="A53">
        <v>68</v>
      </c>
      <c r="B53" s="1">
        <v>44737.814942129597</v>
      </c>
      <c r="C53" s="1">
        <v>44737.827291666697</v>
      </c>
      <c r="D53" t="s">
        <v>22</v>
      </c>
      <c r="F53" t="s">
        <v>23</v>
      </c>
      <c r="G53" t="s">
        <v>347</v>
      </c>
      <c r="H53" t="s">
        <v>53</v>
      </c>
      <c r="I53" t="s">
        <v>54</v>
      </c>
      <c r="J53" t="s">
        <v>92</v>
      </c>
      <c r="K53" t="s">
        <v>124</v>
      </c>
      <c r="L53" t="s">
        <v>56</v>
      </c>
      <c r="P53" t="s">
        <v>63</v>
      </c>
      <c r="Q53" t="s">
        <v>44</v>
      </c>
      <c r="R53" cm="1">
        <f t="array" ref="R5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53" t="s">
        <v>73</v>
      </c>
      <c r="T53" cm="1">
        <f t="array" ref="T5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53">
        <f>ROUNDUP(AVERAGE(Table1[[#This Row],[22]],Table1[[#This Row],[32]]),0)</f>
        <v>5</v>
      </c>
      <c r="V53" t="str" cm="1">
        <f t="array" ref="V53">_xlfn.IFS(Table1[[#This Row],[33]]=1, "Strongly agree", Table1[[#This Row],[33]]=2, "Agree", Table1[[#This Row],[33]]=3, "Somewhat agree", Table1[[#This Row],[33]]=4, "Neutral", Table1[[#This Row],[33]]=5, "Somewhat disagree", Table1[[#This Row],[33]]=6, "Disagree", Table1[[#This Row],[33]]=7, "Strongly disagree", Table1[[#This Row],[33]]="","")</f>
        <v>Somewhat disagree</v>
      </c>
      <c r="W53" t="s">
        <v>31</v>
      </c>
      <c r="X53" t="s">
        <v>64</v>
      </c>
      <c r="Y53" t="s">
        <v>35</v>
      </c>
      <c r="Z53" t="s">
        <v>36</v>
      </c>
      <c r="AA53" t="s">
        <v>45</v>
      </c>
      <c r="AB53" t="s">
        <v>31</v>
      </c>
      <c r="AC53" t="s">
        <v>44</v>
      </c>
      <c r="AD53" t="s">
        <v>127</v>
      </c>
      <c r="AE53" t="s">
        <v>37</v>
      </c>
      <c r="AF53" t="s">
        <v>38</v>
      </c>
      <c r="AG53" t="s">
        <v>51</v>
      </c>
      <c r="AH5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4" spans="1:34" x14ac:dyDescent="0.25">
      <c r="A54">
        <v>69</v>
      </c>
      <c r="B54" s="1">
        <v>44737.853287037004</v>
      </c>
      <c r="C54" s="1">
        <v>44737.856539351902</v>
      </c>
      <c r="D54" t="s">
        <v>22</v>
      </c>
      <c r="F54" t="s">
        <v>23</v>
      </c>
      <c r="G54" t="s">
        <v>346</v>
      </c>
      <c r="H54" t="s">
        <v>25</v>
      </c>
      <c r="I54" t="s">
        <v>54</v>
      </c>
      <c r="J54" t="s">
        <v>351</v>
      </c>
      <c r="K54" t="s">
        <v>368</v>
      </c>
      <c r="L54" t="s">
        <v>56</v>
      </c>
      <c r="P54" t="s">
        <v>63</v>
      </c>
      <c r="Q54" t="s">
        <v>36</v>
      </c>
      <c r="R54" cm="1">
        <f t="array" ref="R5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4" t="s">
        <v>36</v>
      </c>
      <c r="T54" cm="1">
        <f t="array" ref="T5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54">
        <f>ROUNDUP(AVERAGE(Table1[[#This Row],[22]],Table1[[#This Row],[32]]),0)</f>
        <v>2</v>
      </c>
      <c r="V54" t="str" cm="1">
        <f t="array" ref="V54">_xlfn.IFS(Table1[[#This Row],[33]]=1, "Strongly agree", Table1[[#This Row],[33]]=2, "Agree", Table1[[#This Row],[33]]=3, "Somewhat agree", Table1[[#This Row],[33]]=4, "Neutral", Table1[[#This Row],[33]]=5, "Somewhat disagree", Table1[[#This Row],[33]]=6, "Disagree", Table1[[#This Row],[33]]=7, "Strongly disagree", Table1[[#This Row],[33]]="","")</f>
        <v>Agree</v>
      </c>
      <c r="W54" t="s">
        <v>36</v>
      </c>
      <c r="X54" t="s">
        <v>34</v>
      </c>
      <c r="Y54" t="s">
        <v>69</v>
      </c>
      <c r="Z54" t="s">
        <v>31</v>
      </c>
      <c r="AA54" t="s">
        <v>36</v>
      </c>
      <c r="AB54" t="s">
        <v>36</v>
      </c>
      <c r="AC54" t="s">
        <v>36</v>
      </c>
      <c r="AE54" t="s">
        <v>37</v>
      </c>
      <c r="AF54" t="s">
        <v>38</v>
      </c>
      <c r="AG54" t="s">
        <v>51</v>
      </c>
      <c r="AH5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5" spans="1:34" x14ac:dyDescent="0.25">
      <c r="A55">
        <v>71</v>
      </c>
      <c r="B55" s="1">
        <v>44738.350914351897</v>
      </c>
      <c r="C55" s="1">
        <v>44738.3538541667</v>
      </c>
      <c r="D55" t="s">
        <v>22</v>
      </c>
      <c r="F55" t="s">
        <v>23</v>
      </c>
      <c r="G55" t="s">
        <v>346</v>
      </c>
      <c r="H55" t="s">
        <v>25</v>
      </c>
      <c r="I55" t="s">
        <v>54</v>
      </c>
      <c r="J55" t="s">
        <v>351</v>
      </c>
      <c r="K55" t="s">
        <v>366</v>
      </c>
      <c r="L55" t="s">
        <v>29</v>
      </c>
      <c r="M55" t="s">
        <v>63</v>
      </c>
      <c r="N55" t="s">
        <v>30</v>
      </c>
      <c r="O55" t="s">
        <v>31</v>
      </c>
      <c r="Q55" t="s">
        <v>36</v>
      </c>
      <c r="R55" cm="1">
        <f t="array" ref="R5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5" t="s">
        <v>36</v>
      </c>
      <c r="T55" cm="1">
        <f t="array" ref="T5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55">
        <f>ROUNDUP(AVERAGE(Table1[[#This Row],[22]],Table1[[#This Row],[32]]),0)</f>
        <v>2</v>
      </c>
      <c r="V55" t="str" cm="1">
        <f t="array" ref="V55">_xlfn.IFS(Table1[[#This Row],[33]]=1, "Strongly agree", Table1[[#This Row],[33]]=2, "Agree", Table1[[#This Row],[33]]=3, "Somewhat agree", Table1[[#This Row],[33]]=4, "Neutral", Table1[[#This Row],[33]]=5, "Somewhat disagree", Table1[[#This Row],[33]]=6, "Disagree", Table1[[#This Row],[33]]=7, "Strongly disagree", Table1[[#This Row],[33]]="","")</f>
        <v>Agree</v>
      </c>
      <c r="W55" t="s">
        <v>31</v>
      </c>
      <c r="X55" t="s">
        <v>34</v>
      </c>
      <c r="Y55" t="s">
        <v>35</v>
      </c>
      <c r="Z55" t="s">
        <v>36</v>
      </c>
      <c r="AA55" t="s">
        <v>36</v>
      </c>
      <c r="AB55" t="s">
        <v>31</v>
      </c>
      <c r="AC55" t="s">
        <v>36</v>
      </c>
      <c r="AE55" t="s">
        <v>37</v>
      </c>
      <c r="AF55" t="s">
        <v>38</v>
      </c>
      <c r="AG55" t="s">
        <v>51</v>
      </c>
      <c r="AH5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6" spans="1:34" x14ac:dyDescent="0.25">
      <c r="A56">
        <v>72</v>
      </c>
      <c r="B56" s="1">
        <v>44738.488912036999</v>
      </c>
      <c r="C56" s="1">
        <v>44738.491435185198</v>
      </c>
      <c r="D56" t="s">
        <v>22</v>
      </c>
      <c r="F56" t="s">
        <v>23</v>
      </c>
      <c r="G56" t="s">
        <v>24</v>
      </c>
      <c r="H56" t="s">
        <v>53</v>
      </c>
      <c r="I56" t="s">
        <v>54</v>
      </c>
      <c r="J56" t="s">
        <v>356</v>
      </c>
      <c r="K56" t="s">
        <v>106</v>
      </c>
      <c r="L56" t="s">
        <v>29</v>
      </c>
      <c r="M56" t="s">
        <v>30</v>
      </c>
      <c r="N56" t="s">
        <v>63</v>
      </c>
      <c r="O56" t="s">
        <v>44</v>
      </c>
      <c r="Q56" t="s">
        <v>44</v>
      </c>
      <c r="R56" cm="1">
        <f t="array" ref="R5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56" t="s">
        <v>33</v>
      </c>
      <c r="T56" cm="1">
        <f t="array" ref="T5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56">
        <f>ROUNDUP(AVERAGE(Table1[[#This Row],[22]],Table1[[#This Row],[32]]),0)</f>
        <v>4</v>
      </c>
      <c r="V56" t="str" cm="1">
        <f t="array" ref="V56">_xlfn.IFS(Table1[[#This Row],[33]]=1, "Strongly agree", Table1[[#This Row],[33]]=2, "Agree", Table1[[#This Row],[33]]=3, "Somewhat agree", Table1[[#This Row],[33]]=4, "Neutral", Table1[[#This Row],[33]]=5, "Somewhat disagree", Table1[[#This Row],[33]]=6, "Disagree", Table1[[#This Row],[33]]=7, "Strongly disagree", Table1[[#This Row],[33]]="","")</f>
        <v>Neutral</v>
      </c>
      <c r="W56" t="s">
        <v>31</v>
      </c>
      <c r="X56" t="s">
        <v>105</v>
      </c>
      <c r="Y56" t="s">
        <v>57</v>
      </c>
      <c r="Z56" t="s">
        <v>44</v>
      </c>
      <c r="AA56" t="s">
        <v>36</v>
      </c>
      <c r="AB56" t="s">
        <v>36</v>
      </c>
      <c r="AC56" t="s">
        <v>36</v>
      </c>
      <c r="AD56" t="s">
        <v>130</v>
      </c>
      <c r="AE56" t="s">
        <v>37</v>
      </c>
      <c r="AF56" t="s">
        <v>38</v>
      </c>
      <c r="AG56" t="s">
        <v>51</v>
      </c>
      <c r="AH5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7" spans="1:34" x14ac:dyDescent="0.25">
      <c r="A57">
        <v>73</v>
      </c>
      <c r="B57" s="1">
        <v>44738.510462963</v>
      </c>
      <c r="C57" s="1">
        <v>44738.5136458333</v>
      </c>
      <c r="D57" t="s">
        <v>22</v>
      </c>
      <c r="F57" t="s">
        <v>23</v>
      </c>
      <c r="G57" t="s">
        <v>86</v>
      </c>
      <c r="H57" t="s">
        <v>25</v>
      </c>
      <c r="I57" t="s">
        <v>26</v>
      </c>
      <c r="J57" t="s">
        <v>357</v>
      </c>
      <c r="K57" t="s">
        <v>370</v>
      </c>
      <c r="L57" t="s">
        <v>29</v>
      </c>
      <c r="M57" t="s">
        <v>30</v>
      </c>
      <c r="N57" t="s">
        <v>85</v>
      </c>
      <c r="Q57" t="s">
        <v>36</v>
      </c>
      <c r="R57" cm="1">
        <f t="array" ref="R5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7" t="s">
        <v>45</v>
      </c>
      <c r="T57" cm="1">
        <f t="array" ref="T5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57">
        <f>ROUNDUP(AVERAGE(Table1[[#This Row],[22]],Table1[[#This Row],[32]]),0)</f>
        <v>3</v>
      </c>
      <c r="V57" t="str" cm="1">
        <f t="array" ref="V57">_xlfn.IFS(Table1[[#This Row],[33]]=1, "Strongly agree", Table1[[#This Row],[33]]=2, "Agree", Table1[[#This Row],[33]]=3, "Somewhat agree", Table1[[#This Row],[33]]=4, "Neutral", Table1[[#This Row],[33]]=5, "Somewhat disagree", Table1[[#This Row],[33]]=6, "Disagree", Table1[[#This Row],[33]]=7, "Strongly disagree", Table1[[#This Row],[33]]="","")</f>
        <v>Somewhat agree</v>
      </c>
      <c r="W57" t="s">
        <v>31</v>
      </c>
      <c r="X57" t="s">
        <v>105</v>
      </c>
      <c r="Y57" t="s">
        <v>65</v>
      </c>
      <c r="Z57" t="s">
        <v>31</v>
      </c>
      <c r="AA57" t="s">
        <v>45</v>
      </c>
      <c r="AB57" t="s">
        <v>44</v>
      </c>
      <c r="AC57" t="s">
        <v>36</v>
      </c>
      <c r="AD57" t="s">
        <v>132</v>
      </c>
      <c r="AE57" t="s">
        <v>133</v>
      </c>
      <c r="AF57" t="s">
        <v>38</v>
      </c>
      <c r="AG57" t="s">
        <v>39</v>
      </c>
      <c r="AH5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8" spans="1:34" x14ac:dyDescent="0.25">
      <c r="A58">
        <v>74</v>
      </c>
      <c r="B58" s="1">
        <v>44738.511273148099</v>
      </c>
      <c r="C58" s="1">
        <v>44738.515567129602</v>
      </c>
      <c r="D58" t="s">
        <v>22</v>
      </c>
      <c r="F58" t="s">
        <v>23</v>
      </c>
      <c r="G58" t="s">
        <v>24</v>
      </c>
      <c r="H58" t="s">
        <v>53</v>
      </c>
      <c r="I58" t="s">
        <v>54</v>
      </c>
      <c r="J58" t="s">
        <v>356</v>
      </c>
      <c r="K58" t="s">
        <v>369</v>
      </c>
      <c r="L58" t="s">
        <v>29</v>
      </c>
      <c r="M58" t="s">
        <v>76</v>
      </c>
      <c r="N58" t="s">
        <v>30</v>
      </c>
      <c r="O58" t="s">
        <v>31</v>
      </c>
      <c r="Q58" t="s">
        <v>36</v>
      </c>
      <c r="R58" cm="1">
        <f t="array" ref="R5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8" t="s">
        <v>36</v>
      </c>
      <c r="T58" cm="1">
        <f t="array" ref="T5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58">
        <f>ROUNDUP(AVERAGE(Table1[[#This Row],[22]],Table1[[#This Row],[32]]),0)</f>
        <v>2</v>
      </c>
      <c r="V58" t="str" cm="1">
        <f t="array" ref="V58">_xlfn.IFS(Table1[[#This Row],[33]]=1, "Strongly agree", Table1[[#This Row],[33]]=2, "Agree", Table1[[#This Row],[33]]=3, "Somewhat agree", Table1[[#This Row],[33]]=4, "Neutral", Table1[[#This Row],[33]]=5, "Somewhat disagree", Table1[[#This Row],[33]]=6, "Disagree", Table1[[#This Row],[33]]=7, "Strongly disagree", Table1[[#This Row],[33]]="","")</f>
        <v>Agree</v>
      </c>
      <c r="W58" t="s">
        <v>31</v>
      </c>
      <c r="X58" t="s">
        <v>49</v>
      </c>
      <c r="Y58" t="s">
        <v>35</v>
      </c>
      <c r="Z58" t="s">
        <v>31</v>
      </c>
      <c r="AA58" t="s">
        <v>31</v>
      </c>
      <c r="AB58" t="s">
        <v>31</v>
      </c>
      <c r="AC58" t="s">
        <v>44</v>
      </c>
      <c r="AD58" t="s">
        <v>134</v>
      </c>
      <c r="AE58" t="s">
        <v>37</v>
      </c>
      <c r="AF58" t="s">
        <v>38</v>
      </c>
      <c r="AG58" t="s">
        <v>51</v>
      </c>
      <c r="AH5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59" spans="1:34" x14ac:dyDescent="0.25">
      <c r="A59">
        <v>75</v>
      </c>
      <c r="B59" s="1">
        <v>44738.523587962998</v>
      </c>
      <c r="C59" s="1">
        <v>44738.525717592602</v>
      </c>
      <c r="D59" t="s">
        <v>22</v>
      </c>
      <c r="F59" t="s">
        <v>23</v>
      </c>
      <c r="G59" t="s">
        <v>346</v>
      </c>
      <c r="H59" t="s">
        <v>53</v>
      </c>
      <c r="I59" t="s">
        <v>54</v>
      </c>
      <c r="J59" t="s">
        <v>92</v>
      </c>
      <c r="K59" t="s">
        <v>98</v>
      </c>
      <c r="L59" t="s">
        <v>29</v>
      </c>
      <c r="M59" t="s">
        <v>59</v>
      </c>
      <c r="N59" t="s">
        <v>48</v>
      </c>
      <c r="O59" t="s">
        <v>31</v>
      </c>
      <c r="Q59" t="s">
        <v>36</v>
      </c>
      <c r="R59" cm="1">
        <f t="array" ref="R5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59" t="s">
        <v>45</v>
      </c>
      <c r="T59" cm="1">
        <f t="array" ref="T5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59">
        <f>ROUNDUP(AVERAGE(Table1[[#This Row],[22]],Table1[[#This Row],[32]]),0)</f>
        <v>3</v>
      </c>
      <c r="V59" t="str" cm="1">
        <f t="array" ref="V59">_xlfn.IFS(Table1[[#This Row],[33]]=1, "Strongly agree", Table1[[#This Row],[33]]=2, "Agree", Table1[[#This Row],[33]]=3, "Somewhat agree", Table1[[#This Row],[33]]=4, "Neutral", Table1[[#This Row],[33]]=5, "Somewhat disagree", Table1[[#This Row],[33]]=6, "Disagree", Table1[[#This Row],[33]]=7, "Strongly disagree", Table1[[#This Row],[33]]="","")</f>
        <v>Somewhat agree</v>
      </c>
      <c r="W59" t="s">
        <v>31</v>
      </c>
      <c r="X59" t="s">
        <v>49</v>
      </c>
      <c r="Y59" t="s">
        <v>60</v>
      </c>
      <c r="Z59" t="s">
        <v>36</v>
      </c>
      <c r="AA59" t="s">
        <v>36</v>
      </c>
      <c r="AB59" t="s">
        <v>36</v>
      </c>
      <c r="AC59" t="s">
        <v>36</v>
      </c>
      <c r="AE59" t="s">
        <v>37</v>
      </c>
      <c r="AF59" t="s">
        <v>38</v>
      </c>
      <c r="AG59" t="s">
        <v>51</v>
      </c>
      <c r="AH5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60" spans="1:34" x14ac:dyDescent="0.25">
      <c r="A60">
        <v>76</v>
      </c>
      <c r="B60" s="1">
        <v>44738.528634259303</v>
      </c>
      <c r="C60" s="1">
        <v>44738.530381944402</v>
      </c>
      <c r="D60" t="s">
        <v>22</v>
      </c>
      <c r="F60" t="s">
        <v>23</v>
      </c>
      <c r="G60" t="s">
        <v>86</v>
      </c>
      <c r="H60" t="s">
        <v>25</v>
      </c>
      <c r="I60" t="s">
        <v>26</v>
      </c>
      <c r="J60" t="s">
        <v>355</v>
      </c>
      <c r="K60" t="s">
        <v>370</v>
      </c>
      <c r="L60" t="s">
        <v>29</v>
      </c>
      <c r="M60" t="s">
        <v>30</v>
      </c>
      <c r="N60" t="s">
        <v>85</v>
      </c>
      <c r="Q60" t="s">
        <v>36</v>
      </c>
      <c r="R60" cm="1">
        <f t="array" ref="R6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60" t="s">
        <v>36</v>
      </c>
      <c r="T60" cm="1">
        <f t="array" ref="T6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0">
        <f>ROUNDUP(AVERAGE(Table1[[#This Row],[22]],Table1[[#This Row],[32]]),0)</f>
        <v>2</v>
      </c>
      <c r="V60" t="str" cm="1">
        <f t="array" ref="V60">_xlfn.IFS(Table1[[#This Row],[33]]=1, "Strongly agree", Table1[[#This Row],[33]]=2, "Agree", Table1[[#This Row],[33]]=3, "Somewhat agree", Table1[[#This Row],[33]]=4, "Neutral", Table1[[#This Row],[33]]=5, "Somewhat disagree", Table1[[#This Row],[33]]=6, "Disagree", Table1[[#This Row],[33]]=7, "Strongly disagree", Table1[[#This Row],[33]]="","")</f>
        <v>Agree</v>
      </c>
      <c r="W60" t="s">
        <v>36</v>
      </c>
      <c r="X60" t="s">
        <v>105</v>
      </c>
      <c r="Y60" t="s">
        <v>35</v>
      </c>
      <c r="Z60" t="s">
        <v>36</v>
      </c>
      <c r="AA60" t="s">
        <v>36</v>
      </c>
      <c r="AB60" t="s">
        <v>36</v>
      </c>
      <c r="AC60" t="s">
        <v>36</v>
      </c>
      <c r="AE60" t="s">
        <v>133</v>
      </c>
      <c r="AF60" t="s">
        <v>82</v>
      </c>
      <c r="AG60" t="s">
        <v>39</v>
      </c>
      <c r="AH6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61" spans="1:34" x14ac:dyDescent="0.25">
      <c r="A61">
        <v>77</v>
      </c>
      <c r="B61" s="1">
        <v>44738.554027777798</v>
      </c>
      <c r="C61" s="1">
        <v>44738.556562500002</v>
      </c>
      <c r="D61" t="s">
        <v>22</v>
      </c>
      <c r="F61" t="s">
        <v>23</v>
      </c>
      <c r="G61" t="s">
        <v>347</v>
      </c>
      <c r="H61" t="s">
        <v>25</v>
      </c>
      <c r="I61" t="s">
        <v>54</v>
      </c>
      <c r="J61" t="s">
        <v>351</v>
      </c>
      <c r="K61" t="s">
        <v>98</v>
      </c>
      <c r="L61" t="s">
        <v>29</v>
      </c>
      <c r="M61" t="s">
        <v>63</v>
      </c>
      <c r="N61" t="s">
        <v>30</v>
      </c>
      <c r="O61" t="s">
        <v>31</v>
      </c>
      <c r="Q61" t="s">
        <v>36</v>
      </c>
      <c r="R61" cm="1">
        <f t="array" ref="R6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61" t="s">
        <v>44</v>
      </c>
      <c r="T61" cm="1">
        <f t="array" ref="T6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61">
        <f>ROUNDUP(AVERAGE(Table1[[#This Row],[22]],Table1[[#This Row],[32]]),0)</f>
        <v>3</v>
      </c>
      <c r="V61" t="str" cm="1">
        <f t="array" ref="V61">_xlfn.IFS(Table1[[#This Row],[33]]=1, "Strongly agree", Table1[[#This Row],[33]]=2, "Agree", Table1[[#This Row],[33]]=3, "Somewhat agree", Table1[[#This Row],[33]]=4, "Neutral", Table1[[#This Row],[33]]=5, "Somewhat disagree", Table1[[#This Row],[33]]=6, "Disagree", Table1[[#This Row],[33]]=7, "Strongly disagree", Table1[[#This Row],[33]]="","")</f>
        <v>Somewhat agree</v>
      </c>
      <c r="W61" t="s">
        <v>31</v>
      </c>
      <c r="X61" t="s">
        <v>49</v>
      </c>
      <c r="Y61" t="s">
        <v>72</v>
      </c>
      <c r="Z61" t="s">
        <v>31</v>
      </c>
      <c r="AA61" t="s">
        <v>45</v>
      </c>
      <c r="AB61" t="s">
        <v>36</v>
      </c>
      <c r="AC61" t="s">
        <v>36</v>
      </c>
      <c r="AD61" t="s">
        <v>135</v>
      </c>
      <c r="AE61" t="s">
        <v>37</v>
      </c>
      <c r="AF61" t="s">
        <v>38</v>
      </c>
      <c r="AG61" t="s">
        <v>39</v>
      </c>
      <c r="AH6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2" spans="1:34" x14ac:dyDescent="0.25">
      <c r="A62">
        <v>78</v>
      </c>
      <c r="B62" s="1">
        <v>44738.5792939815</v>
      </c>
      <c r="C62" s="1">
        <v>44738.581446759301</v>
      </c>
      <c r="D62" t="s">
        <v>22</v>
      </c>
      <c r="F62" t="s">
        <v>23</v>
      </c>
      <c r="G62" t="s">
        <v>24</v>
      </c>
      <c r="H62" t="s">
        <v>53</v>
      </c>
      <c r="I62" t="s">
        <v>54</v>
      </c>
      <c r="J62" t="s">
        <v>356</v>
      </c>
      <c r="K62" t="s">
        <v>369</v>
      </c>
      <c r="L62" t="s">
        <v>29</v>
      </c>
      <c r="M62" t="s">
        <v>76</v>
      </c>
      <c r="N62" t="s">
        <v>48</v>
      </c>
      <c r="O62" t="s">
        <v>45</v>
      </c>
      <c r="Q62" t="s">
        <v>36</v>
      </c>
      <c r="R62" cm="1">
        <f t="array" ref="R6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62" t="s">
        <v>36</v>
      </c>
      <c r="T62" cm="1">
        <f t="array" ref="T6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2">
        <f>ROUNDUP(AVERAGE(Table1[[#This Row],[22]],Table1[[#This Row],[32]]),0)</f>
        <v>2</v>
      </c>
      <c r="V62" t="str" cm="1">
        <f t="array" ref="V62">_xlfn.IFS(Table1[[#This Row],[33]]=1, "Strongly agree", Table1[[#This Row],[33]]=2, "Agree", Table1[[#This Row],[33]]=3, "Somewhat agree", Table1[[#This Row],[33]]=4, "Neutral", Table1[[#This Row],[33]]=5, "Somewhat disagree", Table1[[#This Row],[33]]=6, "Disagree", Table1[[#This Row],[33]]=7, "Strongly disagree", Table1[[#This Row],[33]]="","")</f>
        <v>Agree</v>
      </c>
      <c r="W62" t="s">
        <v>31</v>
      </c>
      <c r="X62" t="s">
        <v>68</v>
      </c>
      <c r="Y62" t="s">
        <v>69</v>
      </c>
      <c r="Z62" t="s">
        <v>36</v>
      </c>
      <c r="AA62" t="s">
        <v>31</v>
      </c>
      <c r="AB62" t="s">
        <v>31</v>
      </c>
      <c r="AC62" t="s">
        <v>44</v>
      </c>
      <c r="AE62" t="s">
        <v>37</v>
      </c>
      <c r="AF62" t="s">
        <v>38</v>
      </c>
      <c r="AG62" t="s">
        <v>51</v>
      </c>
      <c r="AH6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3" spans="1:34" x14ac:dyDescent="0.25">
      <c r="A63">
        <v>80</v>
      </c>
      <c r="B63" s="1">
        <v>44738.902152777802</v>
      </c>
      <c r="C63" s="1">
        <v>44738.905405092599</v>
      </c>
      <c r="D63" t="s">
        <v>22</v>
      </c>
      <c r="F63" t="s">
        <v>40</v>
      </c>
      <c r="G63" t="s">
        <v>348</v>
      </c>
      <c r="H63" t="s">
        <v>53</v>
      </c>
      <c r="I63" t="s">
        <v>54</v>
      </c>
      <c r="J63" t="s">
        <v>352</v>
      </c>
      <c r="K63" t="s">
        <v>98</v>
      </c>
      <c r="L63" t="s">
        <v>29</v>
      </c>
      <c r="M63" t="s">
        <v>59</v>
      </c>
      <c r="N63" t="s">
        <v>85</v>
      </c>
      <c r="Q63" t="s">
        <v>44</v>
      </c>
      <c r="R63" cm="1">
        <f t="array" ref="R6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63" t="s">
        <v>73</v>
      </c>
      <c r="T63" cm="1">
        <f t="array" ref="T6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63">
        <f>ROUNDUP(AVERAGE(Table1[[#This Row],[22]],Table1[[#This Row],[32]]),0)</f>
        <v>5</v>
      </c>
      <c r="V63" t="str" cm="1">
        <f t="array" ref="V63">_xlfn.IFS(Table1[[#This Row],[33]]=1, "Strongly agree", Table1[[#This Row],[33]]=2, "Agree", Table1[[#This Row],[33]]=3, "Somewhat agree", Table1[[#This Row],[33]]=4, "Neutral", Table1[[#This Row],[33]]=5, "Somewhat disagree", Table1[[#This Row],[33]]=6, "Disagree", Table1[[#This Row],[33]]=7, "Strongly disagree", Table1[[#This Row],[33]]="","")</f>
        <v>Somewhat disagree</v>
      </c>
      <c r="W63" t="s">
        <v>36</v>
      </c>
      <c r="X63" t="s">
        <v>46</v>
      </c>
      <c r="Y63" t="s">
        <v>80</v>
      </c>
      <c r="Z63" t="s">
        <v>33</v>
      </c>
      <c r="AA63" t="s">
        <v>36</v>
      </c>
      <c r="AB63" t="s">
        <v>36</v>
      </c>
      <c r="AC63" t="s">
        <v>36</v>
      </c>
      <c r="AD63" t="s">
        <v>138</v>
      </c>
      <c r="AE63" t="s">
        <v>37</v>
      </c>
      <c r="AF63" t="s">
        <v>38</v>
      </c>
      <c r="AG63" t="s">
        <v>39</v>
      </c>
      <c r="AH6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4" spans="1:34" x14ac:dyDescent="0.25">
      <c r="A64">
        <v>83</v>
      </c>
      <c r="B64" s="1">
        <v>44739.484085648102</v>
      </c>
      <c r="C64" s="1">
        <v>44739.485752314802</v>
      </c>
      <c r="D64" t="s">
        <v>22</v>
      </c>
      <c r="F64" t="s">
        <v>23</v>
      </c>
      <c r="G64" t="s">
        <v>86</v>
      </c>
      <c r="H64" t="s">
        <v>25</v>
      </c>
      <c r="I64" t="s">
        <v>26</v>
      </c>
      <c r="J64" t="s">
        <v>96</v>
      </c>
      <c r="K64" t="s">
        <v>79</v>
      </c>
      <c r="L64" t="s">
        <v>43</v>
      </c>
      <c r="P64" t="s">
        <v>30</v>
      </c>
      <c r="Q64" t="s">
        <v>36</v>
      </c>
      <c r="R64" cm="1">
        <f t="array" ref="R6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64" t="s">
        <v>36</v>
      </c>
      <c r="T64" cm="1">
        <f t="array" ref="T6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4">
        <f>ROUNDUP(AVERAGE(Table1[[#This Row],[22]],Table1[[#This Row],[32]]),0)</f>
        <v>2</v>
      </c>
      <c r="V64" t="str" cm="1">
        <f t="array" ref="V64">_xlfn.IFS(Table1[[#This Row],[33]]=1, "Strongly agree", Table1[[#This Row],[33]]=2, "Agree", Table1[[#This Row],[33]]=3, "Somewhat agree", Table1[[#This Row],[33]]=4, "Neutral", Table1[[#This Row],[33]]=5, "Somewhat disagree", Table1[[#This Row],[33]]=6, "Disagree", Table1[[#This Row],[33]]=7, "Strongly disagree", Table1[[#This Row],[33]]="","")</f>
        <v>Agree</v>
      </c>
      <c r="W64" t="s">
        <v>44</v>
      </c>
      <c r="X64" t="s">
        <v>68</v>
      </c>
      <c r="Y64" t="s">
        <v>57</v>
      </c>
      <c r="Z64" t="s">
        <v>36</v>
      </c>
      <c r="AA64" t="s">
        <v>36</v>
      </c>
      <c r="AB64" t="s">
        <v>36</v>
      </c>
      <c r="AC64" t="s">
        <v>36</v>
      </c>
      <c r="AE64" t="s">
        <v>37</v>
      </c>
      <c r="AF64" t="s">
        <v>38</v>
      </c>
      <c r="AG64" t="s">
        <v>39</v>
      </c>
      <c r="AH6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65" spans="1:34" x14ac:dyDescent="0.25">
      <c r="A65">
        <v>85</v>
      </c>
      <c r="B65" s="1">
        <v>44739.655868055597</v>
      </c>
      <c r="C65" s="1">
        <v>44739.6574189815</v>
      </c>
      <c r="D65" t="s">
        <v>22</v>
      </c>
      <c r="F65" t="s">
        <v>23</v>
      </c>
      <c r="G65" t="s">
        <v>347</v>
      </c>
      <c r="H65" t="s">
        <v>25</v>
      </c>
      <c r="I65" t="s">
        <v>54</v>
      </c>
      <c r="J65" t="s">
        <v>356</v>
      </c>
      <c r="K65" t="s">
        <v>96</v>
      </c>
      <c r="L65" t="s">
        <v>56</v>
      </c>
      <c r="P65" t="s">
        <v>63</v>
      </c>
      <c r="Q65" t="s">
        <v>44</v>
      </c>
      <c r="R65" cm="1">
        <f t="array" ref="R6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65" t="s">
        <v>32</v>
      </c>
      <c r="T65" cm="1">
        <f t="array" ref="T6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65">
        <f>ROUNDUP(AVERAGE(Table1[[#This Row],[22]],Table1[[#This Row],[32]]),0)</f>
        <v>5</v>
      </c>
      <c r="V65" t="str" cm="1">
        <f t="array" ref="V65">_xlfn.IFS(Table1[[#This Row],[33]]=1, "Strongly agree", Table1[[#This Row],[33]]=2, "Agree", Table1[[#This Row],[33]]=3, "Somewhat agree", Table1[[#This Row],[33]]=4, "Neutral", Table1[[#This Row],[33]]=5, "Somewhat disagree", Table1[[#This Row],[33]]=6, "Disagree", Table1[[#This Row],[33]]=7, "Strongly disagree", Table1[[#This Row],[33]]="","")</f>
        <v>Somewhat disagree</v>
      </c>
      <c r="W65" t="s">
        <v>31</v>
      </c>
      <c r="X65" t="s">
        <v>49</v>
      </c>
      <c r="Y65" t="s">
        <v>60</v>
      </c>
      <c r="Z65" t="s">
        <v>45</v>
      </c>
      <c r="AA65" t="s">
        <v>44</v>
      </c>
      <c r="AB65" t="s">
        <v>36</v>
      </c>
      <c r="AC65" t="s">
        <v>31</v>
      </c>
      <c r="AE65" t="s">
        <v>66</v>
      </c>
      <c r="AF65" t="s">
        <v>47</v>
      </c>
      <c r="AG65" t="s">
        <v>51</v>
      </c>
      <c r="AH6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6" spans="1:34" x14ac:dyDescent="0.25">
      <c r="A66">
        <v>86</v>
      </c>
      <c r="B66" s="1">
        <v>44739.656435185199</v>
      </c>
      <c r="C66" s="1">
        <v>44739.665462962999</v>
      </c>
      <c r="D66" t="s">
        <v>22</v>
      </c>
      <c r="F66" t="s">
        <v>23</v>
      </c>
      <c r="G66" t="s">
        <v>24</v>
      </c>
      <c r="H66" t="s">
        <v>25</v>
      </c>
      <c r="I66" t="s">
        <v>26</v>
      </c>
      <c r="J66" t="s">
        <v>356</v>
      </c>
      <c r="K66" t="s">
        <v>369</v>
      </c>
      <c r="L66" t="s">
        <v>56</v>
      </c>
      <c r="P66" t="s">
        <v>48</v>
      </c>
      <c r="Q66" t="s">
        <v>32</v>
      </c>
      <c r="R66" cm="1">
        <f t="array" ref="R6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66" t="s">
        <v>36</v>
      </c>
      <c r="T66" cm="1">
        <f t="array" ref="T6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6">
        <f>ROUNDUP(AVERAGE(Table1[[#This Row],[22]],Table1[[#This Row],[32]]),0)</f>
        <v>4</v>
      </c>
      <c r="V66" t="str" cm="1">
        <f t="array" ref="V66">_xlfn.IFS(Table1[[#This Row],[33]]=1, "Strongly agree", Table1[[#This Row],[33]]=2, "Agree", Table1[[#This Row],[33]]=3, "Somewhat agree", Table1[[#This Row],[33]]=4, "Neutral", Table1[[#This Row],[33]]=5, "Somewhat disagree", Table1[[#This Row],[33]]=6, "Disagree", Table1[[#This Row],[33]]=7, "Strongly disagree", Table1[[#This Row],[33]]="","")</f>
        <v>Neutral</v>
      </c>
      <c r="W66" t="s">
        <v>36</v>
      </c>
      <c r="X66" t="s">
        <v>49</v>
      </c>
      <c r="Y66" t="s">
        <v>60</v>
      </c>
      <c r="Z66" t="s">
        <v>44</v>
      </c>
      <c r="AA66" t="s">
        <v>44</v>
      </c>
      <c r="AB66" t="s">
        <v>31</v>
      </c>
      <c r="AC66" t="s">
        <v>36</v>
      </c>
      <c r="AD66" t="s">
        <v>139</v>
      </c>
      <c r="AE66" t="s">
        <v>66</v>
      </c>
      <c r="AF66" t="s">
        <v>47</v>
      </c>
      <c r="AG66" t="s">
        <v>51</v>
      </c>
      <c r="AH6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7" spans="1:34" x14ac:dyDescent="0.25">
      <c r="A67">
        <v>87</v>
      </c>
      <c r="B67" s="1">
        <v>44739.667245370401</v>
      </c>
      <c r="C67" s="1">
        <v>44739.669108796297</v>
      </c>
      <c r="D67" t="s">
        <v>22</v>
      </c>
      <c r="F67" t="s">
        <v>23</v>
      </c>
      <c r="G67" t="s">
        <v>347</v>
      </c>
      <c r="H67" t="s">
        <v>25</v>
      </c>
      <c r="I67" t="s">
        <v>54</v>
      </c>
      <c r="J67" t="s">
        <v>356</v>
      </c>
      <c r="K67" t="s">
        <v>98</v>
      </c>
      <c r="L67" t="s">
        <v>56</v>
      </c>
      <c r="P67" t="s">
        <v>48</v>
      </c>
      <c r="Q67" t="s">
        <v>44</v>
      </c>
      <c r="R67" cm="1">
        <f t="array" ref="R6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67" t="s">
        <v>36</v>
      </c>
      <c r="T67" cm="1">
        <f t="array" ref="T6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7">
        <f>ROUNDUP(AVERAGE(Table1[[#This Row],[22]],Table1[[#This Row],[32]]),0)</f>
        <v>3</v>
      </c>
      <c r="V67" t="str" cm="1">
        <f t="array" ref="V67">_xlfn.IFS(Table1[[#This Row],[33]]=1, "Strongly agree", Table1[[#This Row],[33]]=2, "Agree", Table1[[#This Row],[33]]=3, "Somewhat agree", Table1[[#This Row],[33]]=4, "Neutral", Table1[[#This Row],[33]]=5, "Somewhat disagree", Table1[[#This Row],[33]]=6, "Disagree", Table1[[#This Row],[33]]=7, "Strongly disagree", Table1[[#This Row],[33]]="","")</f>
        <v>Somewhat agree</v>
      </c>
      <c r="W67" t="s">
        <v>31</v>
      </c>
      <c r="X67" t="s">
        <v>49</v>
      </c>
      <c r="Y67" t="s">
        <v>65</v>
      </c>
      <c r="Z67" t="s">
        <v>36</v>
      </c>
      <c r="AA67" t="s">
        <v>36</v>
      </c>
      <c r="AB67" t="s">
        <v>44</v>
      </c>
      <c r="AC67" t="s">
        <v>31</v>
      </c>
      <c r="AE67" t="s">
        <v>37</v>
      </c>
      <c r="AF67" t="s">
        <v>38</v>
      </c>
      <c r="AG67" t="s">
        <v>51</v>
      </c>
      <c r="AH6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8" spans="1:34" x14ac:dyDescent="0.25">
      <c r="A68">
        <v>88</v>
      </c>
      <c r="B68" s="1">
        <v>44739.660428240699</v>
      </c>
      <c r="C68" s="1">
        <v>44739.670046296298</v>
      </c>
      <c r="D68" t="s">
        <v>22</v>
      </c>
      <c r="F68" t="s">
        <v>23</v>
      </c>
      <c r="G68" t="s">
        <v>345</v>
      </c>
      <c r="H68" t="s">
        <v>25</v>
      </c>
      <c r="I68" t="s">
        <v>26</v>
      </c>
      <c r="J68" t="s">
        <v>356</v>
      </c>
      <c r="K68" t="s">
        <v>367</v>
      </c>
      <c r="L68" t="s">
        <v>56</v>
      </c>
      <c r="P68" t="s">
        <v>63</v>
      </c>
      <c r="Q68" t="s">
        <v>44</v>
      </c>
      <c r="R68" cm="1">
        <f t="array" ref="R6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68" t="s">
        <v>33</v>
      </c>
      <c r="T68" cm="1">
        <f t="array" ref="T6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68">
        <f>ROUNDUP(AVERAGE(Table1[[#This Row],[22]],Table1[[#This Row],[32]]),0)</f>
        <v>4</v>
      </c>
      <c r="V68" t="str" cm="1">
        <f t="array" ref="V68">_xlfn.IFS(Table1[[#This Row],[33]]=1, "Strongly agree", Table1[[#This Row],[33]]=2, "Agree", Table1[[#This Row],[33]]=3, "Somewhat agree", Table1[[#This Row],[33]]=4, "Neutral", Table1[[#This Row],[33]]=5, "Somewhat disagree", Table1[[#This Row],[33]]=6, "Disagree", Table1[[#This Row],[33]]=7, "Strongly disagree", Table1[[#This Row],[33]]="","")</f>
        <v>Neutral</v>
      </c>
      <c r="W68" t="s">
        <v>31</v>
      </c>
      <c r="X68" t="s">
        <v>34</v>
      </c>
      <c r="Y68" t="s">
        <v>80</v>
      </c>
      <c r="Z68" t="s">
        <v>44</v>
      </c>
      <c r="AA68" t="s">
        <v>44</v>
      </c>
      <c r="AB68" t="s">
        <v>44</v>
      </c>
      <c r="AC68" t="s">
        <v>36</v>
      </c>
      <c r="AD68" t="s">
        <v>140</v>
      </c>
      <c r="AE68" t="s">
        <v>37</v>
      </c>
      <c r="AF68" t="s">
        <v>38</v>
      </c>
      <c r="AG68" t="s">
        <v>39</v>
      </c>
      <c r="AH6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69" spans="1:34" x14ac:dyDescent="0.25">
      <c r="A69">
        <v>89</v>
      </c>
      <c r="B69" s="1">
        <v>44739.655590277798</v>
      </c>
      <c r="C69" s="1">
        <v>44739.6729513889</v>
      </c>
      <c r="D69" t="s">
        <v>22</v>
      </c>
      <c r="F69" t="s">
        <v>23</v>
      </c>
      <c r="G69" t="s">
        <v>24</v>
      </c>
      <c r="H69" t="s">
        <v>53</v>
      </c>
      <c r="I69" t="s">
        <v>26</v>
      </c>
      <c r="J69" t="s">
        <v>356</v>
      </c>
      <c r="K69" t="s">
        <v>369</v>
      </c>
      <c r="L69" t="s">
        <v>56</v>
      </c>
      <c r="P69" t="s">
        <v>63</v>
      </c>
      <c r="Q69" t="s">
        <v>73</v>
      </c>
      <c r="R69" cm="1">
        <f t="array" ref="R6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7</v>
      </c>
      <c r="S69" t="s">
        <v>36</v>
      </c>
      <c r="T69" cm="1">
        <f t="array" ref="T6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69">
        <f>ROUNDUP(AVERAGE(Table1[[#This Row],[22]],Table1[[#This Row],[32]]),0)</f>
        <v>5</v>
      </c>
      <c r="V69" t="str" cm="1">
        <f t="array" ref="V69">_xlfn.IFS(Table1[[#This Row],[33]]=1, "Strongly agree", Table1[[#This Row],[33]]=2, "Agree", Table1[[#This Row],[33]]=3, "Somewhat agree", Table1[[#This Row],[33]]=4, "Neutral", Table1[[#This Row],[33]]=5, "Somewhat disagree", Table1[[#This Row],[33]]=6, "Disagree", Table1[[#This Row],[33]]=7, "Strongly disagree", Table1[[#This Row],[33]]="","")</f>
        <v>Somewhat disagree</v>
      </c>
      <c r="W69" t="s">
        <v>36</v>
      </c>
      <c r="X69" t="s">
        <v>64</v>
      </c>
      <c r="Y69" t="s">
        <v>35</v>
      </c>
      <c r="Z69" t="s">
        <v>36</v>
      </c>
      <c r="AA69" t="s">
        <v>36</v>
      </c>
      <c r="AB69" t="s">
        <v>31</v>
      </c>
      <c r="AC69" t="s">
        <v>31</v>
      </c>
      <c r="AE69" t="s">
        <v>66</v>
      </c>
      <c r="AF69" t="s">
        <v>47</v>
      </c>
      <c r="AG69" t="s">
        <v>51</v>
      </c>
      <c r="AH6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0" spans="1:34" x14ac:dyDescent="0.25">
      <c r="A70">
        <v>90</v>
      </c>
      <c r="B70" s="1">
        <v>44739.672314814801</v>
      </c>
      <c r="C70" s="1">
        <v>44739.676423611098</v>
      </c>
      <c r="D70" t="s">
        <v>22</v>
      </c>
      <c r="F70" t="s">
        <v>23</v>
      </c>
      <c r="G70" t="s">
        <v>345</v>
      </c>
      <c r="H70" t="s">
        <v>25</v>
      </c>
      <c r="I70" t="s">
        <v>26</v>
      </c>
      <c r="J70" t="s">
        <v>356</v>
      </c>
      <c r="K70" t="s">
        <v>365</v>
      </c>
      <c r="L70" t="s">
        <v>56</v>
      </c>
      <c r="P70" t="s">
        <v>30</v>
      </c>
      <c r="Q70" t="s">
        <v>36</v>
      </c>
      <c r="R70" cm="1">
        <f t="array" ref="R7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70" t="s">
        <v>36</v>
      </c>
      <c r="T70" cm="1">
        <f t="array" ref="T7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70">
        <f>ROUNDUP(AVERAGE(Table1[[#This Row],[22]],Table1[[#This Row],[32]]),0)</f>
        <v>2</v>
      </c>
      <c r="V70" t="str" cm="1">
        <f t="array" ref="V70">_xlfn.IFS(Table1[[#This Row],[33]]=1, "Strongly agree", Table1[[#This Row],[33]]=2, "Agree", Table1[[#This Row],[33]]=3, "Somewhat agree", Table1[[#This Row],[33]]=4, "Neutral", Table1[[#This Row],[33]]=5, "Somewhat disagree", Table1[[#This Row],[33]]=6, "Disagree", Table1[[#This Row],[33]]=7, "Strongly disagree", Table1[[#This Row],[33]]="","")</f>
        <v>Agree</v>
      </c>
      <c r="W70" t="s">
        <v>31</v>
      </c>
      <c r="X70" t="s">
        <v>34</v>
      </c>
      <c r="Y70" t="s">
        <v>72</v>
      </c>
      <c r="Z70" t="s">
        <v>36</v>
      </c>
      <c r="AA70" t="s">
        <v>45</v>
      </c>
      <c r="AB70" t="s">
        <v>36</v>
      </c>
      <c r="AC70" t="s">
        <v>31</v>
      </c>
      <c r="AE70" t="s">
        <v>37</v>
      </c>
      <c r="AF70" t="s">
        <v>47</v>
      </c>
      <c r="AG70" t="s">
        <v>39</v>
      </c>
      <c r="AH7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1" spans="1:34" x14ac:dyDescent="0.25">
      <c r="A71">
        <v>91</v>
      </c>
      <c r="B71" s="1">
        <v>44739.676736111098</v>
      </c>
      <c r="C71" s="1">
        <v>44739.678310185198</v>
      </c>
      <c r="D71" t="s">
        <v>22</v>
      </c>
      <c r="F71" t="s">
        <v>23</v>
      </c>
      <c r="G71" t="s">
        <v>346</v>
      </c>
      <c r="H71" t="s">
        <v>25</v>
      </c>
      <c r="I71" t="s">
        <v>54</v>
      </c>
      <c r="J71" t="s">
        <v>356</v>
      </c>
      <c r="K71" t="s">
        <v>366</v>
      </c>
      <c r="L71" t="s">
        <v>56</v>
      </c>
      <c r="P71" t="s">
        <v>30</v>
      </c>
      <c r="Q71" t="s">
        <v>31</v>
      </c>
      <c r="R71" cm="1">
        <f t="array" ref="R7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71" t="s">
        <v>44</v>
      </c>
      <c r="T71" cm="1">
        <f t="array" ref="T7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71">
        <f>ROUNDUP(AVERAGE(Table1[[#This Row],[22]],Table1[[#This Row],[32]]),0)</f>
        <v>2</v>
      </c>
      <c r="V71" t="str" cm="1">
        <f t="array" ref="V71">_xlfn.IFS(Table1[[#This Row],[33]]=1, "Strongly agree", Table1[[#This Row],[33]]=2, "Agree", Table1[[#This Row],[33]]=3, "Somewhat agree", Table1[[#This Row],[33]]=4, "Neutral", Table1[[#This Row],[33]]=5, "Somewhat disagree", Table1[[#This Row],[33]]=6, "Disagree", Table1[[#This Row],[33]]=7, "Strongly disagree", Table1[[#This Row],[33]]="","")</f>
        <v>Agree</v>
      </c>
      <c r="W71" t="s">
        <v>31</v>
      </c>
      <c r="X71" t="s">
        <v>49</v>
      </c>
      <c r="Y71" t="s">
        <v>72</v>
      </c>
      <c r="Z71" t="s">
        <v>31</v>
      </c>
      <c r="AA71" t="s">
        <v>45</v>
      </c>
      <c r="AB71" t="s">
        <v>36</v>
      </c>
      <c r="AC71" t="s">
        <v>31</v>
      </c>
      <c r="AD71" t="s">
        <v>141</v>
      </c>
      <c r="AE71" t="s">
        <v>66</v>
      </c>
      <c r="AF71" t="s">
        <v>47</v>
      </c>
      <c r="AG71" t="s">
        <v>51</v>
      </c>
      <c r="AH7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2" spans="1:34" x14ac:dyDescent="0.25">
      <c r="A72">
        <v>93</v>
      </c>
      <c r="B72" s="1">
        <v>44739.816342592603</v>
      </c>
      <c r="C72" s="1">
        <v>44739.818437499998</v>
      </c>
      <c r="D72" t="s">
        <v>22</v>
      </c>
      <c r="F72" t="s">
        <v>23</v>
      </c>
      <c r="G72" t="s">
        <v>348</v>
      </c>
      <c r="H72" t="s">
        <v>25</v>
      </c>
      <c r="I72" t="s">
        <v>26</v>
      </c>
      <c r="J72" t="s">
        <v>351</v>
      </c>
      <c r="K72" t="s">
        <v>370</v>
      </c>
      <c r="L72" t="s">
        <v>43</v>
      </c>
      <c r="P72" t="s">
        <v>63</v>
      </c>
      <c r="Q72" t="s">
        <v>45</v>
      </c>
      <c r="R72" cm="1">
        <f t="array" ref="R7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72" t="s">
        <v>36</v>
      </c>
      <c r="T72" cm="1">
        <f t="array" ref="T7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72">
        <f>ROUNDUP(AVERAGE(Table1[[#This Row],[22]],Table1[[#This Row],[32]]),0)</f>
        <v>3</v>
      </c>
      <c r="V72" t="str" cm="1">
        <f t="array" ref="V72">_xlfn.IFS(Table1[[#This Row],[33]]=1, "Strongly agree", Table1[[#This Row],[33]]=2, "Agree", Table1[[#This Row],[33]]=3, "Somewhat agree", Table1[[#This Row],[33]]=4, "Neutral", Table1[[#This Row],[33]]=5, "Somewhat disagree", Table1[[#This Row],[33]]=6, "Disagree", Table1[[#This Row],[33]]=7, "Strongly disagree", Table1[[#This Row],[33]]="","")</f>
        <v>Somewhat agree</v>
      </c>
      <c r="W72" t="s">
        <v>36</v>
      </c>
      <c r="X72" t="s">
        <v>34</v>
      </c>
      <c r="Y72" t="s">
        <v>35</v>
      </c>
      <c r="Z72" t="s">
        <v>31</v>
      </c>
      <c r="AA72" t="s">
        <v>45</v>
      </c>
      <c r="AB72" t="s">
        <v>31</v>
      </c>
      <c r="AC72" t="s">
        <v>36</v>
      </c>
      <c r="AD72" t="s">
        <v>142</v>
      </c>
      <c r="AE72" t="s">
        <v>37</v>
      </c>
      <c r="AF72" t="s">
        <v>38</v>
      </c>
      <c r="AG72" t="s">
        <v>51</v>
      </c>
      <c r="AH7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3" spans="1:34" x14ac:dyDescent="0.25">
      <c r="A73">
        <v>94</v>
      </c>
      <c r="B73" s="1">
        <v>44739.8965509259</v>
      </c>
      <c r="C73" s="1">
        <v>44739.904374999998</v>
      </c>
      <c r="D73" t="s">
        <v>22</v>
      </c>
      <c r="F73" t="s">
        <v>23</v>
      </c>
      <c r="G73" t="s">
        <v>348</v>
      </c>
      <c r="H73" t="s">
        <v>25</v>
      </c>
      <c r="I73" t="s">
        <v>54</v>
      </c>
      <c r="J73" t="s">
        <v>357</v>
      </c>
      <c r="K73" t="s">
        <v>370</v>
      </c>
      <c r="L73" t="s">
        <v>56</v>
      </c>
      <c r="P73" t="s">
        <v>30</v>
      </c>
      <c r="Q73" t="s">
        <v>36</v>
      </c>
      <c r="R73" cm="1">
        <f t="array" ref="R7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73" t="s">
        <v>44</v>
      </c>
      <c r="T73" cm="1">
        <f t="array" ref="T7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73">
        <f>ROUNDUP(AVERAGE(Table1[[#This Row],[22]],Table1[[#This Row],[32]]),0)</f>
        <v>3</v>
      </c>
      <c r="V73" t="str" cm="1">
        <f t="array" ref="V73">_xlfn.IFS(Table1[[#This Row],[33]]=1, "Strongly agree", Table1[[#This Row],[33]]=2, "Agree", Table1[[#This Row],[33]]=3, "Somewhat agree", Table1[[#This Row],[33]]=4, "Neutral", Table1[[#This Row],[33]]=5, "Somewhat disagree", Table1[[#This Row],[33]]=6, "Disagree", Table1[[#This Row],[33]]=7, "Strongly disagree", Table1[[#This Row],[33]]="","")</f>
        <v>Somewhat agree</v>
      </c>
      <c r="W73" t="s">
        <v>31</v>
      </c>
      <c r="X73" t="s">
        <v>64</v>
      </c>
      <c r="Y73" t="s">
        <v>35</v>
      </c>
      <c r="Z73" t="s">
        <v>45</v>
      </c>
      <c r="AA73" t="s">
        <v>36</v>
      </c>
      <c r="AB73" t="s">
        <v>31</v>
      </c>
      <c r="AC73" t="s">
        <v>31</v>
      </c>
      <c r="AD73" t="s">
        <v>144</v>
      </c>
      <c r="AE73" t="s">
        <v>37</v>
      </c>
      <c r="AF73" t="s">
        <v>38</v>
      </c>
      <c r="AG73" t="s">
        <v>51</v>
      </c>
      <c r="AH7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4" spans="1:34" x14ac:dyDescent="0.25">
      <c r="A74">
        <v>95</v>
      </c>
      <c r="B74" s="1">
        <v>44739.904733796298</v>
      </c>
      <c r="C74" s="1">
        <v>44739.907222222202</v>
      </c>
      <c r="D74" t="s">
        <v>22</v>
      </c>
      <c r="F74" t="s">
        <v>23</v>
      </c>
      <c r="G74" t="s">
        <v>24</v>
      </c>
      <c r="H74" t="s">
        <v>53</v>
      </c>
      <c r="I74" t="s">
        <v>54</v>
      </c>
      <c r="J74" t="s">
        <v>356</v>
      </c>
      <c r="K74" t="s">
        <v>369</v>
      </c>
      <c r="L74" t="s">
        <v>56</v>
      </c>
      <c r="P74" t="s">
        <v>63</v>
      </c>
      <c r="Q74" t="s">
        <v>32</v>
      </c>
      <c r="R74" cm="1">
        <f t="array" ref="R7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74" t="s">
        <v>36</v>
      </c>
      <c r="T74" cm="1">
        <f t="array" ref="T7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74">
        <f>ROUNDUP(AVERAGE(Table1[[#This Row],[22]],Table1[[#This Row],[32]]),0)</f>
        <v>4</v>
      </c>
      <c r="V74" t="str" cm="1">
        <f t="array" ref="V74">_xlfn.IFS(Table1[[#This Row],[33]]=1, "Strongly agree", Table1[[#This Row],[33]]=2, "Agree", Table1[[#This Row],[33]]=3, "Somewhat agree", Table1[[#This Row],[33]]=4, "Neutral", Table1[[#This Row],[33]]=5, "Somewhat disagree", Table1[[#This Row],[33]]=6, "Disagree", Table1[[#This Row],[33]]=7, "Strongly disagree", Table1[[#This Row],[33]]="","")</f>
        <v>Neutral</v>
      </c>
      <c r="W74" t="s">
        <v>36</v>
      </c>
      <c r="X74" t="s">
        <v>49</v>
      </c>
      <c r="Y74" t="s">
        <v>72</v>
      </c>
      <c r="Z74" t="s">
        <v>31</v>
      </c>
      <c r="AA74" t="s">
        <v>45</v>
      </c>
      <c r="AB74" t="s">
        <v>31</v>
      </c>
      <c r="AC74" t="s">
        <v>36</v>
      </c>
      <c r="AE74" t="s">
        <v>66</v>
      </c>
      <c r="AF74" t="s">
        <v>47</v>
      </c>
      <c r="AG74" t="s">
        <v>51</v>
      </c>
      <c r="AH7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5" spans="1:34" x14ac:dyDescent="0.25">
      <c r="A75">
        <v>96</v>
      </c>
      <c r="B75" s="1">
        <v>44740.343900462998</v>
      </c>
      <c r="C75" s="1">
        <v>44740.345474537004</v>
      </c>
      <c r="D75" t="s">
        <v>22</v>
      </c>
      <c r="F75" t="s">
        <v>23</v>
      </c>
      <c r="G75" t="s">
        <v>24</v>
      </c>
      <c r="H75" t="s">
        <v>25</v>
      </c>
      <c r="I75" t="s">
        <v>26</v>
      </c>
      <c r="J75" t="s">
        <v>356</v>
      </c>
      <c r="K75" t="s">
        <v>106</v>
      </c>
      <c r="L75" t="s">
        <v>43</v>
      </c>
      <c r="P75" t="s">
        <v>59</v>
      </c>
      <c r="Q75" t="s">
        <v>32</v>
      </c>
      <c r="R75" cm="1">
        <f t="array" ref="R7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75" t="s">
        <v>44</v>
      </c>
      <c r="T75" cm="1">
        <f t="array" ref="T7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75">
        <f>ROUNDUP(AVERAGE(Table1[[#This Row],[22]],Table1[[#This Row],[32]]),0)</f>
        <v>5</v>
      </c>
      <c r="V75" t="str" cm="1">
        <f t="array" ref="V75">_xlfn.IFS(Table1[[#This Row],[33]]=1, "Strongly agree", Table1[[#This Row],[33]]=2, "Agree", Table1[[#This Row],[33]]=3, "Somewhat agree", Table1[[#This Row],[33]]=4, "Neutral", Table1[[#This Row],[33]]=5, "Somewhat disagree", Table1[[#This Row],[33]]=6, "Disagree", Table1[[#This Row],[33]]=7, "Strongly disagree", Table1[[#This Row],[33]]="","")</f>
        <v>Somewhat disagree</v>
      </c>
      <c r="W75" t="s">
        <v>31</v>
      </c>
      <c r="X75" t="s">
        <v>34</v>
      </c>
      <c r="Y75" t="s">
        <v>72</v>
      </c>
      <c r="Z75" t="s">
        <v>45</v>
      </c>
      <c r="AA75" t="s">
        <v>44</v>
      </c>
      <c r="AB75" t="s">
        <v>36</v>
      </c>
      <c r="AC75" t="s">
        <v>31</v>
      </c>
      <c r="AE75" t="s">
        <v>37</v>
      </c>
      <c r="AF75" t="s">
        <v>38</v>
      </c>
      <c r="AG75" t="s">
        <v>39</v>
      </c>
      <c r="AH7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6" spans="1:34" x14ac:dyDescent="0.25">
      <c r="A76">
        <v>97</v>
      </c>
      <c r="B76" s="1">
        <v>44740.389120370397</v>
      </c>
      <c r="C76" s="1">
        <v>44740.391782407401</v>
      </c>
      <c r="D76" t="s">
        <v>22</v>
      </c>
      <c r="F76" t="s">
        <v>23</v>
      </c>
      <c r="G76" t="s">
        <v>346</v>
      </c>
      <c r="H76" t="s">
        <v>25</v>
      </c>
      <c r="I76" t="s">
        <v>26</v>
      </c>
      <c r="J76" t="s">
        <v>356</v>
      </c>
      <c r="K76" t="s">
        <v>364</v>
      </c>
      <c r="L76" t="s">
        <v>43</v>
      </c>
      <c r="P76" t="s">
        <v>76</v>
      </c>
      <c r="Q76" t="s">
        <v>44</v>
      </c>
      <c r="R76" cm="1">
        <f t="array" ref="R7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76" t="s">
        <v>44</v>
      </c>
      <c r="T76" cm="1">
        <f t="array" ref="T7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76">
        <f>ROUNDUP(AVERAGE(Table1[[#This Row],[22]],Table1[[#This Row],[32]]),0)</f>
        <v>3</v>
      </c>
      <c r="V76" t="str" cm="1">
        <f t="array" ref="V76">_xlfn.IFS(Table1[[#This Row],[33]]=1, "Strongly agree", Table1[[#This Row],[33]]=2, "Agree", Table1[[#This Row],[33]]=3, "Somewhat agree", Table1[[#This Row],[33]]=4, "Neutral", Table1[[#This Row],[33]]=5, "Somewhat disagree", Table1[[#This Row],[33]]=6, "Disagree", Table1[[#This Row],[33]]=7, "Strongly disagree", Table1[[#This Row],[33]]="","")</f>
        <v>Somewhat agree</v>
      </c>
      <c r="W76" t="s">
        <v>31</v>
      </c>
      <c r="X76" t="s">
        <v>145</v>
      </c>
      <c r="Y76" t="s">
        <v>57</v>
      </c>
      <c r="Z76" t="s">
        <v>36</v>
      </c>
      <c r="AA76" t="s">
        <v>45</v>
      </c>
      <c r="AB76" t="s">
        <v>31</v>
      </c>
      <c r="AC76" t="s">
        <v>45</v>
      </c>
      <c r="AE76" t="s">
        <v>37</v>
      </c>
      <c r="AF76" t="s">
        <v>47</v>
      </c>
      <c r="AG76" t="s">
        <v>39</v>
      </c>
      <c r="AH7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7" spans="1:34" x14ac:dyDescent="0.25">
      <c r="A77">
        <v>98</v>
      </c>
      <c r="B77" s="1">
        <v>44740.402268518497</v>
      </c>
      <c r="C77" s="1">
        <v>44740.407349537003</v>
      </c>
      <c r="D77" t="s">
        <v>22</v>
      </c>
      <c r="F77" t="s">
        <v>23</v>
      </c>
      <c r="G77" t="s">
        <v>24</v>
      </c>
      <c r="H77" t="s">
        <v>25</v>
      </c>
      <c r="I77" t="s">
        <v>26</v>
      </c>
      <c r="J77" t="s">
        <v>356</v>
      </c>
      <c r="K77" t="s">
        <v>370</v>
      </c>
      <c r="L77" t="s">
        <v>43</v>
      </c>
      <c r="P77" t="s">
        <v>63</v>
      </c>
      <c r="Q77" t="s">
        <v>44</v>
      </c>
      <c r="R77" cm="1">
        <f t="array" ref="R7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77" t="s">
        <v>45</v>
      </c>
      <c r="T77" cm="1">
        <f t="array" ref="T7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77">
        <f>ROUNDUP(AVERAGE(Table1[[#This Row],[22]],Table1[[#This Row],[32]]),0)</f>
        <v>4</v>
      </c>
      <c r="V77" t="str" cm="1">
        <f t="array" ref="V77">_xlfn.IFS(Table1[[#This Row],[33]]=1, "Strongly agree", Table1[[#This Row],[33]]=2, "Agree", Table1[[#This Row],[33]]=3, "Somewhat agree", Table1[[#This Row],[33]]=4, "Neutral", Table1[[#This Row],[33]]=5, "Somewhat disagree", Table1[[#This Row],[33]]=6, "Disagree", Table1[[#This Row],[33]]=7, "Strongly disagree", Table1[[#This Row],[33]]="","")</f>
        <v>Neutral</v>
      </c>
      <c r="W77" t="s">
        <v>36</v>
      </c>
      <c r="X77" t="s">
        <v>34</v>
      </c>
      <c r="Y77" t="s">
        <v>80</v>
      </c>
      <c r="Z77" t="s">
        <v>44</v>
      </c>
      <c r="AA77" t="s">
        <v>44</v>
      </c>
      <c r="AB77" t="s">
        <v>36</v>
      </c>
      <c r="AC77" t="s">
        <v>36</v>
      </c>
      <c r="AD77" t="s">
        <v>146</v>
      </c>
      <c r="AE77" t="s">
        <v>66</v>
      </c>
      <c r="AF77" t="s">
        <v>38</v>
      </c>
      <c r="AG77" t="s">
        <v>51</v>
      </c>
      <c r="AH7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8" spans="1:34" x14ac:dyDescent="0.25">
      <c r="A78">
        <v>99</v>
      </c>
      <c r="B78" s="1">
        <v>44740.445428240702</v>
      </c>
      <c r="C78" s="1">
        <v>44740.447037037004</v>
      </c>
      <c r="D78" t="s">
        <v>22</v>
      </c>
      <c r="F78" t="s">
        <v>40</v>
      </c>
      <c r="G78" t="s">
        <v>347</v>
      </c>
      <c r="H78" t="s">
        <v>25</v>
      </c>
      <c r="I78" t="s">
        <v>54</v>
      </c>
      <c r="J78" t="s">
        <v>356</v>
      </c>
      <c r="K78" t="s">
        <v>98</v>
      </c>
      <c r="L78" t="s">
        <v>29</v>
      </c>
      <c r="M78" t="s">
        <v>48</v>
      </c>
      <c r="N78" t="s">
        <v>59</v>
      </c>
      <c r="O78" t="s">
        <v>31</v>
      </c>
      <c r="Q78" t="s">
        <v>36</v>
      </c>
      <c r="R78" cm="1">
        <f t="array" ref="R7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78" t="s">
        <v>44</v>
      </c>
      <c r="T78" cm="1">
        <f t="array" ref="T7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78">
        <f>ROUNDUP(AVERAGE(Table1[[#This Row],[22]],Table1[[#This Row],[32]]),0)</f>
        <v>3</v>
      </c>
      <c r="V78" t="str" cm="1">
        <f t="array" ref="V78">_xlfn.IFS(Table1[[#This Row],[33]]=1, "Strongly agree", Table1[[#This Row],[33]]=2, "Agree", Table1[[#This Row],[33]]=3, "Somewhat agree", Table1[[#This Row],[33]]=4, "Neutral", Table1[[#This Row],[33]]=5, "Somewhat disagree", Table1[[#This Row],[33]]=6, "Disagree", Table1[[#This Row],[33]]=7, "Strongly disagree", Table1[[#This Row],[33]]="","")</f>
        <v>Somewhat agree</v>
      </c>
      <c r="W78" t="s">
        <v>31</v>
      </c>
      <c r="X78" t="s">
        <v>64</v>
      </c>
      <c r="Y78" t="s">
        <v>80</v>
      </c>
      <c r="Z78" t="s">
        <v>45</v>
      </c>
      <c r="AA78" t="s">
        <v>33</v>
      </c>
      <c r="AB78" t="s">
        <v>36</v>
      </c>
      <c r="AC78" t="s">
        <v>36</v>
      </c>
      <c r="AE78" t="s">
        <v>37</v>
      </c>
      <c r="AF78" t="s">
        <v>47</v>
      </c>
      <c r="AG78" t="s">
        <v>51</v>
      </c>
      <c r="AH7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79" spans="1:34" x14ac:dyDescent="0.25">
      <c r="A79">
        <v>100</v>
      </c>
      <c r="B79" s="1">
        <v>44740.455138888901</v>
      </c>
      <c r="C79" s="1">
        <v>44740.465277777803</v>
      </c>
      <c r="D79" t="s">
        <v>22</v>
      </c>
      <c r="F79" t="s">
        <v>40</v>
      </c>
      <c r="G79" t="s">
        <v>24</v>
      </c>
      <c r="H79" t="s">
        <v>25</v>
      </c>
      <c r="I79" t="s">
        <v>54</v>
      </c>
      <c r="J79" t="s">
        <v>356</v>
      </c>
      <c r="K79" t="s">
        <v>369</v>
      </c>
      <c r="L79" t="s">
        <v>43</v>
      </c>
      <c r="P79" t="s">
        <v>76</v>
      </c>
      <c r="Q79" t="s">
        <v>31</v>
      </c>
      <c r="R79" cm="1">
        <f t="array" ref="R7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79" t="s">
        <v>31</v>
      </c>
      <c r="T79" cm="1">
        <f t="array" ref="T7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79">
        <f>ROUNDUP(AVERAGE(Table1[[#This Row],[22]],Table1[[#This Row],[32]]),0)</f>
        <v>1</v>
      </c>
      <c r="V79" t="str" cm="1">
        <f t="array" ref="V79">_xlfn.IFS(Table1[[#This Row],[33]]=1, "Strongly agree", Table1[[#This Row],[33]]=2, "Agree", Table1[[#This Row],[33]]=3, "Somewhat agree", Table1[[#This Row],[33]]=4, "Neutral", Table1[[#This Row],[33]]=5, "Somewhat disagree", Table1[[#This Row],[33]]=6, "Disagree", Table1[[#This Row],[33]]=7, "Strongly disagree", Table1[[#This Row],[33]]="","")</f>
        <v>Strongly agree</v>
      </c>
      <c r="W79" t="s">
        <v>31</v>
      </c>
      <c r="X79" t="s">
        <v>46</v>
      </c>
      <c r="Y79" t="s">
        <v>65</v>
      </c>
      <c r="Z79" t="s">
        <v>45</v>
      </c>
      <c r="AA79" t="s">
        <v>45</v>
      </c>
      <c r="AB79" t="s">
        <v>44</v>
      </c>
      <c r="AC79" t="s">
        <v>44</v>
      </c>
      <c r="AE79" t="s">
        <v>37</v>
      </c>
      <c r="AF79" t="s">
        <v>47</v>
      </c>
      <c r="AG79" t="s">
        <v>51</v>
      </c>
      <c r="AH7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0" spans="1:34" x14ac:dyDescent="0.25">
      <c r="A80">
        <v>101</v>
      </c>
      <c r="B80" s="1">
        <v>44740.722453703696</v>
      </c>
      <c r="C80" s="1">
        <v>44740.724837962996</v>
      </c>
      <c r="D80" t="s">
        <v>22</v>
      </c>
      <c r="F80" t="s">
        <v>23</v>
      </c>
      <c r="G80" t="s">
        <v>24</v>
      </c>
      <c r="H80" t="s">
        <v>25</v>
      </c>
      <c r="I80" t="s">
        <v>26</v>
      </c>
      <c r="J80" t="s">
        <v>351</v>
      </c>
      <c r="K80" t="s">
        <v>370</v>
      </c>
      <c r="L80" t="s">
        <v>56</v>
      </c>
      <c r="P80" t="s">
        <v>63</v>
      </c>
      <c r="Q80" t="s">
        <v>36</v>
      </c>
      <c r="R80" cm="1">
        <f t="array" ref="R8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80" t="s">
        <v>36</v>
      </c>
      <c r="T80" cm="1">
        <f t="array" ref="T8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80">
        <f>ROUNDUP(AVERAGE(Table1[[#This Row],[22]],Table1[[#This Row],[32]]),0)</f>
        <v>2</v>
      </c>
      <c r="V80" t="str" cm="1">
        <f t="array" ref="V80">_xlfn.IFS(Table1[[#This Row],[33]]=1, "Strongly agree", Table1[[#This Row],[33]]=2, "Agree", Table1[[#This Row],[33]]=3, "Somewhat agree", Table1[[#This Row],[33]]=4, "Neutral", Table1[[#This Row],[33]]=5, "Somewhat disagree", Table1[[#This Row],[33]]=6, "Disagree", Table1[[#This Row],[33]]=7, "Strongly disagree", Table1[[#This Row],[33]]="","")</f>
        <v>Agree</v>
      </c>
      <c r="W80" t="s">
        <v>31</v>
      </c>
      <c r="X80" t="s">
        <v>49</v>
      </c>
      <c r="Y80" t="s">
        <v>35</v>
      </c>
      <c r="Z80" t="s">
        <v>31</v>
      </c>
      <c r="AA80" t="s">
        <v>33</v>
      </c>
      <c r="AB80" t="s">
        <v>44</v>
      </c>
      <c r="AC80" t="s">
        <v>36</v>
      </c>
      <c r="AE80" t="s">
        <v>66</v>
      </c>
      <c r="AF80" t="s">
        <v>38</v>
      </c>
      <c r="AG80" t="s">
        <v>51</v>
      </c>
      <c r="AH8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1" spans="1:34" x14ac:dyDescent="0.25">
      <c r="A81">
        <v>102</v>
      </c>
      <c r="B81" s="1">
        <v>44740.872291666703</v>
      </c>
      <c r="C81" s="1">
        <v>44740.873634259297</v>
      </c>
      <c r="D81" t="s">
        <v>22</v>
      </c>
      <c r="F81" t="s">
        <v>23</v>
      </c>
      <c r="G81" t="s">
        <v>348</v>
      </c>
      <c r="H81" t="s">
        <v>25</v>
      </c>
      <c r="I81" t="s">
        <v>54</v>
      </c>
      <c r="J81" t="s">
        <v>351</v>
      </c>
      <c r="K81" t="s">
        <v>368</v>
      </c>
      <c r="L81" t="s">
        <v>56</v>
      </c>
      <c r="P81" t="s">
        <v>63</v>
      </c>
      <c r="Q81" t="s">
        <v>31</v>
      </c>
      <c r="R81" cm="1">
        <f t="array" ref="R8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81" t="s">
        <v>31</v>
      </c>
      <c r="T81" cm="1">
        <f t="array" ref="T8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81">
        <f>ROUNDUP(AVERAGE(Table1[[#This Row],[22]],Table1[[#This Row],[32]]),0)</f>
        <v>1</v>
      </c>
      <c r="V81" t="str" cm="1">
        <f t="array" ref="V81">_xlfn.IFS(Table1[[#This Row],[33]]=1, "Strongly agree", Table1[[#This Row],[33]]=2, "Agree", Table1[[#This Row],[33]]=3, "Somewhat agree", Table1[[#This Row],[33]]=4, "Neutral", Table1[[#This Row],[33]]=5, "Somewhat disagree", Table1[[#This Row],[33]]=6, "Disagree", Table1[[#This Row],[33]]=7, "Strongly disagree", Table1[[#This Row],[33]]="","")</f>
        <v>Strongly agree</v>
      </c>
      <c r="W81" t="s">
        <v>31</v>
      </c>
      <c r="X81" t="s">
        <v>49</v>
      </c>
      <c r="Y81" t="s">
        <v>35</v>
      </c>
      <c r="Z81" t="s">
        <v>31</v>
      </c>
      <c r="AA81" t="s">
        <v>44</v>
      </c>
      <c r="AB81" t="s">
        <v>31</v>
      </c>
      <c r="AC81" t="s">
        <v>36</v>
      </c>
      <c r="AE81" t="s">
        <v>37</v>
      </c>
      <c r="AF81" t="s">
        <v>47</v>
      </c>
      <c r="AG81" t="s">
        <v>51</v>
      </c>
      <c r="AH8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2" spans="1:34" x14ac:dyDescent="0.25">
      <c r="A82">
        <v>103</v>
      </c>
      <c r="B82" s="1">
        <v>44740.880671296298</v>
      </c>
      <c r="C82" s="1">
        <v>44740.883900462999</v>
      </c>
      <c r="D82" t="s">
        <v>22</v>
      </c>
      <c r="F82" t="s">
        <v>23</v>
      </c>
      <c r="G82" t="s">
        <v>347</v>
      </c>
      <c r="H82" t="s">
        <v>53</v>
      </c>
      <c r="I82" t="s">
        <v>54</v>
      </c>
      <c r="J82" t="s">
        <v>351</v>
      </c>
      <c r="K82" t="s">
        <v>96</v>
      </c>
      <c r="L82" t="s">
        <v>29</v>
      </c>
      <c r="M82" t="s">
        <v>48</v>
      </c>
      <c r="N82" t="s">
        <v>63</v>
      </c>
      <c r="O82" t="s">
        <v>31</v>
      </c>
      <c r="Q82" t="s">
        <v>44</v>
      </c>
      <c r="R82" cm="1">
        <f t="array" ref="R8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82" t="s">
        <v>45</v>
      </c>
      <c r="T82" cm="1">
        <f t="array" ref="T8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82">
        <f>ROUNDUP(AVERAGE(Table1[[#This Row],[22]],Table1[[#This Row],[32]]),0)</f>
        <v>4</v>
      </c>
      <c r="V82" t="str" cm="1">
        <f t="array" ref="V82">_xlfn.IFS(Table1[[#This Row],[33]]=1, "Strongly agree", Table1[[#This Row],[33]]=2, "Agree", Table1[[#This Row],[33]]=3, "Somewhat agree", Table1[[#This Row],[33]]=4, "Neutral", Table1[[#This Row],[33]]=5, "Somewhat disagree", Table1[[#This Row],[33]]=6, "Disagree", Table1[[#This Row],[33]]=7, "Strongly disagree", Table1[[#This Row],[33]]="","")</f>
        <v>Neutral</v>
      </c>
      <c r="W82" t="s">
        <v>31</v>
      </c>
      <c r="X82" t="s">
        <v>34</v>
      </c>
      <c r="Y82" t="s">
        <v>80</v>
      </c>
      <c r="Z82" t="s">
        <v>31</v>
      </c>
      <c r="AA82" t="s">
        <v>36</v>
      </c>
      <c r="AB82" t="s">
        <v>31</v>
      </c>
      <c r="AC82" t="s">
        <v>31</v>
      </c>
      <c r="AD82" t="s">
        <v>148</v>
      </c>
      <c r="AE82" t="s">
        <v>37</v>
      </c>
      <c r="AF82" t="s">
        <v>38</v>
      </c>
      <c r="AG82" t="s">
        <v>51</v>
      </c>
      <c r="AH8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3" spans="1:34" x14ac:dyDescent="0.25">
      <c r="A83">
        <v>104</v>
      </c>
      <c r="B83" s="1">
        <v>44741.124664351897</v>
      </c>
      <c r="C83" s="1">
        <v>44741.126608796301</v>
      </c>
      <c r="D83" t="s">
        <v>22</v>
      </c>
      <c r="F83" t="s">
        <v>40</v>
      </c>
      <c r="G83" t="s">
        <v>24</v>
      </c>
      <c r="H83" t="s">
        <v>53</v>
      </c>
      <c r="I83" t="s">
        <v>54</v>
      </c>
      <c r="J83" t="s">
        <v>356</v>
      </c>
      <c r="K83" t="s">
        <v>98</v>
      </c>
      <c r="L83" t="s">
        <v>29</v>
      </c>
      <c r="M83" t="s">
        <v>48</v>
      </c>
      <c r="N83" t="s">
        <v>48</v>
      </c>
      <c r="O83" t="s">
        <v>44</v>
      </c>
      <c r="Q83" t="s">
        <v>44</v>
      </c>
      <c r="R83" cm="1">
        <f t="array" ref="R8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83" t="s">
        <v>44</v>
      </c>
      <c r="T83" cm="1">
        <f t="array" ref="T8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83">
        <f>ROUNDUP(AVERAGE(Table1[[#This Row],[22]],Table1[[#This Row],[32]]),0)</f>
        <v>3</v>
      </c>
      <c r="V83" t="str" cm="1">
        <f t="array" ref="V83">_xlfn.IFS(Table1[[#This Row],[33]]=1, "Strongly agree", Table1[[#This Row],[33]]=2, "Agree", Table1[[#This Row],[33]]=3, "Somewhat agree", Table1[[#This Row],[33]]=4, "Neutral", Table1[[#This Row],[33]]=5, "Somewhat disagree", Table1[[#This Row],[33]]=6, "Disagree", Table1[[#This Row],[33]]=7, "Strongly disagree", Table1[[#This Row],[33]]="","")</f>
        <v>Somewhat agree</v>
      </c>
      <c r="W83" t="s">
        <v>44</v>
      </c>
      <c r="X83" t="s">
        <v>49</v>
      </c>
      <c r="Y83" t="s">
        <v>35</v>
      </c>
      <c r="Z83" t="s">
        <v>31</v>
      </c>
      <c r="AA83" t="s">
        <v>45</v>
      </c>
      <c r="AB83" t="s">
        <v>45</v>
      </c>
      <c r="AC83" t="s">
        <v>45</v>
      </c>
      <c r="AE83" t="s">
        <v>37</v>
      </c>
      <c r="AF83" t="s">
        <v>38</v>
      </c>
      <c r="AG83" t="s">
        <v>51</v>
      </c>
      <c r="AH8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4" spans="1:34" x14ac:dyDescent="0.25">
      <c r="A84">
        <v>105</v>
      </c>
      <c r="B84" s="1">
        <v>44741.838020833296</v>
      </c>
      <c r="C84" s="1">
        <v>44741.839756944399</v>
      </c>
      <c r="D84" t="s">
        <v>22</v>
      </c>
      <c r="F84" t="s">
        <v>40</v>
      </c>
      <c r="G84" t="s">
        <v>86</v>
      </c>
      <c r="H84" t="s">
        <v>25</v>
      </c>
      <c r="I84" t="s">
        <v>26</v>
      </c>
      <c r="J84" t="s">
        <v>354</v>
      </c>
      <c r="K84" t="s">
        <v>370</v>
      </c>
      <c r="L84" t="s">
        <v>43</v>
      </c>
      <c r="P84" t="s">
        <v>48</v>
      </c>
      <c r="Q84" t="s">
        <v>31</v>
      </c>
      <c r="R84" cm="1">
        <f t="array" ref="R8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84" t="s">
        <v>45</v>
      </c>
      <c r="T84" cm="1">
        <f t="array" ref="T8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84">
        <f>ROUNDUP(AVERAGE(Table1[[#This Row],[22]],Table1[[#This Row],[32]]),0)</f>
        <v>3</v>
      </c>
      <c r="V84" t="str" cm="1">
        <f t="array" ref="V84">_xlfn.IFS(Table1[[#This Row],[33]]=1, "Strongly agree", Table1[[#This Row],[33]]=2, "Agree", Table1[[#This Row],[33]]=3, "Somewhat agree", Table1[[#This Row],[33]]=4, "Neutral", Table1[[#This Row],[33]]=5, "Somewhat disagree", Table1[[#This Row],[33]]=6, "Disagree", Table1[[#This Row],[33]]=7, "Strongly disagree", Table1[[#This Row],[33]]="","")</f>
        <v>Somewhat agree</v>
      </c>
      <c r="W84" t="s">
        <v>36</v>
      </c>
      <c r="X84" t="s">
        <v>49</v>
      </c>
      <c r="Y84" t="s">
        <v>80</v>
      </c>
      <c r="Z84" t="s">
        <v>44</v>
      </c>
      <c r="AA84" t="s">
        <v>44</v>
      </c>
      <c r="AB84" t="s">
        <v>45</v>
      </c>
      <c r="AC84" t="s">
        <v>45</v>
      </c>
      <c r="AE84" t="s">
        <v>37</v>
      </c>
      <c r="AF84" t="s">
        <v>38</v>
      </c>
      <c r="AG84" t="s">
        <v>39</v>
      </c>
      <c r="AH8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5" spans="1:34" x14ac:dyDescent="0.25">
      <c r="A85">
        <v>107</v>
      </c>
      <c r="B85" s="1">
        <v>44741.862500000003</v>
      </c>
      <c r="C85" s="1">
        <v>44741.867488425902</v>
      </c>
      <c r="D85" t="s">
        <v>22</v>
      </c>
      <c r="F85" t="s">
        <v>23</v>
      </c>
      <c r="G85" t="s">
        <v>346</v>
      </c>
      <c r="H85" t="s">
        <v>53</v>
      </c>
      <c r="I85" t="s">
        <v>54</v>
      </c>
      <c r="J85" t="s">
        <v>358</v>
      </c>
      <c r="K85" t="s">
        <v>370</v>
      </c>
      <c r="L85" t="s">
        <v>56</v>
      </c>
      <c r="P85" t="s">
        <v>63</v>
      </c>
      <c r="Q85" t="s">
        <v>33</v>
      </c>
      <c r="R85" cm="1">
        <f t="array" ref="R8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85" t="s">
        <v>73</v>
      </c>
      <c r="T85" cm="1">
        <f t="array" ref="T8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85">
        <f>ROUNDUP(AVERAGE(Table1[[#This Row],[22]],Table1[[#This Row],[32]]),0)</f>
        <v>6</v>
      </c>
      <c r="V85" t="str" cm="1">
        <f t="array" ref="V85">_xlfn.IFS(Table1[[#This Row],[33]]=1, "Strongly agree", Table1[[#This Row],[33]]=2, "Agree", Table1[[#This Row],[33]]=3, "Somewhat agree", Table1[[#This Row],[33]]=4, "Neutral", Table1[[#This Row],[33]]=5, "Somewhat disagree", Table1[[#This Row],[33]]=6, "Disagree", Table1[[#This Row],[33]]=7, "Strongly disagree", Table1[[#This Row],[33]]="","")</f>
        <v>Disagree</v>
      </c>
      <c r="W85" t="s">
        <v>31</v>
      </c>
      <c r="X85" t="s">
        <v>34</v>
      </c>
      <c r="Y85" t="s">
        <v>72</v>
      </c>
      <c r="Z85" t="s">
        <v>31</v>
      </c>
      <c r="AA85" t="s">
        <v>45</v>
      </c>
      <c r="AB85" t="s">
        <v>31</v>
      </c>
      <c r="AC85" t="s">
        <v>31</v>
      </c>
      <c r="AD85" t="s">
        <v>151</v>
      </c>
      <c r="AE85" t="s">
        <v>37</v>
      </c>
      <c r="AF85" t="s">
        <v>38</v>
      </c>
      <c r="AG85" t="s">
        <v>51</v>
      </c>
      <c r="AH8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6" spans="1:34" x14ac:dyDescent="0.25">
      <c r="A86">
        <v>108</v>
      </c>
      <c r="B86" s="1">
        <v>44741.882997685199</v>
      </c>
      <c r="C86" s="1">
        <v>44741.884803240697</v>
      </c>
      <c r="D86" t="s">
        <v>22</v>
      </c>
      <c r="F86" t="s">
        <v>23</v>
      </c>
      <c r="G86" t="s">
        <v>346</v>
      </c>
      <c r="H86" t="s">
        <v>53</v>
      </c>
      <c r="I86" t="s">
        <v>54</v>
      </c>
      <c r="J86" t="s">
        <v>96</v>
      </c>
      <c r="K86" t="s">
        <v>79</v>
      </c>
      <c r="L86" t="s">
        <v>29</v>
      </c>
      <c r="M86" t="s">
        <v>48</v>
      </c>
      <c r="N86" t="s">
        <v>30</v>
      </c>
      <c r="O86" t="s">
        <v>31</v>
      </c>
      <c r="Q86" t="s">
        <v>36</v>
      </c>
      <c r="R86" cm="1">
        <f t="array" ref="R8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86" t="s">
        <v>44</v>
      </c>
      <c r="T86" cm="1">
        <f t="array" ref="T8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86">
        <f>ROUNDUP(AVERAGE(Table1[[#This Row],[22]],Table1[[#This Row],[32]]),0)</f>
        <v>3</v>
      </c>
      <c r="V86" t="str" cm="1">
        <f t="array" ref="V86">_xlfn.IFS(Table1[[#This Row],[33]]=1, "Strongly agree", Table1[[#This Row],[33]]=2, "Agree", Table1[[#This Row],[33]]=3, "Somewhat agree", Table1[[#This Row],[33]]=4, "Neutral", Table1[[#This Row],[33]]=5, "Somewhat disagree", Table1[[#This Row],[33]]=6, "Disagree", Table1[[#This Row],[33]]=7, "Strongly disagree", Table1[[#This Row],[33]]="","")</f>
        <v>Somewhat agree</v>
      </c>
      <c r="W86" t="s">
        <v>31</v>
      </c>
      <c r="X86" t="s">
        <v>46</v>
      </c>
      <c r="Y86" t="s">
        <v>65</v>
      </c>
      <c r="Z86" t="s">
        <v>36</v>
      </c>
      <c r="AA86" t="s">
        <v>36</v>
      </c>
      <c r="AB86" t="s">
        <v>31</v>
      </c>
      <c r="AC86" t="s">
        <v>31</v>
      </c>
      <c r="AE86" t="s">
        <v>37</v>
      </c>
      <c r="AF86" t="s">
        <v>38</v>
      </c>
      <c r="AG86" t="s">
        <v>51</v>
      </c>
      <c r="AH8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7" spans="1:34" x14ac:dyDescent="0.25">
      <c r="A87">
        <v>109</v>
      </c>
      <c r="B87" s="1">
        <v>44741.888946759304</v>
      </c>
      <c r="C87" s="1">
        <v>44741.892858796302</v>
      </c>
      <c r="D87" t="s">
        <v>22</v>
      </c>
      <c r="F87" t="s">
        <v>23</v>
      </c>
      <c r="G87" t="s">
        <v>24</v>
      </c>
      <c r="H87" t="s">
        <v>25</v>
      </c>
      <c r="I87" t="s">
        <v>26</v>
      </c>
      <c r="J87" t="s">
        <v>351</v>
      </c>
      <c r="K87" t="s">
        <v>98</v>
      </c>
      <c r="L87" t="s">
        <v>43</v>
      </c>
      <c r="P87" t="s">
        <v>48</v>
      </c>
      <c r="Q87" t="s">
        <v>44</v>
      </c>
      <c r="R87" cm="1">
        <f t="array" ref="R8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87" t="s">
        <v>31</v>
      </c>
      <c r="T87" cm="1">
        <f t="array" ref="T8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87">
        <f>ROUNDUP(AVERAGE(Table1[[#This Row],[22]],Table1[[#This Row],[32]]),0)</f>
        <v>2</v>
      </c>
      <c r="V87" t="str" cm="1">
        <f t="array" ref="V87">_xlfn.IFS(Table1[[#This Row],[33]]=1, "Strongly agree", Table1[[#This Row],[33]]=2, "Agree", Table1[[#This Row],[33]]=3, "Somewhat agree", Table1[[#This Row],[33]]=4, "Neutral", Table1[[#This Row],[33]]=5, "Somewhat disagree", Table1[[#This Row],[33]]=6, "Disagree", Table1[[#This Row],[33]]=7, "Strongly disagree", Table1[[#This Row],[33]]="","")</f>
        <v>Agree</v>
      </c>
      <c r="W87" t="s">
        <v>31</v>
      </c>
      <c r="X87" t="s">
        <v>46</v>
      </c>
      <c r="Y87" t="s">
        <v>65</v>
      </c>
      <c r="Z87" t="s">
        <v>31</v>
      </c>
      <c r="AA87" t="s">
        <v>36</v>
      </c>
      <c r="AB87" t="s">
        <v>31</v>
      </c>
      <c r="AC87" t="s">
        <v>36</v>
      </c>
      <c r="AD87" t="s">
        <v>153</v>
      </c>
      <c r="AE87" t="s">
        <v>37</v>
      </c>
      <c r="AF87" t="s">
        <v>38</v>
      </c>
      <c r="AG87" t="s">
        <v>39</v>
      </c>
      <c r="AH8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8" spans="1:34" x14ac:dyDescent="0.25">
      <c r="A88">
        <v>110</v>
      </c>
      <c r="B88" s="1">
        <v>44741.893240740697</v>
      </c>
      <c r="C88" s="1">
        <v>44741.8953819444</v>
      </c>
      <c r="D88" t="s">
        <v>22</v>
      </c>
      <c r="F88" t="s">
        <v>23</v>
      </c>
      <c r="G88" t="s">
        <v>24</v>
      </c>
      <c r="H88" t="s">
        <v>25</v>
      </c>
      <c r="I88" t="s">
        <v>26</v>
      </c>
      <c r="J88" t="s">
        <v>356</v>
      </c>
      <c r="K88" t="s">
        <v>369</v>
      </c>
      <c r="L88" t="s">
        <v>43</v>
      </c>
      <c r="P88" t="s">
        <v>30</v>
      </c>
      <c r="Q88" t="s">
        <v>36</v>
      </c>
      <c r="R88" cm="1">
        <f t="array" ref="R8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88" t="s">
        <v>44</v>
      </c>
      <c r="T88" cm="1">
        <f t="array" ref="T8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88">
        <f>ROUNDUP(AVERAGE(Table1[[#This Row],[22]],Table1[[#This Row],[32]]),0)</f>
        <v>3</v>
      </c>
      <c r="V88" t="str" cm="1">
        <f t="array" ref="V88">_xlfn.IFS(Table1[[#This Row],[33]]=1, "Strongly agree", Table1[[#This Row],[33]]=2, "Agree", Table1[[#This Row],[33]]=3, "Somewhat agree", Table1[[#This Row],[33]]=4, "Neutral", Table1[[#This Row],[33]]=5, "Somewhat disagree", Table1[[#This Row],[33]]=6, "Disagree", Table1[[#This Row],[33]]=7, "Strongly disagree", Table1[[#This Row],[33]]="","")</f>
        <v>Somewhat agree</v>
      </c>
      <c r="W88" t="s">
        <v>31</v>
      </c>
      <c r="X88" t="s">
        <v>105</v>
      </c>
      <c r="Y88" t="s">
        <v>57</v>
      </c>
      <c r="Z88" t="s">
        <v>36</v>
      </c>
      <c r="AA88" t="s">
        <v>31</v>
      </c>
      <c r="AB88" t="s">
        <v>31</v>
      </c>
      <c r="AC88" t="s">
        <v>36</v>
      </c>
      <c r="AE88" t="s">
        <v>37</v>
      </c>
      <c r="AF88" t="s">
        <v>38</v>
      </c>
      <c r="AG88" t="s">
        <v>51</v>
      </c>
      <c r="AH8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89" spans="1:34" x14ac:dyDescent="0.25">
      <c r="A89">
        <v>111</v>
      </c>
      <c r="B89" s="1">
        <v>44741.894687499997</v>
      </c>
      <c r="C89" s="1">
        <v>44741.896712962996</v>
      </c>
      <c r="D89" t="s">
        <v>22</v>
      </c>
      <c r="F89" t="s">
        <v>23</v>
      </c>
      <c r="G89" t="s">
        <v>346</v>
      </c>
      <c r="H89" t="s">
        <v>53</v>
      </c>
      <c r="I89" t="s">
        <v>54</v>
      </c>
      <c r="J89" t="s">
        <v>352</v>
      </c>
      <c r="K89" t="s">
        <v>98</v>
      </c>
      <c r="L89" t="s">
        <v>29</v>
      </c>
      <c r="M89" t="s">
        <v>30</v>
      </c>
      <c r="N89" t="s">
        <v>30</v>
      </c>
      <c r="O89" t="s">
        <v>31</v>
      </c>
      <c r="Q89" t="s">
        <v>44</v>
      </c>
      <c r="R89" cm="1">
        <f t="array" ref="R8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89" t="s">
        <v>33</v>
      </c>
      <c r="T89" cm="1">
        <f t="array" ref="T8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89">
        <f>ROUNDUP(AVERAGE(Table1[[#This Row],[22]],Table1[[#This Row],[32]]),0)</f>
        <v>4</v>
      </c>
      <c r="V89" t="str" cm="1">
        <f t="array" ref="V89">_xlfn.IFS(Table1[[#This Row],[33]]=1, "Strongly agree", Table1[[#This Row],[33]]=2, "Agree", Table1[[#This Row],[33]]=3, "Somewhat agree", Table1[[#This Row],[33]]=4, "Neutral", Table1[[#This Row],[33]]=5, "Somewhat disagree", Table1[[#This Row],[33]]=6, "Disagree", Table1[[#This Row],[33]]=7, "Strongly disagree", Table1[[#This Row],[33]]="","")</f>
        <v>Neutral</v>
      </c>
      <c r="W89" t="s">
        <v>31</v>
      </c>
      <c r="X89" t="s">
        <v>49</v>
      </c>
      <c r="Y89" t="s">
        <v>35</v>
      </c>
      <c r="Z89" t="s">
        <v>36</v>
      </c>
      <c r="AA89" t="s">
        <v>36</v>
      </c>
      <c r="AB89" t="s">
        <v>44</v>
      </c>
      <c r="AC89" t="s">
        <v>31</v>
      </c>
      <c r="AD89" t="s">
        <v>155</v>
      </c>
      <c r="AE89" t="s">
        <v>37</v>
      </c>
      <c r="AF89" t="s">
        <v>38</v>
      </c>
      <c r="AG89" t="s">
        <v>39</v>
      </c>
      <c r="AH8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0" spans="1:34" x14ac:dyDescent="0.25">
      <c r="A90">
        <v>112</v>
      </c>
      <c r="B90" s="1">
        <v>44741.897800925901</v>
      </c>
      <c r="C90" s="1">
        <v>44741.899733796301</v>
      </c>
      <c r="D90" t="s">
        <v>22</v>
      </c>
      <c r="F90" t="s">
        <v>40</v>
      </c>
      <c r="G90" t="s">
        <v>86</v>
      </c>
      <c r="H90" t="s">
        <v>25</v>
      </c>
      <c r="I90" t="s">
        <v>54</v>
      </c>
      <c r="J90" t="s">
        <v>354</v>
      </c>
      <c r="K90" t="s">
        <v>370</v>
      </c>
      <c r="L90" t="s">
        <v>56</v>
      </c>
      <c r="P90" t="s">
        <v>63</v>
      </c>
      <c r="Q90" t="s">
        <v>31</v>
      </c>
      <c r="R90" cm="1">
        <f t="array" ref="R9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90" t="s">
        <v>44</v>
      </c>
      <c r="T90" cm="1">
        <f t="array" ref="T9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90">
        <f>ROUNDUP(AVERAGE(Table1[[#This Row],[22]],Table1[[#This Row],[32]]),0)</f>
        <v>2</v>
      </c>
      <c r="V90" t="str" cm="1">
        <f t="array" ref="V90">_xlfn.IFS(Table1[[#This Row],[33]]=1, "Strongly agree", Table1[[#This Row],[33]]=2, "Agree", Table1[[#This Row],[33]]=3, "Somewhat agree", Table1[[#This Row],[33]]=4, "Neutral", Table1[[#This Row],[33]]=5, "Somewhat disagree", Table1[[#This Row],[33]]=6, "Disagree", Table1[[#This Row],[33]]=7, "Strongly disagree", Table1[[#This Row],[33]]="","")</f>
        <v>Agree</v>
      </c>
      <c r="W90" t="s">
        <v>31</v>
      </c>
      <c r="X90" t="s">
        <v>68</v>
      </c>
      <c r="Y90" t="s">
        <v>65</v>
      </c>
      <c r="Z90" t="s">
        <v>31</v>
      </c>
      <c r="AA90" t="s">
        <v>36</v>
      </c>
      <c r="AB90" t="s">
        <v>36</v>
      </c>
      <c r="AC90" t="s">
        <v>36</v>
      </c>
      <c r="AD90" t="s">
        <v>157</v>
      </c>
      <c r="AE90" t="s">
        <v>37</v>
      </c>
      <c r="AF90" t="s">
        <v>47</v>
      </c>
      <c r="AG90" t="s">
        <v>51</v>
      </c>
      <c r="AH9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1" spans="1:34" x14ac:dyDescent="0.25">
      <c r="A91">
        <v>113</v>
      </c>
      <c r="B91" s="1">
        <v>44741.896805555603</v>
      </c>
      <c r="C91" s="1">
        <v>44741.900208333303</v>
      </c>
      <c r="D91" t="s">
        <v>22</v>
      </c>
      <c r="F91" t="s">
        <v>23</v>
      </c>
      <c r="G91" t="s">
        <v>346</v>
      </c>
      <c r="H91" t="s">
        <v>53</v>
      </c>
      <c r="I91" t="s">
        <v>54</v>
      </c>
      <c r="J91" t="s">
        <v>356</v>
      </c>
      <c r="K91" t="s">
        <v>364</v>
      </c>
      <c r="L91" t="s">
        <v>43</v>
      </c>
      <c r="P91" t="s">
        <v>63</v>
      </c>
      <c r="Q91" t="s">
        <v>36</v>
      </c>
      <c r="R91" cm="1">
        <f t="array" ref="R9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1" t="s">
        <v>36</v>
      </c>
      <c r="T91" cm="1">
        <f t="array" ref="T9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1">
        <f>ROUNDUP(AVERAGE(Table1[[#This Row],[22]],Table1[[#This Row],[32]]),0)</f>
        <v>2</v>
      </c>
      <c r="V91" t="str" cm="1">
        <f t="array" ref="V91">_xlfn.IFS(Table1[[#This Row],[33]]=1, "Strongly agree", Table1[[#This Row],[33]]=2, "Agree", Table1[[#This Row],[33]]=3, "Somewhat agree", Table1[[#This Row],[33]]=4, "Neutral", Table1[[#This Row],[33]]=5, "Somewhat disagree", Table1[[#This Row],[33]]=6, "Disagree", Table1[[#This Row],[33]]=7, "Strongly disagree", Table1[[#This Row],[33]]="","")</f>
        <v>Agree</v>
      </c>
      <c r="W91" t="s">
        <v>31</v>
      </c>
      <c r="X91" t="s">
        <v>46</v>
      </c>
      <c r="Y91" t="s">
        <v>65</v>
      </c>
      <c r="Z91" t="s">
        <v>33</v>
      </c>
      <c r="AA91" t="s">
        <v>31</v>
      </c>
      <c r="AB91" t="s">
        <v>36</v>
      </c>
      <c r="AC91" t="s">
        <v>44</v>
      </c>
      <c r="AE91" t="s">
        <v>37</v>
      </c>
      <c r="AF91" t="s">
        <v>47</v>
      </c>
      <c r="AG91" t="s">
        <v>51</v>
      </c>
      <c r="AH9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2" spans="1:34" x14ac:dyDescent="0.25">
      <c r="A92">
        <v>115</v>
      </c>
      <c r="B92" s="1">
        <v>44741.913321759297</v>
      </c>
      <c r="C92" s="1">
        <v>44741.914942129602</v>
      </c>
      <c r="D92" t="s">
        <v>22</v>
      </c>
      <c r="F92" t="s">
        <v>23</v>
      </c>
      <c r="G92" t="s">
        <v>348</v>
      </c>
      <c r="H92" t="s">
        <v>25</v>
      </c>
      <c r="I92" t="s">
        <v>26</v>
      </c>
      <c r="J92" t="s">
        <v>351</v>
      </c>
      <c r="K92" t="s">
        <v>370</v>
      </c>
      <c r="L92" t="s">
        <v>43</v>
      </c>
      <c r="P92" t="s">
        <v>30</v>
      </c>
      <c r="Q92" t="s">
        <v>36</v>
      </c>
      <c r="R92" cm="1">
        <f t="array" ref="R9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2" t="s">
        <v>36</v>
      </c>
      <c r="T92" cm="1">
        <f t="array" ref="T9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2">
        <f>ROUNDUP(AVERAGE(Table1[[#This Row],[22]],Table1[[#This Row],[32]]),0)</f>
        <v>2</v>
      </c>
      <c r="V92" t="str" cm="1">
        <f t="array" ref="V92">_xlfn.IFS(Table1[[#This Row],[33]]=1, "Strongly agree", Table1[[#This Row],[33]]=2, "Agree", Table1[[#This Row],[33]]=3, "Somewhat agree", Table1[[#This Row],[33]]=4, "Neutral", Table1[[#This Row],[33]]=5, "Somewhat disagree", Table1[[#This Row],[33]]=6, "Disagree", Table1[[#This Row],[33]]=7, "Strongly disagree", Table1[[#This Row],[33]]="","")</f>
        <v>Agree</v>
      </c>
      <c r="W92" t="s">
        <v>36</v>
      </c>
      <c r="X92" t="s">
        <v>46</v>
      </c>
      <c r="Y92" t="s">
        <v>35</v>
      </c>
      <c r="Z92" t="s">
        <v>44</v>
      </c>
      <c r="AA92" t="s">
        <v>36</v>
      </c>
      <c r="AB92" t="s">
        <v>31</v>
      </c>
      <c r="AC92" t="s">
        <v>31</v>
      </c>
      <c r="AE92" t="s">
        <v>37</v>
      </c>
      <c r="AF92" t="s">
        <v>38</v>
      </c>
      <c r="AG92" t="s">
        <v>39</v>
      </c>
      <c r="AH9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3" spans="1:34" x14ac:dyDescent="0.25">
      <c r="A93">
        <v>116</v>
      </c>
      <c r="B93" s="1">
        <v>44741.9213773148</v>
      </c>
      <c r="C93" s="1">
        <v>44741.9227777778</v>
      </c>
      <c r="D93" t="s">
        <v>22</v>
      </c>
      <c r="F93" t="s">
        <v>23</v>
      </c>
      <c r="G93" t="s">
        <v>24</v>
      </c>
      <c r="H93" t="s">
        <v>25</v>
      </c>
      <c r="I93" t="s">
        <v>54</v>
      </c>
      <c r="J93" t="s">
        <v>356</v>
      </c>
      <c r="K93" t="s">
        <v>369</v>
      </c>
      <c r="L93" t="s">
        <v>43</v>
      </c>
      <c r="P93" t="s">
        <v>48</v>
      </c>
      <c r="Q93" t="s">
        <v>45</v>
      </c>
      <c r="R93" cm="1">
        <f t="array" ref="R9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93" t="s">
        <v>45</v>
      </c>
      <c r="T93" cm="1">
        <f t="array" ref="T9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93">
        <f>ROUNDUP(AVERAGE(Table1[[#This Row],[22]],Table1[[#This Row],[32]]),0)</f>
        <v>4</v>
      </c>
      <c r="V93" t="str" cm="1">
        <f t="array" ref="V93">_xlfn.IFS(Table1[[#This Row],[33]]=1, "Strongly agree", Table1[[#This Row],[33]]=2, "Agree", Table1[[#This Row],[33]]=3, "Somewhat agree", Table1[[#This Row],[33]]=4, "Neutral", Table1[[#This Row],[33]]=5, "Somewhat disagree", Table1[[#This Row],[33]]=6, "Disagree", Table1[[#This Row],[33]]=7, "Strongly disagree", Table1[[#This Row],[33]]="","")</f>
        <v>Neutral</v>
      </c>
      <c r="W93" t="s">
        <v>36</v>
      </c>
      <c r="X93" t="s">
        <v>68</v>
      </c>
      <c r="Y93" t="s">
        <v>69</v>
      </c>
      <c r="Z93" t="s">
        <v>36</v>
      </c>
      <c r="AA93" t="s">
        <v>32</v>
      </c>
      <c r="AB93" t="s">
        <v>45</v>
      </c>
      <c r="AC93" t="s">
        <v>32</v>
      </c>
      <c r="AE93" t="s">
        <v>37</v>
      </c>
      <c r="AF93" t="s">
        <v>38</v>
      </c>
      <c r="AG93" t="s">
        <v>51</v>
      </c>
      <c r="AH9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4" spans="1:34" x14ac:dyDescent="0.25">
      <c r="A94">
        <v>117</v>
      </c>
      <c r="B94" s="1">
        <v>44741.930011574099</v>
      </c>
      <c r="C94" s="1">
        <v>44741.933368055601</v>
      </c>
      <c r="D94" t="s">
        <v>22</v>
      </c>
      <c r="F94" t="s">
        <v>23</v>
      </c>
      <c r="G94" t="s">
        <v>348</v>
      </c>
      <c r="H94" t="s">
        <v>53</v>
      </c>
      <c r="I94" t="s">
        <v>54</v>
      </c>
      <c r="J94" t="s">
        <v>159</v>
      </c>
      <c r="K94" t="s">
        <v>366</v>
      </c>
      <c r="L94" t="s">
        <v>43</v>
      </c>
      <c r="P94" t="s">
        <v>30</v>
      </c>
      <c r="Q94" t="s">
        <v>44</v>
      </c>
      <c r="R94" cm="1">
        <f t="array" ref="R9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94" t="s">
        <v>36</v>
      </c>
      <c r="T94" cm="1">
        <f t="array" ref="T9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4">
        <f>ROUNDUP(AVERAGE(Table1[[#This Row],[22]],Table1[[#This Row],[32]]),0)</f>
        <v>3</v>
      </c>
      <c r="V94" t="str" cm="1">
        <f t="array" ref="V94">_xlfn.IFS(Table1[[#This Row],[33]]=1, "Strongly agree", Table1[[#This Row],[33]]=2, "Agree", Table1[[#This Row],[33]]=3, "Somewhat agree", Table1[[#This Row],[33]]=4, "Neutral", Table1[[#This Row],[33]]=5, "Somewhat disagree", Table1[[#This Row],[33]]=6, "Disagree", Table1[[#This Row],[33]]=7, "Strongly disagree", Table1[[#This Row],[33]]="","")</f>
        <v>Somewhat agree</v>
      </c>
      <c r="W94" t="s">
        <v>31</v>
      </c>
      <c r="X94" t="s">
        <v>34</v>
      </c>
      <c r="Y94" t="s">
        <v>65</v>
      </c>
      <c r="Z94" t="s">
        <v>31</v>
      </c>
      <c r="AA94" t="s">
        <v>44</v>
      </c>
      <c r="AB94" t="s">
        <v>31</v>
      </c>
      <c r="AC94" t="s">
        <v>31</v>
      </c>
      <c r="AE94" t="s">
        <v>66</v>
      </c>
      <c r="AF94" t="s">
        <v>47</v>
      </c>
      <c r="AG94" t="s">
        <v>51</v>
      </c>
      <c r="AH9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5" spans="1:34" x14ac:dyDescent="0.25">
      <c r="A95">
        <v>118</v>
      </c>
      <c r="B95" s="1">
        <v>44741.938009259298</v>
      </c>
      <c r="C95" s="1">
        <v>44741.940428240698</v>
      </c>
      <c r="D95" t="s">
        <v>22</v>
      </c>
      <c r="F95" t="s">
        <v>23</v>
      </c>
      <c r="G95" t="s">
        <v>24</v>
      </c>
      <c r="H95" t="s">
        <v>53</v>
      </c>
      <c r="I95" t="s">
        <v>54</v>
      </c>
      <c r="J95" t="s">
        <v>356</v>
      </c>
      <c r="K95" t="s">
        <v>369</v>
      </c>
      <c r="L95" t="s">
        <v>29</v>
      </c>
      <c r="M95" t="s">
        <v>59</v>
      </c>
      <c r="N95" t="s">
        <v>48</v>
      </c>
      <c r="O95" t="s">
        <v>45</v>
      </c>
      <c r="Q95" t="s">
        <v>44</v>
      </c>
      <c r="R95" cm="1">
        <f t="array" ref="R9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95" t="s">
        <v>36</v>
      </c>
      <c r="T95" cm="1">
        <f t="array" ref="T9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5">
        <f>ROUNDUP(AVERAGE(Table1[[#This Row],[22]],Table1[[#This Row],[32]]),0)</f>
        <v>3</v>
      </c>
      <c r="V95" t="str" cm="1">
        <f t="array" ref="V95">_xlfn.IFS(Table1[[#This Row],[33]]=1, "Strongly agree", Table1[[#This Row],[33]]=2, "Agree", Table1[[#This Row],[33]]=3, "Somewhat agree", Table1[[#This Row],[33]]=4, "Neutral", Table1[[#This Row],[33]]=5, "Somewhat disagree", Table1[[#This Row],[33]]=6, "Disagree", Table1[[#This Row],[33]]=7, "Strongly disagree", Table1[[#This Row],[33]]="","")</f>
        <v>Somewhat agree</v>
      </c>
      <c r="W95" t="s">
        <v>31</v>
      </c>
      <c r="X95" t="s">
        <v>64</v>
      </c>
      <c r="Y95" t="s">
        <v>80</v>
      </c>
      <c r="Z95" t="s">
        <v>31</v>
      </c>
      <c r="AA95" t="s">
        <v>45</v>
      </c>
      <c r="AB95" t="s">
        <v>31</v>
      </c>
      <c r="AC95" t="s">
        <v>31</v>
      </c>
      <c r="AE95" t="s">
        <v>37</v>
      </c>
      <c r="AF95" t="s">
        <v>38</v>
      </c>
      <c r="AG95" t="s">
        <v>51</v>
      </c>
      <c r="AH9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6" spans="1:34" x14ac:dyDescent="0.25">
      <c r="A96">
        <v>119</v>
      </c>
      <c r="B96" s="1">
        <v>44741.980740740699</v>
      </c>
      <c r="C96" s="1">
        <v>44741.9827546296</v>
      </c>
      <c r="D96" t="s">
        <v>22</v>
      </c>
      <c r="F96" t="s">
        <v>23</v>
      </c>
      <c r="G96" t="s">
        <v>24</v>
      </c>
      <c r="H96" t="s">
        <v>53</v>
      </c>
      <c r="I96" t="s">
        <v>54</v>
      </c>
      <c r="J96" t="s">
        <v>351</v>
      </c>
      <c r="K96" t="s">
        <v>369</v>
      </c>
      <c r="L96" t="s">
        <v>29</v>
      </c>
      <c r="M96" t="s">
        <v>63</v>
      </c>
      <c r="N96" t="s">
        <v>48</v>
      </c>
      <c r="O96" t="s">
        <v>31</v>
      </c>
      <c r="Q96" t="s">
        <v>36</v>
      </c>
      <c r="R96" cm="1">
        <f t="array" ref="R9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6" t="s">
        <v>36</v>
      </c>
      <c r="T96" cm="1">
        <f t="array" ref="T9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96">
        <f>ROUNDUP(AVERAGE(Table1[[#This Row],[22]],Table1[[#This Row],[32]]),0)</f>
        <v>2</v>
      </c>
      <c r="V96" t="str" cm="1">
        <f t="array" ref="V96">_xlfn.IFS(Table1[[#This Row],[33]]=1, "Strongly agree", Table1[[#This Row],[33]]=2, "Agree", Table1[[#This Row],[33]]=3, "Somewhat agree", Table1[[#This Row],[33]]=4, "Neutral", Table1[[#This Row],[33]]=5, "Somewhat disagree", Table1[[#This Row],[33]]=6, "Disagree", Table1[[#This Row],[33]]=7, "Strongly disagree", Table1[[#This Row],[33]]="","")</f>
        <v>Agree</v>
      </c>
      <c r="W96" t="s">
        <v>36</v>
      </c>
      <c r="X96" t="s">
        <v>34</v>
      </c>
      <c r="Y96" t="s">
        <v>35</v>
      </c>
      <c r="Z96" t="s">
        <v>36</v>
      </c>
      <c r="AA96" t="s">
        <v>45</v>
      </c>
      <c r="AB96" t="s">
        <v>36</v>
      </c>
      <c r="AC96" t="s">
        <v>36</v>
      </c>
      <c r="AE96" t="s">
        <v>37</v>
      </c>
      <c r="AF96" t="s">
        <v>38</v>
      </c>
      <c r="AG96" t="s">
        <v>51</v>
      </c>
      <c r="AH9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7" spans="1:34" x14ac:dyDescent="0.25">
      <c r="A97">
        <v>120</v>
      </c>
      <c r="B97" s="1">
        <v>44741.985752314802</v>
      </c>
      <c r="C97" s="1">
        <v>44741.990416666697</v>
      </c>
      <c r="D97" t="s">
        <v>22</v>
      </c>
      <c r="F97" t="s">
        <v>23</v>
      </c>
      <c r="G97" t="s">
        <v>349</v>
      </c>
      <c r="H97" t="s">
        <v>25</v>
      </c>
      <c r="I97" t="s">
        <v>26</v>
      </c>
      <c r="J97" t="s">
        <v>355</v>
      </c>
      <c r="K97" t="s">
        <v>370</v>
      </c>
      <c r="L97" t="s">
        <v>43</v>
      </c>
      <c r="P97" t="s">
        <v>63</v>
      </c>
      <c r="Q97" t="s">
        <v>36</v>
      </c>
      <c r="R97" cm="1">
        <f t="array" ref="R9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7" t="s">
        <v>45</v>
      </c>
      <c r="T97" cm="1">
        <f t="array" ref="T9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97">
        <f>ROUNDUP(AVERAGE(Table1[[#This Row],[22]],Table1[[#This Row],[32]]),0)</f>
        <v>3</v>
      </c>
      <c r="V97" t="str" cm="1">
        <f t="array" ref="V97">_xlfn.IFS(Table1[[#This Row],[33]]=1, "Strongly agree", Table1[[#This Row],[33]]=2, "Agree", Table1[[#This Row],[33]]=3, "Somewhat agree", Table1[[#This Row],[33]]=4, "Neutral", Table1[[#This Row],[33]]=5, "Somewhat disagree", Table1[[#This Row],[33]]=6, "Disagree", Table1[[#This Row],[33]]=7, "Strongly disagree", Table1[[#This Row],[33]]="","")</f>
        <v>Somewhat agree</v>
      </c>
      <c r="W97" t="s">
        <v>36</v>
      </c>
      <c r="X97" t="s">
        <v>34</v>
      </c>
      <c r="Y97" t="s">
        <v>65</v>
      </c>
      <c r="Z97" t="s">
        <v>36</v>
      </c>
      <c r="AA97" t="s">
        <v>36</v>
      </c>
      <c r="AB97" t="s">
        <v>36</v>
      </c>
      <c r="AC97" t="s">
        <v>44</v>
      </c>
      <c r="AE97" t="s">
        <v>37</v>
      </c>
      <c r="AF97" t="s">
        <v>47</v>
      </c>
      <c r="AG97" t="s">
        <v>39</v>
      </c>
      <c r="AH9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8" spans="1:34" x14ac:dyDescent="0.25">
      <c r="A98">
        <v>121</v>
      </c>
      <c r="B98" s="1">
        <v>44742.080115740697</v>
      </c>
      <c r="C98" s="1">
        <v>44742.081736111097</v>
      </c>
      <c r="D98" t="s">
        <v>22</v>
      </c>
      <c r="F98" t="s">
        <v>23</v>
      </c>
      <c r="G98" t="s">
        <v>346</v>
      </c>
      <c r="H98" t="s">
        <v>53</v>
      </c>
      <c r="I98" t="s">
        <v>54</v>
      </c>
      <c r="J98" t="s">
        <v>159</v>
      </c>
      <c r="K98" t="s">
        <v>106</v>
      </c>
      <c r="L98" t="s">
        <v>29</v>
      </c>
      <c r="M98" t="s">
        <v>30</v>
      </c>
      <c r="N98" t="s">
        <v>30</v>
      </c>
      <c r="O98" t="s">
        <v>31</v>
      </c>
      <c r="Q98" t="s">
        <v>36</v>
      </c>
      <c r="R98" cm="1">
        <f t="array" ref="R9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98" t="s">
        <v>31</v>
      </c>
      <c r="T98" cm="1">
        <f t="array" ref="T9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98">
        <f>ROUNDUP(AVERAGE(Table1[[#This Row],[22]],Table1[[#This Row],[32]]),0)</f>
        <v>2</v>
      </c>
      <c r="V98" t="str" cm="1">
        <f t="array" ref="V98">_xlfn.IFS(Table1[[#This Row],[33]]=1, "Strongly agree", Table1[[#This Row],[33]]=2, "Agree", Table1[[#This Row],[33]]=3, "Somewhat agree", Table1[[#This Row],[33]]=4, "Neutral", Table1[[#This Row],[33]]=5, "Somewhat disagree", Table1[[#This Row],[33]]=6, "Disagree", Table1[[#This Row],[33]]=7, "Strongly disagree", Table1[[#This Row],[33]]="","")</f>
        <v>Agree</v>
      </c>
      <c r="W98" t="s">
        <v>31</v>
      </c>
      <c r="X98" t="s">
        <v>34</v>
      </c>
      <c r="Y98" t="s">
        <v>80</v>
      </c>
      <c r="Z98" t="s">
        <v>31</v>
      </c>
      <c r="AA98" t="s">
        <v>44</v>
      </c>
      <c r="AB98" t="s">
        <v>31</v>
      </c>
      <c r="AC98" t="s">
        <v>31</v>
      </c>
      <c r="AE98" t="s">
        <v>37</v>
      </c>
      <c r="AF98" t="s">
        <v>38</v>
      </c>
      <c r="AG98" t="s">
        <v>51</v>
      </c>
      <c r="AH9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99" spans="1:34" x14ac:dyDescent="0.25">
      <c r="A99">
        <v>122</v>
      </c>
      <c r="B99" s="1">
        <v>44742.249490740702</v>
      </c>
      <c r="C99" s="1">
        <v>44742.255775463003</v>
      </c>
      <c r="D99" t="s">
        <v>22</v>
      </c>
      <c r="F99" t="s">
        <v>23</v>
      </c>
      <c r="G99" t="s">
        <v>347</v>
      </c>
      <c r="H99" t="s">
        <v>25</v>
      </c>
      <c r="I99" t="s">
        <v>26</v>
      </c>
      <c r="J99" t="s">
        <v>356</v>
      </c>
      <c r="K99" t="s">
        <v>79</v>
      </c>
      <c r="L99" t="s">
        <v>29</v>
      </c>
      <c r="M99" t="s">
        <v>30</v>
      </c>
      <c r="N99" t="s">
        <v>63</v>
      </c>
      <c r="O99" t="s">
        <v>32</v>
      </c>
      <c r="Q99" t="s">
        <v>45</v>
      </c>
      <c r="R99" cm="1">
        <f t="array" ref="R9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99" t="s">
        <v>44</v>
      </c>
      <c r="T99" cm="1">
        <f t="array" ref="T9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99">
        <f>ROUNDUP(AVERAGE(Table1[[#This Row],[22]],Table1[[#This Row],[32]]),0)</f>
        <v>4</v>
      </c>
      <c r="V99" t="str" cm="1">
        <f t="array" ref="V99">_xlfn.IFS(Table1[[#This Row],[33]]=1, "Strongly agree", Table1[[#This Row],[33]]=2, "Agree", Table1[[#This Row],[33]]=3, "Somewhat agree", Table1[[#This Row],[33]]=4, "Neutral", Table1[[#This Row],[33]]=5, "Somewhat disagree", Table1[[#This Row],[33]]=6, "Disagree", Table1[[#This Row],[33]]=7, "Strongly disagree", Table1[[#This Row],[33]]="","")</f>
        <v>Neutral</v>
      </c>
      <c r="W99" t="s">
        <v>31</v>
      </c>
      <c r="X99" t="s">
        <v>49</v>
      </c>
      <c r="Y99" t="s">
        <v>80</v>
      </c>
      <c r="Z99" t="s">
        <v>31</v>
      </c>
      <c r="AA99" t="s">
        <v>45</v>
      </c>
      <c r="AB99" t="s">
        <v>36</v>
      </c>
      <c r="AC99" t="s">
        <v>36</v>
      </c>
      <c r="AE99" t="s">
        <v>37</v>
      </c>
      <c r="AF99" t="s">
        <v>82</v>
      </c>
      <c r="AG99" t="s">
        <v>39</v>
      </c>
      <c r="AH9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0" spans="1:34" x14ac:dyDescent="0.25">
      <c r="A100">
        <v>123</v>
      </c>
      <c r="B100" s="1">
        <v>44742.3449652778</v>
      </c>
      <c r="C100" s="1">
        <v>44742.346909722197</v>
      </c>
      <c r="D100" t="s">
        <v>22</v>
      </c>
      <c r="F100" t="s">
        <v>23</v>
      </c>
      <c r="G100" t="s">
        <v>346</v>
      </c>
      <c r="H100" t="s">
        <v>53</v>
      </c>
      <c r="I100" t="s">
        <v>54</v>
      </c>
      <c r="J100" t="s">
        <v>356</v>
      </c>
      <c r="K100" t="s">
        <v>79</v>
      </c>
      <c r="L100" t="s">
        <v>29</v>
      </c>
      <c r="M100" t="s">
        <v>63</v>
      </c>
      <c r="N100" t="s">
        <v>63</v>
      </c>
      <c r="O100" t="s">
        <v>44</v>
      </c>
      <c r="Q100" t="s">
        <v>44</v>
      </c>
      <c r="R100" cm="1">
        <f t="array" ref="R10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0" t="s">
        <v>44</v>
      </c>
      <c r="T100" cm="1">
        <f t="array" ref="T10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00">
        <f>ROUNDUP(AVERAGE(Table1[[#This Row],[22]],Table1[[#This Row],[32]]),0)</f>
        <v>3</v>
      </c>
      <c r="V100" t="str" cm="1">
        <f t="array" ref="V100">_xlfn.IFS(Table1[[#This Row],[33]]=1, "Strongly agree", Table1[[#This Row],[33]]=2, "Agree", Table1[[#This Row],[33]]=3, "Somewhat agree", Table1[[#This Row],[33]]=4, "Neutral", Table1[[#This Row],[33]]=5, "Somewhat disagree", Table1[[#This Row],[33]]=6, "Disagree", Table1[[#This Row],[33]]=7, "Strongly disagree", Table1[[#This Row],[33]]="","")</f>
        <v>Somewhat agree</v>
      </c>
      <c r="W100" t="s">
        <v>31</v>
      </c>
      <c r="X100" t="s">
        <v>49</v>
      </c>
      <c r="Y100" t="s">
        <v>80</v>
      </c>
      <c r="Z100" t="s">
        <v>36</v>
      </c>
      <c r="AA100" t="s">
        <v>36</v>
      </c>
      <c r="AB100" t="s">
        <v>36</v>
      </c>
      <c r="AC100" t="s">
        <v>36</v>
      </c>
      <c r="AD100" t="s">
        <v>161</v>
      </c>
      <c r="AE100" t="s">
        <v>37</v>
      </c>
      <c r="AF100" t="s">
        <v>38</v>
      </c>
      <c r="AG100" t="s">
        <v>51</v>
      </c>
      <c r="AH10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01" spans="1:34" x14ac:dyDescent="0.25">
      <c r="A101">
        <v>124</v>
      </c>
      <c r="B101" s="1">
        <v>44742.386724536998</v>
      </c>
      <c r="C101" s="1">
        <v>44742.398923611101</v>
      </c>
      <c r="D101" t="s">
        <v>22</v>
      </c>
      <c r="F101" t="s">
        <v>23</v>
      </c>
      <c r="G101" t="s">
        <v>346</v>
      </c>
      <c r="H101" t="s">
        <v>53</v>
      </c>
      <c r="I101" t="s">
        <v>54</v>
      </c>
      <c r="J101" t="s">
        <v>356</v>
      </c>
      <c r="K101" t="s">
        <v>79</v>
      </c>
      <c r="L101" t="s">
        <v>56</v>
      </c>
      <c r="P101" t="s">
        <v>30</v>
      </c>
      <c r="Q101" t="s">
        <v>44</v>
      </c>
      <c r="R101" cm="1">
        <f t="array" ref="R10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1" t="s">
        <v>33</v>
      </c>
      <c r="T101" cm="1">
        <f t="array" ref="T10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01">
        <f>ROUNDUP(AVERAGE(Table1[[#This Row],[22]],Table1[[#This Row],[32]]),0)</f>
        <v>4</v>
      </c>
      <c r="V101" t="str" cm="1">
        <f t="array" ref="V101">_xlfn.IFS(Table1[[#This Row],[33]]=1, "Strongly agree", Table1[[#This Row],[33]]=2, "Agree", Table1[[#This Row],[33]]=3, "Somewhat agree", Table1[[#This Row],[33]]=4, "Neutral", Table1[[#This Row],[33]]=5, "Somewhat disagree", Table1[[#This Row],[33]]=6, "Disagree", Table1[[#This Row],[33]]=7, "Strongly disagree", Table1[[#This Row],[33]]="","")</f>
        <v>Neutral</v>
      </c>
      <c r="W101" t="s">
        <v>31</v>
      </c>
      <c r="X101" t="s">
        <v>49</v>
      </c>
      <c r="Y101" t="s">
        <v>35</v>
      </c>
      <c r="Z101" t="s">
        <v>44</v>
      </c>
      <c r="AA101" t="s">
        <v>33</v>
      </c>
      <c r="AB101" t="s">
        <v>31</v>
      </c>
      <c r="AC101" t="s">
        <v>31</v>
      </c>
      <c r="AD101" t="s">
        <v>162</v>
      </c>
      <c r="AE101" t="s">
        <v>37</v>
      </c>
      <c r="AF101" t="s">
        <v>47</v>
      </c>
      <c r="AG101" t="s">
        <v>39</v>
      </c>
      <c r="AH10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2" spans="1:34" x14ac:dyDescent="0.25">
      <c r="A102">
        <v>125</v>
      </c>
      <c r="B102" s="1">
        <v>44742.47625</v>
      </c>
      <c r="C102" s="1">
        <v>44742.4789930556</v>
      </c>
      <c r="D102" t="s">
        <v>22</v>
      </c>
      <c r="F102" t="s">
        <v>40</v>
      </c>
      <c r="G102" t="s">
        <v>348</v>
      </c>
      <c r="H102" t="s">
        <v>25</v>
      </c>
      <c r="I102" t="s">
        <v>26</v>
      </c>
      <c r="J102" t="s">
        <v>354</v>
      </c>
      <c r="K102" t="s">
        <v>370</v>
      </c>
      <c r="L102" t="s">
        <v>43</v>
      </c>
      <c r="P102" t="s">
        <v>59</v>
      </c>
      <c r="Q102" t="s">
        <v>33</v>
      </c>
      <c r="R102" cm="1">
        <f t="array" ref="R10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02" t="s">
        <v>33</v>
      </c>
      <c r="T102" cm="1">
        <f t="array" ref="T10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02">
        <f>ROUNDUP(AVERAGE(Table1[[#This Row],[22]],Table1[[#This Row],[32]]),0)</f>
        <v>5</v>
      </c>
      <c r="V102" t="str" cm="1">
        <f t="array" ref="V102">_xlfn.IFS(Table1[[#This Row],[33]]=1, "Strongly agree", Table1[[#This Row],[33]]=2, "Agree", Table1[[#This Row],[33]]=3, "Somewhat agree", Table1[[#This Row],[33]]=4, "Neutral", Table1[[#This Row],[33]]=5, "Somewhat disagree", Table1[[#This Row],[33]]=6, "Disagree", Table1[[#This Row],[33]]=7, "Strongly disagree", Table1[[#This Row],[33]]="","")</f>
        <v>Somewhat disagree</v>
      </c>
      <c r="W102" t="s">
        <v>36</v>
      </c>
      <c r="X102" t="s">
        <v>46</v>
      </c>
      <c r="Y102" t="s">
        <v>57</v>
      </c>
      <c r="Z102" t="s">
        <v>44</v>
      </c>
      <c r="AA102" t="s">
        <v>44</v>
      </c>
      <c r="AB102" t="s">
        <v>31</v>
      </c>
      <c r="AC102" t="s">
        <v>31</v>
      </c>
      <c r="AD102" t="s">
        <v>165</v>
      </c>
      <c r="AE102" t="s">
        <v>66</v>
      </c>
      <c r="AF102" t="s">
        <v>38</v>
      </c>
      <c r="AG102" t="s">
        <v>51</v>
      </c>
      <c r="AH10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3" spans="1:34" x14ac:dyDescent="0.25">
      <c r="A103">
        <v>126</v>
      </c>
      <c r="B103" s="1">
        <v>44742.481863425899</v>
      </c>
      <c r="C103" s="1">
        <v>44742.4852777778</v>
      </c>
      <c r="D103" t="s">
        <v>22</v>
      </c>
      <c r="F103" t="s">
        <v>23</v>
      </c>
      <c r="G103" t="s">
        <v>346</v>
      </c>
      <c r="H103" t="s">
        <v>53</v>
      </c>
      <c r="I103" t="s">
        <v>54</v>
      </c>
      <c r="J103" t="s">
        <v>159</v>
      </c>
      <c r="K103" t="s">
        <v>365</v>
      </c>
      <c r="L103" t="s">
        <v>43</v>
      </c>
      <c r="P103" t="s">
        <v>48</v>
      </c>
      <c r="Q103" t="s">
        <v>44</v>
      </c>
      <c r="R103" cm="1">
        <f t="array" ref="R10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3" t="s">
        <v>32</v>
      </c>
      <c r="T103" cm="1">
        <f t="array" ref="T10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03">
        <f>ROUNDUP(AVERAGE(Table1[[#This Row],[22]],Table1[[#This Row],[32]]),0)</f>
        <v>5</v>
      </c>
      <c r="V103" t="str" cm="1">
        <f t="array" ref="V103">_xlfn.IFS(Table1[[#This Row],[33]]=1, "Strongly agree", Table1[[#This Row],[33]]=2, "Agree", Table1[[#This Row],[33]]=3, "Somewhat agree", Table1[[#This Row],[33]]=4, "Neutral", Table1[[#This Row],[33]]=5, "Somewhat disagree", Table1[[#This Row],[33]]=6, "Disagree", Table1[[#This Row],[33]]=7, "Strongly disagree", Table1[[#This Row],[33]]="","")</f>
        <v>Somewhat disagree</v>
      </c>
      <c r="W103" t="s">
        <v>31</v>
      </c>
      <c r="X103" t="s">
        <v>49</v>
      </c>
      <c r="Y103" t="s">
        <v>65</v>
      </c>
      <c r="Z103" t="s">
        <v>31</v>
      </c>
      <c r="AA103" t="s">
        <v>36</v>
      </c>
      <c r="AB103" t="s">
        <v>36</v>
      </c>
      <c r="AC103" t="s">
        <v>31</v>
      </c>
      <c r="AD103" t="s">
        <v>166</v>
      </c>
      <c r="AE103" t="s">
        <v>37</v>
      </c>
      <c r="AF103" t="s">
        <v>47</v>
      </c>
      <c r="AG103" t="s">
        <v>51</v>
      </c>
      <c r="AH10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4" spans="1:34" x14ac:dyDescent="0.25">
      <c r="A104">
        <v>127</v>
      </c>
      <c r="B104" s="1">
        <v>44742.528067129599</v>
      </c>
      <c r="C104" s="1">
        <v>44742.532037037003</v>
      </c>
      <c r="D104" t="s">
        <v>22</v>
      </c>
      <c r="F104" t="s">
        <v>23</v>
      </c>
      <c r="G104" t="s">
        <v>24</v>
      </c>
      <c r="H104" t="s">
        <v>53</v>
      </c>
      <c r="I104" t="s">
        <v>54</v>
      </c>
      <c r="J104" t="s">
        <v>357</v>
      </c>
      <c r="K104" t="s">
        <v>106</v>
      </c>
      <c r="L104" t="s">
        <v>29</v>
      </c>
      <c r="M104" t="s">
        <v>76</v>
      </c>
      <c r="N104" t="s">
        <v>76</v>
      </c>
      <c r="O104" t="s">
        <v>31</v>
      </c>
      <c r="Q104" t="s">
        <v>31</v>
      </c>
      <c r="R104" cm="1">
        <f t="array" ref="R10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04" t="s">
        <v>31</v>
      </c>
      <c r="T104" cm="1">
        <f t="array" ref="T10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04">
        <f>ROUNDUP(AVERAGE(Table1[[#This Row],[22]],Table1[[#This Row],[32]]),0)</f>
        <v>1</v>
      </c>
      <c r="V104" t="str" cm="1">
        <f t="array" ref="V104">_xlfn.IFS(Table1[[#This Row],[33]]=1, "Strongly agree", Table1[[#This Row],[33]]=2, "Agree", Table1[[#This Row],[33]]=3, "Somewhat agree", Table1[[#This Row],[33]]=4, "Neutral", Table1[[#This Row],[33]]=5, "Somewhat disagree", Table1[[#This Row],[33]]=6, "Disagree", Table1[[#This Row],[33]]=7, "Strongly disagree", Table1[[#This Row],[33]]="","")</f>
        <v>Strongly agree</v>
      </c>
      <c r="W104" t="s">
        <v>31</v>
      </c>
      <c r="X104" t="s">
        <v>105</v>
      </c>
      <c r="Y104" t="s">
        <v>65</v>
      </c>
      <c r="Z104" t="s">
        <v>31</v>
      </c>
      <c r="AA104" t="s">
        <v>44</v>
      </c>
      <c r="AB104" t="s">
        <v>31</v>
      </c>
      <c r="AC104" t="s">
        <v>36</v>
      </c>
      <c r="AE104" t="s">
        <v>37</v>
      </c>
      <c r="AF104" t="s">
        <v>38</v>
      </c>
      <c r="AG104" t="s">
        <v>51</v>
      </c>
      <c r="AH10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5" spans="1:34" x14ac:dyDescent="0.25">
      <c r="A105">
        <v>129</v>
      </c>
      <c r="B105" s="1">
        <v>44743.637905092597</v>
      </c>
      <c r="C105" s="1">
        <v>44743.6390972222</v>
      </c>
      <c r="D105" t="s">
        <v>22</v>
      </c>
      <c r="F105" t="s">
        <v>40</v>
      </c>
      <c r="G105" t="s">
        <v>347</v>
      </c>
      <c r="H105" t="s">
        <v>53</v>
      </c>
      <c r="I105" t="s">
        <v>54</v>
      </c>
      <c r="J105" t="s">
        <v>167</v>
      </c>
      <c r="K105" t="s">
        <v>96</v>
      </c>
      <c r="L105" t="s">
        <v>43</v>
      </c>
      <c r="P105" t="s">
        <v>48</v>
      </c>
      <c r="Q105" t="s">
        <v>44</v>
      </c>
      <c r="R105" cm="1">
        <f t="array" ref="R10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5" t="s">
        <v>32</v>
      </c>
      <c r="T105" cm="1">
        <f t="array" ref="T10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05">
        <f>ROUNDUP(AVERAGE(Table1[[#This Row],[22]],Table1[[#This Row],[32]]),0)</f>
        <v>5</v>
      </c>
      <c r="V105" t="str" cm="1">
        <f t="array" ref="V105">_xlfn.IFS(Table1[[#This Row],[33]]=1, "Strongly agree", Table1[[#This Row],[33]]=2, "Agree", Table1[[#This Row],[33]]=3, "Somewhat agree", Table1[[#This Row],[33]]=4, "Neutral", Table1[[#This Row],[33]]=5, "Somewhat disagree", Table1[[#This Row],[33]]=6, "Disagree", Table1[[#This Row],[33]]=7, "Strongly disagree", Table1[[#This Row],[33]]="","")</f>
        <v>Somewhat disagree</v>
      </c>
      <c r="W105" t="s">
        <v>31</v>
      </c>
      <c r="X105" t="s">
        <v>105</v>
      </c>
      <c r="Y105" t="s">
        <v>57</v>
      </c>
      <c r="Z105" t="s">
        <v>44</v>
      </c>
      <c r="AA105" t="s">
        <v>44</v>
      </c>
      <c r="AB105" t="s">
        <v>32</v>
      </c>
      <c r="AC105" t="s">
        <v>36</v>
      </c>
      <c r="AE105" t="s">
        <v>37</v>
      </c>
      <c r="AF105" t="s">
        <v>38</v>
      </c>
      <c r="AG105" t="s">
        <v>39</v>
      </c>
      <c r="AH10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6" spans="1:34" x14ac:dyDescent="0.25">
      <c r="A106">
        <v>130</v>
      </c>
      <c r="B106" s="1">
        <v>44743.782314814802</v>
      </c>
      <c r="C106" s="1">
        <v>44743.783831018503</v>
      </c>
      <c r="D106" t="s">
        <v>22</v>
      </c>
      <c r="F106" t="s">
        <v>40</v>
      </c>
      <c r="G106" t="s">
        <v>345</v>
      </c>
      <c r="H106" t="s">
        <v>53</v>
      </c>
      <c r="I106" t="s">
        <v>54</v>
      </c>
      <c r="J106" t="s">
        <v>96</v>
      </c>
      <c r="K106" t="s">
        <v>96</v>
      </c>
      <c r="L106" t="s">
        <v>43</v>
      </c>
      <c r="P106" t="s">
        <v>59</v>
      </c>
      <c r="Q106" t="s">
        <v>33</v>
      </c>
      <c r="R106" cm="1">
        <f t="array" ref="R10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06" t="s">
        <v>32</v>
      </c>
      <c r="T106" cm="1">
        <f t="array" ref="T10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06">
        <f>ROUNDUP(AVERAGE(Table1[[#This Row],[22]],Table1[[#This Row],[32]]),0)</f>
        <v>6</v>
      </c>
      <c r="V106" t="str" cm="1">
        <f t="array" ref="V106">_xlfn.IFS(Table1[[#This Row],[33]]=1, "Strongly agree", Table1[[#This Row],[33]]=2, "Agree", Table1[[#This Row],[33]]=3, "Somewhat agree", Table1[[#This Row],[33]]=4, "Neutral", Table1[[#This Row],[33]]=5, "Somewhat disagree", Table1[[#This Row],[33]]=6, "Disagree", Table1[[#This Row],[33]]=7, "Strongly disagree", Table1[[#This Row],[33]]="","")</f>
        <v>Disagree</v>
      </c>
      <c r="W106" t="s">
        <v>36</v>
      </c>
      <c r="X106" t="s">
        <v>68</v>
      </c>
      <c r="Y106" t="s">
        <v>69</v>
      </c>
      <c r="Z106" t="s">
        <v>44</v>
      </c>
      <c r="AA106" t="s">
        <v>32</v>
      </c>
      <c r="AB106" t="s">
        <v>36</v>
      </c>
      <c r="AC106" t="s">
        <v>36</v>
      </c>
      <c r="AE106" t="s">
        <v>66</v>
      </c>
      <c r="AF106" t="s">
        <v>38</v>
      </c>
      <c r="AG106" t="s">
        <v>51</v>
      </c>
      <c r="AH10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7" spans="1:34" x14ac:dyDescent="0.25">
      <c r="A107">
        <v>131</v>
      </c>
      <c r="B107" s="1">
        <v>44744.399664351797</v>
      </c>
      <c r="C107" s="1">
        <v>44744.409594907404</v>
      </c>
      <c r="D107" t="s">
        <v>22</v>
      </c>
      <c r="F107" t="s">
        <v>40</v>
      </c>
      <c r="G107" t="s">
        <v>346</v>
      </c>
      <c r="H107" t="s">
        <v>25</v>
      </c>
      <c r="I107" t="s">
        <v>54</v>
      </c>
      <c r="J107" t="s">
        <v>356</v>
      </c>
      <c r="K107" t="s">
        <v>369</v>
      </c>
      <c r="L107" t="s">
        <v>43</v>
      </c>
      <c r="P107" t="s">
        <v>48</v>
      </c>
      <c r="Q107" t="s">
        <v>36</v>
      </c>
      <c r="R107" cm="1">
        <f t="array" ref="R10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07" t="s">
        <v>36</v>
      </c>
      <c r="T107" cm="1">
        <f t="array" ref="T10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07">
        <f>ROUNDUP(AVERAGE(Table1[[#This Row],[22]],Table1[[#This Row],[32]]),0)</f>
        <v>2</v>
      </c>
      <c r="V107" t="str" cm="1">
        <f t="array" ref="V107">_xlfn.IFS(Table1[[#This Row],[33]]=1, "Strongly agree", Table1[[#This Row],[33]]=2, "Agree", Table1[[#This Row],[33]]=3, "Somewhat agree", Table1[[#This Row],[33]]=4, "Neutral", Table1[[#This Row],[33]]=5, "Somewhat disagree", Table1[[#This Row],[33]]=6, "Disagree", Table1[[#This Row],[33]]=7, "Strongly disagree", Table1[[#This Row],[33]]="","")</f>
        <v>Agree</v>
      </c>
      <c r="W107" t="s">
        <v>31</v>
      </c>
      <c r="X107" t="s">
        <v>34</v>
      </c>
      <c r="Y107" t="s">
        <v>80</v>
      </c>
      <c r="Z107" t="s">
        <v>36</v>
      </c>
      <c r="AA107" t="s">
        <v>36</v>
      </c>
      <c r="AB107" t="s">
        <v>36</v>
      </c>
      <c r="AC107" t="s">
        <v>36</v>
      </c>
      <c r="AE107" t="s">
        <v>37</v>
      </c>
      <c r="AF107" t="s">
        <v>38</v>
      </c>
      <c r="AG107" t="s">
        <v>51</v>
      </c>
      <c r="AH10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08" spans="1:34" x14ac:dyDescent="0.25">
      <c r="A108">
        <v>132</v>
      </c>
      <c r="B108" s="1">
        <v>44744.461736111101</v>
      </c>
      <c r="C108" s="1">
        <v>44744.467002314799</v>
      </c>
      <c r="D108" t="s">
        <v>22</v>
      </c>
      <c r="F108" t="s">
        <v>23</v>
      </c>
      <c r="G108" t="s">
        <v>24</v>
      </c>
      <c r="H108" t="s">
        <v>25</v>
      </c>
      <c r="I108" t="s">
        <v>26</v>
      </c>
      <c r="J108" t="s">
        <v>351</v>
      </c>
      <c r="K108" t="s">
        <v>369</v>
      </c>
      <c r="L108" t="s">
        <v>29</v>
      </c>
      <c r="M108" t="s">
        <v>63</v>
      </c>
      <c r="N108" t="s">
        <v>48</v>
      </c>
      <c r="O108" t="s">
        <v>45</v>
      </c>
      <c r="Q108" t="s">
        <v>44</v>
      </c>
      <c r="R108" cm="1">
        <f t="array" ref="R10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08" t="s">
        <v>33</v>
      </c>
      <c r="T108" cm="1">
        <f t="array" ref="T10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08">
        <f>ROUNDUP(AVERAGE(Table1[[#This Row],[22]],Table1[[#This Row],[32]]),0)</f>
        <v>4</v>
      </c>
      <c r="V108" t="str" cm="1">
        <f t="array" ref="V108">_xlfn.IFS(Table1[[#This Row],[33]]=1, "Strongly agree", Table1[[#This Row],[33]]=2, "Agree", Table1[[#This Row],[33]]=3, "Somewhat agree", Table1[[#This Row],[33]]=4, "Neutral", Table1[[#This Row],[33]]=5, "Somewhat disagree", Table1[[#This Row],[33]]=6, "Disagree", Table1[[#This Row],[33]]=7, "Strongly disagree", Table1[[#This Row],[33]]="","")</f>
        <v>Neutral</v>
      </c>
      <c r="W108" t="s">
        <v>36</v>
      </c>
      <c r="X108" t="s">
        <v>68</v>
      </c>
      <c r="Y108" t="s">
        <v>69</v>
      </c>
      <c r="Z108" t="s">
        <v>73</v>
      </c>
      <c r="AA108" t="s">
        <v>31</v>
      </c>
      <c r="AB108" t="s">
        <v>36</v>
      </c>
      <c r="AC108" t="s">
        <v>32</v>
      </c>
      <c r="AD108" t="s">
        <v>169</v>
      </c>
      <c r="AE108" t="s">
        <v>37</v>
      </c>
      <c r="AF108" t="s">
        <v>38</v>
      </c>
      <c r="AG108" t="s">
        <v>39</v>
      </c>
      <c r="AH10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09" spans="1:34" x14ac:dyDescent="0.25">
      <c r="A109">
        <v>133</v>
      </c>
      <c r="B109" s="1">
        <v>44744.468576388899</v>
      </c>
      <c r="C109" s="1">
        <v>44744.472106481502</v>
      </c>
      <c r="D109" t="s">
        <v>22</v>
      </c>
      <c r="F109" t="s">
        <v>23</v>
      </c>
      <c r="G109" t="s">
        <v>346</v>
      </c>
      <c r="H109" t="s">
        <v>25</v>
      </c>
      <c r="I109" t="s">
        <v>54</v>
      </c>
      <c r="J109" t="s">
        <v>351</v>
      </c>
      <c r="K109" t="s">
        <v>98</v>
      </c>
      <c r="L109" t="s">
        <v>56</v>
      </c>
      <c r="P109" t="s">
        <v>30</v>
      </c>
      <c r="Q109" t="s">
        <v>45</v>
      </c>
      <c r="R109" cm="1">
        <f t="array" ref="R10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109" t="s">
        <v>45</v>
      </c>
      <c r="T109" cm="1">
        <f t="array" ref="T10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09">
        <f>ROUNDUP(AVERAGE(Table1[[#This Row],[22]],Table1[[#This Row],[32]]),0)</f>
        <v>4</v>
      </c>
      <c r="V109" t="str" cm="1">
        <f t="array" ref="V109">_xlfn.IFS(Table1[[#This Row],[33]]=1, "Strongly agree", Table1[[#This Row],[33]]=2, "Agree", Table1[[#This Row],[33]]=3, "Somewhat agree", Table1[[#This Row],[33]]=4, "Neutral", Table1[[#This Row],[33]]=5, "Somewhat disagree", Table1[[#This Row],[33]]=6, "Disagree", Table1[[#This Row],[33]]=7, "Strongly disagree", Table1[[#This Row],[33]]="","")</f>
        <v>Neutral</v>
      </c>
      <c r="W109" t="s">
        <v>31</v>
      </c>
      <c r="X109" t="s">
        <v>105</v>
      </c>
      <c r="Y109" t="s">
        <v>69</v>
      </c>
      <c r="Z109" t="s">
        <v>31</v>
      </c>
      <c r="AA109" t="s">
        <v>31</v>
      </c>
      <c r="AB109" t="s">
        <v>36</v>
      </c>
      <c r="AC109" t="s">
        <v>31</v>
      </c>
      <c r="AD109" t="s">
        <v>170</v>
      </c>
      <c r="AE109" t="s">
        <v>37</v>
      </c>
      <c r="AF109" t="s">
        <v>38</v>
      </c>
      <c r="AG109" t="s">
        <v>51</v>
      </c>
      <c r="AH10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0" spans="1:34" x14ac:dyDescent="0.25">
      <c r="A110">
        <v>135</v>
      </c>
      <c r="B110" s="1">
        <v>44744.531840277799</v>
      </c>
      <c r="C110" s="1">
        <v>44744.533692129597</v>
      </c>
      <c r="D110" t="s">
        <v>22</v>
      </c>
      <c r="F110" t="s">
        <v>40</v>
      </c>
      <c r="G110" t="s">
        <v>347</v>
      </c>
      <c r="H110" t="s">
        <v>25</v>
      </c>
      <c r="I110" t="s">
        <v>26</v>
      </c>
      <c r="J110" t="s">
        <v>356</v>
      </c>
      <c r="K110" t="s">
        <v>96</v>
      </c>
      <c r="L110" t="s">
        <v>43</v>
      </c>
      <c r="P110" t="s">
        <v>63</v>
      </c>
      <c r="Q110" t="s">
        <v>36</v>
      </c>
      <c r="R110" cm="1">
        <f t="array" ref="R11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10" t="s">
        <v>44</v>
      </c>
      <c r="T110" cm="1">
        <f t="array" ref="T11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10">
        <f>ROUNDUP(AVERAGE(Table1[[#This Row],[22]],Table1[[#This Row],[32]]),0)</f>
        <v>3</v>
      </c>
      <c r="V110" t="str" cm="1">
        <f t="array" ref="V110">_xlfn.IFS(Table1[[#This Row],[33]]=1, "Strongly agree", Table1[[#This Row],[33]]=2, "Agree", Table1[[#This Row],[33]]=3, "Somewhat agree", Table1[[#This Row],[33]]=4, "Neutral", Table1[[#This Row],[33]]=5, "Somewhat disagree", Table1[[#This Row],[33]]=6, "Disagree", Table1[[#This Row],[33]]=7, "Strongly disagree", Table1[[#This Row],[33]]="","")</f>
        <v>Somewhat agree</v>
      </c>
      <c r="W110" t="s">
        <v>31</v>
      </c>
      <c r="X110" t="s">
        <v>46</v>
      </c>
      <c r="Y110" t="s">
        <v>65</v>
      </c>
      <c r="Z110" t="s">
        <v>36</v>
      </c>
      <c r="AA110" t="s">
        <v>36</v>
      </c>
      <c r="AB110" t="s">
        <v>36</v>
      </c>
      <c r="AC110" t="s">
        <v>36</v>
      </c>
      <c r="AE110" t="s">
        <v>37</v>
      </c>
      <c r="AF110" t="s">
        <v>38</v>
      </c>
      <c r="AG110" t="s">
        <v>39</v>
      </c>
      <c r="AH11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11" spans="1:34" x14ac:dyDescent="0.25">
      <c r="A111">
        <v>136</v>
      </c>
      <c r="B111" s="1">
        <v>44744.5323726852</v>
      </c>
      <c r="C111" s="1">
        <v>44744.534155092602</v>
      </c>
      <c r="D111" t="s">
        <v>22</v>
      </c>
      <c r="F111" t="s">
        <v>23</v>
      </c>
      <c r="G111" t="s">
        <v>24</v>
      </c>
      <c r="H111" t="s">
        <v>25</v>
      </c>
      <c r="I111" t="s">
        <v>54</v>
      </c>
      <c r="J111" t="s">
        <v>356</v>
      </c>
      <c r="K111" t="s">
        <v>369</v>
      </c>
      <c r="L111" t="s">
        <v>43</v>
      </c>
      <c r="P111" t="s">
        <v>30</v>
      </c>
      <c r="Q111" t="s">
        <v>44</v>
      </c>
      <c r="R111" cm="1">
        <f t="array" ref="R11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1" t="s">
        <v>36</v>
      </c>
      <c r="T111" cm="1">
        <f t="array" ref="T11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11">
        <f>ROUNDUP(AVERAGE(Table1[[#This Row],[22]],Table1[[#This Row],[32]]),0)</f>
        <v>3</v>
      </c>
      <c r="V111" t="str" cm="1">
        <f t="array" ref="V111">_xlfn.IFS(Table1[[#This Row],[33]]=1, "Strongly agree", Table1[[#This Row],[33]]=2, "Agree", Table1[[#This Row],[33]]=3, "Somewhat agree", Table1[[#This Row],[33]]=4, "Neutral", Table1[[#This Row],[33]]=5, "Somewhat disagree", Table1[[#This Row],[33]]=6, "Disagree", Table1[[#This Row],[33]]=7, "Strongly disagree", Table1[[#This Row],[33]]="","")</f>
        <v>Somewhat agree</v>
      </c>
      <c r="W111" t="s">
        <v>31</v>
      </c>
      <c r="X111" t="s">
        <v>49</v>
      </c>
      <c r="Y111" t="s">
        <v>35</v>
      </c>
      <c r="Z111" t="s">
        <v>36</v>
      </c>
      <c r="AA111" t="s">
        <v>36</v>
      </c>
      <c r="AB111" t="s">
        <v>31</v>
      </c>
      <c r="AC111" t="s">
        <v>36</v>
      </c>
      <c r="AE111" t="s">
        <v>37</v>
      </c>
      <c r="AF111" t="s">
        <v>38</v>
      </c>
      <c r="AG111" t="s">
        <v>51</v>
      </c>
      <c r="AH11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2" spans="1:34" x14ac:dyDescent="0.25">
      <c r="A112">
        <v>138</v>
      </c>
      <c r="B112" s="1">
        <v>44744.581469907404</v>
      </c>
      <c r="C112" s="1">
        <v>44744.589143518497</v>
      </c>
      <c r="D112" t="s">
        <v>22</v>
      </c>
      <c r="F112" t="s">
        <v>40</v>
      </c>
      <c r="G112" t="s">
        <v>347</v>
      </c>
      <c r="H112" t="s">
        <v>25</v>
      </c>
      <c r="I112" t="s">
        <v>54</v>
      </c>
      <c r="J112" t="s">
        <v>356</v>
      </c>
      <c r="K112" t="s">
        <v>363</v>
      </c>
      <c r="L112" t="s">
        <v>43</v>
      </c>
      <c r="P112" t="s">
        <v>63</v>
      </c>
      <c r="Q112" t="s">
        <v>36</v>
      </c>
      <c r="R112" cm="1">
        <f t="array" ref="R11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12" t="s">
        <v>36</v>
      </c>
      <c r="T112" cm="1">
        <f t="array" ref="T11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12">
        <f>ROUNDUP(AVERAGE(Table1[[#This Row],[22]],Table1[[#This Row],[32]]),0)</f>
        <v>2</v>
      </c>
      <c r="V112" t="str" cm="1">
        <f t="array" ref="V112">_xlfn.IFS(Table1[[#This Row],[33]]=1, "Strongly agree", Table1[[#This Row],[33]]=2, "Agree", Table1[[#This Row],[33]]=3, "Somewhat agree", Table1[[#This Row],[33]]=4, "Neutral", Table1[[#This Row],[33]]=5, "Somewhat disagree", Table1[[#This Row],[33]]=6, "Disagree", Table1[[#This Row],[33]]=7, "Strongly disagree", Table1[[#This Row],[33]]="","")</f>
        <v>Agree</v>
      </c>
      <c r="W112" t="s">
        <v>36</v>
      </c>
      <c r="X112" t="s">
        <v>46</v>
      </c>
      <c r="Y112" t="s">
        <v>80</v>
      </c>
      <c r="Z112" t="s">
        <v>31</v>
      </c>
      <c r="AA112" t="s">
        <v>32</v>
      </c>
      <c r="AB112" t="s">
        <v>36</v>
      </c>
      <c r="AC112" t="s">
        <v>32</v>
      </c>
      <c r="AE112" t="s">
        <v>37</v>
      </c>
      <c r="AF112" t="s">
        <v>47</v>
      </c>
      <c r="AG112" t="s">
        <v>39</v>
      </c>
      <c r="AH11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3" spans="1:34" x14ac:dyDescent="0.25">
      <c r="A113">
        <v>139</v>
      </c>
      <c r="B113" s="1">
        <v>44744.601631944402</v>
      </c>
      <c r="C113" s="1">
        <v>44744.603472222203</v>
      </c>
      <c r="D113" t="s">
        <v>22</v>
      </c>
      <c r="F113" t="s">
        <v>40</v>
      </c>
      <c r="G113" t="s">
        <v>350</v>
      </c>
      <c r="H113" t="s">
        <v>25</v>
      </c>
      <c r="I113" t="s">
        <v>54</v>
      </c>
      <c r="J113" t="s">
        <v>118</v>
      </c>
      <c r="K113" t="s">
        <v>367</v>
      </c>
      <c r="L113" t="s">
        <v>43</v>
      </c>
      <c r="P113" t="s">
        <v>76</v>
      </c>
      <c r="Q113" t="s">
        <v>44</v>
      </c>
      <c r="R113" cm="1">
        <f t="array" ref="R11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3" t="s">
        <v>44</v>
      </c>
      <c r="T113" cm="1">
        <f t="array" ref="T11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13">
        <f>ROUNDUP(AVERAGE(Table1[[#This Row],[22]],Table1[[#This Row],[32]]),0)</f>
        <v>3</v>
      </c>
      <c r="V113" t="str" cm="1">
        <f t="array" ref="V113">_xlfn.IFS(Table1[[#This Row],[33]]=1, "Strongly agree", Table1[[#This Row],[33]]=2, "Agree", Table1[[#This Row],[33]]=3, "Somewhat agree", Table1[[#This Row],[33]]=4, "Neutral", Table1[[#This Row],[33]]=5, "Somewhat disagree", Table1[[#This Row],[33]]=6, "Disagree", Table1[[#This Row],[33]]=7, "Strongly disagree", Table1[[#This Row],[33]]="","")</f>
        <v>Somewhat agree</v>
      </c>
      <c r="W113" t="s">
        <v>36</v>
      </c>
      <c r="X113" t="s">
        <v>145</v>
      </c>
      <c r="Y113" t="s">
        <v>57</v>
      </c>
      <c r="Z113" t="s">
        <v>45</v>
      </c>
      <c r="AA113" t="s">
        <v>44</v>
      </c>
      <c r="AB113" t="s">
        <v>44</v>
      </c>
      <c r="AC113" t="s">
        <v>36</v>
      </c>
      <c r="AE113" t="s">
        <v>66</v>
      </c>
      <c r="AF113" t="s">
        <v>38</v>
      </c>
      <c r="AG113" t="s">
        <v>39</v>
      </c>
      <c r="AH11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4" spans="1:34" x14ac:dyDescent="0.25">
      <c r="A114">
        <v>140</v>
      </c>
      <c r="B114" s="1">
        <v>44744.872962963003</v>
      </c>
      <c r="C114" s="1">
        <v>44744.874872685199</v>
      </c>
      <c r="D114" t="s">
        <v>22</v>
      </c>
      <c r="F114" t="s">
        <v>40</v>
      </c>
      <c r="G114" t="s">
        <v>347</v>
      </c>
      <c r="H114" t="s">
        <v>25</v>
      </c>
      <c r="I114" t="s">
        <v>54</v>
      </c>
      <c r="J114" t="s">
        <v>351</v>
      </c>
      <c r="K114" t="s">
        <v>96</v>
      </c>
      <c r="L114" t="s">
        <v>43</v>
      </c>
      <c r="P114" t="s">
        <v>59</v>
      </c>
      <c r="Q114" t="s">
        <v>44</v>
      </c>
      <c r="R114" cm="1">
        <f t="array" ref="R11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4" t="s">
        <v>45</v>
      </c>
      <c r="T114" cm="1">
        <f t="array" ref="T11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14">
        <f>ROUNDUP(AVERAGE(Table1[[#This Row],[22]],Table1[[#This Row],[32]]),0)</f>
        <v>4</v>
      </c>
      <c r="V114" t="str" cm="1">
        <f t="array" ref="V114">_xlfn.IFS(Table1[[#This Row],[33]]=1, "Strongly agree", Table1[[#This Row],[33]]=2, "Agree", Table1[[#This Row],[33]]=3, "Somewhat agree", Table1[[#This Row],[33]]=4, "Neutral", Table1[[#This Row],[33]]=5, "Somewhat disagree", Table1[[#This Row],[33]]=6, "Disagree", Table1[[#This Row],[33]]=7, "Strongly disagree", Table1[[#This Row],[33]]="","")</f>
        <v>Neutral</v>
      </c>
      <c r="W114" t="s">
        <v>36</v>
      </c>
      <c r="X114" t="s">
        <v>68</v>
      </c>
      <c r="Y114" t="s">
        <v>69</v>
      </c>
      <c r="Z114" t="s">
        <v>36</v>
      </c>
      <c r="AA114" t="s">
        <v>36</v>
      </c>
      <c r="AB114" t="s">
        <v>31</v>
      </c>
      <c r="AC114" t="s">
        <v>31</v>
      </c>
      <c r="AE114" t="s">
        <v>37</v>
      </c>
      <c r="AF114" t="s">
        <v>47</v>
      </c>
      <c r="AG114" t="s">
        <v>39</v>
      </c>
      <c r="AH11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5" spans="1:34" x14ac:dyDescent="0.25">
      <c r="A115">
        <v>141</v>
      </c>
      <c r="B115" s="1">
        <v>44744.8878356481</v>
      </c>
      <c r="C115" s="1">
        <v>44744.888912037</v>
      </c>
      <c r="D115" t="s">
        <v>22</v>
      </c>
      <c r="F115" t="s">
        <v>40</v>
      </c>
      <c r="G115" t="s">
        <v>347</v>
      </c>
      <c r="H115" t="s">
        <v>25</v>
      </c>
      <c r="I115" t="s">
        <v>26</v>
      </c>
      <c r="J115" t="s">
        <v>357</v>
      </c>
      <c r="K115" t="s">
        <v>106</v>
      </c>
      <c r="L115" t="s">
        <v>43</v>
      </c>
      <c r="P115" t="s">
        <v>30</v>
      </c>
      <c r="Q115" t="s">
        <v>44</v>
      </c>
      <c r="R115" cm="1">
        <f t="array" ref="R11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5" t="s">
        <v>32</v>
      </c>
      <c r="T115" cm="1">
        <f t="array" ref="T11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15">
        <f>ROUNDUP(AVERAGE(Table1[[#This Row],[22]],Table1[[#This Row],[32]]),0)</f>
        <v>5</v>
      </c>
      <c r="V115" t="str" cm="1">
        <f t="array" ref="V115">_xlfn.IFS(Table1[[#This Row],[33]]=1, "Strongly agree", Table1[[#This Row],[33]]=2, "Agree", Table1[[#This Row],[33]]=3, "Somewhat agree", Table1[[#This Row],[33]]=4, "Neutral", Table1[[#This Row],[33]]=5, "Somewhat disagree", Table1[[#This Row],[33]]=6, "Disagree", Table1[[#This Row],[33]]=7, "Strongly disagree", Table1[[#This Row],[33]]="","")</f>
        <v>Somewhat disagree</v>
      </c>
      <c r="W115" t="s">
        <v>36</v>
      </c>
      <c r="X115" t="s">
        <v>68</v>
      </c>
      <c r="Y115" t="s">
        <v>69</v>
      </c>
      <c r="Z115" t="s">
        <v>45</v>
      </c>
      <c r="AA115" t="s">
        <v>73</v>
      </c>
      <c r="AB115" t="s">
        <v>36</v>
      </c>
      <c r="AC115" t="s">
        <v>45</v>
      </c>
      <c r="AE115" t="s">
        <v>37</v>
      </c>
      <c r="AF115" t="s">
        <v>47</v>
      </c>
      <c r="AG115" t="s">
        <v>51</v>
      </c>
      <c r="AH11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6" spans="1:34" x14ac:dyDescent="0.25">
      <c r="A116">
        <v>142</v>
      </c>
      <c r="B116" s="1">
        <v>44744.922129629602</v>
      </c>
      <c r="C116" s="1">
        <v>44744.924548611103</v>
      </c>
      <c r="D116" t="s">
        <v>22</v>
      </c>
      <c r="F116" t="s">
        <v>40</v>
      </c>
      <c r="G116" t="s">
        <v>345</v>
      </c>
      <c r="H116" t="s">
        <v>53</v>
      </c>
      <c r="I116" t="s">
        <v>54</v>
      </c>
      <c r="J116" t="s">
        <v>118</v>
      </c>
      <c r="K116" t="s">
        <v>363</v>
      </c>
      <c r="L116" t="s">
        <v>29</v>
      </c>
      <c r="M116" t="s">
        <v>59</v>
      </c>
      <c r="N116" t="s">
        <v>63</v>
      </c>
      <c r="O116" t="s">
        <v>31</v>
      </c>
      <c r="Q116" t="s">
        <v>44</v>
      </c>
      <c r="R116" cm="1">
        <f t="array" ref="R11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6" t="s">
        <v>33</v>
      </c>
      <c r="T116" cm="1">
        <f t="array" ref="T11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16">
        <f>ROUNDUP(AVERAGE(Table1[[#This Row],[22]],Table1[[#This Row],[32]]),0)</f>
        <v>4</v>
      </c>
      <c r="V116" t="str" cm="1">
        <f t="array" ref="V116">_xlfn.IFS(Table1[[#This Row],[33]]=1, "Strongly agree", Table1[[#This Row],[33]]=2, "Agree", Table1[[#This Row],[33]]=3, "Somewhat agree", Table1[[#This Row],[33]]=4, "Neutral", Table1[[#This Row],[33]]=5, "Somewhat disagree", Table1[[#This Row],[33]]=6, "Disagree", Table1[[#This Row],[33]]=7, "Strongly disagree", Table1[[#This Row],[33]]="","")</f>
        <v>Neutral</v>
      </c>
      <c r="W116" t="s">
        <v>31</v>
      </c>
      <c r="X116" t="s">
        <v>34</v>
      </c>
      <c r="Y116" t="s">
        <v>80</v>
      </c>
      <c r="Z116" t="s">
        <v>36</v>
      </c>
      <c r="AA116" t="s">
        <v>45</v>
      </c>
      <c r="AB116" t="s">
        <v>45</v>
      </c>
      <c r="AC116" t="s">
        <v>44</v>
      </c>
      <c r="AE116" t="s">
        <v>37</v>
      </c>
      <c r="AF116" t="s">
        <v>111</v>
      </c>
      <c r="AG116" t="s">
        <v>39</v>
      </c>
      <c r="AH11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7" spans="1:34" x14ac:dyDescent="0.25">
      <c r="A117">
        <v>143</v>
      </c>
      <c r="B117" s="1">
        <v>44745.010983796303</v>
      </c>
      <c r="C117" s="1">
        <v>44745.012754629599</v>
      </c>
      <c r="D117" t="s">
        <v>22</v>
      </c>
      <c r="F117" t="s">
        <v>40</v>
      </c>
      <c r="G117" t="s">
        <v>347</v>
      </c>
      <c r="H117" t="s">
        <v>53</v>
      </c>
      <c r="I117" t="s">
        <v>54</v>
      </c>
      <c r="J117" t="s">
        <v>167</v>
      </c>
      <c r="K117" t="s">
        <v>79</v>
      </c>
      <c r="L117" t="s">
        <v>43</v>
      </c>
      <c r="P117" t="s">
        <v>30</v>
      </c>
      <c r="Q117" t="s">
        <v>36</v>
      </c>
      <c r="R117" cm="1">
        <f t="array" ref="R11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17" t="s">
        <v>36</v>
      </c>
      <c r="T117" cm="1">
        <f t="array" ref="T11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17">
        <f>ROUNDUP(AVERAGE(Table1[[#This Row],[22]],Table1[[#This Row],[32]]),0)</f>
        <v>2</v>
      </c>
      <c r="V117" t="str" cm="1">
        <f t="array" ref="V117">_xlfn.IFS(Table1[[#This Row],[33]]=1, "Strongly agree", Table1[[#This Row],[33]]=2, "Agree", Table1[[#This Row],[33]]=3, "Somewhat agree", Table1[[#This Row],[33]]=4, "Neutral", Table1[[#This Row],[33]]=5, "Somewhat disagree", Table1[[#This Row],[33]]=6, "Disagree", Table1[[#This Row],[33]]=7, "Strongly disagree", Table1[[#This Row],[33]]="","")</f>
        <v>Agree</v>
      </c>
      <c r="W117" t="s">
        <v>36</v>
      </c>
      <c r="X117" t="s">
        <v>49</v>
      </c>
      <c r="Y117" t="s">
        <v>60</v>
      </c>
      <c r="Z117" t="s">
        <v>44</v>
      </c>
      <c r="AA117" t="s">
        <v>36</v>
      </c>
      <c r="AB117" t="s">
        <v>36</v>
      </c>
      <c r="AC117" t="s">
        <v>36</v>
      </c>
      <c r="AE117" t="s">
        <v>37</v>
      </c>
      <c r="AF117" t="s">
        <v>47</v>
      </c>
      <c r="AG117" t="s">
        <v>51</v>
      </c>
      <c r="AH11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8" spans="1:34" x14ac:dyDescent="0.25">
      <c r="A118">
        <v>144</v>
      </c>
      <c r="B118" s="1">
        <v>44745.302372685197</v>
      </c>
      <c r="C118" s="1">
        <v>44745.305625000001</v>
      </c>
      <c r="D118" t="s">
        <v>22</v>
      </c>
      <c r="F118" t="s">
        <v>23</v>
      </c>
      <c r="G118" t="s">
        <v>347</v>
      </c>
      <c r="H118" t="s">
        <v>53</v>
      </c>
      <c r="I118" t="s">
        <v>54</v>
      </c>
      <c r="J118" t="s">
        <v>356</v>
      </c>
      <c r="K118" t="s">
        <v>98</v>
      </c>
      <c r="L118" t="s">
        <v>29</v>
      </c>
      <c r="M118" t="s">
        <v>48</v>
      </c>
      <c r="N118" t="s">
        <v>48</v>
      </c>
      <c r="O118" t="s">
        <v>31</v>
      </c>
      <c r="Q118" t="s">
        <v>44</v>
      </c>
      <c r="R118" cm="1">
        <f t="array" ref="R11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18" t="s">
        <v>33</v>
      </c>
      <c r="T118" cm="1">
        <f t="array" ref="T11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18">
        <f>ROUNDUP(AVERAGE(Table1[[#This Row],[22]],Table1[[#This Row],[32]]),0)</f>
        <v>4</v>
      </c>
      <c r="V118" t="str" cm="1">
        <f t="array" ref="V118">_xlfn.IFS(Table1[[#This Row],[33]]=1, "Strongly agree", Table1[[#This Row],[33]]=2, "Agree", Table1[[#This Row],[33]]=3, "Somewhat agree", Table1[[#This Row],[33]]=4, "Neutral", Table1[[#This Row],[33]]=5, "Somewhat disagree", Table1[[#This Row],[33]]=6, "Disagree", Table1[[#This Row],[33]]=7, "Strongly disagree", Table1[[#This Row],[33]]="","")</f>
        <v>Neutral</v>
      </c>
      <c r="W118" t="s">
        <v>31</v>
      </c>
      <c r="X118" t="s">
        <v>105</v>
      </c>
      <c r="Y118" t="s">
        <v>65</v>
      </c>
      <c r="Z118" t="s">
        <v>45</v>
      </c>
      <c r="AA118" t="s">
        <v>36</v>
      </c>
      <c r="AB118" t="s">
        <v>31</v>
      </c>
      <c r="AC118" t="s">
        <v>31</v>
      </c>
      <c r="AD118" t="s">
        <v>175</v>
      </c>
      <c r="AE118" t="s">
        <v>37</v>
      </c>
      <c r="AF118" t="s">
        <v>38</v>
      </c>
      <c r="AG118" t="s">
        <v>51</v>
      </c>
      <c r="AH11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19" spans="1:34" x14ac:dyDescent="0.25">
      <c r="A119">
        <v>145</v>
      </c>
      <c r="B119" s="1">
        <v>44745.422037037002</v>
      </c>
      <c r="C119" s="1">
        <v>44745.424189814803</v>
      </c>
      <c r="D119" t="s">
        <v>22</v>
      </c>
      <c r="F119" t="s">
        <v>23</v>
      </c>
      <c r="G119" t="s">
        <v>350</v>
      </c>
      <c r="H119" t="s">
        <v>53</v>
      </c>
      <c r="I119" t="s">
        <v>90</v>
      </c>
      <c r="J119" t="s">
        <v>92</v>
      </c>
      <c r="K119" t="s">
        <v>363</v>
      </c>
      <c r="L119" t="s">
        <v>43</v>
      </c>
      <c r="P119" t="s">
        <v>76</v>
      </c>
      <c r="Q119" t="s">
        <v>36</v>
      </c>
      <c r="R119" cm="1">
        <f t="array" ref="R11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19" t="s">
        <v>44</v>
      </c>
      <c r="T119" cm="1">
        <f t="array" ref="T11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19">
        <f>ROUNDUP(AVERAGE(Table1[[#This Row],[22]],Table1[[#This Row],[32]]),0)</f>
        <v>3</v>
      </c>
      <c r="V119" t="str" cm="1">
        <f t="array" ref="V119">_xlfn.IFS(Table1[[#This Row],[33]]=1, "Strongly agree", Table1[[#This Row],[33]]=2, "Agree", Table1[[#This Row],[33]]=3, "Somewhat agree", Table1[[#This Row],[33]]=4, "Neutral", Table1[[#This Row],[33]]=5, "Somewhat disagree", Table1[[#This Row],[33]]=6, "Disagree", Table1[[#This Row],[33]]=7, "Strongly disagree", Table1[[#This Row],[33]]="","")</f>
        <v>Somewhat agree</v>
      </c>
      <c r="W119" t="s">
        <v>31</v>
      </c>
      <c r="X119" t="s">
        <v>68</v>
      </c>
      <c r="Y119" t="s">
        <v>69</v>
      </c>
      <c r="Z119" t="s">
        <v>36</v>
      </c>
      <c r="AA119" t="s">
        <v>32</v>
      </c>
      <c r="AB119" t="s">
        <v>44</v>
      </c>
      <c r="AC119" t="s">
        <v>36</v>
      </c>
      <c r="AD119" t="s">
        <v>177</v>
      </c>
      <c r="AE119" t="s">
        <v>66</v>
      </c>
      <c r="AF119" t="s">
        <v>38</v>
      </c>
      <c r="AG119" t="s">
        <v>39</v>
      </c>
      <c r="AH11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0" spans="1:34" x14ac:dyDescent="0.25">
      <c r="A120">
        <v>147</v>
      </c>
      <c r="B120" s="1">
        <v>44745.682407407403</v>
      </c>
      <c r="C120" s="1">
        <v>44745.683831018498</v>
      </c>
      <c r="D120" t="s">
        <v>22</v>
      </c>
      <c r="F120" t="s">
        <v>40</v>
      </c>
      <c r="G120" t="s">
        <v>350</v>
      </c>
      <c r="H120" t="s">
        <v>25</v>
      </c>
      <c r="I120" t="s">
        <v>26</v>
      </c>
      <c r="J120" t="s">
        <v>159</v>
      </c>
      <c r="K120" t="s">
        <v>98</v>
      </c>
      <c r="L120" t="s">
        <v>29</v>
      </c>
      <c r="M120" t="s">
        <v>59</v>
      </c>
      <c r="N120" t="s">
        <v>59</v>
      </c>
      <c r="O120" t="s">
        <v>31</v>
      </c>
      <c r="Q120" t="s">
        <v>36</v>
      </c>
      <c r="R120" cm="1">
        <f t="array" ref="R12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20" t="s">
        <v>45</v>
      </c>
      <c r="T120" cm="1">
        <f t="array" ref="T12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20">
        <f>ROUNDUP(AVERAGE(Table1[[#This Row],[22]],Table1[[#This Row],[32]]),0)</f>
        <v>3</v>
      </c>
      <c r="V120" t="str" cm="1">
        <f t="array" ref="V120">_xlfn.IFS(Table1[[#This Row],[33]]=1, "Strongly agree", Table1[[#This Row],[33]]=2, "Agree", Table1[[#This Row],[33]]=3, "Somewhat agree", Table1[[#This Row],[33]]=4, "Neutral", Table1[[#This Row],[33]]=5, "Somewhat disagree", Table1[[#This Row],[33]]=6, "Disagree", Table1[[#This Row],[33]]=7, "Strongly disagree", Table1[[#This Row],[33]]="","")</f>
        <v>Somewhat agree</v>
      </c>
      <c r="W120" t="s">
        <v>36</v>
      </c>
      <c r="X120" t="s">
        <v>46</v>
      </c>
      <c r="Y120" t="s">
        <v>65</v>
      </c>
      <c r="Z120" t="s">
        <v>36</v>
      </c>
      <c r="AA120" t="s">
        <v>45</v>
      </c>
      <c r="AB120" t="s">
        <v>44</v>
      </c>
      <c r="AC120" t="s">
        <v>31</v>
      </c>
      <c r="AE120" t="s">
        <v>37</v>
      </c>
      <c r="AF120" t="s">
        <v>38</v>
      </c>
      <c r="AG120" t="s">
        <v>39</v>
      </c>
      <c r="AH12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1" spans="1:34" x14ac:dyDescent="0.25">
      <c r="A121">
        <v>148</v>
      </c>
      <c r="B121" s="1">
        <v>44745.640243055597</v>
      </c>
      <c r="C121" s="1">
        <v>44745.7015972222</v>
      </c>
      <c r="D121" t="s">
        <v>22</v>
      </c>
      <c r="F121" t="s">
        <v>23</v>
      </c>
      <c r="G121" t="s">
        <v>24</v>
      </c>
      <c r="H121" t="s">
        <v>53</v>
      </c>
      <c r="I121" t="s">
        <v>54</v>
      </c>
      <c r="J121" t="s">
        <v>356</v>
      </c>
      <c r="K121" t="s">
        <v>369</v>
      </c>
      <c r="L121" t="s">
        <v>29</v>
      </c>
      <c r="M121" t="s">
        <v>59</v>
      </c>
      <c r="N121" t="s">
        <v>48</v>
      </c>
      <c r="O121" t="s">
        <v>36</v>
      </c>
      <c r="Q121" t="s">
        <v>36</v>
      </c>
      <c r="R121" cm="1">
        <f t="array" ref="R12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21" t="s">
        <v>36</v>
      </c>
      <c r="T121" cm="1">
        <f t="array" ref="T12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21">
        <f>ROUNDUP(AVERAGE(Table1[[#This Row],[22]],Table1[[#This Row],[32]]),0)</f>
        <v>2</v>
      </c>
      <c r="V121" t="str" cm="1">
        <f t="array" ref="V121">_xlfn.IFS(Table1[[#This Row],[33]]=1, "Strongly agree", Table1[[#This Row],[33]]=2, "Agree", Table1[[#This Row],[33]]=3, "Somewhat agree", Table1[[#This Row],[33]]=4, "Neutral", Table1[[#This Row],[33]]=5, "Somewhat disagree", Table1[[#This Row],[33]]=6, "Disagree", Table1[[#This Row],[33]]=7, "Strongly disagree", Table1[[#This Row],[33]]="","")</f>
        <v>Agree</v>
      </c>
      <c r="W121" t="s">
        <v>36</v>
      </c>
      <c r="X121" t="s">
        <v>49</v>
      </c>
      <c r="Y121" t="s">
        <v>65</v>
      </c>
      <c r="Z121" t="s">
        <v>36</v>
      </c>
      <c r="AA121" t="s">
        <v>36</v>
      </c>
      <c r="AB121" t="s">
        <v>36</v>
      </c>
      <c r="AC121" t="s">
        <v>44</v>
      </c>
      <c r="AD121" t="s">
        <v>179</v>
      </c>
      <c r="AE121" t="s">
        <v>37</v>
      </c>
      <c r="AF121" t="s">
        <v>38</v>
      </c>
      <c r="AG121" t="s">
        <v>51</v>
      </c>
      <c r="AH12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2" spans="1:34" x14ac:dyDescent="0.25">
      <c r="A122">
        <v>150</v>
      </c>
      <c r="B122" s="1">
        <v>44745.854016203702</v>
      </c>
      <c r="C122" s="1">
        <v>44745.859502314801</v>
      </c>
      <c r="D122" t="s">
        <v>22</v>
      </c>
      <c r="F122" t="s">
        <v>23</v>
      </c>
      <c r="G122" t="s">
        <v>346</v>
      </c>
      <c r="H122" t="s">
        <v>53</v>
      </c>
      <c r="I122" t="s">
        <v>26</v>
      </c>
      <c r="J122" t="s">
        <v>356</v>
      </c>
      <c r="K122" t="s">
        <v>366</v>
      </c>
      <c r="L122" t="s">
        <v>29</v>
      </c>
      <c r="M122" t="s">
        <v>76</v>
      </c>
      <c r="N122" t="s">
        <v>48</v>
      </c>
      <c r="O122" t="s">
        <v>36</v>
      </c>
      <c r="Q122" t="s">
        <v>36</v>
      </c>
      <c r="R122" cm="1">
        <f t="array" ref="R12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22" t="s">
        <v>44</v>
      </c>
      <c r="T122" cm="1">
        <f t="array" ref="T12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22">
        <f>ROUNDUP(AVERAGE(Table1[[#This Row],[22]],Table1[[#This Row],[32]]),0)</f>
        <v>3</v>
      </c>
      <c r="V122" t="str" cm="1">
        <f t="array" ref="V122">_xlfn.IFS(Table1[[#This Row],[33]]=1, "Strongly agree", Table1[[#This Row],[33]]=2, "Agree", Table1[[#This Row],[33]]=3, "Somewhat agree", Table1[[#This Row],[33]]=4, "Neutral", Table1[[#This Row],[33]]=5, "Somewhat disagree", Table1[[#This Row],[33]]=6, "Disagree", Table1[[#This Row],[33]]=7, "Strongly disagree", Table1[[#This Row],[33]]="","")</f>
        <v>Somewhat agree</v>
      </c>
      <c r="W122" t="s">
        <v>31</v>
      </c>
      <c r="X122" t="s">
        <v>34</v>
      </c>
      <c r="Y122" t="s">
        <v>80</v>
      </c>
      <c r="Z122" t="s">
        <v>36</v>
      </c>
      <c r="AA122" t="s">
        <v>45</v>
      </c>
      <c r="AB122" t="s">
        <v>31</v>
      </c>
      <c r="AC122" t="s">
        <v>36</v>
      </c>
      <c r="AD122" t="s">
        <v>180</v>
      </c>
      <c r="AE122" t="s">
        <v>37</v>
      </c>
      <c r="AF122" t="s">
        <v>38</v>
      </c>
      <c r="AG122" t="s">
        <v>51</v>
      </c>
      <c r="AH12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3" spans="1:34" x14ac:dyDescent="0.25">
      <c r="A123">
        <v>151</v>
      </c>
      <c r="B123" s="1">
        <v>44745.988923611098</v>
      </c>
      <c r="C123" s="1">
        <v>44745.991087962997</v>
      </c>
      <c r="D123" t="s">
        <v>22</v>
      </c>
      <c r="F123" t="s">
        <v>40</v>
      </c>
      <c r="G123" t="s">
        <v>347</v>
      </c>
      <c r="H123" t="s">
        <v>25</v>
      </c>
      <c r="I123" t="s">
        <v>54</v>
      </c>
      <c r="J123" t="s">
        <v>354</v>
      </c>
      <c r="K123" t="s">
        <v>368</v>
      </c>
      <c r="L123" t="s">
        <v>43</v>
      </c>
      <c r="P123" t="s">
        <v>30</v>
      </c>
      <c r="Q123" t="s">
        <v>32</v>
      </c>
      <c r="R123" cm="1">
        <f t="array" ref="R12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23" t="s">
        <v>44</v>
      </c>
      <c r="T123" cm="1">
        <f t="array" ref="T12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23">
        <f>ROUNDUP(AVERAGE(Table1[[#This Row],[22]],Table1[[#This Row],[32]]),0)</f>
        <v>5</v>
      </c>
      <c r="V123" t="str" cm="1">
        <f t="array" ref="V123">_xlfn.IFS(Table1[[#This Row],[33]]=1, "Strongly agree", Table1[[#This Row],[33]]=2, "Agree", Table1[[#This Row],[33]]=3, "Somewhat agree", Table1[[#This Row],[33]]=4, "Neutral", Table1[[#This Row],[33]]=5, "Somewhat disagree", Table1[[#This Row],[33]]=6, "Disagree", Table1[[#This Row],[33]]=7, "Strongly disagree", Table1[[#This Row],[33]]="","")</f>
        <v>Somewhat disagree</v>
      </c>
      <c r="W123" t="s">
        <v>45</v>
      </c>
      <c r="X123" t="s">
        <v>68</v>
      </c>
      <c r="Y123" t="s">
        <v>69</v>
      </c>
      <c r="Z123" t="s">
        <v>44</v>
      </c>
      <c r="AA123" t="s">
        <v>33</v>
      </c>
      <c r="AC123" t="s">
        <v>45</v>
      </c>
      <c r="AE123" t="s">
        <v>66</v>
      </c>
      <c r="AF123" t="s">
        <v>38</v>
      </c>
      <c r="AG123" t="s">
        <v>39</v>
      </c>
      <c r="AH12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4" spans="1:34" x14ac:dyDescent="0.25">
      <c r="A124">
        <v>152</v>
      </c>
      <c r="B124" s="1">
        <v>44746.418738425898</v>
      </c>
      <c r="C124" s="1">
        <v>44746.424722222197</v>
      </c>
      <c r="D124" t="s">
        <v>22</v>
      </c>
      <c r="F124" t="s">
        <v>40</v>
      </c>
      <c r="G124" t="s">
        <v>346</v>
      </c>
      <c r="H124" t="s">
        <v>25</v>
      </c>
      <c r="I124" t="s">
        <v>54</v>
      </c>
      <c r="J124" t="s">
        <v>118</v>
      </c>
      <c r="K124" t="s">
        <v>370</v>
      </c>
      <c r="L124" t="s">
        <v>43</v>
      </c>
      <c r="P124" t="s">
        <v>63</v>
      </c>
      <c r="Q124" t="s">
        <v>31</v>
      </c>
      <c r="R124" cm="1">
        <f t="array" ref="R12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24" t="s">
        <v>44</v>
      </c>
      <c r="T124" cm="1">
        <f t="array" ref="T12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24">
        <f>ROUNDUP(AVERAGE(Table1[[#This Row],[22]],Table1[[#This Row],[32]]),0)</f>
        <v>2</v>
      </c>
      <c r="V124" t="str" cm="1">
        <f t="array" ref="V124">_xlfn.IFS(Table1[[#This Row],[33]]=1, "Strongly agree", Table1[[#This Row],[33]]=2, "Agree", Table1[[#This Row],[33]]=3, "Somewhat agree", Table1[[#This Row],[33]]=4, "Neutral", Table1[[#This Row],[33]]=5, "Somewhat disagree", Table1[[#This Row],[33]]=6, "Disagree", Table1[[#This Row],[33]]=7, "Strongly disagree", Table1[[#This Row],[33]]="","")</f>
        <v>Agree</v>
      </c>
      <c r="W124" t="s">
        <v>31</v>
      </c>
      <c r="X124" t="s">
        <v>49</v>
      </c>
      <c r="Y124" t="s">
        <v>35</v>
      </c>
      <c r="Z124" t="s">
        <v>44</v>
      </c>
      <c r="AA124" t="s">
        <v>36</v>
      </c>
      <c r="AB124" t="s">
        <v>36</v>
      </c>
      <c r="AC124" t="s">
        <v>36</v>
      </c>
      <c r="AE124" t="s">
        <v>37</v>
      </c>
      <c r="AF124" t="s">
        <v>38</v>
      </c>
      <c r="AG124" t="s">
        <v>51</v>
      </c>
      <c r="AH12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5" spans="1:34" x14ac:dyDescent="0.25">
      <c r="A125">
        <v>154</v>
      </c>
      <c r="B125" s="1">
        <v>44746.578333333302</v>
      </c>
      <c r="C125" s="1">
        <v>44746.581412036998</v>
      </c>
      <c r="D125" t="s">
        <v>22</v>
      </c>
      <c r="F125" t="s">
        <v>40</v>
      </c>
      <c r="G125" t="s">
        <v>24</v>
      </c>
      <c r="H125" t="s">
        <v>53</v>
      </c>
      <c r="I125" t="s">
        <v>26</v>
      </c>
      <c r="J125" t="s">
        <v>356</v>
      </c>
      <c r="K125" t="s">
        <v>369</v>
      </c>
      <c r="L125" t="s">
        <v>43</v>
      </c>
      <c r="P125" t="s">
        <v>30</v>
      </c>
      <c r="Q125" t="s">
        <v>36</v>
      </c>
      <c r="R125" cm="1">
        <f t="array" ref="R12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25" t="s">
        <v>31</v>
      </c>
      <c r="T125" cm="1">
        <f t="array" ref="T12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25">
        <f>ROUNDUP(AVERAGE(Table1[[#This Row],[22]],Table1[[#This Row],[32]]),0)</f>
        <v>2</v>
      </c>
      <c r="V125" t="str" cm="1">
        <f t="array" ref="V125">_xlfn.IFS(Table1[[#This Row],[33]]=1, "Strongly agree", Table1[[#This Row],[33]]=2, "Agree", Table1[[#This Row],[33]]=3, "Somewhat agree", Table1[[#This Row],[33]]=4, "Neutral", Table1[[#This Row],[33]]=5, "Somewhat disagree", Table1[[#This Row],[33]]=6, "Disagree", Table1[[#This Row],[33]]=7, "Strongly disagree", Table1[[#This Row],[33]]="","")</f>
        <v>Agree</v>
      </c>
      <c r="W125" t="s">
        <v>31</v>
      </c>
      <c r="X125" t="s">
        <v>145</v>
      </c>
      <c r="Y125" t="s">
        <v>65</v>
      </c>
      <c r="Z125" t="s">
        <v>44</v>
      </c>
      <c r="AA125" t="s">
        <v>36</v>
      </c>
      <c r="AB125" t="s">
        <v>45</v>
      </c>
      <c r="AC125" t="s">
        <v>31</v>
      </c>
      <c r="AD125" t="s">
        <v>182</v>
      </c>
      <c r="AE125" t="s">
        <v>37</v>
      </c>
      <c r="AF125" t="s">
        <v>47</v>
      </c>
      <c r="AG125" t="s">
        <v>51</v>
      </c>
      <c r="AH12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6" spans="1:34" x14ac:dyDescent="0.25">
      <c r="A126">
        <v>155</v>
      </c>
      <c r="B126" s="1">
        <v>44746.9431944444</v>
      </c>
      <c r="C126" s="1">
        <v>44746.945092592599</v>
      </c>
      <c r="D126" t="s">
        <v>22</v>
      </c>
      <c r="F126" t="s">
        <v>40</v>
      </c>
      <c r="G126" t="s">
        <v>350</v>
      </c>
      <c r="H126" t="s">
        <v>25</v>
      </c>
      <c r="I126" t="s">
        <v>26</v>
      </c>
      <c r="J126" t="s">
        <v>351</v>
      </c>
      <c r="K126" t="s">
        <v>98</v>
      </c>
      <c r="L126" t="s">
        <v>29</v>
      </c>
      <c r="M126" t="s">
        <v>59</v>
      </c>
      <c r="N126" t="s">
        <v>63</v>
      </c>
      <c r="O126" t="s">
        <v>73</v>
      </c>
      <c r="Q126" t="s">
        <v>32</v>
      </c>
      <c r="R126" cm="1">
        <f t="array" ref="R12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26" t="s">
        <v>32</v>
      </c>
      <c r="T126" cm="1">
        <f t="array" ref="T12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26">
        <f>ROUNDUP(AVERAGE(Table1[[#This Row],[22]],Table1[[#This Row],[32]]),0)</f>
        <v>6</v>
      </c>
      <c r="V126" t="str" cm="1">
        <f t="array" ref="V126">_xlfn.IFS(Table1[[#This Row],[33]]=1, "Strongly agree", Table1[[#This Row],[33]]=2, "Agree", Table1[[#This Row],[33]]=3, "Somewhat agree", Table1[[#This Row],[33]]=4, "Neutral", Table1[[#This Row],[33]]=5, "Somewhat disagree", Table1[[#This Row],[33]]=6, "Disagree", Table1[[#This Row],[33]]=7, "Strongly disagree", Table1[[#This Row],[33]]="","")</f>
        <v>Disagree</v>
      </c>
      <c r="W126" t="s">
        <v>31</v>
      </c>
      <c r="X126" t="s">
        <v>49</v>
      </c>
      <c r="Y126" t="s">
        <v>35</v>
      </c>
      <c r="Z126" t="s">
        <v>32</v>
      </c>
      <c r="AA126" t="s">
        <v>31</v>
      </c>
      <c r="AB126" t="s">
        <v>45</v>
      </c>
      <c r="AC126" t="s">
        <v>44</v>
      </c>
      <c r="AD126" t="s">
        <v>184</v>
      </c>
      <c r="AE126" t="s">
        <v>37</v>
      </c>
      <c r="AF126" t="s">
        <v>111</v>
      </c>
      <c r="AG126" t="s">
        <v>39</v>
      </c>
      <c r="AH12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7" spans="1:34" x14ac:dyDescent="0.25">
      <c r="A127">
        <v>156</v>
      </c>
      <c r="B127" s="1">
        <v>44747.491365740701</v>
      </c>
      <c r="C127" s="1">
        <v>44747.493518518502</v>
      </c>
      <c r="D127" t="s">
        <v>22</v>
      </c>
      <c r="F127" t="s">
        <v>40</v>
      </c>
      <c r="G127" t="s">
        <v>346</v>
      </c>
      <c r="H127" t="s">
        <v>25</v>
      </c>
      <c r="I127" t="s">
        <v>54</v>
      </c>
      <c r="J127" t="s">
        <v>360</v>
      </c>
      <c r="K127" t="s">
        <v>98</v>
      </c>
      <c r="L127" t="s">
        <v>43</v>
      </c>
      <c r="P127" t="s">
        <v>30</v>
      </c>
      <c r="Q127" t="s">
        <v>31</v>
      </c>
      <c r="R127" cm="1">
        <f t="array" ref="R12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27" t="s">
        <v>31</v>
      </c>
      <c r="T127" cm="1">
        <f t="array" ref="T12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27">
        <f>ROUNDUP(AVERAGE(Table1[[#This Row],[22]],Table1[[#This Row],[32]]),0)</f>
        <v>1</v>
      </c>
      <c r="V127" t="str" cm="1">
        <f t="array" ref="V127">_xlfn.IFS(Table1[[#This Row],[33]]=1, "Strongly agree", Table1[[#This Row],[33]]=2, "Agree", Table1[[#This Row],[33]]=3, "Somewhat agree", Table1[[#This Row],[33]]=4, "Neutral", Table1[[#This Row],[33]]=5, "Somewhat disagree", Table1[[#This Row],[33]]=6, "Disagree", Table1[[#This Row],[33]]=7, "Strongly disagree", Table1[[#This Row],[33]]="","")</f>
        <v>Strongly agree</v>
      </c>
      <c r="W127" t="s">
        <v>31</v>
      </c>
      <c r="X127" t="s">
        <v>34</v>
      </c>
      <c r="Y127" t="s">
        <v>72</v>
      </c>
      <c r="Z127" t="s">
        <v>31</v>
      </c>
      <c r="AA127" t="s">
        <v>33</v>
      </c>
      <c r="AB127" t="s">
        <v>31</v>
      </c>
      <c r="AC127" t="s">
        <v>31</v>
      </c>
      <c r="AE127" t="s">
        <v>37</v>
      </c>
      <c r="AF127" t="s">
        <v>38</v>
      </c>
      <c r="AG127" t="s">
        <v>39</v>
      </c>
      <c r="AH12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8" spans="1:34" x14ac:dyDescent="0.25">
      <c r="A128">
        <v>157</v>
      </c>
      <c r="B128" s="1">
        <v>44747.5203356481</v>
      </c>
      <c r="C128" s="1">
        <v>44747.523923611101</v>
      </c>
      <c r="D128" t="s">
        <v>22</v>
      </c>
      <c r="F128" t="s">
        <v>40</v>
      </c>
      <c r="G128" t="s">
        <v>350</v>
      </c>
      <c r="H128" t="s">
        <v>25</v>
      </c>
      <c r="I128" t="s">
        <v>54</v>
      </c>
      <c r="J128" t="s">
        <v>96</v>
      </c>
      <c r="K128" t="s">
        <v>367</v>
      </c>
      <c r="L128" t="s">
        <v>29</v>
      </c>
      <c r="M128" t="s">
        <v>63</v>
      </c>
      <c r="N128" t="s">
        <v>63</v>
      </c>
      <c r="O128" t="s">
        <v>44</v>
      </c>
      <c r="Q128" t="s">
        <v>44</v>
      </c>
      <c r="R128" cm="1">
        <f t="array" ref="R12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28" t="s">
        <v>73</v>
      </c>
      <c r="T128" cm="1">
        <f t="array" ref="T12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128">
        <f>ROUNDUP(AVERAGE(Table1[[#This Row],[22]],Table1[[#This Row],[32]]),0)</f>
        <v>5</v>
      </c>
      <c r="V128" t="str" cm="1">
        <f t="array" ref="V128">_xlfn.IFS(Table1[[#This Row],[33]]=1, "Strongly agree", Table1[[#This Row],[33]]=2, "Agree", Table1[[#This Row],[33]]=3, "Somewhat agree", Table1[[#This Row],[33]]=4, "Neutral", Table1[[#This Row],[33]]=5, "Somewhat disagree", Table1[[#This Row],[33]]=6, "Disagree", Table1[[#This Row],[33]]=7, "Strongly disagree", Table1[[#This Row],[33]]="","")</f>
        <v>Somewhat disagree</v>
      </c>
      <c r="W128" t="s">
        <v>36</v>
      </c>
      <c r="X128" t="s">
        <v>68</v>
      </c>
      <c r="Y128" t="s">
        <v>69</v>
      </c>
      <c r="Z128" t="s">
        <v>44</v>
      </c>
      <c r="AA128" t="s">
        <v>44</v>
      </c>
      <c r="AB128" t="s">
        <v>36</v>
      </c>
      <c r="AC128" t="s">
        <v>44</v>
      </c>
      <c r="AE128" t="s">
        <v>37</v>
      </c>
      <c r="AF128" t="s">
        <v>38</v>
      </c>
      <c r="AG128" t="s">
        <v>39</v>
      </c>
      <c r="AH12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29" spans="1:34" x14ac:dyDescent="0.25">
      <c r="A129">
        <v>158</v>
      </c>
      <c r="B129" s="1">
        <v>44747.632164351897</v>
      </c>
      <c r="C129" s="1">
        <v>44747.6335763889</v>
      </c>
      <c r="D129" t="s">
        <v>22</v>
      </c>
      <c r="F129" t="s">
        <v>40</v>
      </c>
      <c r="G129" t="s">
        <v>350</v>
      </c>
      <c r="H129" t="s">
        <v>53</v>
      </c>
      <c r="I129" t="s">
        <v>54</v>
      </c>
      <c r="J129" t="s">
        <v>355</v>
      </c>
      <c r="K129" t="s">
        <v>370</v>
      </c>
      <c r="L129" t="s">
        <v>43</v>
      </c>
      <c r="P129" t="s">
        <v>30</v>
      </c>
      <c r="Q129" t="s">
        <v>44</v>
      </c>
      <c r="R129" cm="1">
        <f t="array" ref="R12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29" t="s">
        <v>36</v>
      </c>
      <c r="T129" cm="1">
        <f t="array" ref="T12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29">
        <f>ROUNDUP(AVERAGE(Table1[[#This Row],[22]],Table1[[#This Row],[32]]),0)</f>
        <v>3</v>
      </c>
      <c r="V129" t="str" cm="1">
        <f t="array" ref="V129">_xlfn.IFS(Table1[[#This Row],[33]]=1, "Strongly agree", Table1[[#This Row],[33]]=2, "Agree", Table1[[#This Row],[33]]=3, "Somewhat agree", Table1[[#This Row],[33]]=4, "Neutral", Table1[[#This Row],[33]]=5, "Somewhat disagree", Table1[[#This Row],[33]]=6, "Disagree", Table1[[#This Row],[33]]=7, "Strongly disagree", Table1[[#This Row],[33]]="","")</f>
        <v>Somewhat agree</v>
      </c>
      <c r="W129" t="s">
        <v>31</v>
      </c>
      <c r="X129" t="s">
        <v>68</v>
      </c>
      <c r="Y129" t="s">
        <v>69</v>
      </c>
      <c r="Z129" t="s">
        <v>44</v>
      </c>
      <c r="AA129" t="s">
        <v>33</v>
      </c>
      <c r="AB129" t="s">
        <v>36</v>
      </c>
      <c r="AC129" t="s">
        <v>44</v>
      </c>
      <c r="AE129" t="s">
        <v>37</v>
      </c>
      <c r="AF129" t="s">
        <v>38</v>
      </c>
      <c r="AG129" t="s">
        <v>39</v>
      </c>
      <c r="AH12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0" spans="1:34" x14ac:dyDescent="0.25">
      <c r="A130">
        <v>160</v>
      </c>
      <c r="B130" s="1">
        <v>44747.832256944399</v>
      </c>
      <c r="C130" s="1">
        <v>44747.834398148101</v>
      </c>
      <c r="D130" t="s">
        <v>22</v>
      </c>
      <c r="F130" t="s">
        <v>40</v>
      </c>
      <c r="G130" t="s">
        <v>347</v>
      </c>
      <c r="H130" t="s">
        <v>25</v>
      </c>
      <c r="I130" t="s">
        <v>54</v>
      </c>
      <c r="J130" t="s">
        <v>96</v>
      </c>
      <c r="K130" t="s">
        <v>96</v>
      </c>
      <c r="L130" t="s">
        <v>56</v>
      </c>
      <c r="P130" t="s">
        <v>63</v>
      </c>
      <c r="Q130" t="s">
        <v>36</v>
      </c>
      <c r="R130" cm="1">
        <f t="array" ref="R13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30" t="s">
        <v>33</v>
      </c>
      <c r="T130" cm="1">
        <f t="array" ref="T13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30">
        <f>ROUNDUP(AVERAGE(Table1[[#This Row],[22]],Table1[[#This Row],[32]]),0)</f>
        <v>4</v>
      </c>
      <c r="V130" t="str" cm="1">
        <f t="array" ref="V130">_xlfn.IFS(Table1[[#This Row],[33]]=1, "Strongly agree", Table1[[#This Row],[33]]=2, "Agree", Table1[[#This Row],[33]]=3, "Somewhat agree", Table1[[#This Row],[33]]=4, "Neutral", Table1[[#This Row],[33]]=5, "Somewhat disagree", Table1[[#This Row],[33]]=6, "Disagree", Table1[[#This Row],[33]]=7, "Strongly disagree", Table1[[#This Row],[33]]="","")</f>
        <v>Neutral</v>
      </c>
      <c r="W130" t="s">
        <v>36</v>
      </c>
      <c r="X130" t="s">
        <v>64</v>
      </c>
      <c r="Y130" t="s">
        <v>57</v>
      </c>
      <c r="Z130" t="s">
        <v>36</v>
      </c>
      <c r="AA130" t="s">
        <v>36</v>
      </c>
      <c r="AB130" t="s">
        <v>31</v>
      </c>
      <c r="AC130" t="s">
        <v>36</v>
      </c>
      <c r="AD130" t="s">
        <v>190</v>
      </c>
      <c r="AE130" t="s">
        <v>66</v>
      </c>
      <c r="AF130" t="s">
        <v>47</v>
      </c>
      <c r="AG130" t="s">
        <v>39</v>
      </c>
      <c r="AH13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1" spans="1:34" x14ac:dyDescent="0.25">
      <c r="A131">
        <v>161</v>
      </c>
      <c r="B131" s="1">
        <v>44748.452731481499</v>
      </c>
      <c r="C131" s="1">
        <v>44748.454849537004</v>
      </c>
      <c r="D131" t="s">
        <v>22</v>
      </c>
      <c r="F131" t="s">
        <v>23</v>
      </c>
      <c r="G131" t="s">
        <v>347</v>
      </c>
      <c r="H131" t="s">
        <v>25</v>
      </c>
      <c r="I131" t="s">
        <v>54</v>
      </c>
      <c r="J131" t="s">
        <v>353</v>
      </c>
      <c r="K131" t="s">
        <v>96</v>
      </c>
      <c r="L131" t="s">
        <v>43</v>
      </c>
      <c r="P131" t="s">
        <v>76</v>
      </c>
      <c r="Q131" t="s">
        <v>44</v>
      </c>
      <c r="R131" cm="1">
        <f t="array" ref="R13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31" t="s">
        <v>45</v>
      </c>
      <c r="T131" cm="1">
        <f t="array" ref="T13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31">
        <f>ROUNDUP(AVERAGE(Table1[[#This Row],[22]],Table1[[#This Row],[32]]),0)</f>
        <v>4</v>
      </c>
      <c r="V131" t="str" cm="1">
        <f t="array" ref="V131">_xlfn.IFS(Table1[[#This Row],[33]]=1, "Strongly agree", Table1[[#This Row],[33]]=2, "Agree", Table1[[#This Row],[33]]=3, "Somewhat agree", Table1[[#This Row],[33]]=4, "Neutral", Table1[[#This Row],[33]]=5, "Somewhat disagree", Table1[[#This Row],[33]]=6, "Disagree", Table1[[#This Row],[33]]=7, "Strongly disagree", Table1[[#This Row],[33]]="","")</f>
        <v>Neutral</v>
      </c>
      <c r="W131" t="s">
        <v>44</v>
      </c>
      <c r="X131" t="s">
        <v>68</v>
      </c>
      <c r="Y131" t="s">
        <v>69</v>
      </c>
      <c r="Z131" t="s">
        <v>45</v>
      </c>
      <c r="AA131" t="s">
        <v>44</v>
      </c>
      <c r="AB131" t="s">
        <v>44</v>
      </c>
      <c r="AC131" t="s">
        <v>44</v>
      </c>
      <c r="AD131" t="s">
        <v>192</v>
      </c>
      <c r="AE131" t="s">
        <v>66</v>
      </c>
      <c r="AF131" t="s">
        <v>38</v>
      </c>
      <c r="AG131" t="s">
        <v>39</v>
      </c>
      <c r="AH13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2" spans="1:34" x14ac:dyDescent="0.25">
      <c r="A132">
        <v>162</v>
      </c>
      <c r="B132" s="1">
        <v>44748.4616550926</v>
      </c>
      <c r="C132" s="1">
        <v>44748.463437500002</v>
      </c>
      <c r="D132" t="s">
        <v>22</v>
      </c>
      <c r="F132" t="s">
        <v>40</v>
      </c>
      <c r="G132" t="s">
        <v>346</v>
      </c>
      <c r="H132" t="s">
        <v>25</v>
      </c>
      <c r="I132" t="s">
        <v>54</v>
      </c>
      <c r="J132" t="s">
        <v>96</v>
      </c>
      <c r="K132" t="s">
        <v>96</v>
      </c>
      <c r="L132" t="s">
        <v>56</v>
      </c>
      <c r="P132" t="s">
        <v>63</v>
      </c>
      <c r="Q132" t="s">
        <v>33</v>
      </c>
      <c r="R132" cm="1">
        <f t="array" ref="R13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32" t="s">
        <v>33</v>
      </c>
      <c r="T132" cm="1">
        <f t="array" ref="T13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32">
        <f>ROUNDUP(AVERAGE(Table1[[#This Row],[22]],Table1[[#This Row],[32]]),0)</f>
        <v>5</v>
      </c>
      <c r="V132" t="str" cm="1">
        <f t="array" ref="V132">_xlfn.IFS(Table1[[#This Row],[33]]=1, "Strongly agree", Table1[[#This Row],[33]]=2, "Agree", Table1[[#This Row],[33]]=3, "Somewhat agree", Table1[[#This Row],[33]]=4, "Neutral", Table1[[#This Row],[33]]=5, "Somewhat disagree", Table1[[#This Row],[33]]=6, "Disagree", Table1[[#This Row],[33]]=7, "Strongly disagree", Table1[[#This Row],[33]]="","")</f>
        <v>Somewhat disagree</v>
      </c>
      <c r="W132" t="s">
        <v>36</v>
      </c>
      <c r="X132" t="s">
        <v>64</v>
      </c>
      <c r="Y132" t="s">
        <v>57</v>
      </c>
      <c r="Z132" t="s">
        <v>36</v>
      </c>
      <c r="AA132" t="s">
        <v>36</v>
      </c>
      <c r="AB132" t="s">
        <v>36</v>
      </c>
      <c r="AC132" t="s">
        <v>36</v>
      </c>
      <c r="AD132" t="s">
        <v>193</v>
      </c>
      <c r="AE132" t="s">
        <v>37</v>
      </c>
      <c r="AF132" t="s">
        <v>47</v>
      </c>
      <c r="AG132" t="s">
        <v>39</v>
      </c>
      <c r="AH13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33" spans="1:34" x14ac:dyDescent="0.25">
      <c r="A133">
        <v>165</v>
      </c>
      <c r="B133" s="1">
        <v>44748.919351851902</v>
      </c>
      <c r="C133" s="1">
        <v>44748.920636574097</v>
      </c>
      <c r="D133" t="s">
        <v>22</v>
      </c>
      <c r="F133" t="s">
        <v>40</v>
      </c>
      <c r="G133" t="s">
        <v>347</v>
      </c>
      <c r="H133" t="s">
        <v>53</v>
      </c>
      <c r="I133" t="s">
        <v>90</v>
      </c>
      <c r="J133" t="s">
        <v>92</v>
      </c>
      <c r="K133" t="s">
        <v>79</v>
      </c>
      <c r="L133" t="s">
        <v>29</v>
      </c>
      <c r="M133" t="s">
        <v>59</v>
      </c>
      <c r="N133" t="s">
        <v>63</v>
      </c>
      <c r="O133" t="s">
        <v>33</v>
      </c>
      <c r="Q133" t="s">
        <v>36</v>
      </c>
      <c r="R133" cm="1">
        <f t="array" ref="R13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33" t="s">
        <v>33</v>
      </c>
      <c r="T133" cm="1">
        <f t="array" ref="T13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33">
        <f>ROUNDUP(AVERAGE(Table1[[#This Row],[22]],Table1[[#This Row],[32]]),0)</f>
        <v>4</v>
      </c>
      <c r="V133" t="str" cm="1">
        <f t="array" ref="V133">_xlfn.IFS(Table1[[#This Row],[33]]=1, "Strongly agree", Table1[[#This Row],[33]]=2, "Agree", Table1[[#This Row],[33]]=3, "Somewhat agree", Table1[[#This Row],[33]]=4, "Neutral", Table1[[#This Row],[33]]=5, "Somewhat disagree", Table1[[#This Row],[33]]=6, "Disagree", Table1[[#This Row],[33]]=7, "Strongly disagree", Table1[[#This Row],[33]]="","")</f>
        <v>Neutral</v>
      </c>
      <c r="W133" t="s">
        <v>44</v>
      </c>
      <c r="X133" t="s">
        <v>49</v>
      </c>
      <c r="Y133" t="s">
        <v>69</v>
      </c>
      <c r="Z133" t="s">
        <v>44</v>
      </c>
      <c r="AA133" t="s">
        <v>44</v>
      </c>
      <c r="AB133" t="s">
        <v>44</v>
      </c>
      <c r="AC133" t="s">
        <v>44</v>
      </c>
      <c r="AE133" t="s">
        <v>66</v>
      </c>
      <c r="AF133" t="s">
        <v>47</v>
      </c>
      <c r="AG133" t="s">
        <v>39</v>
      </c>
      <c r="AH13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34" spans="1:34" x14ac:dyDescent="0.25">
      <c r="A134">
        <v>166</v>
      </c>
      <c r="B134" s="1">
        <v>44749.383796296301</v>
      </c>
      <c r="C134" s="1">
        <v>44749.385138888902</v>
      </c>
      <c r="D134" t="s">
        <v>22</v>
      </c>
      <c r="F134" t="s">
        <v>40</v>
      </c>
      <c r="G134" t="s">
        <v>346</v>
      </c>
      <c r="H134" t="s">
        <v>25</v>
      </c>
      <c r="I134" t="s">
        <v>26</v>
      </c>
      <c r="J134" t="s">
        <v>96</v>
      </c>
      <c r="K134" t="s">
        <v>96</v>
      </c>
      <c r="L134" t="s">
        <v>43</v>
      </c>
      <c r="P134" t="s">
        <v>30</v>
      </c>
      <c r="Q134" t="s">
        <v>45</v>
      </c>
      <c r="R134" cm="1">
        <f t="array" ref="R13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134" t="s">
        <v>32</v>
      </c>
      <c r="T134" cm="1">
        <f t="array" ref="T13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34">
        <f>ROUNDUP(AVERAGE(Table1[[#This Row],[22]],Table1[[#This Row],[32]]),0)</f>
        <v>5</v>
      </c>
      <c r="V134" t="str" cm="1">
        <f t="array" ref="V134">_xlfn.IFS(Table1[[#This Row],[33]]=1, "Strongly agree", Table1[[#This Row],[33]]=2, "Agree", Table1[[#This Row],[33]]=3, "Somewhat agree", Table1[[#This Row],[33]]=4, "Neutral", Table1[[#This Row],[33]]=5, "Somewhat disagree", Table1[[#This Row],[33]]=6, "Disagree", Table1[[#This Row],[33]]=7, "Strongly disagree", Table1[[#This Row],[33]]="","")</f>
        <v>Somewhat disagree</v>
      </c>
      <c r="W134" t="s">
        <v>36</v>
      </c>
      <c r="X134" t="s">
        <v>64</v>
      </c>
      <c r="Y134" t="s">
        <v>57</v>
      </c>
      <c r="Z134" t="s">
        <v>36</v>
      </c>
      <c r="AA134" t="s">
        <v>33</v>
      </c>
      <c r="AB134" t="s">
        <v>36</v>
      </c>
      <c r="AC134" t="s">
        <v>36</v>
      </c>
      <c r="AE134" t="s">
        <v>37</v>
      </c>
      <c r="AF134" t="s">
        <v>47</v>
      </c>
      <c r="AG134" t="s">
        <v>39</v>
      </c>
      <c r="AH13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5" spans="1:34" x14ac:dyDescent="0.25">
      <c r="A135">
        <v>167</v>
      </c>
      <c r="B135" s="1">
        <v>44749.4210185185</v>
      </c>
      <c r="C135" s="1">
        <v>44749.422395833302</v>
      </c>
      <c r="D135" t="s">
        <v>22</v>
      </c>
      <c r="F135" t="s">
        <v>40</v>
      </c>
      <c r="G135" t="s">
        <v>86</v>
      </c>
      <c r="H135" t="s">
        <v>25</v>
      </c>
      <c r="I135" t="s">
        <v>26</v>
      </c>
      <c r="J135" t="s">
        <v>118</v>
      </c>
      <c r="K135" t="s">
        <v>370</v>
      </c>
      <c r="L135" t="s">
        <v>29</v>
      </c>
      <c r="M135" t="s">
        <v>59</v>
      </c>
      <c r="N135" t="s">
        <v>85</v>
      </c>
      <c r="Q135" t="s">
        <v>33</v>
      </c>
      <c r="R135" cm="1">
        <f t="array" ref="R13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35" t="s">
        <v>36</v>
      </c>
      <c r="T135" cm="1">
        <f t="array" ref="T13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35">
        <f>ROUNDUP(AVERAGE(Table1[[#This Row],[22]],Table1[[#This Row],[32]]),0)</f>
        <v>4</v>
      </c>
      <c r="V135" t="str" cm="1">
        <f t="array" ref="V135">_xlfn.IFS(Table1[[#This Row],[33]]=1, "Strongly agree", Table1[[#This Row],[33]]=2, "Agree", Table1[[#This Row],[33]]=3, "Somewhat agree", Table1[[#This Row],[33]]=4, "Neutral", Table1[[#This Row],[33]]=5, "Somewhat disagree", Table1[[#This Row],[33]]=6, "Disagree", Table1[[#This Row],[33]]=7, "Strongly disagree", Table1[[#This Row],[33]]="","")</f>
        <v>Neutral</v>
      </c>
      <c r="W135" t="s">
        <v>36</v>
      </c>
      <c r="X135" t="s">
        <v>49</v>
      </c>
      <c r="Y135" t="s">
        <v>60</v>
      </c>
      <c r="Z135" t="s">
        <v>44</v>
      </c>
      <c r="AA135" t="s">
        <v>45</v>
      </c>
      <c r="AB135" t="s">
        <v>44</v>
      </c>
      <c r="AC135" t="s">
        <v>44</v>
      </c>
      <c r="AE135" t="s">
        <v>133</v>
      </c>
      <c r="AF135" t="s">
        <v>111</v>
      </c>
      <c r="AG135" t="s">
        <v>39</v>
      </c>
      <c r="AH13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6" spans="1:34" x14ac:dyDescent="0.25">
      <c r="A136">
        <v>168</v>
      </c>
      <c r="B136" s="1">
        <v>44749.435266203698</v>
      </c>
      <c r="C136" s="1">
        <v>44749.436481481498</v>
      </c>
      <c r="D136" t="s">
        <v>22</v>
      </c>
      <c r="F136" t="s">
        <v>40</v>
      </c>
      <c r="G136" t="s">
        <v>24</v>
      </c>
      <c r="H136" t="s">
        <v>25</v>
      </c>
      <c r="I136" t="s">
        <v>26</v>
      </c>
      <c r="J136" t="s">
        <v>356</v>
      </c>
      <c r="K136" t="s">
        <v>369</v>
      </c>
      <c r="L136" t="s">
        <v>43</v>
      </c>
      <c r="P136" t="s">
        <v>76</v>
      </c>
      <c r="Q136" t="s">
        <v>44</v>
      </c>
      <c r="R136" cm="1">
        <f t="array" ref="R13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36" t="s">
        <v>44</v>
      </c>
      <c r="T136" cm="1">
        <f t="array" ref="T13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36">
        <f>ROUNDUP(AVERAGE(Table1[[#This Row],[22]],Table1[[#This Row],[32]]),0)</f>
        <v>3</v>
      </c>
      <c r="V136" t="str" cm="1">
        <f t="array" ref="V136">_xlfn.IFS(Table1[[#This Row],[33]]=1, "Strongly agree", Table1[[#This Row],[33]]=2, "Agree", Table1[[#This Row],[33]]=3, "Somewhat agree", Table1[[#This Row],[33]]=4, "Neutral", Table1[[#This Row],[33]]=5, "Somewhat disagree", Table1[[#This Row],[33]]=6, "Disagree", Table1[[#This Row],[33]]=7, "Strongly disagree", Table1[[#This Row],[33]]="","")</f>
        <v>Somewhat agree</v>
      </c>
      <c r="W136" t="s">
        <v>44</v>
      </c>
      <c r="X136" t="s">
        <v>46</v>
      </c>
      <c r="Y136" t="s">
        <v>35</v>
      </c>
      <c r="Z136" t="s">
        <v>44</v>
      </c>
      <c r="AA136" t="s">
        <v>36</v>
      </c>
      <c r="AB136" t="s">
        <v>44</v>
      </c>
      <c r="AC136" t="s">
        <v>36</v>
      </c>
      <c r="AE136" t="s">
        <v>66</v>
      </c>
      <c r="AF136" t="s">
        <v>38</v>
      </c>
      <c r="AG136" t="s">
        <v>39</v>
      </c>
      <c r="AH13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7" spans="1:34" x14ac:dyDescent="0.25">
      <c r="A137">
        <v>169</v>
      </c>
      <c r="B137" s="1">
        <v>44749.453715277799</v>
      </c>
      <c r="C137" s="1">
        <v>44749.455902777801</v>
      </c>
      <c r="D137" t="s">
        <v>22</v>
      </c>
      <c r="F137" t="s">
        <v>40</v>
      </c>
      <c r="G137" t="s">
        <v>24</v>
      </c>
      <c r="H137" t="s">
        <v>53</v>
      </c>
      <c r="I137" t="s">
        <v>90</v>
      </c>
      <c r="J137" t="s">
        <v>356</v>
      </c>
      <c r="K137" t="s">
        <v>98</v>
      </c>
      <c r="L137" t="s">
        <v>29</v>
      </c>
      <c r="M137" t="s">
        <v>59</v>
      </c>
      <c r="N137" t="s">
        <v>63</v>
      </c>
      <c r="O137" t="s">
        <v>73</v>
      </c>
      <c r="Q137" t="s">
        <v>32</v>
      </c>
      <c r="R137" cm="1">
        <f t="array" ref="R13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37" t="s">
        <v>33</v>
      </c>
      <c r="T137" cm="1">
        <f t="array" ref="T13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37">
        <f>ROUNDUP(AVERAGE(Table1[[#This Row],[22]],Table1[[#This Row],[32]]),0)</f>
        <v>6</v>
      </c>
      <c r="V137" t="str" cm="1">
        <f t="array" ref="V137">_xlfn.IFS(Table1[[#This Row],[33]]=1, "Strongly agree", Table1[[#This Row],[33]]=2, "Agree", Table1[[#This Row],[33]]=3, "Somewhat agree", Table1[[#This Row],[33]]=4, "Neutral", Table1[[#This Row],[33]]=5, "Somewhat disagree", Table1[[#This Row],[33]]=6, "Disagree", Table1[[#This Row],[33]]=7, "Strongly disagree", Table1[[#This Row],[33]]="","")</f>
        <v>Disagree</v>
      </c>
      <c r="W137" t="s">
        <v>31</v>
      </c>
      <c r="X137" t="s">
        <v>49</v>
      </c>
      <c r="Y137" t="s">
        <v>72</v>
      </c>
      <c r="Z137" t="s">
        <v>31</v>
      </c>
      <c r="AA137" t="s">
        <v>33</v>
      </c>
      <c r="AB137" t="s">
        <v>31</v>
      </c>
      <c r="AC137" t="s">
        <v>31</v>
      </c>
      <c r="AD137" t="s">
        <v>197</v>
      </c>
      <c r="AE137" t="s">
        <v>66</v>
      </c>
      <c r="AF137" t="s">
        <v>38</v>
      </c>
      <c r="AG137" t="s">
        <v>39</v>
      </c>
      <c r="AH13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8" spans="1:34" x14ac:dyDescent="0.25">
      <c r="A138">
        <v>170</v>
      </c>
      <c r="B138" s="1">
        <v>44749.4625115741</v>
      </c>
      <c r="C138" s="1">
        <v>44749.468067129601</v>
      </c>
      <c r="D138" t="s">
        <v>22</v>
      </c>
      <c r="F138" t="s">
        <v>40</v>
      </c>
      <c r="G138" t="s">
        <v>347</v>
      </c>
      <c r="H138" t="s">
        <v>25</v>
      </c>
      <c r="I138" t="s">
        <v>26</v>
      </c>
      <c r="J138" t="s">
        <v>96</v>
      </c>
      <c r="K138" t="s">
        <v>79</v>
      </c>
      <c r="L138" t="s">
        <v>43</v>
      </c>
      <c r="P138" t="s">
        <v>59</v>
      </c>
      <c r="Q138" t="s">
        <v>31</v>
      </c>
      <c r="R138" cm="1">
        <f t="array" ref="R13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38" t="s">
        <v>33</v>
      </c>
      <c r="T138" cm="1">
        <f t="array" ref="T13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38">
        <f>ROUNDUP(AVERAGE(Table1[[#This Row],[22]],Table1[[#This Row],[32]]),0)</f>
        <v>3</v>
      </c>
      <c r="V138" t="str" cm="1">
        <f t="array" ref="V138">_xlfn.IFS(Table1[[#This Row],[33]]=1, "Strongly agree", Table1[[#This Row],[33]]=2, "Agree", Table1[[#This Row],[33]]=3, "Somewhat agree", Table1[[#This Row],[33]]=4, "Neutral", Table1[[#This Row],[33]]=5, "Somewhat disagree", Table1[[#This Row],[33]]=6, "Disagree", Table1[[#This Row],[33]]=7, "Strongly disagree", Table1[[#This Row],[33]]="","")</f>
        <v>Somewhat agree</v>
      </c>
      <c r="W138" t="s">
        <v>36</v>
      </c>
      <c r="X138" t="s">
        <v>46</v>
      </c>
      <c r="Y138" t="s">
        <v>57</v>
      </c>
      <c r="Z138" t="s">
        <v>44</v>
      </c>
      <c r="AA138" t="s">
        <v>45</v>
      </c>
      <c r="AB138" t="s">
        <v>33</v>
      </c>
      <c r="AC138" t="s">
        <v>36</v>
      </c>
      <c r="AE138" t="s">
        <v>66</v>
      </c>
      <c r="AF138" t="s">
        <v>47</v>
      </c>
      <c r="AG138" t="s">
        <v>51</v>
      </c>
      <c r="AH13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39" spans="1:34" x14ac:dyDescent="0.25">
      <c r="A139">
        <v>171</v>
      </c>
      <c r="B139" s="1">
        <v>44749.474374999998</v>
      </c>
      <c r="C139" s="1">
        <v>44749.47625</v>
      </c>
      <c r="D139" t="s">
        <v>22</v>
      </c>
      <c r="F139" t="s">
        <v>40</v>
      </c>
      <c r="G139" t="s">
        <v>350</v>
      </c>
      <c r="H139" t="s">
        <v>25</v>
      </c>
      <c r="I139" t="s">
        <v>54</v>
      </c>
      <c r="J139" t="s">
        <v>118</v>
      </c>
      <c r="K139" t="s">
        <v>367</v>
      </c>
      <c r="L139" t="s">
        <v>56</v>
      </c>
      <c r="P139" t="s">
        <v>63</v>
      </c>
      <c r="Q139" t="s">
        <v>33</v>
      </c>
      <c r="R139" cm="1">
        <f t="array" ref="R13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39" t="s">
        <v>32</v>
      </c>
      <c r="T139" cm="1">
        <f t="array" ref="T13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39">
        <f>ROUNDUP(AVERAGE(Table1[[#This Row],[22]],Table1[[#This Row],[32]]),0)</f>
        <v>6</v>
      </c>
      <c r="V139" t="str" cm="1">
        <f t="array" ref="V139">_xlfn.IFS(Table1[[#This Row],[33]]=1, "Strongly agree", Table1[[#This Row],[33]]=2, "Agree", Table1[[#This Row],[33]]=3, "Somewhat agree", Table1[[#This Row],[33]]=4, "Neutral", Table1[[#This Row],[33]]=5, "Somewhat disagree", Table1[[#This Row],[33]]=6, "Disagree", Table1[[#This Row],[33]]=7, "Strongly disagree", Table1[[#This Row],[33]]="","")</f>
        <v>Disagree</v>
      </c>
      <c r="W139" t="s">
        <v>44</v>
      </c>
      <c r="X139" t="s">
        <v>145</v>
      </c>
      <c r="Y139" t="s">
        <v>57</v>
      </c>
      <c r="Z139" t="s">
        <v>44</v>
      </c>
      <c r="AA139" t="s">
        <v>45</v>
      </c>
      <c r="AB139" t="s">
        <v>45</v>
      </c>
      <c r="AC139" t="s">
        <v>44</v>
      </c>
      <c r="AE139" t="s">
        <v>37</v>
      </c>
      <c r="AF139" t="s">
        <v>38</v>
      </c>
      <c r="AG139" t="s">
        <v>39</v>
      </c>
      <c r="AH13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0" spans="1:34" x14ac:dyDescent="0.25">
      <c r="A140">
        <v>172</v>
      </c>
      <c r="B140" s="1">
        <v>44749.488460648099</v>
      </c>
      <c r="C140" s="1">
        <v>44749.489745370403</v>
      </c>
      <c r="D140" t="s">
        <v>22</v>
      </c>
      <c r="F140" t="s">
        <v>40</v>
      </c>
      <c r="G140" t="s">
        <v>350</v>
      </c>
      <c r="H140" t="s">
        <v>53</v>
      </c>
      <c r="I140" t="s">
        <v>90</v>
      </c>
      <c r="J140" t="s">
        <v>118</v>
      </c>
      <c r="K140" t="s">
        <v>363</v>
      </c>
      <c r="L140" t="s">
        <v>43</v>
      </c>
      <c r="P140" t="s">
        <v>48</v>
      </c>
      <c r="Q140" t="s">
        <v>36</v>
      </c>
      <c r="R140" cm="1">
        <f t="array" ref="R14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0" t="s">
        <v>36</v>
      </c>
      <c r="T140" cm="1">
        <f t="array" ref="T14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0">
        <f>ROUNDUP(AVERAGE(Table1[[#This Row],[22]],Table1[[#This Row],[32]]),0)</f>
        <v>2</v>
      </c>
      <c r="V140" t="str" cm="1">
        <f t="array" ref="V140">_xlfn.IFS(Table1[[#This Row],[33]]=1, "Strongly agree", Table1[[#This Row],[33]]=2, "Agree", Table1[[#This Row],[33]]=3, "Somewhat agree", Table1[[#This Row],[33]]=4, "Neutral", Table1[[#This Row],[33]]=5, "Somewhat disagree", Table1[[#This Row],[33]]=6, "Disagree", Table1[[#This Row],[33]]=7, "Strongly disagree", Table1[[#This Row],[33]]="","")</f>
        <v>Agree</v>
      </c>
      <c r="W140" t="s">
        <v>36</v>
      </c>
      <c r="X140" t="s">
        <v>49</v>
      </c>
      <c r="Y140" t="s">
        <v>57</v>
      </c>
      <c r="Z140" t="s">
        <v>36</v>
      </c>
      <c r="AA140" t="s">
        <v>32</v>
      </c>
      <c r="AB140" t="s">
        <v>36</v>
      </c>
      <c r="AC140" t="s">
        <v>36</v>
      </c>
      <c r="AE140" t="s">
        <v>66</v>
      </c>
      <c r="AF140" t="s">
        <v>38</v>
      </c>
      <c r="AG140" t="s">
        <v>39</v>
      </c>
      <c r="AH14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1" spans="1:34" x14ac:dyDescent="0.25">
      <c r="A141">
        <v>173</v>
      </c>
      <c r="B141" s="1">
        <v>44749.5391550926</v>
      </c>
      <c r="C141" s="1">
        <v>44749.540752314802</v>
      </c>
      <c r="D141" t="s">
        <v>22</v>
      </c>
      <c r="F141" t="s">
        <v>23</v>
      </c>
      <c r="G141" t="s">
        <v>346</v>
      </c>
      <c r="H141" t="s">
        <v>53</v>
      </c>
      <c r="I141" t="s">
        <v>54</v>
      </c>
      <c r="J141" t="s">
        <v>351</v>
      </c>
      <c r="K141" t="s">
        <v>370</v>
      </c>
      <c r="L141" t="s">
        <v>43</v>
      </c>
      <c r="P141" t="s">
        <v>63</v>
      </c>
      <c r="Q141" t="s">
        <v>36</v>
      </c>
      <c r="R141" cm="1">
        <f t="array" ref="R14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1" t="s">
        <v>36</v>
      </c>
      <c r="T141" cm="1">
        <f t="array" ref="T14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1">
        <f>ROUNDUP(AVERAGE(Table1[[#This Row],[22]],Table1[[#This Row],[32]]),0)</f>
        <v>2</v>
      </c>
      <c r="V141" t="str" cm="1">
        <f t="array" ref="V141">_xlfn.IFS(Table1[[#This Row],[33]]=1, "Strongly agree", Table1[[#This Row],[33]]=2, "Agree", Table1[[#This Row],[33]]=3, "Somewhat agree", Table1[[#This Row],[33]]=4, "Neutral", Table1[[#This Row],[33]]=5, "Somewhat disagree", Table1[[#This Row],[33]]=6, "Disagree", Table1[[#This Row],[33]]=7, "Strongly disagree", Table1[[#This Row],[33]]="","")</f>
        <v>Agree</v>
      </c>
      <c r="W141" t="s">
        <v>31</v>
      </c>
      <c r="X141" t="s">
        <v>49</v>
      </c>
      <c r="Y141" t="s">
        <v>35</v>
      </c>
      <c r="Z141" t="s">
        <v>36</v>
      </c>
      <c r="AA141" t="s">
        <v>36</v>
      </c>
      <c r="AB141" t="s">
        <v>36</v>
      </c>
      <c r="AC141" t="s">
        <v>44</v>
      </c>
      <c r="AE141" t="s">
        <v>66</v>
      </c>
      <c r="AF141" t="s">
        <v>82</v>
      </c>
      <c r="AG141" t="s">
        <v>51</v>
      </c>
      <c r="AH14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2" spans="1:34" x14ac:dyDescent="0.25">
      <c r="A142">
        <v>174</v>
      </c>
      <c r="B142" s="1">
        <v>44749.591354166703</v>
      </c>
      <c r="C142" s="1">
        <v>44749.593518518501</v>
      </c>
      <c r="D142" t="s">
        <v>22</v>
      </c>
      <c r="F142" t="s">
        <v>40</v>
      </c>
      <c r="G142" t="s">
        <v>350</v>
      </c>
      <c r="H142" t="s">
        <v>25</v>
      </c>
      <c r="I142" t="s">
        <v>26</v>
      </c>
      <c r="J142" t="s">
        <v>359</v>
      </c>
      <c r="K142" t="s">
        <v>367</v>
      </c>
      <c r="L142" t="s">
        <v>43</v>
      </c>
      <c r="P142" t="s">
        <v>59</v>
      </c>
      <c r="Q142" t="s">
        <v>36</v>
      </c>
      <c r="R142" cm="1">
        <f t="array" ref="R14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2" t="s">
        <v>36</v>
      </c>
      <c r="T142" cm="1">
        <f t="array" ref="T14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2">
        <f>ROUNDUP(AVERAGE(Table1[[#This Row],[22]],Table1[[#This Row],[32]]),0)</f>
        <v>2</v>
      </c>
      <c r="V142" t="str" cm="1">
        <f t="array" ref="V142">_xlfn.IFS(Table1[[#This Row],[33]]=1, "Strongly agree", Table1[[#This Row],[33]]=2, "Agree", Table1[[#This Row],[33]]=3, "Somewhat agree", Table1[[#This Row],[33]]=4, "Neutral", Table1[[#This Row],[33]]=5, "Somewhat disagree", Table1[[#This Row],[33]]=6, "Disagree", Table1[[#This Row],[33]]=7, "Strongly disagree", Table1[[#This Row],[33]]="","")</f>
        <v>Agree</v>
      </c>
      <c r="W142" t="s">
        <v>31</v>
      </c>
      <c r="X142" t="s">
        <v>49</v>
      </c>
      <c r="Y142" t="s">
        <v>72</v>
      </c>
      <c r="Z142" t="s">
        <v>36</v>
      </c>
      <c r="AA142" t="s">
        <v>44</v>
      </c>
      <c r="AB142" t="s">
        <v>36</v>
      </c>
      <c r="AC142" t="s">
        <v>36</v>
      </c>
      <c r="AD142" t="s">
        <v>199</v>
      </c>
      <c r="AE142" t="s">
        <v>37</v>
      </c>
      <c r="AF142" t="s">
        <v>38</v>
      </c>
      <c r="AG142" t="s">
        <v>39</v>
      </c>
      <c r="AH14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3" spans="1:34" x14ac:dyDescent="0.25">
      <c r="A143">
        <v>175</v>
      </c>
      <c r="B143" s="1">
        <v>44749.594537037003</v>
      </c>
      <c r="C143" s="1">
        <v>44749.597662036998</v>
      </c>
      <c r="D143" t="s">
        <v>22</v>
      </c>
      <c r="F143" t="s">
        <v>40</v>
      </c>
      <c r="G143" t="s">
        <v>347</v>
      </c>
      <c r="H143" t="s">
        <v>53</v>
      </c>
      <c r="I143" t="s">
        <v>54</v>
      </c>
      <c r="J143" t="s">
        <v>356</v>
      </c>
      <c r="K143" t="s">
        <v>98</v>
      </c>
      <c r="L143" t="s">
        <v>29</v>
      </c>
      <c r="M143" t="s">
        <v>59</v>
      </c>
      <c r="N143" t="s">
        <v>30</v>
      </c>
      <c r="O143" t="s">
        <v>73</v>
      </c>
      <c r="Q143" t="s">
        <v>44</v>
      </c>
      <c r="R143" cm="1">
        <f t="array" ref="R14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43" t="s">
        <v>32</v>
      </c>
      <c r="T143" cm="1">
        <f t="array" ref="T14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43">
        <f>ROUNDUP(AVERAGE(Table1[[#This Row],[22]],Table1[[#This Row],[32]]),0)</f>
        <v>5</v>
      </c>
      <c r="V143" t="str" cm="1">
        <f t="array" ref="V143">_xlfn.IFS(Table1[[#This Row],[33]]=1, "Strongly agree", Table1[[#This Row],[33]]=2, "Agree", Table1[[#This Row],[33]]=3, "Somewhat agree", Table1[[#This Row],[33]]=4, "Neutral", Table1[[#This Row],[33]]=5, "Somewhat disagree", Table1[[#This Row],[33]]=6, "Disagree", Table1[[#This Row],[33]]=7, "Strongly disagree", Table1[[#This Row],[33]]="","")</f>
        <v>Somewhat disagree</v>
      </c>
      <c r="W143" t="s">
        <v>31</v>
      </c>
      <c r="X143" t="s">
        <v>68</v>
      </c>
      <c r="Y143" t="s">
        <v>69</v>
      </c>
      <c r="Z143" t="s">
        <v>36</v>
      </c>
      <c r="AA143" t="s">
        <v>31</v>
      </c>
      <c r="AB143" t="s">
        <v>31</v>
      </c>
      <c r="AC143" t="s">
        <v>31</v>
      </c>
      <c r="AE143" t="s">
        <v>37</v>
      </c>
      <c r="AF143" t="s">
        <v>38</v>
      </c>
      <c r="AG143" t="s">
        <v>39</v>
      </c>
      <c r="AH14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4" spans="1:34" x14ac:dyDescent="0.25">
      <c r="A144">
        <v>176</v>
      </c>
      <c r="B144" s="1">
        <v>44749.622094907398</v>
      </c>
      <c r="C144" s="1">
        <v>44749.623599537001</v>
      </c>
      <c r="D144" t="s">
        <v>22</v>
      </c>
      <c r="F144" t="s">
        <v>40</v>
      </c>
      <c r="G144" t="s">
        <v>347</v>
      </c>
      <c r="H144" t="s">
        <v>25</v>
      </c>
      <c r="I144" t="s">
        <v>54</v>
      </c>
      <c r="J144" t="s">
        <v>354</v>
      </c>
      <c r="K144" t="s">
        <v>96</v>
      </c>
      <c r="L144" t="s">
        <v>43</v>
      </c>
      <c r="P144" t="s">
        <v>30</v>
      </c>
      <c r="Q144" t="s">
        <v>36</v>
      </c>
      <c r="R144" cm="1">
        <f t="array" ref="R14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4" t="s">
        <v>73</v>
      </c>
      <c r="T144" cm="1">
        <f t="array" ref="T14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144">
        <f>ROUNDUP(AVERAGE(Table1[[#This Row],[22]],Table1[[#This Row],[32]]),0)</f>
        <v>5</v>
      </c>
      <c r="V144" t="str" cm="1">
        <f t="array" ref="V144">_xlfn.IFS(Table1[[#This Row],[33]]=1, "Strongly agree", Table1[[#This Row],[33]]=2, "Agree", Table1[[#This Row],[33]]=3, "Somewhat agree", Table1[[#This Row],[33]]=4, "Neutral", Table1[[#This Row],[33]]=5, "Somewhat disagree", Table1[[#This Row],[33]]=6, "Disagree", Table1[[#This Row],[33]]=7, "Strongly disagree", Table1[[#This Row],[33]]="","")</f>
        <v>Somewhat disagree</v>
      </c>
      <c r="W144" t="s">
        <v>36</v>
      </c>
      <c r="X144" t="s">
        <v>64</v>
      </c>
      <c r="Y144" t="s">
        <v>80</v>
      </c>
      <c r="Z144" t="s">
        <v>45</v>
      </c>
      <c r="AA144" t="s">
        <v>31</v>
      </c>
      <c r="AB144" t="s">
        <v>31</v>
      </c>
      <c r="AC144" t="s">
        <v>36</v>
      </c>
      <c r="AE144" t="s">
        <v>66</v>
      </c>
      <c r="AF144" t="s">
        <v>38</v>
      </c>
      <c r="AG144" t="s">
        <v>51</v>
      </c>
      <c r="AH14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5" spans="1:34" x14ac:dyDescent="0.25">
      <c r="A145">
        <v>177</v>
      </c>
      <c r="B145" s="1">
        <v>44749.628738425898</v>
      </c>
      <c r="C145" s="1">
        <v>44749.630763888897</v>
      </c>
      <c r="D145" t="s">
        <v>22</v>
      </c>
      <c r="F145" t="s">
        <v>40</v>
      </c>
      <c r="G145" t="s">
        <v>346</v>
      </c>
      <c r="H145" t="s">
        <v>25</v>
      </c>
      <c r="I145" t="s">
        <v>26</v>
      </c>
      <c r="J145" t="s">
        <v>354</v>
      </c>
      <c r="K145" t="s">
        <v>369</v>
      </c>
      <c r="L145" t="s">
        <v>43</v>
      </c>
      <c r="P145" t="s">
        <v>63</v>
      </c>
      <c r="Q145" t="s">
        <v>44</v>
      </c>
      <c r="R145" cm="1">
        <f t="array" ref="R14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45" t="s">
        <v>44</v>
      </c>
      <c r="T145" cm="1">
        <f t="array" ref="T14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45">
        <f>ROUNDUP(AVERAGE(Table1[[#This Row],[22]],Table1[[#This Row],[32]]),0)</f>
        <v>3</v>
      </c>
      <c r="V145" t="str" cm="1">
        <f t="array" ref="V145">_xlfn.IFS(Table1[[#This Row],[33]]=1, "Strongly agree", Table1[[#This Row],[33]]=2, "Agree", Table1[[#This Row],[33]]=3, "Somewhat agree", Table1[[#This Row],[33]]=4, "Neutral", Table1[[#This Row],[33]]=5, "Somewhat disagree", Table1[[#This Row],[33]]=6, "Disagree", Table1[[#This Row],[33]]=7, "Strongly disagree", Table1[[#This Row],[33]]="","")</f>
        <v>Somewhat agree</v>
      </c>
      <c r="W145" t="s">
        <v>31</v>
      </c>
      <c r="X145" t="s">
        <v>68</v>
      </c>
      <c r="Y145" t="s">
        <v>69</v>
      </c>
      <c r="Z145" t="s">
        <v>36</v>
      </c>
      <c r="AA145" t="s">
        <v>32</v>
      </c>
      <c r="AB145" t="s">
        <v>36</v>
      </c>
      <c r="AC145" t="s">
        <v>31</v>
      </c>
      <c r="AE145" t="s">
        <v>37</v>
      </c>
      <c r="AF145" t="s">
        <v>47</v>
      </c>
      <c r="AG145" t="s">
        <v>39</v>
      </c>
      <c r="AH14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6" spans="1:34" x14ac:dyDescent="0.25">
      <c r="A146">
        <v>178</v>
      </c>
      <c r="B146" s="1">
        <v>44749.630289351902</v>
      </c>
      <c r="C146" s="1">
        <v>44749.631759259297</v>
      </c>
      <c r="D146" t="s">
        <v>22</v>
      </c>
      <c r="F146" t="s">
        <v>40</v>
      </c>
      <c r="G146" t="s">
        <v>345</v>
      </c>
      <c r="H146" t="s">
        <v>25</v>
      </c>
      <c r="I146" t="s">
        <v>26</v>
      </c>
      <c r="J146" t="s">
        <v>118</v>
      </c>
      <c r="K146" t="s">
        <v>363</v>
      </c>
      <c r="L146" t="s">
        <v>43</v>
      </c>
      <c r="P146" t="s">
        <v>48</v>
      </c>
      <c r="Q146" t="s">
        <v>44</v>
      </c>
      <c r="R146" cm="1">
        <f t="array" ref="R14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46" t="s">
        <v>36</v>
      </c>
      <c r="T146" cm="1">
        <f t="array" ref="T14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6">
        <f>ROUNDUP(AVERAGE(Table1[[#This Row],[22]],Table1[[#This Row],[32]]),0)</f>
        <v>3</v>
      </c>
      <c r="V146" t="str" cm="1">
        <f t="array" ref="V146">_xlfn.IFS(Table1[[#This Row],[33]]=1, "Strongly agree", Table1[[#This Row],[33]]=2, "Agree", Table1[[#This Row],[33]]=3, "Somewhat agree", Table1[[#This Row],[33]]=4, "Neutral", Table1[[#This Row],[33]]=5, "Somewhat disagree", Table1[[#This Row],[33]]=6, "Disagree", Table1[[#This Row],[33]]=7, "Strongly disagree", Table1[[#This Row],[33]]="","")</f>
        <v>Somewhat agree</v>
      </c>
      <c r="W146" t="s">
        <v>31</v>
      </c>
      <c r="X146" t="s">
        <v>34</v>
      </c>
      <c r="Y146" t="s">
        <v>35</v>
      </c>
      <c r="Z146" t="s">
        <v>36</v>
      </c>
      <c r="AA146" t="s">
        <v>31</v>
      </c>
      <c r="AB146" t="s">
        <v>31</v>
      </c>
      <c r="AC146" t="s">
        <v>36</v>
      </c>
      <c r="AD146" t="s">
        <v>203</v>
      </c>
      <c r="AE146" t="s">
        <v>66</v>
      </c>
      <c r="AF146" t="s">
        <v>47</v>
      </c>
      <c r="AG146" t="s">
        <v>39</v>
      </c>
      <c r="AH14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7" spans="1:34" x14ac:dyDescent="0.25">
      <c r="A147">
        <v>179</v>
      </c>
      <c r="B147" s="1">
        <v>44749.6417013889</v>
      </c>
      <c r="C147" s="1">
        <v>44749.643287036997</v>
      </c>
      <c r="D147" t="s">
        <v>22</v>
      </c>
      <c r="F147" t="s">
        <v>40</v>
      </c>
      <c r="G147" t="s">
        <v>350</v>
      </c>
      <c r="H147" t="s">
        <v>25</v>
      </c>
      <c r="I147" t="s">
        <v>26</v>
      </c>
      <c r="J147" t="s">
        <v>355</v>
      </c>
      <c r="K147" t="s">
        <v>364</v>
      </c>
      <c r="L147" t="s">
        <v>56</v>
      </c>
      <c r="P147" t="s">
        <v>63</v>
      </c>
      <c r="Q147" t="s">
        <v>45</v>
      </c>
      <c r="R147" cm="1">
        <f t="array" ref="R14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147" t="s">
        <v>45</v>
      </c>
      <c r="T147" cm="1">
        <f t="array" ref="T14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47">
        <f>ROUNDUP(AVERAGE(Table1[[#This Row],[22]],Table1[[#This Row],[32]]),0)</f>
        <v>4</v>
      </c>
      <c r="V147" t="str" cm="1">
        <f t="array" ref="V147">_xlfn.IFS(Table1[[#This Row],[33]]=1, "Strongly agree", Table1[[#This Row],[33]]=2, "Agree", Table1[[#This Row],[33]]=3, "Somewhat agree", Table1[[#This Row],[33]]=4, "Neutral", Table1[[#This Row],[33]]=5, "Somewhat disagree", Table1[[#This Row],[33]]=6, "Disagree", Table1[[#This Row],[33]]=7, "Strongly disagree", Table1[[#This Row],[33]]="","")</f>
        <v>Neutral</v>
      </c>
      <c r="W147" t="s">
        <v>45</v>
      </c>
      <c r="X147" t="s">
        <v>68</v>
      </c>
      <c r="Y147" t="s">
        <v>69</v>
      </c>
      <c r="Z147" t="s">
        <v>32</v>
      </c>
      <c r="AA147" t="s">
        <v>32</v>
      </c>
      <c r="AB147" t="s">
        <v>36</v>
      </c>
      <c r="AC147" t="s">
        <v>36</v>
      </c>
      <c r="AE147" t="s">
        <v>66</v>
      </c>
      <c r="AF147" t="s">
        <v>47</v>
      </c>
      <c r="AG147" t="s">
        <v>39</v>
      </c>
      <c r="AH14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8" spans="1:34" x14ac:dyDescent="0.25">
      <c r="A148">
        <v>181</v>
      </c>
      <c r="B148" s="1">
        <v>44749.692557870403</v>
      </c>
      <c r="C148" s="1">
        <v>44749.695162037002</v>
      </c>
      <c r="D148" t="s">
        <v>22</v>
      </c>
      <c r="F148" t="s">
        <v>40</v>
      </c>
      <c r="G148" t="s">
        <v>350</v>
      </c>
      <c r="H148" t="s">
        <v>25</v>
      </c>
      <c r="I148" t="s">
        <v>26</v>
      </c>
      <c r="J148" t="s">
        <v>167</v>
      </c>
      <c r="K148" t="s">
        <v>364</v>
      </c>
      <c r="L148" t="s">
        <v>43</v>
      </c>
      <c r="P148" t="s">
        <v>48</v>
      </c>
      <c r="Q148" t="s">
        <v>36</v>
      </c>
      <c r="R148" cm="1">
        <f t="array" ref="R14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8" t="s">
        <v>45</v>
      </c>
      <c r="T148" cm="1">
        <f t="array" ref="T14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48">
        <f>ROUNDUP(AVERAGE(Table1[[#This Row],[22]],Table1[[#This Row],[32]]),0)</f>
        <v>3</v>
      </c>
      <c r="V148" t="str" cm="1">
        <f t="array" ref="V148">_xlfn.IFS(Table1[[#This Row],[33]]=1, "Strongly agree", Table1[[#This Row],[33]]=2, "Agree", Table1[[#This Row],[33]]=3, "Somewhat agree", Table1[[#This Row],[33]]=4, "Neutral", Table1[[#This Row],[33]]=5, "Somewhat disagree", Table1[[#This Row],[33]]=6, "Disagree", Table1[[#This Row],[33]]=7, "Strongly disagree", Table1[[#This Row],[33]]="","")</f>
        <v>Somewhat agree</v>
      </c>
      <c r="W148" t="s">
        <v>36</v>
      </c>
      <c r="X148" t="s">
        <v>105</v>
      </c>
      <c r="Y148" t="s">
        <v>57</v>
      </c>
      <c r="Z148" t="s">
        <v>44</v>
      </c>
      <c r="AA148" t="s">
        <v>36</v>
      </c>
      <c r="AB148" t="s">
        <v>36</v>
      </c>
      <c r="AC148" t="s">
        <v>31</v>
      </c>
      <c r="AD148" t="s">
        <v>208</v>
      </c>
      <c r="AE148" t="s">
        <v>37</v>
      </c>
      <c r="AF148" t="s">
        <v>38</v>
      </c>
      <c r="AG148" t="s">
        <v>39</v>
      </c>
      <c r="AH14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49" spans="1:34" x14ac:dyDescent="0.25">
      <c r="A149">
        <v>182</v>
      </c>
      <c r="B149" s="1">
        <v>44749.693761574097</v>
      </c>
      <c r="C149" s="1">
        <v>44749.698900463001</v>
      </c>
      <c r="D149" t="s">
        <v>22</v>
      </c>
      <c r="F149" t="s">
        <v>40</v>
      </c>
      <c r="G149" t="s">
        <v>350</v>
      </c>
      <c r="H149" t="s">
        <v>25</v>
      </c>
      <c r="I149" t="s">
        <v>26</v>
      </c>
      <c r="J149" t="s">
        <v>355</v>
      </c>
      <c r="K149" t="s">
        <v>365</v>
      </c>
      <c r="L149" t="s">
        <v>43</v>
      </c>
      <c r="P149" t="s">
        <v>48</v>
      </c>
      <c r="Q149" t="s">
        <v>36</v>
      </c>
      <c r="R149" cm="1">
        <f t="array" ref="R14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49" t="s">
        <v>36</v>
      </c>
      <c r="T149" cm="1">
        <f t="array" ref="T14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49">
        <f>ROUNDUP(AVERAGE(Table1[[#This Row],[22]],Table1[[#This Row],[32]]),0)</f>
        <v>2</v>
      </c>
      <c r="V149" t="str" cm="1">
        <f t="array" ref="V149">_xlfn.IFS(Table1[[#This Row],[33]]=1, "Strongly agree", Table1[[#This Row],[33]]=2, "Agree", Table1[[#This Row],[33]]=3, "Somewhat agree", Table1[[#This Row],[33]]=4, "Neutral", Table1[[#This Row],[33]]=5, "Somewhat disagree", Table1[[#This Row],[33]]=6, "Disagree", Table1[[#This Row],[33]]=7, "Strongly disagree", Table1[[#This Row],[33]]="","")</f>
        <v>Agree</v>
      </c>
      <c r="W149" t="s">
        <v>31</v>
      </c>
      <c r="X149" t="s">
        <v>49</v>
      </c>
      <c r="Y149" t="s">
        <v>65</v>
      </c>
      <c r="Z149" t="s">
        <v>44</v>
      </c>
      <c r="AA149" t="s">
        <v>32</v>
      </c>
      <c r="AB149" t="s">
        <v>36</v>
      </c>
      <c r="AC149" t="s">
        <v>44</v>
      </c>
      <c r="AE149" t="s">
        <v>66</v>
      </c>
      <c r="AF149" t="s">
        <v>47</v>
      </c>
      <c r="AG149" t="s">
        <v>39</v>
      </c>
      <c r="AH14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0" spans="1:34" x14ac:dyDescent="0.25">
      <c r="A150">
        <v>183</v>
      </c>
      <c r="B150" s="1">
        <v>44749.703784722202</v>
      </c>
      <c r="C150" s="1">
        <v>44749.706226851798</v>
      </c>
      <c r="D150" t="s">
        <v>22</v>
      </c>
      <c r="F150" t="s">
        <v>40</v>
      </c>
      <c r="G150" t="s">
        <v>24</v>
      </c>
      <c r="H150" t="s">
        <v>25</v>
      </c>
      <c r="I150" t="s">
        <v>26</v>
      </c>
      <c r="J150" t="s">
        <v>354</v>
      </c>
      <c r="K150" t="s">
        <v>367</v>
      </c>
      <c r="L150" t="s">
        <v>43</v>
      </c>
      <c r="P150" t="s">
        <v>30</v>
      </c>
      <c r="Q150" t="s">
        <v>44</v>
      </c>
      <c r="R150" cm="1">
        <f t="array" ref="R15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50" t="s">
        <v>33</v>
      </c>
      <c r="T150" cm="1">
        <f t="array" ref="T15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50">
        <f>ROUNDUP(AVERAGE(Table1[[#This Row],[22]],Table1[[#This Row],[32]]),0)</f>
        <v>4</v>
      </c>
      <c r="V150" t="str" cm="1">
        <f t="array" ref="V150">_xlfn.IFS(Table1[[#This Row],[33]]=1, "Strongly agree", Table1[[#This Row],[33]]=2, "Agree", Table1[[#This Row],[33]]=3, "Somewhat agree", Table1[[#This Row],[33]]=4, "Neutral", Table1[[#This Row],[33]]=5, "Somewhat disagree", Table1[[#This Row],[33]]=6, "Disagree", Table1[[#This Row],[33]]=7, "Strongly disagree", Table1[[#This Row],[33]]="","")</f>
        <v>Neutral</v>
      </c>
      <c r="W150" t="s">
        <v>33</v>
      </c>
      <c r="X150" t="s">
        <v>46</v>
      </c>
      <c r="Y150" t="s">
        <v>57</v>
      </c>
      <c r="Z150" t="s">
        <v>44</v>
      </c>
      <c r="AA150" t="s">
        <v>44</v>
      </c>
      <c r="AB150" t="s">
        <v>44</v>
      </c>
      <c r="AC150" t="s">
        <v>44</v>
      </c>
      <c r="AE150" t="s">
        <v>37</v>
      </c>
      <c r="AF150" t="s">
        <v>47</v>
      </c>
      <c r="AG150" t="s">
        <v>39</v>
      </c>
      <c r="AH15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151" spans="1:34" x14ac:dyDescent="0.25">
      <c r="A151">
        <v>184</v>
      </c>
      <c r="B151" s="1">
        <v>44749.753576388903</v>
      </c>
      <c r="C151" s="1">
        <v>44749.755138888897</v>
      </c>
      <c r="D151" t="s">
        <v>22</v>
      </c>
      <c r="F151" t="s">
        <v>40</v>
      </c>
      <c r="G151" t="s">
        <v>347</v>
      </c>
      <c r="H151" t="s">
        <v>25</v>
      </c>
      <c r="I151" t="s">
        <v>26</v>
      </c>
      <c r="J151" t="s">
        <v>351</v>
      </c>
      <c r="K151" t="s">
        <v>96</v>
      </c>
      <c r="L151" t="s">
        <v>43</v>
      </c>
      <c r="P151" t="s">
        <v>30</v>
      </c>
      <c r="Q151" t="s">
        <v>32</v>
      </c>
      <c r="R151" cm="1">
        <f t="array" ref="R15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51" t="s">
        <v>32</v>
      </c>
      <c r="T151" cm="1">
        <f t="array" ref="T15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51">
        <f>ROUNDUP(AVERAGE(Table1[[#This Row],[22]],Table1[[#This Row],[32]]),0)</f>
        <v>6</v>
      </c>
      <c r="V151" t="str" cm="1">
        <f t="array" ref="V151">_xlfn.IFS(Table1[[#This Row],[33]]=1, "Strongly agree", Table1[[#This Row],[33]]=2, "Agree", Table1[[#This Row],[33]]=3, "Somewhat agree", Table1[[#This Row],[33]]=4, "Neutral", Table1[[#This Row],[33]]=5, "Somewhat disagree", Table1[[#This Row],[33]]=6, "Disagree", Table1[[#This Row],[33]]=7, "Strongly disagree", Table1[[#This Row],[33]]="","")</f>
        <v>Disagree</v>
      </c>
      <c r="W151" t="s">
        <v>36</v>
      </c>
      <c r="X151" t="s">
        <v>64</v>
      </c>
      <c r="Y151" t="s">
        <v>35</v>
      </c>
      <c r="Z151" t="s">
        <v>36</v>
      </c>
      <c r="AA151" t="s">
        <v>32</v>
      </c>
      <c r="AB151" t="s">
        <v>36</v>
      </c>
      <c r="AC151" t="s">
        <v>36</v>
      </c>
      <c r="AE151" t="s">
        <v>37</v>
      </c>
      <c r="AF151" t="s">
        <v>38</v>
      </c>
      <c r="AG151" t="s">
        <v>39</v>
      </c>
      <c r="AH15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2" spans="1:34" x14ac:dyDescent="0.25">
      <c r="A152">
        <v>185</v>
      </c>
      <c r="B152" s="1">
        <v>44749.760752314804</v>
      </c>
      <c r="C152" s="1">
        <v>44749.762083333299</v>
      </c>
      <c r="D152" t="s">
        <v>22</v>
      </c>
      <c r="F152" t="s">
        <v>40</v>
      </c>
      <c r="G152" t="s">
        <v>347</v>
      </c>
      <c r="H152" t="s">
        <v>53</v>
      </c>
      <c r="I152" t="s">
        <v>54</v>
      </c>
      <c r="J152" t="s">
        <v>354</v>
      </c>
      <c r="K152" t="s">
        <v>96</v>
      </c>
      <c r="L152" t="s">
        <v>43</v>
      </c>
      <c r="P152" t="s">
        <v>30</v>
      </c>
      <c r="Q152" t="s">
        <v>44</v>
      </c>
      <c r="R152" cm="1">
        <f t="array" ref="R15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52" t="s">
        <v>32</v>
      </c>
      <c r="T152" cm="1">
        <f t="array" ref="T15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52">
        <f>ROUNDUP(AVERAGE(Table1[[#This Row],[22]],Table1[[#This Row],[32]]),0)</f>
        <v>5</v>
      </c>
      <c r="V152" t="str" cm="1">
        <f t="array" ref="V152">_xlfn.IFS(Table1[[#This Row],[33]]=1, "Strongly agree", Table1[[#This Row],[33]]=2, "Agree", Table1[[#This Row],[33]]=3, "Somewhat agree", Table1[[#This Row],[33]]=4, "Neutral", Table1[[#This Row],[33]]=5, "Somewhat disagree", Table1[[#This Row],[33]]=6, "Disagree", Table1[[#This Row],[33]]=7, "Strongly disagree", Table1[[#This Row],[33]]="","")</f>
        <v>Somewhat disagree</v>
      </c>
      <c r="W152" t="s">
        <v>31</v>
      </c>
      <c r="X152" t="s">
        <v>105</v>
      </c>
      <c r="Y152" t="s">
        <v>65</v>
      </c>
      <c r="Z152" t="s">
        <v>36</v>
      </c>
      <c r="AA152" t="s">
        <v>32</v>
      </c>
      <c r="AB152" t="s">
        <v>36</v>
      </c>
      <c r="AC152" t="s">
        <v>36</v>
      </c>
      <c r="AE152" t="s">
        <v>66</v>
      </c>
      <c r="AF152" t="s">
        <v>47</v>
      </c>
      <c r="AG152" t="s">
        <v>39</v>
      </c>
      <c r="AH15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3" spans="1:34" x14ac:dyDescent="0.25">
      <c r="A153">
        <v>186</v>
      </c>
      <c r="B153" s="1">
        <v>44749.776296296302</v>
      </c>
      <c r="C153" s="1">
        <v>44749.777685185203</v>
      </c>
      <c r="D153" t="s">
        <v>22</v>
      </c>
      <c r="F153" t="s">
        <v>40</v>
      </c>
      <c r="G153" t="s">
        <v>347</v>
      </c>
      <c r="H153" t="s">
        <v>25</v>
      </c>
      <c r="I153" t="s">
        <v>26</v>
      </c>
      <c r="J153" t="s">
        <v>96</v>
      </c>
      <c r="K153" t="s">
        <v>363</v>
      </c>
      <c r="L153" t="s">
        <v>43</v>
      </c>
      <c r="P153" t="s">
        <v>48</v>
      </c>
      <c r="Q153" t="s">
        <v>33</v>
      </c>
      <c r="R153" cm="1">
        <f t="array" ref="R15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53" t="s">
        <v>44</v>
      </c>
      <c r="T153" cm="1">
        <f t="array" ref="T15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53">
        <f>ROUNDUP(AVERAGE(Table1[[#This Row],[22]],Table1[[#This Row],[32]]),0)</f>
        <v>4</v>
      </c>
      <c r="V153" t="str" cm="1">
        <f t="array" ref="V153">_xlfn.IFS(Table1[[#This Row],[33]]=1, "Strongly agree", Table1[[#This Row],[33]]=2, "Agree", Table1[[#This Row],[33]]=3, "Somewhat agree", Table1[[#This Row],[33]]=4, "Neutral", Table1[[#This Row],[33]]=5, "Somewhat disagree", Table1[[#This Row],[33]]=6, "Disagree", Table1[[#This Row],[33]]=7, "Strongly disagree", Table1[[#This Row],[33]]="","")</f>
        <v>Neutral</v>
      </c>
      <c r="W153" t="s">
        <v>45</v>
      </c>
      <c r="X153" t="s">
        <v>46</v>
      </c>
      <c r="Y153" t="s">
        <v>80</v>
      </c>
      <c r="Z153" t="s">
        <v>32</v>
      </c>
      <c r="AA153" t="s">
        <v>44</v>
      </c>
      <c r="AB153" t="s">
        <v>45</v>
      </c>
      <c r="AC153" t="s">
        <v>31</v>
      </c>
      <c r="AD153" t="s">
        <v>212</v>
      </c>
      <c r="AE153" t="s">
        <v>66</v>
      </c>
      <c r="AF153" t="s">
        <v>47</v>
      </c>
      <c r="AG153" t="s">
        <v>51</v>
      </c>
      <c r="AH15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4" spans="1:34" x14ac:dyDescent="0.25">
      <c r="A154">
        <v>187</v>
      </c>
      <c r="B154" s="1">
        <v>44749.795173611099</v>
      </c>
      <c r="C154" s="1">
        <v>44749.796493055597</v>
      </c>
      <c r="D154" t="s">
        <v>22</v>
      </c>
      <c r="F154" t="s">
        <v>40</v>
      </c>
      <c r="G154" t="s">
        <v>347</v>
      </c>
      <c r="H154" t="s">
        <v>53</v>
      </c>
      <c r="I154" t="s">
        <v>54</v>
      </c>
      <c r="J154" t="s">
        <v>96</v>
      </c>
      <c r="K154" t="s">
        <v>79</v>
      </c>
      <c r="L154" t="s">
        <v>43</v>
      </c>
      <c r="P154" t="s">
        <v>48</v>
      </c>
      <c r="Q154" t="s">
        <v>36</v>
      </c>
      <c r="R154" cm="1">
        <f t="array" ref="R15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54" t="s">
        <v>31</v>
      </c>
      <c r="T154" cm="1">
        <f t="array" ref="T15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54">
        <f>ROUNDUP(AVERAGE(Table1[[#This Row],[22]],Table1[[#This Row],[32]]),0)</f>
        <v>2</v>
      </c>
      <c r="V154" t="str" cm="1">
        <f t="array" ref="V154">_xlfn.IFS(Table1[[#This Row],[33]]=1, "Strongly agree", Table1[[#This Row],[33]]=2, "Agree", Table1[[#This Row],[33]]=3, "Somewhat agree", Table1[[#This Row],[33]]=4, "Neutral", Table1[[#This Row],[33]]=5, "Somewhat disagree", Table1[[#This Row],[33]]=6, "Disagree", Table1[[#This Row],[33]]=7, "Strongly disagree", Table1[[#This Row],[33]]="","")</f>
        <v>Agree</v>
      </c>
      <c r="W154" t="s">
        <v>31</v>
      </c>
      <c r="X154" t="s">
        <v>49</v>
      </c>
      <c r="Y154" t="s">
        <v>72</v>
      </c>
      <c r="Z154" t="s">
        <v>36</v>
      </c>
      <c r="AA154" t="s">
        <v>32</v>
      </c>
      <c r="AB154" t="s">
        <v>36</v>
      </c>
      <c r="AC154" t="s">
        <v>36</v>
      </c>
      <c r="AE154" t="s">
        <v>37</v>
      </c>
      <c r="AF154" t="s">
        <v>38</v>
      </c>
      <c r="AG154" t="s">
        <v>39</v>
      </c>
      <c r="AH15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5" spans="1:34" x14ac:dyDescent="0.25">
      <c r="A155">
        <v>188</v>
      </c>
      <c r="B155" s="1">
        <v>44749.799189814803</v>
      </c>
      <c r="C155" s="1">
        <v>44749.807800925897</v>
      </c>
      <c r="D155" t="s">
        <v>22</v>
      </c>
      <c r="F155" t="s">
        <v>40</v>
      </c>
      <c r="G155" t="s">
        <v>24</v>
      </c>
      <c r="H155" t="s">
        <v>25</v>
      </c>
      <c r="I155" t="s">
        <v>54</v>
      </c>
      <c r="J155" t="s">
        <v>167</v>
      </c>
      <c r="K155" t="s">
        <v>369</v>
      </c>
      <c r="L155" t="s">
        <v>29</v>
      </c>
      <c r="M155" t="s">
        <v>63</v>
      </c>
      <c r="N155" t="s">
        <v>59</v>
      </c>
      <c r="O155" t="s">
        <v>36</v>
      </c>
      <c r="Q155" t="s">
        <v>36</v>
      </c>
      <c r="R155" cm="1">
        <f t="array" ref="R15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55" t="s">
        <v>36</v>
      </c>
      <c r="T155" cm="1">
        <f t="array" ref="T15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55">
        <f>ROUNDUP(AVERAGE(Table1[[#This Row],[22]],Table1[[#This Row],[32]]),0)</f>
        <v>2</v>
      </c>
      <c r="V155" t="str" cm="1">
        <f t="array" ref="V155">_xlfn.IFS(Table1[[#This Row],[33]]=1, "Strongly agree", Table1[[#This Row],[33]]=2, "Agree", Table1[[#This Row],[33]]=3, "Somewhat agree", Table1[[#This Row],[33]]=4, "Neutral", Table1[[#This Row],[33]]=5, "Somewhat disagree", Table1[[#This Row],[33]]=6, "Disagree", Table1[[#This Row],[33]]=7, "Strongly disagree", Table1[[#This Row],[33]]="","")</f>
        <v>Agree</v>
      </c>
      <c r="W155" t="s">
        <v>31</v>
      </c>
      <c r="X155" t="s">
        <v>68</v>
      </c>
      <c r="Y155" t="s">
        <v>69</v>
      </c>
      <c r="Z155" t="s">
        <v>36</v>
      </c>
      <c r="AA155" t="s">
        <v>45</v>
      </c>
      <c r="AB155" t="s">
        <v>31</v>
      </c>
      <c r="AC155" t="s">
        <v>36</v>
      </c>
      <c r="AD155" t="s">
        <v>213</v>
      </c>
      <c r="AE155" t="s">
        <v>66</v>
      </c>
      <c r="AF155" t="s">
        <v>38</v>
      </c>
      <c r="AG155" t="s">
        <v>51</v>
      </c>
      <c r="AH15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6" spans="1:34" x14ac:dyDescent="0.25">
      <c r="A156">
        <v>189</v>
      </c>
      <c r="B156" s="1">
        <v>44749.902314814797</v>
      </c>
      <c r="C156" s="1">
        <v>44749.9049884259</v>
      </c>
      <c r="D156" t="s">
        <v>22</v>
      </c>
      <c r="F156" t="s">
        <v>40</v>
      </c>
      <c r="G156" t="s">
        <v>347</v>
      </c>
      <c r="H156" t="s">
        <v>25</v>
      </c>
      <c r="I156" t="s">
        <v>26</v>
      </c>
      <c r="J156" t="s">
        <v>351</v>
      </c>
      <c r="K156" t="s">
        <v>368</v>
      </c>
      <c r="L156" t="s">
        <v>43</v>
      </c>
      <c r="P156" t="s">
        <v>30</v>
      </c>
      <c r="Q156" t="s">
        <v>44</v>
      </c>
      <c r="R156" cm="1">
        <f t="array" ref="R15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56" t="s">
        <v>44</v>
      </c>
      <c r="T156" cm="1">
        <f t="array" ref="T15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56">
        <f>ROUNDUP(AVERAGE(Table1[[#This Row],[22]],Table1[[#This Row],[32]]),0)</f>
        <v>3</v>
      </c>
      <c r="V156" t="str" cm="1">
        <f t="array" ref="V156">_xlfn.IFS(Table1[[#This Row],[33]]=1, "Strongly agree", Table1[[#This Row],[33]]=2, "Agree", Table1[[#This Row],[33]]=3, "Somewhat agree", Table1[[#This Row],[33]]=4, "Neutral", Table1[[#This Row],[33]]=5, "Somewhat disagree", Table1[[#This Row],[33]]=6, "Disagree", Table1[[#This Row],[33]]=7, "Strongly disagree", Table1[[#This Row],[33]]="","")</f>
        <v>Somewhat agree</v>
      </c>
      <c r="W156" t="s">
        <v>31</v>
      </c>
      <c r="X156" t="s">
        <v>105</v>
      </c>
      <c r="Y156" t="s">
        <v>57</v>
      </c>
      <c r="Z156" t="s">
        <v>44</v>
      </c>
      <c r="AA156" t="s">
        <v>44</v>
      </c>
      <c r="AB156" t="s">
        <v>36</v>
      </c>
      <c r="AC156" t="s">
        <v>36</v>
      </c>
      <c r="AE156" t="s">
        <v>37</v>
      </c>
      <c r="AF156" t="s">
        <v>38</v>
      </c>
      <c r="AG156" t="s">
        <v>51</v>
      </c>
      <c r="AH15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7" spans="1:34" x14ac:dyDescent="0.25">
      <c r="A157">
        <v>192</v>
      </c>
      <c r="B157" s="1">
        <v>44749.946458333303</v>
      </c>
      <c r="C157" s="1">
        <v>44749.949143518497</v>
      </c>
      <c r="D157" t="s">
        <v>22</v>
      </c>
      <c r="F157" t="s">
        <v>23</v>
      </c>
      <c r="G157" t="s">
        <v>347</v>
      </c>
      <c r="H157" t="s">
        <v>25</v>
      </c>
      <c r="I157" t="s">
        <v>26</v>
      </c>
      <c r="J157" t="s">
        <v>355</v>
      </c>
      <c r="K157" t="s">
        <v>363</v>
      </c>
      <c r="L157" t="s">
        <v>43</v>
      </c>
      <c r="P157" t="s">
        <v>30</v>
      </c>
      <c r="Q157" t="s">
        <v>44</v>
      </c>
      <c r="R157" cm="1">
        <f t="array" ref="R15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T157" t="str" cm="1">
        <f t="array" ref="T15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
      </c>
      <c r="U157">
        <f>ROUNDUP(AVERAGE(Table1[[#This Row],[22]],Table1[[#This Row],[32]]),0)</f>
        <v>3</v>
      </c>
      <c r="V157" t="str" cm="1">
        <f t="array" ref="V157">_xlfn.IFS(Table1[[#This Row],[33]]=1, "Strongly agree", Table1[[#This Row],[33]]=2, "Agree", Table1[[#This Row],[33]]=3, "Somewhat agree", Table1[[#This Row],[33]]=4, "Neutral", Table1[[#This Row],[33]]=5, "Somewhat disagree", Table1[[#This Row],[33]]=6, "Disagree", Table1[[#This Row],[33]]=7, "Strongly disagree", Table1[[#This Row],[33]]="","")</f>
        <v>Somewhat agree</v>
      </c>
      <c r="W157" t="s">
        <v>31</v>
      </c>
      <c r="X157" t="s">
        <v>49</v>
      </c>
      <c r="Y157" t="s">
        <v>65</v>
      </c>
      <c r="Z157" t="s">
        <v>44</v>
      </c>
      <c r="AA157" t="s">
        <v>31</v>
      </c>
      <c r="AB157" t="s">
        <v>36</v>
      </c>
      <c r="AC157" t="s">
        <v>31</v>
      </c>
      <c r="AD157" s="2" t="s">
        <v>217</v>
      </c>
      <c r="AE157" t="s">
        <v>37</v>
      </c>
      <c r="AF157" t="s">
        <v>38</v>
      </c>
      <c r="AG157" t="s">
        <v>39</v>
      </c>
      <c r="AH15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8" spans="1:34" x14ac:dyDescent="0.25">
      <c r="A158">
        <v>193</v>
      </c>
      <c r="B158" s="1">
        <v>44749.948576388902</v>
      </c>
      <c r="C158" s="1">
        <v>44749.949988425898</v>
      </c>
      <c r="D158" t="s">
        <v>22</v>
      </c>
      <c r="F158" t="s">
        <v>40</v>
      </c>
      <c r="G158" t="s">
        <v>347</v>
      </c>
      <c r="H158" t="s">
        <v>25</v>
      </c>
      <c r="I158" t="s">
        <v>26</v>
      </c>
      <c r="J158" t="s">
        <v>96</v>
      </c>
      <c r="K158" t="s">
        <v>96</v>
      </c>
      <c r="L158" t="s">
        <v>43</v>
      </c>
      <c r="P158" t="s">
        <v>63</v>
      </c>
      <c r="Q158" t="s">
        <v>44</v>
      </c>
      <c r="R158" cm="1">
        <f t="array" ref="R15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58" t="s">
        <v>33</v>
      </c>
      <c r="T158" cm="1">
        <f t="array" ref="T15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58">
        <f>ROUNDUP(AVERAGE(Table1[[#This Row],[22]],Table1[[#This Row],[32]]),0)</f>
        <v>4</v>
      </c>
      <c r="V158" t="str" cm="1">
        <f t="array" ref="V158">_xlfn.IFS(Table1[[#This Row],[33]]=1, "Strongly agree", Table1[[#This Row],[33]]=2, "Agree", Table1[[#This Row],[33]]=3, "Somewhat agree", Table1[[#This Row],[33]]=4, "Neutral", Table1[[#This Row],[33]]=5, "Somewhat disagree", Table1[[#This Row],[33]]=6, "Disagree", Table1[[#This Row],[33]]=7, "Strongly disagree", Table1[[#This Row],[33]]="","")</f>
        <v>Neutral</v>
      </c>
      <c r="W158" t="s">
        <v>44</v>
      </c>
      <c r="X158" t="s">
        <v>49</v>
      </c>
      <c r="Y158" t="s">
        <v>72</v>
      </c>
      <c r="Z158" t="s">
        <v>44</v>
      </c>
      <c r="AB158" t="s">
        <v>44</v>
      </c>
      <c r="AC158" t="s">
        <v>44</v>
      </c>
      <c r="AE158" t="s">
        <v>66</v>
      </c>
      <c r="AF158" t="s">
        <v>47</v>
      </c>
      <c r="AG158" t="s">
        <v>39</v>
      </c>
      <c r="AH15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59" spans="1:34" x14ac:dyDescent="0.25">
      <c r="A159">
        <v>194</v>
      </c>
      <c r="B159" s="1">
        <v>44750.013287037</v>
      </c>
      <c r="C159" s="1">
        <v>44750.014733796299</v>
      </c>
      <c r="D159" t="s">
        <v>22</v>
      </c>
      <c r="F159" t="s">
        <v>40</v>
      </c>
      <c r="G159" t="s">
        <v>350</v>
      </c>
      <c r="H159" t="s">
        <v>25</v>
      </c>
      <c r="I159" t="s">
        <v>26</v>
      </c>
      <c r="J159" t="s">
        <v>118</v>
      </c>
      <c r="K159" t="s">
        <v>367</v>
      </c>
      <c r="L159" t="s">
        <v>43</v>
      </c>
      <c r="P159" t="s">
        <v>76</v>
      </c>
      <c r="Q159" t="s">
        <v>44</v>
      </c>
      <c r="R159" cm="1">
        <f t="array" ref="R15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59" t="s">
        <v>44</v>
      </c>
      <c r="T159" cm="1">
        <f t="array" ref="T15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59">
        <f>ROUNDUP(AVERAGE(Table1[[#This Row],[22]],Table1[[#This Row],[32]]),0)</f>
        <v>3</v>
      </c>
      <c r="V159" t="str" cm="1">
        <f t="array" ref="V159">_xlfn.IFS(Table1[[#This Row],[33]]=1, "Strongly agree", Table1[[#This Row],[33]]=2, "Agree", Table1[[#This Row],[33]]=3, "Somewhat agree", Table1[[#This Row],[33]]=4, "Neutral", Table1[[#This Row],[33]]=5, "Somewhat disagree", Table1[[#This Row],[33]]=6, "Disagree", Table1[[#This Row],[33]]=7, "Strongly disagree", Table1[[#This Row],[33]]="","")</f>
        <v>Somewhat agree</v>
      </c>
      <c r="W159" t="s">
        <v>36</v>
      </c>
      <c r="X159" t="s">
        <v>145</v>
      </c>
      <c r="Y159" t="s">
        <v>57</v>
      </c>
      <c r="Z159" t="s">
        <v>33</v>
      </c>
      <c r="AA159" t="s">
        <v>44</v>
      </c>
      <c r="AB159" t="s">
        <v>36</v>
      </c>
      <c r="AC159" t="s">
        <v>36</v>
      </c>
      <c r="AE159" t="s">
        <v>37</v>
      </c>
      <c r="AF159" t="s">
        <v>38</v>
      </c>
      <c r="AG159" t="s">
        <v>39</v>
      </c>
      <c r="AH15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0" spans="1:34" x14ac:dyDescent="0.25">
      <c r="A160">
        <v>195</v>
      </c>
      <c r="B160" s="1">
        <v>44750.367314814801</v>
      </c>
      <c r="C160" s="1">
        <v>44750.369675925896</v>
      </c>
      <c r="D160" t="s">
        <v>22</v>
      </c>
      <c r="F160" t="s">
        <v>40</v>
      </c>
      <c r="G160" t="s">
        <v>346</v>
      </c>
      <c r="H160" t="s">
        <v>25</v>
      </c>
      <c r="I160" t="s">
        <v>54</v>
      </c>
      <c r="J160" t="s">
        <v>351</v>
      </c>
      <c r="K160" t="s">
        <v>98</v>
      </c>
      <c r="L160" t="s">
        <v>43</v>
      </c>
      <c r="P160" t="s">
        <v>63</v>
      </c>
      <c r="Q160" t="s">
        <v>36</v>
      </c>
      <c r="R160" cm="1">
        <f t="array" ref="R16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60" t="s">
        <v>44</v>
      </c>
      <c r="T160" cm="1">
        <f t="array" ref="T16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60">
        <f>ROUNDUP(AVERAGE(Table1[[#This Row],[22]],Table1[[#This Row],[32]]),0)</f>
        <v>3</v>
      </c>
      <c r="V160" t="str" cm="1">
        <f t="array" ref="V160">_xlfn.IFS(Table1[[#This Row],[33]]=1, "Strongly agree", Table1[[#This Row],[33]]=2, "Agree", Table1[[#This Row],[33]]=3, "Somewhat agree", Table1[[#This Row],[33]]=4, "Neutral", Table1[[#This Row],[33]]=5, "Somewhat disagree", Table1[[#This Row],[33]]=6, "Disagree", Table1[[#This Row],[33]]=7, "Strongly disagree", Table1[[#This Row],[33]]="","")</f>
        <v>Somewhat agree</v>
      </c>
      <c r="W160" t="s">
        <v>31</v>
      </c>
      <c r="X160" t="s">
        <v>34</v>
      </c>
      <c r="Y160" t="s">
        <v>57</v>
      </c>
      <c r="Z160" t="s">
        <v>44</v>
      </c>
      <c r="AA160" t="s">
        <v>33</v>
      </c>
      <c r="AB160" t="s">
        <v>31</v>
      </c>
      <c r="AC160" t="s">
        <v>36</v>
      </c>
      <c r="AE160" t="s">
        <v>66</v>
      </c>
      <c r="AF160" t="s">
        <v>38</v>
      </c>
      <c r="AG160" t="s">
        <v>51</v>
      </c>
      <c r="AH16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1" spans="1:34" x14ac:dyDescent="0.25">
      <c r="A161">
        <v>197</v>
      </c>
      <c r="B161" s="1">
        <v>44750.432256944398</v>
      </c>
      <c r="C161" s="1">
        <v>44750.433657407397</v>
      </c>
      <c r="D161" t="s">
        <v>22</v>
      </c>
      <c r="F161" t="s">
        <v>40</v>
      </c>
      <c r="G161" t="s">
        <v>345</v>
      </c>
      <c r="H161" t="s">
        <v>25</v>
      </c>
      <c r="I161" t="s">
        <v>26</v>
      </c>
      <c r="J161" t="s">
        <v>359</v>
      </c>
      <c r="K161" t="s">
        <v>367</v>
      </c>
      <c r="L161" t="s">
        <v>43</v>
      </c>
      <c r="P161" t="s">
        <v>76</v>
      </c>
      <c r="Q161" t="s">
        <v>31</v>
      </c>
      <c r="R161" cm="1">
        <f t="array" ref="R16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61" t="s">
        <v>31</v>
      </c>
      <c r="T161" cm="1">
        <f t="array" ref="T16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61">
        <f>ROUNDUP(AVERAGE(Table1[[#This Row],[22]],Table1[[#This Row],[32]]),0)</f>
        <v>1</v>
      </c>
      <c r="V161" t="str" cm="1">
        <f t="array" ref="V161">_xlfn.IFS(Table1[[#This Row],[33]]=1, "Strongly agree", Table1[[#This Row],[33]]=2, "Agree", Table1[[#This Row],[33]]=3, "Somewhat agree", Table1[[#This Row],[33]]=4, "Neutral", Table1[[#This Row],[33]]=5, "Somewhat disagree", Table1[[#This Row],[33]]=6, "Disagree", Table1[[#This Row],[33]]=7, "Strongly disagree", Table1[[#This Row],[33]]="","")</f>
        <v>Strongly agree</v>
      </c>
      <c r="W161" t="s">
        <v>36</v>
      </c>
      <c r="X161" t="s">
        <v>145</v>
      </c>
      <c r="Y161" t="s">
        <v>57</v>
      </c>
      <c r="Z161" t="s">
        <v>36</v>
      </c>
      <c r="AA161" t="s">
        <v>44</v>
      </c>
      <c r="AB161" t="s">
        <v>36</v>
      </c>
      <c r="AC161" t="s">
        <v>36</v>
      </c>
      <c r="AE161" t="s">
        <v>66</v>
      </c>
      <c r="AF161" t="s">
        <v>38</v>
      </c>
      <c r="AG161" t="s">
        <v>51</v>
      </c>
      <c r="AH16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2" spans="1:34" x14ac:dyDescent="0.25">
      <c r="A162">
        <v>198</v>
      </c>
      <c r="B162" s="1">
        <v>44750.4558680556</v>
      </c>
      <c r="C162" s="1">
        <v>44750.456886574102</v>
      </c>
      <c r="D162" t="s">
        <v>22</v>
      </c>
      <c r="F162" t="s">
        <v>40</v>
      </c>
      <c r="G162" t="s">
        <v>24</v>
      </c>
      <c r="H162" t="s">
        <v>25</v>
      </c>
      <c r="I162" t="s">
        <v>26</v>
      </c>
      <c r="J162" t="s">
        <v>352</v>
      </c>
      <c r="K162" t="s">
        <v>364</v>
      </c>
      <c r="L162" t="s">
        <v>43</v>
      </c>
      <c r="P162" t="s">
        <v>48</v>
      </c>
      <c r="Q162" t="s">
        <v>44</v>
      </c>
      <c r="R162" cm="1">
        <f t="array" ref="R16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62" t="s">
        <v>36</v>
      </c>
      <c r="T162" cm="1">
        <f t="array" ref="T16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62">
        <f>ROUNDUP(AVERAGE(Table1[[#This Row],[22]],Table1[[#This Row],[32]]),0)</f>
        <v>3</v>
      </c>
      <c r="V162" t="str" cm="1">
        <f t="array" ref="V162">_xlfn.IFS(Table1[[#This Row],[33]]=1, "Strongly agree", Table1[[#This Row],[33]]=2, "Agree", Table1[[#This Row],[33]]=3, "Somewhat agree", Table1[[#This Row],[33]]=4, "Neutral", Table1[[#This Row],[33]]=5, "Somewhat disagree", Table1[[#This Row],[33]]=6, "Disagree", Table1[[#This Row],[33]]=7, "Strongly disagree", Table1[[#This Row],[33]]="","")</f>
        <v>Somewhat agree</v>
      </c>
      <c r="W162" t="s">
        <v>31</v>
      </c>
      <c r="X162" t="s">
        <v>49</v>
      </c>
      <c r="Y162" t="s">
        <v>65</v>
      </c>
      <c r="Z162" t="s">
        <v>44</v>
      </c>
      <c r="AA162" t="s">
        <v>36</v>
      </c>
      <c r="AB162" t="s">
        <v>36</v>
      </c>
      <c r="AC162" t="s">
        <v>36</v>
      </c>
      <c r="AE162" t="s">
        <v>66</v>
      </c>
      <c r="AF162" t="s">
        <v>38</v>
      </c>
      <c r="AG162" t="s">
        <v>51</v>
      </c>
      <c r="AH16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3" spans="1:34" x14ac:dyDescent="0.25">
      <c r="A163">
        <v>199</v>
      </c>
      <c r="B163" s="1">
        <v>44750.496203703697</v>
      </c>
      <c r="C163" s="1">
        <v>44750.500300925902</v>
      </c>
      <c r="D163" t="s">
        <v>22</v>
      </c>
      <c r="F163" t="s">
        <v>40</v>
      </c>
      <c r="G163" t="s">
        <v>347</v>
      </c>
      <c r="H163" t="s">
        <v>53</v>
      </c>
      <c r="I163" t="s">
        <v>54</v>
      </c>
      <c r="J163" t="s">
        <v>359</v>
      </c>
      <c r="K163" t="s">
        <v>98</v>
      </c>
      <c r="L163" t="s">
        <v>43</v>
      </c>
      <c r="P163" t="s">
        <v>76</v>
      </c>
      <c r="Q163" t="s">
        <v>44</v>
      </c>
      <c r="R163" cm="1">
        <f t="array" ref="R16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63" t="s">
        <v>36</v>
      </c>
      <c r="T163" cm="1">
        <f t="array" ref="T16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63">
        <f>ROUNDUP(AVERAGE(Table1[[#This Row],[22]],Table1[[#This Row],[32]]),0)</f>
        <v>3</v>
      </c>
      <c r="V163" t="str" cm="1">
        <f t="array" ref="V163">_xlfn.IFS(Table1[[#This Row],[33]]=1, "Strongly agree", Table1[[#This Row],[33]]=2, "Agree", Table1[[#This Row],[33]]=3, "Somewhat agree", Table1[[#This Row],[33]]=4, "Neutral", Table1[[#This Row],[33]]=5, "Somewhat disagree", Table1[[#This Row],[33]]=6, "Disagree", Table1[[#This Row],[33]]=7, "Strongly disagree", Table1[[#This Row],[33]]="","")</f>
        <v>Somewhat agree</v>
      </c>
      <c r="W163" t="s">
        <v>36</v>
      </c>
      <c r="X163" t="s">
        <v>46</v>
      </c>
      <c r="Y163" t="s">
        <v>35</v>
      </c>
      <c r="Z163" t="s">
        <v>44</v>
      </c>
      <c r="AA163" t="s">
        <v>45</v>
      </c>
      <c r="AB163" t="s">
        <v>36</v>
      </c>
      <c r="AC163" t="s">
        <v>31</v>
      </c>
      <c r="AE163" t="s">
        <v>66</v>
      </c>
      <c r="AF163" t="s">
        <v>38</v>
      </c>
      <c r="AG163" t="s">
        <v>39</v>
      </c>
      <c r="AH16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4" spans="1:34" x14ac:dyDescent="0.25">
      <c r="A164">
        <v>200</v>
      </c>
      <c r="B164" s="1">
        <v>44750.536898148101</v>
      </c>
      <c r="C164" s="1">
        <v>44750.538935185199</v>
      </c>
      <c r="D164" t="s">
        <v>22</v>
      </c>
      <c r="F164" t="s">
        <v>40</v>
      </c>
      <c r="G164" t="s">
        <v>24</v>
      </c>
      <c r="H164" t="s">
        <v>25</v>
      </c>
      <c r="I164" t="s">
        <v>26</v>
      </c>
      <c r="J164" t="s">
        <v>352</v>
      </c>
      <c r="K164" t="s">
        <v>369</v>
      </c>
      <c r="L164" t="s">
        <v>43</v>
      </c>
      <c r="P164" t="s">
        <v>30</v>
      </c>
      <c r="Q164" t="s">
        <v>44</v>
      </c>
      <c r="R164" cm="1">
        <f t="array" ref="R16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64" t="s">
        <v>33</v>
      </c>
      <c r="T164" cm="1">
        <f t="array" ref="T16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64">
        <f>ROUNDUP(AVERAGE(Table1[[#This Row],[22]],Table1[[#This Row],[32]]),0)</f>
        <v>4</v>
      </c>
      <c r="V164" t="str" cm="1">
        <f t="array" ref="V164">_xlfn.IFS(Table1[[#This Row],[33]]=1, "Strongly agree", Table1[[#This Row],[33]]=2, "Agree", Table1[[#This Row],[33]]=3, "Somewhat agree", Table1[[#This Row],[33]]=4, "Neutral", Table1[[#This Row],[33]]=5, "Somewhat disagree", Table1[[#This Row],[33]]=6, "Disagree", Table1[[#This Row],[33]]=7, "Strongly disagree", Table1[[#This Row],[33]]="","")</f>
        <v>Neutral</v>
      </c>
      <c r="W164" t="s">
        <v>31</v>
      </c>
      <c r="X164" t="s">
        <v>68</v>
      </c>
      <c r="Y164" t="s">
        <v>69</v>
      </c>
      <c r="Z164" t="s">
        <v>36</v>
      </c>
      <c r="AA164" t="s">
        <v>32</v>
      </c>
      <c r="AB164" t="s">
        <v>36</v>
      </c>
      <c r="AC164" t="s">
        <v>31</v>
      </c>
      <c r="AE164" t="s">
        <v>37</v>
      </c>
      <c r="AF164" t="s">
        <v>38</v>
      </c>
      <c r="AG164" t="s">
        <v>51</v>
      </c>
      <c r="AH16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5" spans="1:34" x14ac:dyDescent="0.25">
      <c r="A165">
        <v>201</v>
      </c>
      <c r="B165" s="1">
        <v>44750.547708333303</v>
      </c>
      <c r="C165" s="1">
        <v>44750.550451388903</v>
      </c>
      <c r="D165" t="s">
        <v>22</v>
      </c>
      <c r="F165" t="s">
        <v>40</v>
      </c>
      <c r="G165" t="s">
        <v>347</v>
      </c>
      <c r="H165" t="s">
        <v>53</v>
      </c>
      <c r="I165" t="s">
        <v>54</v>
      </c>
      <c r="J165" t="s">
        <v>359</v>
      </c>
      <c r="K165" t="s">
        <v>96</v>
      </c>
      <c r="L165" t="s">
        <v>29</v>
      </c>
      <c r="M165" t="s">
        <v>59</v>
      </c>
      <c r="N165" t="s">
        <v>30</v>
      </c>
      <c r="O165" t="s">
        <v>32</v>
      </c>
      <c r="Q165" t="s">
        <v>36</v>
      </c>
      <c r="R165" cm="1">
        <f t="array" ref="R16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65" t="s">
        <v>44</v>
      </c>
      <c r="T165" cm="1">
        <f t="array" ref="T16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65">
        <f>ROUNDUP(AVERAGE(Table1[[#This Row],[22]],Table1[[#This Row],[32]]),0)</f>
        <v>3</v>
      </c>
      <c r="V165" t="str" cm="1">
        <f t="array" ref="V165">_xlfn.IFS(Table1[[#This Row],[33]]=1, "Strongly agree", Table1[[#This Row],[33]]=2, "Agree", Table1[[#This Row],[33]]=3, "Somewhat agree", Table1[[#This Row],[33]]=4, "Neutral", Table1[[#This Row],[33]]=5, "Somewhat disagree", Table1[[#This Row],[33]]=6, "Disagree", Table1[[#This Row],[33]]=7, "Strongly disagree", Table1[[#This Row],[33]]="","")</f>
        <v>Somewhat agree</v>
      </c>
      <c r="W165" t="s">
        <v>31</v>
      </c>
      <c r="X165" t="s">
        <v>49</v>
      </c>
      <c r="Y165" t="s">
        <v>57</v>
      </c>
      <c r="Z165" t="s">
        <v>44</v>
      </c>
      <c r="AA165" t="s">
        <v>36</v>
      </c>
      <c r="AB165" t="s">
        <v>36</v>
      </c>
      <c r="AC165" t="s">
        <v>45</v>
      </c>
      <c r="AE165" t="s">
        <v>37</v>
      </c>
      <c r="AF165" t="s">
        <v>38</v>
      </c>
      <c r="AG165" t="s">
        <v>39</v>
      </c>
      <c r="AH16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6" spans="1:34" x14ac:dyDescent="0.25">
      <c r="A166">
        <v>202</v>
      </c>
      <c r="B166" s="1">
        <v>44750.549340277801</v>
      </c>
      <c r="C166" s="1">
        <v>44750.550821759301</v>
      </c>
      <c r="D166" t="s">
        <v>22</v>
      </c>
      <c r="F166" t="s">
        <v>40</v>
      </c>
      <c r="G166" t="s">
        <v>346</v>
      </c>
      <c r="H166" t="s">
        <v>25</v>
      </c>
      <c r="I166" t="s">
        <v>26</v>
      </c>
      <c r="J166" t="s">
        <v>356</v>
      </c>
      <c r="K166" t="s">
        <v>96</v>
      </c>
      <c r="L166" t="s">
        <v>43</v>
      </c>
      <c r="P166" t="s">
        <v>48</v>
      </c>
      <c r="Q166" t="s">
        <v>31</v>
      </c>
      <c r="R166" cm="1">
        <f t="array" ref="R16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66" t="s">
        <v>32</v>
      </c>
      <c r="T166" cm="1">
        <f t="array" ref="T16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66">
        <f>ROUNDUP(AVERAGE(Table1[[#This Row],[22]],Table1[[#This Row],[32]]),0)</f>
        <v>4</v>
      </c>
      <c r="V166" t="str" cm="1">
        <f t="array" ref="V166">_xlfn.IFS(Table1[[#This Row],[33]]=1, "Strongly agree", Table1[[#This Row],[33]]=2, "Agree", Table1[[#This Row],[33]]=3, "Somewhat agree", Table1[[#This Row],[33]]=4, "Neutral", Table1[[#This Row],[33]]=5, "Somewhat disagree", Table1[[#This Row],[33]]=6, "Disagree", Table1[[#This Row],[33]]=7, "Strongly disagree", Table1[[#This Row],[33]]="","")</f>
        <v>Neutral</v>
      </c>
      <c r="W166" t="s">
        <v>31</v>
      </c>
      <c r="X166" t="s">
        <v>68</v>
      </c>
      <c r="Y166" t="s">
        <v>69</v>
      </c>
      <c r="Z166" t="s">
        <v>32</v>
      </c>
      <c r="AA166" t="s">
        <v>73</v>
      </c>
      <c r="AB166" t="s">
        <v>31</v>
      </c>
      <c r="AC166" t="s">
        <v>32</v>
      </c>
      <c r="AE166" t="s">
        <v>37</v>
      </c>
      <c r="AF166" t="s">
        <v>38</v>
      </c>
      <c r="AG166" t="s">
        <v>39</v>
      </c>
      <c r="AH16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7" spans="1:34" x14ac:dyDescent="0.25">
      <c r="A167">
        <v>203</v>
      </c>
      <c r="B167" s="1">
        <v>44750.557418981502</v>
      </c>
      <c r="C167" s="1">
        <v>44750.558599536998</v>
      </c>
      <c r="D167" t="s">
        <v>22</v>
      </c>
      <c r="F167" t="s">
        <v>40</v>
      </c>
      <c r="G167" t="s">
        <v>350</v>
      </c>
      <c r="H167" t="s">
        <v>25</v>
      </c>
      <c r="I167" t="s">
        <v>26</v>
      </c>
      <c r="J167" t="s">
        <v>96</v>
      </c>
      <c r="K167" t="s">
        <v>367</v>
      </c>
      <c r="L167" t="s">
        <v>56</v>
      </c>
      <c r="P167" t="s">
        <v>63</v>
      </c>
      <c r="Q167" t="s">
        <v>32</v>
      </c>
      <c r="R167" cm="1">
        <f t="array" ref="R16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6</v>
      </c>
      <c r="S167" t="s">
        <v>33</v>
      </c>
      <c r="T167" cm="1">
        <f t="array" ref="T16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67">
        <f>ROUNDUP(AVERAGE(Table1[[#This Row],[22]],Table1[[#This Row],[32]]),0)</f>
        <v>6</v>
      </c>
      <c r="V167" t="str" cm="1">
        <f t="array" ref="V167">_xlfn.IFS(Table1[[#This Row],[33]]=1, "Strongly agree", Table1[[#This Row],[33]]=2, "Agree", Table1[[#This Row],[33]]=3, "Somewhat agree", Table1[[#This Row],[33]]=4, "Neutral", Table1[[#This Row],[33]]=5, "Somewhat disagree", Table1[[#This Row],[33]]=6, "Disagree", Table1[[#This Row],[33]]=7, "Strongly disagree", Table1[[#This Row],[33]]="","")</f>
        <v>Disagree</v>
      </c>
      <c r="W167" t="s">
        <v>36</v>
      </c>
      <c r="X167" t="s">
        <v>68</v>
      </c>
      <c r="Y167" t="s">
        <v>69</v>
      </c>
      <c r="Z167" t="s">
        <v>36</v>
      </c>
      <c r="AA167" t="s">
        <v>36</v>
      </c>
      <c r="AB167" t="s">
        <v>36</v>
      </c>
      <c r="AC167" t="s">
        <v>45</v>
      </c>
      <c r="AE167" t="s">
        <v>66</v>
      </c>
      <c r="AF167" t="s">
        <v>47</v>
      </c>
      <c r="AG167" t="s">
        <v>39</v>
      </c>
      <c r="AH16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8" spans="1:34" x14ac:dyDescent="0.25">
      <c r="A168">
        <v>204</v>
      </c>
      <c r="B168" s="1">
        <v>44750.604641203703</v>
      </c>
      <c r="C168" s="1">
        <v>44750.6102777778</v>
      </c>
      <c r="D168" t="s">
        <v>22</v>
      </c>
      <c r="F168" t="s">
        <v>40</v>
      </c>
      <c r="G168" t="s">
        <v>347</v>
      </c>
      <c r="H168" t="s">
        <v>53</v>
      </c>
      <c r="I168" t="s">
        <v>54</v>
      </c>
      <c r="J168" t="s">
        <v>352</v>
      </c>
      <c r="K168" t="s">
        <v>363</v>
      </c>
      <c r="L168" t="s">
        <v>43</v>
      </c>
      <c r="P168" t="s">
        <v>63</v>
      </c>
      <c r="Q168" t="s">
        <v>36</v>
      </c>
      <c r="R168" cm="1">
        <f t="array" ref="R16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68" t="s">
        <v>31</v>
      </c>
      <c r="T168" cm="1">
        <f t="array" ref="T16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68">
        <f>ROUNDUP(AVERAGE(Table1[[#This Row],[22]],Table1[[#This Row],[32]]),0)</f>
        <v>2</v>
      </c>
      <c r="V168" t="str" cm="1">
        <f t="array" ref="V168">_xlfn.IFS(Table1[[#This Row],[33]]=1, "Strongly agree", Table1[[#This Row],[33]]=2, "Agree", Table1[[#This Row],[33]]=3, "Somewhat agree", Table1[[#This Row],[33]]=4, "Neutral", Table1[[#This Row],[33]]=5, "Somewhat disagree", Table1[[#This Row],[33]]=6, "Disagree", Table1[[#This Row],[33]]=7, "Strongly disagree", Table1[[#This Row],[33]]="","")</f>
        <v>Agree</v>
      </c>
      <c r="W168" t="s">
        <v>44</v>
      </c>
      <c r="X168" t="s">
        <v>68</v>
      </c>
      <c r="Y168" t="s">
        <v>69</v>
      </c>
      <c r="Z168" t="s">
        <v>33</v>
      </c>
      <c r="AA168" t="s">
        <v>73</v>
      </c>
      <c r="AB168" t="s">
        <v>31</v>
      </c>
      <c r="AC168" t="s">
        <v>45</v>
      </c>
      <c r="AE168" t="s">
        <v>37</v>
      </c>
      <c r="AF168" t="s">
        <v>38</v>
      </c>
      <c r="AG168" t="s">
        <v>51</v>
      </c>
      <c r="AH16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69" spans="1:34" x14ac:dyDescent="0.25">
      <c r="A169">
        <v>205</v>
      </c>
      <c r="B169" s="1">
        <v>44750.661388888897</v>
      </c>
      <c r="C169" s="1">
        <v>44750.662905092599</v>
      </c>
      <c r="D169" t="s">
        <v>22</v>
      </c>
      <c r="F169" t="s">
        <v>40</v>
      </c>
      <c r="G169" t="s">
        <v>350</v>
      </c>
      <c r="H169" t="s">
        <v>25</v>
      </c>
      <c r="I169" t="s">
        <v>26</v>
      </c>
      <c r="J169" t="s">
        <v>118</v>
      </c>
      <c r="K169" t="s">
        <v>79</v>
      </c>
      <c r="L169" t="s">
        <v>56</v>
      </c>
      <c r="P169" t="s">
        <v>63</v>
      </c>
      <c r="Q169" t="s">
        <v>44</v>
      </c>
      <c r="R169" cm="1">
        <f t="array" ref="R16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69" t="s">
        <v>44</v>
      </c>
      <c r="T169" cm="1">
        <f t="array" ref="T16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69">
        <f>ROUNDUP(AVERAGE(Table1[[#This Row],[22]],Table1[[#This Row],[32]]),0)</f>
        <v>3</v>
      </c>
      <c r="V169" t="str" cm="1">
        <f t="array" ref="V169">_xlfn.IFS(Table1[[#This Row],[33]]=1, "Strongly agree", Table1[[#This Row],[33]]=2, "Agree", Table1[[#This Row],[33]]=3, "Somewhat agree", Table1[[#This Row],[33]]=4, "Neutral", Table1[[#This Row],[33]]=5, "Somewhat disagree", Table1[[#This Row],[33]]=6, "Disagree", Table1[[#This Row],[33]]=7, "Strongly disagree", Table1[[#This Row],[33]]="","")</f>
        <v>Somewhat agree</v>
      </c>
      <c r="W169" t="s">
        <v>31</v>
      </c>
      <c r="X169" t="s">
        <v>105</v>
      </c>
      <c r="Y169" t="s">
        <v>57</v>
      </c>
      <c r="Z169" t="s">
        <v>45</v>
      </c>
      <c r="AA169" t="s">
        <v>45</v>
      </c>
      <c r="AB169" t="s">
        <v>44</v>
      </c>
      <c r="AC169" t="s">
        <v>31</v>
      </c>
      <c r="AE169" t="s">
        <v>66</v>
      </c>
      <c r="AF169" t="s">
        <v>47</v>
      </c>
      <c r="AG169" t="s">
        <v>39</v>
      </c>
      <c r="AH16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0" spans="1:34" x14ac:dyDescent="0.25">
      <c r="A170">
        <v>207</v>
      </c>
      <c r="B170" s="1">
        <v>44750.712893518503</v>
      </c>
      <c r="C170" s="1">
        <v>44750.714421296303</v>
      </c>
      <c r="D170" t="s">
        <v>22</v>
      </c>
      <c r="F170" t="s">
        <v>40</v>
      </c>
      <c r="G170" t="s">
        <v>347</v>
      </c>
      <c r="H170" t="s">
        <v>25</v>
      </c>
      <c r="I170" t="s">
        <v>54</v>
      </c>
      <c r="J170" t="s">
        <v>360</v>
      </c>
      <c r="K170" t="s">
        <v>79</v>
      </c>
      <c r="L170" t="s">
        <v>29</v>
      </c>
      <c r="M170" t="s">
        <v>76</v>
      </c>
      <c r="N170" t="s">
        <v>63</v>
      </c>
      <c r="O170" t="s">
        <v>36</v>
      </c>
      <c r="Q170" t="s">
        <v>36</v>
      </c>
      <c r="R170" cm="1">
        <f t="array" ref="R17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70" t="s">
        <v>36</v>
      </c>
      <c r="T170" cm="1">
        <f t="array" ref="T17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70">
        <f>ROUNDUP(AVERAGE(Table1[[#This Row],[22]],Table1[[#This Row],[32]]),0)</f>
        <v>2</v>
      </c>
      <c r="V170" t="str" cm="1">
        <f t="array" ref="V170">_xlfn.IFS(Table1[[#This Row],[33]]=1, "Strongly agree", Table1[[#This Row],[33]]=2, "Agree", Table1[[#This Row],[33]]=3, "Somewhat agree", Table1[[#This Row],[33]]=4, "Neutral", Table1[[#This Row],[33]]=5, "Somewhat disagree", Table1[[#This Row],[33]]=6, "Disagree", Table1[[#This Row],[33]]=7, "Strongly disagree", Table1[[#This Row],[33]]="","")</f>
        <v>Agree</v>
      </c>
      <c r="W170" t="s">
        <v>36</v>
      </c>
      <c r="X170" t="s">
        <v>34</v>
      </c>
      <c r="Y170" t="s">
        <v>60</v>
      </c>
      <c r="Z170" t="s">
        <v>45</v>
      </c>
      <c r="AA170" t="s">
        <v>36</v>
      </c>
      <c r="AB170" t="s">
        <v>44</v>
      </c>
      <c r="AC170" t="s">
        <v>36</v>
      </c>
      <c r="AE170" t="s">
        <v>37</v>
      </c>
      <c r="AF170" t="s">
        <v>47</v>
      </c>
      <c r="AG170" t="s">
        <v>51</v>
      </c>
      <c r="AH17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1" spans="1:34" x14ac:dyDescent="0.25">
      <c r="A171">
        <v>208</v>
      </c>
      <c r="B171" s="1">
        <v>44750.787812499999</v>
      </c>
      <c r="C171" s="1">
        <v>44750.7898726852</v>
      </c>
      <c r="D171" t="s">
        <v>22</v>
      </c>
      <c r="F171" t="s">
        <v>40</v>
      </c>
      <c r="G171" t="s">
        <v>347</v>
      </c>
      <c r="H171" t="s">
        <v>25</v>
      </c>
      <c r="I171" t="s">
        <v>26</v>
      </c>
      <c r="J171" t="s">
        <v>361</v>
      </c>
      <c r="K171" t="s">
        <v>79</v>
      </c>
      <c r="L171" t="s">
        <v>43</v>
      </c>
      <c r="P171" t="s">
        <v>30</v>
      </c>
      <c r="Q171" t="s">
        <v>33</v>
      </c>
      <c r="R171" cm="1">
        <f t="array" ref="R17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71" t="s">
        <v>33</v>
      </c>
      <c r="T171" cm="1">
        <f t="array" ref="T17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71">
        <f>ROUNDUP(AVERAGE(Table1[[#This Row],[22]],Table1[[#This Row],[32]]),0)</f>
        <v>5</v>
      </c>
      <c r="V171" t="str" cm="1">
        <f t="array" ref="V171">_xlfn.IFS(Table1[[#This Row],[33]]=1, "Strongly agree", Table1[[#This Row],[33]]=2, "Agree", Table1[[#This Row],[33]]=3, "Somewhat agree", Table1[[#This Row],[33]]=4, "Neutral", Table1[[#This Row],[33]]=5, "Somewhat disagree", Table1[[#This Row],[33]]=6, "Disagree", Table1[[#This Row],[33]]=7, "Strongly disagree", Table1[[#This Row],[33]]="","")</f>
        <v>Somewhat disagree</v>
      </c>
      <c r="W171" t="s">
        <v>44</v>
      </c>
      <c r="X171" t="s">
        <v>105</v>
      </c>
      <c r="Y171" t="s">
        <v>65</v>
      </c>
      <c r="Z171" t="s">
        <v>44</v>
      </c>
      <c r="AA171" t="s">
        <v>32</v>
      </c>
      <c r="AB171" t="s">
        <v>44</v>
      </c>
      <c r="AC171" t="s">
        <v>36</v>
      </c>
      <c r="AE171" t="s">
        <v>66</v>
      </c>
      <c r="AF171" t="s">
        <v>38</v>
      </c>
      <c r="AG171" t="s">
        <v>39</v>
      </c>
      <c r="AH17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2" spans="1:34" x14ac:dyDescent="0.25">
      <c r="A172">
        <v>209</v>
      </c>
      <c r="B172" s="1">
        <v>44750.929537037002</v>
      </c>
      <c r="C172" s="1">
        <v>44750.930972222202</v>
      </c>
      <c r="D172" t="s">
        <v>22</v>
      </c>
      <c r="F172" t="s">
        <v>40</v>
      </c>
      <c r="G172" t="s">
        <v>346</v>
      </c>
      <c r="H172" t="s">
        <v>25</v>
      </c>
      <c r="I172" t="s">
        <v>54</v>
      </c>
      <c r="J172" t="s">
        <v>356</v>
      </c>
      <c r="K172" t="s">
        <v>79</v>
      </c>
      <c r="L172" t="s">
        <v>29</v>
      </c>
      <c r="M172" t="s">
        <v>59</v>
      </c>
      <c r="N172" t="s">
        <v>63</v>
      </c>
      <c r="O172" t="s">
        <v>44</v>
      </c>
      <c r="Q172" t="s">
        <v>45</v>
      </c>
      <c r="R172" cm="1">
        <f t="array" ref="R17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172" t="s">
        <v>44</v>
      </c>
      <c r="T172" cm="1">
        <f t="array" ref="T17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72">
        <f>ROUNDUP(AVERAGE(Table1[[#This Row],[22]],Table1[[#This Row],[32]]),0)</f>
        <v>4</v>
      </c>
      <c r="V172" t="str" cm="1">
        <f t="array" ref="V172">_xlfn.IFS(Table1[[#This Row],[33]]=1, "Strongly agree", Table1[[#This Row],[33]]=2, "Agree", Table1[[#This Row],[33]]=3, "Somewhat agree", Table1[[#This Row],[33]]=4, "Neutral", Table1[[#This Row],[33]]=5, "Somewhat disagree", Table1[[#This Row],[33]]=6, "Disagree", Table1[[#This Row],[33]]=7, "Strongly disagree", Table1[[#This Row],[33]]="","")</f>
        <v>Neutral</v>
      </c>
      <c r="W172" t="s">
        <v>44</v>
      </c>
      <c r="X172" t="s">
        <v>68</v>
      </c>
      <c r="Y172" t="s">
        <v>69</v>
      </c>
      <c r="Z172" t="s">
        <v>44</v>
      </c>
      <c r="AA172" t="s">
        <v>45</v>
      </c>
      <c r="AB172" t="s">
        <v>36</v>
      </c>
      <c r="AC172" t="s">
        <v>45</v>
      </c>
      <c r="AE172" t="s">
        <v>133</v>
      </c>
      <c r="AF172" t="s">
        <v>111</v>
      </c>
      <c r="AG172" t="s">
        <v>51</v>
      </c>
      <c r="AH17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3" spans="1:34" x14ac:dyDescent="0.25">
      <c r="A173">
        <v>210</v>
      </c>
      <c r="B173" s="1">
        <v>44751.474016203698</v>
      </c>
      <c r="C173" s="1">
        <v>44751.476689814801</v>
      </c>
      <c r="D173" t="s">
        <v>22</v>
      </c>
      <c r="F173" t="s">
        <v>40</v>
      </c>
      <c r="G173" t="s">
        <v>347</v>
      </c>
      <c r="H173" t="s">
        <v>53</v>
      </c>
      <c r="I173" t="s">
        <v>54</v>
      </c>
      <c r="J173" t="s">
        <v>356</v>
      </c>
      <c r="K173" t="s">
        <v>363</v>
      </c>
      <c r="L173" t="s">
        <v>29</v>
      </c>
      <c r="M173" t="s">
        <v>59</v>
      </c>
      <c r="N173" t="s">
        <v>59</v>
      </c>
      <c r="O173" t="s">
        <v>36</v>
      </c>
      <c r="Q173" t="s">
        <v>36</v>
      </c>
      <c r="R173" cm="1">
        <f t="array" ref="R17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73" t="s">
        <v>45</v>
      </c>
      <c r="T173" cm="1">
        <f t="array" ref="T17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73">
        <f>ROUNDUP(AVERAGE(Table1[[#This Row],[22]],Table1[[#This Row],[32]]),0)</f>
        <v>3</v>
      </c>
      <c r="V173" t="str" cm="1">
        <f t="array" ref="V173">_xlfn.IFS(Table1[[#This Row],[33]]=1, "Strongly agree", Table1[[#This Row],[33]]=2, "Agree", Table1[[#This Row],[33]]=3, "Somewhat agree", Table1[[#This Row],[33]]=4, "Neutral", Table1[[#This Row],[33]]=5, "Somewhat disagree", Table1[[#This Row],[33]]=6, "Disagree", Table1[[#This Row],[33]]=7, "Strongly disagree", Table1[[#This Row],[33]]="","")</f>
        <v>Somewhat agree</v>
      </c>
      <c r="W173" t="s">
        <v>31</v>
      </c>
      <c r="X173" t="s">
        <v>49</v>
      </c>
      <c r="Y173" t="s">
        <v>35</v>
      </c>
      <c r="Z173" t="s">
        <v>44</v>
      </c>
      <c r="AA173" t="s">
        <v>45</v>
      </c>
      <c r="AB173" t="s">
        <v>36</v>
      </c>
      <c r="AC173" t="s">
        <v>31</v>
      </c>
      <c r="AD173" t="s">
        <v>227</v>
      </c>
      <c r="AE173" t="s">
        <v>37</v>
      </c>
      <c r="AF173" t="s">
        <v>82</v>
      </c>
      <c r="AG173" t="s">
        <v>39</v>
      </c>
      <c r="AH17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4" spans="1:34" x14ac:dyDescent="0.25">
      <c r="A174">
        <v>211</v>
      </c>
      <c r="B174" s="1">
        <v>44751.480682870402</v>
      </c>
      <c r="C174" s="1">
        <v>44751.4821296296</v>
      </c>
      <c r="D174" t="s">
        <v>22</v>
      </c>
      <c r="F174" t="s">
        <v>40</v>
      </c>
      <c r="G174" t="s">
        <v>24</v>
      </c>
      <c r="H174" t="s">
        <v>25</v>
      </c>
      <c r="I174" t="s">
        <v>26</v>
      </c>
      <c r="J174" t="s">
        <v>356</v>
      </c>
      <c r="K174" t="s">
        <v>369</v>
      </c>
      <c r="L174" t="s">
        <v>43</v>
      </c>
      <c r="P174" t="s">
        <v>30</v>
      </c>
      <c r="Q174" t="s">
        <v>33</v>
      </c>
      <c r="R174" cm="1">
        <f t="array" ref="R17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74" t="s">
        <v>44</v>
      </c>
      <c r="T174" cm="1">
        <f t="array" ref="T17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74">
        <f>ROUNDUP(AVERAGE(Table1[[#This Row],[22]],Table1[[#This Row],[32]]),0)</f>
        <v>4</v>
      </c>
      <c r="V174" t="str" cm="1">
        <f t="array" ref="V174">_xlfn.IFS(Table1[[#This Row],[33]]=1, "Strongly agree", Table1[[#This Row],[33]]=2, "Agree", Table1[[#This Row],[33]]=3, "Somewhat agree", Table1[[#This Row],[33]]=4, "Neutral", Table1[[#This Row],[33]]=5, "Somewhat disagree", Table1[[#This Row],[33]]=6, "Disagree", Table1[[#This Row],[33]]=7, "Strongly disagree", Table1[[#This Row],[33]]="","")</f>
        <v>Neutral</v>
      </c>
      <c r="W174" t="s">
        <v>31</v>
      </c>
      <c r="X174" t="s">
        <v>34</v>
      </c>
      <c r="Y174" t="s">
        <v>35</v>
      </c>
      <c r="Z174" t="s">
        <v>31</v>
      </c>
      <c r="AA174" t="s">
        <v>36</v>
      </c>
      <c r="AB174" t="s">
        <v>36</v>
      </c>
      <c r="AC174" t="s">
        <v>31</v>
      </c>
      <c r="AD174" t="s">
        <v>228</v>
      </c>
      <c r="AE174" t="s">
        <v>66</v>
      </c>
      <c r="AF174" t="s">
        <v>38</v>
      </c>
      <c r="AG174" t="s">
        <v>51</v>
      </c>
      <c r="AH17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5" spans="1:34" x14ac:dyDescent="0.25">
      <c r="A175">
        <v>212</v>
      </c>
      <c r="B175" s="1">
        <v>44751.515347222201</v>
      </c>
      <c r="C175" s="1">
        <v>44751.520069444399</v>
      </c>
      <c r="D175" t="s">
        <v>22</v>
      </c>
      <c r="F175" t="s">
        <v>40</v>
      </c>
      <c r="G175" t="s">
        <v>347</v>
      </c>
      <c r="H175" t="s">
        <v>25</v>
      </c>
      <c r="I175" t="s">
        <v>54</v>
      </c>
      <c r="J175" t="s">
        <v>96</v>
      </c>
      <c r="K175" t="s">
        <v>96</v>
      </c>
      <c r="L175" t="s">
        <v>43</v>
      </c>
      <c r="P175" t="s">
        <v>63</v>
      </c>
      <c r="Q175" t="s">
        <v>44</v>
      </c>
      <c r="R175" cm="1">
        <f t="array" ref="R17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75" t="s">
        <v>31</v>
      </c>
      <c r="T175" cm="1">
        <f t="array" ref="T17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75">
        <f>ROUNDUP(AVERAGE(Table1[[#This Row],[22]],Table1[[#This Row],[32]]),0)</f>
        <v>2</v>
      </c>
      <c r="V175" t="str" cm="1">
        <f t="array" ref="V175">_xlfn.IFS(Table1[[#This Row],[33]]=1, "Strongly agree", Table1[[#This Row],[33]]=2, "Agree", Table1[[#This Row],[33]]=3, "Somewhat agree", Table1[[#This Row],[33]]=4, "Neutral", Table1[[#This Row],[33]]=5, "Somewhat disagree", Table1[[#This Row],[33]]=6, "Disagree", Table1[[#This Row],[33]]=7, "Strongly disagree", Table1[[#This Row],[33]]="","")</f>
        <v>Agree</v>
      </c>
      <c r="W175" t="s">
        <v>36</v>
      </c>
      <c r="X175" t="s">
        <v>68</v>
      </c>
      <c r="Y175" t="s">
        <v>69</v>
      </c>
      <c r="Z175" t="s">
        <v>31</v>
      </c>
      <c r="AA175" t="s">
        <v>33</v>
      </c>
      <c r="AB175" t="s">
        <v>31</v>
      </c>
      <c r="AC175" t="s">
        <v>31</v>
      </c>
      <c r="AD175" t="s">
        <v>229</v>
      </c>
      <c r="AE175" t="s">
        <v>37</v>
      </c>
      <c r="AF175" t="s">
        <v>38</v>
      </c>
      <c r="AG175" t="s">
        <v>39</v>
      </c>
      <c r="AH17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6" spans="1:34" x14ac:dyDescent="0.25">
      <c r="A176">
        <v>213</v>
      </c>
      <c r="B176" s="1">
        <v>44751.537928240701</v>
      </c>
      <c r="C176" s="1">
        <v>44751.539722222202</v>
      </c>
      <c r="D176" t="s">
        <v>22</v>
      </c>
      <c r="F176" t="s">
        <v>40</v>
      </c>
      <c r="G176" t="s">
        <v>346</v>
      </c>
      <c r="H176" t="s">
        <v>25</v>
      </c>
      <c r="I176" t="s">
        <v>26</v>
      </c>
      <c r="J176" t="s">
        <v>351</v>
      </c>
      <c r="K176" t="s">
        <v>98</v>
      </c>
      <c r="L176" t="s">
        <v>56</v>
      </c>
      <c r="P176" t="s">
        <v>63</v>
      </c>
      <c r="Q176" t="s">
        <v>33</v>
      </c>
      <c r="R176" cm="1">
        <f t="array" ref="R17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76" t="s">
        <v>45</v>
      </c>
      <c r="T176" cm="1">
        <f t="array" ref="T17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76">
        <f>ROUNDUP(AVERAGE(Table1[[#This Row],[22]],Table1[[#This Row],[32]]),0)</f>
        <v>5</v>
      </c>
      <c r="V176" t="str" cm="1">
        <f t="array" ref="V176">_xlfn.IFS(Table1[[#This Row],[33]]=1, "Strongly agree", Table1[[#This Row],[33]]=2, "Agree", Table1[[#This Row],[33]]=3, "Somewhat agree", Table1[[#This Row],[33]]=4, "Neutral", Table1[[#This Row],[33]]=5, "Somewhat disagree", Table1[[#This Row],[33]]=6, "Disagree", Table1[[#This Row],[33]]=7, "Strongly disagree", Table1[[#This Row],[33]]="","")</f>
        <v>Somewhat disagree</v>
      </c>
      <c r="W176" t="s">
        <v>36</v>
      </c>
      <c r="X176" t="s">
        <v>46</v>
      </c>
      <c r="Y176" t="s">
        <v>65</v>
      </c>
      <c r="Z176" t="s">
        <v>36</v>
      </c>
      <c r="AA176" t="s">
        <v>32</v>
      </c>
      <c r="AB176" t="s">
        <v>44</v>
      </c>
      <c r="AC176" t="s">
        <v>36</v>
      </c>
      <c r="AE176" t="s">
        <v>37</v>
      </c>
      <c r="AF176" t="s">
        <v>38</v>
      </c>
      <c r="AG176" t="s">
        <v>51</v>
      </c>
      <c r="AH17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7" spans="1:34" x14ac:dyDescent="0.25">
      <c r="A177">
        <v>214</v>
      </c>
      <c r="B177" s="1">
        <v>44751.601666666698</v>
      </c>
      <c r="C177" s="1">
        <v>44751.603067129603</v>
      </c>
      <c r="D177" t="s">
        <v>22</v>
      </c>
      <c r="F177" t="s">
        <v>40</v>
      </c>
      <c r="G177" t="s">
        <v>347</v>
      </c>
      <c r="H177" t="s">
        <v>25</v>
      </c>
      <c r="I177" t="s">
        <v>26</v>
      </c>
      <c r="J177" t="s">
        <v>96</v>
      </c>
      <c r="K177" t="s">
        <v>106</v>
      </c>
      <c r="L177" t="s">
        <v>43</v>
      </c>
      <c r="P177" t="s">
        <v>48</v>
      </c>
      <c r="Q177" t="s">
        <v>36</v>
      </c>
      <c r="R177" cm="1">
        <f t="array" ref="R17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77" t="s">
        <v>44</v>
      </c>
      <c r="T177" cm="1">
        <f t="array" ref="T17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77">
        <f>ROUNDUP(AVERAGE(Table1[[#This Row],[22]],Table1[[#This Row],[32]]),0)</f>
        <v>3</v>
      </c>
      <c r="V177" t="str" cm="1">
        <f t="array" ref="V177">_xlfn.IFS(Table1[[#This Row],[33]]=1, "Strongly agree", Table1[[#This Row],[33]]=2, "Agree", Table1[[#This Row],[33]]=3, "Somewhat agree", Table1[[#This Row],[33]]=4, "Neutral", Table1[[#This Row],[33]]=5, "Somewhat disagree", Table1[[#This Row],[33]]=6, "Disagree", Table1[[#This Row],[33]]=7, "Strongly disagree", Table1[[#This Row],[33]]="","")</f>
        <v>Somewhat agree</v>
      </c>
      <c r="W177" t="s">
        <v>31</v>
      </c>
      <c r="X177" t="s">
        <v>64</v>
      </c>
      <c r="Y177" t="s">
        <v>57</v>
      </c>
      <c r="Z177" t="s">
        <v>31</v>
      </c>
      <c r="AA177" t="s">
        <v>36</v>
      </c>
      <c r="AB177" t="s">
        <v>36</v>
      </c>
      <c r="AC177" t="s">
        <v>31</v>
      </c>
      <c r="AE177" t="s">
        <v>66</v>
      </c>
      <c r="AF177" t="s">
        <v>47</v>
      </c>
      <c r="AG177" t="s">
        <v>51</v>
      </c>
      <c r="AH17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8" spans="1:34" x14ac:dyDescent="0.25">
      <c r="A178">
        <v>215</v>
      </c>
      <c r="B178" s="1">
        <v>44751.661550925899</v>
      </c>
      <c r="C178" s="1">
        <v>44751.662592592598</v>
      </c>
      <c r="D178" t="s">
        <v>22</v>
      </c>
      <c r="F178" t="s">
        <v>40</v>
      </c>
      <c r="G178" t="s">
        <v>24</v>
      </c>
      <c r="H178" t="s">
        <v>53</v>
      </c>
      <c r="I178" t="s">
        <v>26</v>
      </c>
      <c r="J178" t="s">
        <v>96</v>
      </c>
      <c r="K178" t="s">
        <v>367</v>
      </c>
      <c r="L178" t="s">
        <v>29</v>
      </c>
      <c r="M178" t="s">
        <v>48</v>
      </c>
      <c r="N178" t="s">
        <v>48</v>
      </c>
      <c r="O178" t="s">
        <v>45</v>
      </c>
      <c r="Q178" t="s">
        <v>45</v>
      </c>
      <c r="R178" cm="1">
        <f t="array" ref="R17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4</v>
      </c>
      <c r="S178" t="s">
        <v>36</v>
      </c>
      <c r="T178" cm="1">
        <f t="array" ref="T17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78">
        <f>ROUNDUP(AVERAGE(Table1[[#This Row],[22]],Table1[[#This Row],[32]]),0)</f>
        <v>3</v>
      </c>
      <c r="V178" t="str" cm="1">
        <f t="array" ref="V178">_xlfn.IFS(Table1[[#This Row],[33]]=1, "Strongly agree", Table1[[#This Row],[33]]=2, "Agree", Table1[[#This Row],[33]]=3, "Somewhat agree", Table1[[#This Row],[33]]=4, "Neutral", Table1[[#This Row],[33]]=5, "Somewhat disagree", Table1[[#This Row],[33]]=6, "Disagree", Table1[[#This Row],[33]]=7, "Strongly disagree", Table1[[#This Row],[33]]="","")</f>
        <v>Somewhat agree</v>
      </c>
      <c r="W178" t="s">
        <v>44</v>
      </c>
      <c r="X178" t="s">
        <v>46</v>
      </c>
      <c r="Y178" t="s">
        <v>60</v>
      </c>
      <c r="Z178" t="s">
        <v>45</v>
      </c>
      <c r="AA178" t="s">
        <v>44</v>
      </c>
      <c r="AB178" t="s">
        <v>33</v>
      </c>
      <c r="AC178" t="s">
        <v>33</v>
      </c>
      <c r="AE178" t="s">
        <v>66</v>
      </c>
      <c r="AF178" t="s">
        <v>38</v>
      </c>
      <c r="AG178" t="s">
        <v>39</v>
      </c>
      <c r="AH17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79" spans="1:34" x14ac:dyDescent="0.25">
      <c r="A179">
        <v>216</v>
      </c>
      <c r="B179" s="1">
        <v>44751.764525462997</v>
      </c>
      <c r="C179" s="1">
        <v>44751.766284722202</v>
      </c>
      <c r="D179" t="s">
        <v>22</v>
      </c>
      <c r="F179" t="s">
        <v>40</v>
      </c>
      <c r="G179" t="s">
        <v>345</v>
      </c>
      <c r="H179" t="s">
        <v>53</v>
      </c>
      <c r="I179" t="s">
        <v>54</v>
      </c>
      <c r="J179" t="s">
        <v>356</v>
      </c>
      <c r="K179" t="s">
        <v>79</v>
      </c>
      <c r="L179" t="s">
        <v>29</v>
      </c>
      <c r="M179" t="s">
        <v>59</v>
      </c>
      <c r="N179" t="s">
        <v>63</v>
      </c>
      <c r="O179" t="s">
        <v>73</v>
      </c>
      <c r="Q179" t="s">
        <v>73</v>
      </c>
      <c r="R179" cm="1">
        <f t="array" ref="R17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7</v>
      </c>
      <c r="S179" t="s">
        <v>44</v>
      </c>
      <c r="T179" cm="1">
        <f t="array" ref="T17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79">
        <f>ROUNDUP(AVERAGE(Table1[[#This Row],[22]],Table1[[#This Row],[32]]),0)</f>
        <v>5</v>
      </c>
      <c r="V179" t="str" cm="1">
        <f t="array" ref="V179">_xlfn.IFS(Table1[[#This Row],[33]]=1, "Strongly agree", Table1[[#This Row],[33]]=2, "Agree", Table1[[#This Row],[33]]=3, "Somewhat agree", Table1[[#This Row],[33]]=4, "Neutral", Table1[[#This Row],[33]]=5, "Somewhat disagree", Table1[[#This Row],[33]]=6, "Disagree", Table1[[#This Row],[33]]=7, "Strongly disagree", Table1[[#This Row],[33]]="","")</f>
        <v>Somewhat disagree</v>
      </c>
      <c r="W179" t="s">
        <v>44</v>
      </c>
      <c r="X179" t="s">
        <v>68</v>
      </c>
      <c r="Y179" t="s">
        <v>69</v>
      </c>
      <c r="Z179" t="s">
        <v>36</v>
      </c>
      <c r="AA179" t="s">
        <v>33</v>
      </c>
      <c r="AB179" t="s">
        <v>36</v>
      </c>
      <c r="AC179" t="s">
        <v>44</v>
      </c>
      <c r="AD179" s="2" t="s">
        <v>230</v>
      </c>
      <c r="AE179" t="s">
        <v>66</v>
      </c>
      <c r="AF179" t="s">
        <v>38</v>
      </c>
      <c r="AG179" t="s">
        <v>39</v>
      </c>
      <c r="AH17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0" spans="1:34" x14ac:dyDescent="0.25">
      <c r="A180">
        <v>217</v>
      </c>
      <c r="B180" s="1">
        <v>44752.3606828704</v>
      </c>
      <c r="C180" s="1">
        <v>44752.362581018497</v>
      </c>
      <c r="D180" t="s">
        <v>22</v>
      </c>
      <c r="F180" t="s">
        <v>23</v>
      </c>
      <c r="G180" t="s">
        <v>24</v>
      </c>
      <c r="H180" t="s">
        <v>25</v>
      </c>
      <c r="I180" t="s">
        <v>26</v>
      </c>
      <c r="J180" t="s">
        <v>356</v>
      </c>
      <c r="K180" t="s">
        <v>369</v>
      </c>
      <c r="L180" t="s">
        <v>56</v>
      </c>
      <c r="P180" t="s">
        <v>63</v>
      </c>
      <c r="Q180" t="s">
        <v>36</v>
      </c>
      <c r="R180" cm="1">
        <f t="array" ref="R18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80" t="s">
        <v>31</v>
      </c>
      <c r="T180" cm="1">
        <f t="array" ref="T18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80">
        <f>ROUNDUP(AVERAGE(Table1[[#This Row],[22]],Table1[[#This Row],[32]]),0)</f>
        <v>2</v>
      </c>
      <c r="V180" t="str" cm="1">
        <f t="array" ref="V180">_xlfn.IFS(Table1[[#This Row],[33]]=1, "Strongly agree", Table1[[#This Row],[33]]=2, "Agree", Table1[[#This Row],[33]]=3, "Somewhat agree", Table1[[#This Row],[33]]=4, "Neutral", Table1[[#This Row],[33]]=5, "Somewhat disagree", Table1[[#This Row],[33]]=6, "Disagree", Table1[[#This Row],[33]]=7, "Strongly disagree", Table1[[#This Row],[33]]="","")</f>
        <v>Agree</v>
      </c>
      <c r="W180" t="s">
        <v>36</v>
      </c>
      <c r="X180" t="s">
        <v>49</v>
      </c>
      <c r="Y180" t="s">
        <v>80</v>
      </c>
      <c r="Z180" t="s">
        <v>36</v>
      </c>
      <c r="AA180" t="s">
        <v>44</v>
      </c>
      <c r="AB180" t="s">
        <v>36</v>
      </c>
      <c r="AC180" t="s">
        <v>31</v>
      </c>
      <c r="AE180" t="s">
        <v>37</v>
      </c>
      <c r="AF180" t="s">
        <v>38</v>
      </c>
      <c r="AG180" t="s">
        <v>51</v>
      </c>
      <c r="AH18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1" spans="1:34" x14ac:dyDescent="0.25">
      <c r="A181">
        <v>218</v>
      </c>
      <c r="B181" s="1">
        <v>44752.362974536998</v>
      </c>
      <c r="C181" s="1">
        <v>44752.363472222198</v>
      </c>
      <c r="D181" t="s">
        <v>22</v>
      </c>
      <c r="F181" t="s">
        <v>23</v>
      </c>
      <c r="G181" t="s">
        <v>24</v>
      </c>
      <c r="H181" t="s">
        <v>25</v>
      </c>
      <c r="I181" t="s">
        <v>26</v>
      </c>
      <c r="J181" t="s">
        <v>356</v>
      </c>
      <c r="K181" t="s">
        <v>369</v>
      </c>
      <c r="L181" t="s">
        <v>56</v>
      </c>
      <c r="P181" t="s">
        <v>63</v>
      </c>
      <c r="Q181" t="s">
        <v>44</v>
      </c>
      <c r="R181" cm="1">
        <f t="array" ref="R18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81" t="s">
        <v>36</v>
      </c>
      <c r="T181" cm="1">
        <f t="array" ref="T18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181">
        <f>ROUNDUP(AVERAGE(Table1[[#This Row],[22]],Table1[[#This Row],[32]]),0)</f>
        <v>3</v>
      </c>
      <c r="V181" t="str" cm="1">
        <f t="array" ref="V181">_xlfn.IFS(Table1[[#This Row],[33]]=1, "Strongly agree", Table1[[#This Row],[33]]=2, "Agree", Table1[[#This Row],[33]]=3, "Somewhat agree", Table1[[#This Row],[33]]=4, "Neutral", Table1[[#This Row],[33]]=5, "Somewhat disagree", Table1[[#This Row],[33]]=6, "Disagree", Table1[[#This Row],[33]]=7, "Strongly disagree", Table1[[#This Row],[33]]="","")</f>
        <v>Somewhat agree</v>
      </c>
      <c r="W181" t="s">
        <v>31</v>
      </c>
      <c r="X181" t="s">
        <v>34</v>
      </c>
      <c r="Y181" t="s">
        <v>80</v>
      </c>
      <c r="Z181" t="s">
        <v>36</v>
      </c>
      <c r="AA181" t="s">
        <v>31</v>
      </c>
      <c r="AB181" t="s">
        <v>36</v>
      </c>
      <c r="AC181" t="s">
        <v>36</v>
      </c>
      <c r="AE181" t="s">
        <v>37</v>
      </c>
      <c r="AF181" t="s">
        <v>38</v>
      </c>
      <c r="AG181" t="s">
        <v>51</v>
      </c>
      <c r="AH18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2" spans="1:34" x14ac:dyDescent="0.25">
      <c r="A182">
        <v>219</v>
      </c>
      <c r="B182" s="1">
        <v>44752.514918981498</v>
      </c>
      <c r="C182" s="1">
        <v>44752.517048611102</v>
      </c>
      <c r="D182" t="s">
        <v>22</v>
      </c>
      <c r="F182" t="s">
        <v>40</v>
      </c>
      <c r="G182" t="s">
        <v>345</v>
      </c>
      <c r="H182" t="s">
        <v>25</v>
      </c>
      <c r="I182" t="s">
        <v>26</v>
      </c>
      <c r="J182" t="s">
        <v>118</v>
      </c>
      <c r="K182" t="s">
        <v>370</v>
      </c>
      <c r="L182" t="s">
        <v>43</v>
      </c>
      <c r="P182" t="s">
        <v>59</v>
      </c>
      <c r="Q182" t="s">
        <v>36</v>
      </c>
      <c r="R182" cm="1">
        <f t="array" ref="R18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82" t="s">
        <v>44</v>
      </c>
      <c r="T182" cm="1">
        <f t="array" ref="T18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82">
        <f>ROUNDUP(AVERAGE(Table1[[#This Row],[22]],Table1[[#This Row],[32]]),0)</f>
        <v>3</v>
      </c>
      <c r="V182" t="str" cm="1">
        <f t="array" ref="V182">_xlfn.IFS(Table1[[#This Row],[33]]=1, "Strongly agree", Table1[[#This Row],[33]]=2, "Agree", Table1[[#This Row],[33]]=3, "Somewhat agree", Table1[[#This Row],[33]]=4, "Neutral", Table1[[#This Row],[33]]=5, "Somewhat disagree", Table1[[#This Row],[33]]=6, "Disagree", Table1[[#This Row],[33]]=7, "Strongly disagree", Table1[[#This Row],[33]]="","")</f>
        <v>Somewhat agree</v>
      </c>
      <c r="W182" t="s">
        <v>36</v>
      </c>
      <c r="X182" t="s">
        <v>68</v>
      </c>
      <c r="Y182" t="s">
        <v>65</v>
      </c>
      <c r="Z182" t="s">
        <v>44</v>
      </c>
      <c r="AA182" t="s">
        <v>36</v>
      </c>
      <c r="AB182" t="s">
        <v>31</v>
      </c>
      <c r="AC182" t="s">
        <v>31</v>
      </c>
      <c r="AE182" t="s">
        <v>37</v>
      </c>
      <c r="AF182" t="s">
        <v>38</v>
      </c>
      <c r="AG182" t="s">
        <v>39</v>
      </c>
      <c r="AH18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3" spans="1:34" x14ac:dyDescent="0.25">
      <c r="A183">
        <v>220</v>
      </c>
      <c r="B183" s="1">
        <v>44752.582268518498</v>
      </c>
      <c r="C183" s="1">
        <v>44752.583391203698</v>
      </c>
      <c r="D183" t="s">
        <v>22</v>
      </c>
      <c r="F183" t="s">
        <v>40</v>
      </c>
      <c r="G183" t="s">
        <v>350</v>
      </c>
      <c r="H183" t="s">
        <v>25</v>
      </c>
      <c r="I183" t="s">
        <v>26</v>
      </c>
      <c r="J183" t="s">
        <v>92</v>
      </c>
      <c r="K183" t="s">
        <v>364</v>
      </c>
      <c r="L183" t="s">
        <v>43</v>
      </c>
      <c r="P183" t="s">
        <v>48</v>
      </c>
      <c r="Q183" t="s">
        <v>44</v>
      </c>
      <c r="R183" cm="1">
        <f t="array" ref="R18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83" t="s">
        <v>44</v>
      </c>
      <c r="T183" cm="1">
        <f t="array" ref="T18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83">
        <f>ROUNDUP(AVERAGE(Table1[[#This Row],[22]],Table1[[#This Row],[32]]),0)</f>
        <v>3</v>
      </c>
      <c r="V183" t="str" cm="1">
        <f t="array" ref="V183">_xlfn.IFS(Table1[[#This Row],[33]]=1, "Strongly agree", Table1[[#This Row],[33]]=2, "Agree", Table1[[#This Row],[33]]=3, "Somewhat agree", Table1[[#This Row],[33]]=4, "Neutral", Table1[[#This Row],[33]]=5, "Somewhat disagree", Table1[[#This Row],[33]]=6, "Disagree", Table1[[#This Row],[33]]=7, "Strongly disagree", Table1[[#This Row],[33]]="","")</f>
        <v>Somewhat agree</v>
      </c>
      <c r="W183" t="s">
        <v>44</v>
      </c>
      <c r="X183" t="s">
        <v>105</v>
      </c>
      <c r="Y183" t="s">
        <v>80</v>
      </c>
      <c r="Z183" t="s">
        <v>44</v>
      </c>
      <c r="AA183" t="s">
        <v>44</v>
      </c>
      <c r="AB183" t="s">
        <v>36</v>
      </c>
      <c r="AC183" t="s">
        <v>31</v>
      </c>
      <c r="AE183" t="s">
        <v>37</v>
      </c>
      <c r="AF183" t="s">
        <v>47</v>
      </c>
      <c r="AG183" t="s">
        <v>51</v>
      </c>
      <c r="AH18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4" spans="1:34" x14ac:dyDescent="0.25">
      <c r="A184">
        <v>221</v>
      </c>
      <c r="B184" s="1">
        <v>44752.613553240699</v>
      </c>
      <c r="C184" s="1">
        <v>44752.615046296298</v>
      </c>
      <c r="D184" t="s">
        <v>22</v>
      </c>
      <c r="F184" t="s">
        <v>40</v>
      </c>
      <c r="G184" t="s">
        <v>348</v>
      </c>
      <c r="H184" t="s">
        <v>25</v>
      </c>
      <c r="I184" t="s">
        <v>26</v>
      </c>
      <c r="J184" t="s">
        <v>353</v>
      </c>
      <c r="K184" t="s">
        <v>79</v>
      </c>
      <c r="L184" t="s">
        <v>29</v>
      </c>
      <c r="M184" t="s">
        <v>59</v>
      </c>
      <c r="N184" t="s">
        <v>63</v>
      </c>
      <c r="O184" t="s">
        <v>31</v>
      </c>
      <c r="Q184" t="s">
        <v>31</v>
      </c>
      <c r="R184" cm="1">
        <f t="array" ref="R18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84" t="s">
        <v>44</v>
      </c>
      <c r="T184" cm="1">
        <f t="array" ref="T18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84">
        <f>ROUNDUP(AVERAGE(Table1[[#This Row],[22]],Table1[[#This Row],[32]]),0)</f>
        <v>2</v>
      </c>
      <c r="V184" t="str" cm="1">
        <f t="array" ref="V184">_xlfn.IFS(Table1[[#This Row],[33]]=1, "Strongly agree", Table1[[#This Row],[33]]=2, "Agree", Table1[[#This Row],[33]]=3, "Somewhat agree", Table1[[#This Row],[33]]=4, "Neutral", Table1[[#This Row],[33]]=5, "Somewhat disagree", Table1[[#This Row],[33]]=6, "Disagree", Table1[[#This Row],[33]]=7, "Strongly disagree", Table1[[#This Row],[33]]="","")</f>
        <v>Agree</v>
      </c>
      <c r="W184" t="s">
        <v>36</v>
      </c>
      <c r="X184" t="s">
        <v>46</v>
      </c>
      <c r="Y184" t="s">
        <v>65</v>
      </c>
      <c r="Z184" t="s">
        <v>36</v>
      </c>
      <c r="AA184" t="s">
        <v>44</v>
      </c>
      <c r="AB184" t="s">
        <v>45</v>
      </c>
      <c r="AC184" t="s">
        <v>31</v>
      </c>
      <c r="AD184" t="s">
        <v>231</v>
      </c>
      <c r="AE184" t="s">
        <v>37</v>
      </c>
      <c r="AF184" t="s">
        <v>82</v>
      </c>
      <c r="AG184" t="s">
        <v>39</v>
      </c>
      <c r="AH18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5" spans="1:34" x14ac:dyDescent="0.25">
      <c r="A185">
        <v>222</v>
      </c>
      <c r="B185" s="1">
        <v>44752.666481481501</v>
      </c>
      <c r="C185" s="1">
        <v>44752.669722222199</v>
      </c>
      <c r="D185" t="s">
        <v>22</v>
      </c>
      <c r="F185" t="s">
        <v>40</v>
      </c>
      <c r="G185" t="s">
        <v>345</v>
      </c>
      <c r="H185" t="s">
        <v>25</v>
      </c>
      <c r="I185" t="s">
        <v>26</v>
      </c>
      <c r="J185" t="s">
        <v>159</v>
      </c>
      <c r="K185" t="s">
        <v>96</v>
      </c>
      <c r="L185" t="s">
        <v>43</v>
      </c>
      <c r="P185" t="s">
        <v>30</v>
      </c>
      <c r="Q185" t="s">
        <v>33</v>
      </c>
      <c r="R185" cm="1">
        <f t="array" ref="R18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85" t="s">
        <v>44</v>
      </c>
      <c r="T185" cm="1">
        <f t="array" ref="T18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85">
        <f>ROUNDUP(AVERAGE(Table1[[#This Row],[22]],Table1[[#This Row],[32]]),0)</f>
        <v>4</v>
      </c>
      <c r="V185" t="str" cm="1">
        <f t="array" ref="V185">_xlfn.IFS(Table1[[#This Row],[33]]=1, "Strongly agree", Table1[[#This Row],[33]]=2, "Agree", Table1[[#This Row],[33]]=3, "Somewhat agree", Table1[[#This Row],[33]]=4, "Neutral", Table1[[#This Row],[33]]=5, "Somewhat disagree", Table1[[#This Row],[33]]=6, "Disagree", Table1[[#This Row],[33]]=7, "Strongly disagree", Table1[[#This Row],[33]]="","")</f>
        <v>Neutral</v>
      </c>
      <c r="W185" t="s">
        <v>31</v>
      </c>
      <c r="X185" t="s">
        <v>46</v>
      </c>
      <c r="Y185" t="s">
        <v>57</v>
      </c>
      <c r="Z185" t="s">
        <v>36</v>
      </c>
      <c r="AA185" t="s">
        <v>32</v>
      </c>
      <c r="AB185" t="s">
        <v>44</v>
      </c>
      <c r="AC185" t="s">
        <v>31</v>
      </c>
      <c r="AD185" t="s">
        <v>233</v>
      </c>
      <c r="AE185" t="s">
        <v>66</v>
      </c>
      <c r="AF185" t="s">
        <v>47</v>
      </c>
      <c r="AG185" t="s">
        <v>51</v>
      </c>
      <c r="AH18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6" spans="1:34" x14ac:dyDescent="0.25">
      <c r="A186">
        <v>223</v>
      </c>
      <c r="B186" s="1">
        <v>44752.941412036998</v>
      </c>
      <c r="C186" s="1">
        <v>44752.944074074097</v>
      </c>
      <c r="D186" t="s">
        <v>22</v>
      </c>
      <c r="F186" t="s">
        <v>40</v>
      </c>
      <c r="G186" t="s">
        <v>345</v>
      </c>
      <c r="H186" t="s">
        <v>25</v>
      </c>
      <c r="I186" t="s">
        <v>26</v>
      </c>
      <c r="J186" t="s">
        <v>355</v>
      </c>
      <c r="K186" t="s">
        <v>363</v>
      </c>
      <c r="L186" t="s">
        <v>56</v>
      </c>
      <c r="P186" t="s">
        <v>30</v>
      </c>
      <c r="Q186" t="s">
        <v>44</v>
      </c>
      <c r="R186" cm="1">
        <f t="array" ref="R18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86" t="s">
        <v>32</v>
      </c>
      <c r="T186" cm="1">
        <f t="array" ref="T18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86">
        <f>ROUNDUP(AVERAGE(Table1[[#This Row],[22]],Table1[[#This Row],[32]]),0)</f>
        <v>5</v>
      </c>
      <c r="V186" t="str" cm="1">
        <f t="array" ref="V186">_xlfn.IFS(Table1[[#This Row],[33]]=1, "Strongly agree", Table1[[#This Row],[33]]=2, "Agree", Table1[[#This Row],[33]]=3, "Somewhat agree", Table1[[#This Row],[33]]=4, "Neutral", Table1[[#This Row],[33]]=5, "Somewhat disagree", Table1[[#This Row],[33]]=6, "Disagree", Table1[[#This Row],[33]]=7, "Strongly disagree", Table1[[#This Row],[33]]="","")</f>
        <v>Somewhat disagree</v>
      </c>
      <c r="W186" t="s">
        <v>44</v>
      </c>
      <c r="X186" t="s">
        <v>105</v>
      </c>
      <c r="Y186" t="s">
        <v>65</v>
      </c>
      <c r="Z186" t="s">
        <v>32</v>
      </c>
      <c r="AA186" t="s">
        <v>36</v>
      </c>
      <c r="AB186" t="s">
        <v>44</v>
      </c>
      <c r="AC186" t="s">
        <v>36</v>
      </c>
      <c r="AE186" t="s">
        <v>66</v>
      </c>
      <c r="AF186" t="s">
        <v>38</v>
      </c>
      <c r="AG186" t="s">
        <v>39</v>
      </c>
      <c r="AH18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7" spans="1:34" x14ac:dyDescent="0.25">
      <c r="A187">
        <v>224</v>
      </c>
      <c r="B187" s="1">
        <v>44753.403391203698</v>
      </c>
      <c r="C187" s="1">
        <v>44753.405011574097</v>
      </c>
      <c r="D187" t="s">
        <v>22</v>
      </c>
      <c r="F187" t="s">
        <v>40</v>
      </c>
      <c r="G187" t="s">
        <v>350</v>
      </c>
      <c r="H187" t="s">
        <v>53</v>
      </c>
      <c r="I187" t="s">
        <v>54</v>
      </c>
      <c r="J187" t="s">
        <v>118</v>
      </c>
      <c r="K187" t="s">
        <v>363</v>
      </c>
      <c r="L187" t="s">
        <v>43</v>
      </c>
      <c r="P187" t="s">
        <v>48</v>
      </c>
      <c r="Q187" t="s">
        <v>36</v>
      </c>
      <c r="R187" cm="1">
        <f t="array" ref="R18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87" t="s">
        <v>45</v>
      </c>
      <c r="T187" cm="1">
        <f t="array" ref="T18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87">
        <f>ROUNDUP(AVERAGE(Table1[[#This Row],[22]],Table1[[#This Row],[32]]),0)</f>
        <v>3</v>
      </c>
      <c r="V187" t="str" cm="1">
        <f t="array" ref="V187">_xlfn.IFS(Table1[[#This Row],[33]]=1, "Strongly agree", Table1[[#This Row],[33]]=2, "Agree", Table1[[#This Row],[33]]=3, "Somewhat agree", Table1[[#This Row],[33]]=4, "Neutral", Table1[[#This Row],[33]]=5, "Somewhat disagree", Table1[[#This Row],[33]]=6, "Disagree", Table1[[#This Row],[33]]=7, "Strongly disagree", Table1[[#This Row],[33]]="","")</f>
        <v>Somewhat agree</v>
      </c>
      <c r="W187" t="s">
        <v>31</v>
      </c>
      <c r="X187" t="s">
        <v>68</v>
      </c>
      <c r="Y187" t="s">
        <v>69</v>
      </c>
      <c r="Z187" t="s">
        <v>45</v>
      </c>
      <c r="AA187" t="s">
        <v>44</v>
      </c>
      <c r="AB187" t="s">
        <v>36</v>
      </c>
      <c r="AC187" t="s">
        <v>36</v>
      </c>
      <c r="AE187" t="s">
        <v>66</v>
      </c>
      <c r="AF187" t="s">
        <v>38</v>
      </c>
      <c r="AG187" t="s">
        <v>39</v>
      </c>
      <c r="AH18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8" spans="1:34" x14ac:dyDescent="0.25">
      <c r="A188">
        <v>226</v>
      </c>
      <c r="B188" s="1">
        <v>44753.474120370403</v>
      </c>
      <c r="C188" s="1">
        <v>44753.475370370397</v>
      </c>
      <c r="D188" t="s">
        <v>22</v>
      </c>
      <c r="F188" t="s">
        <v>40</v>
      </c>
      <c r="G188" t="s">
        <v>350</v>
      </c>
      <c r="H188" t="s">
        <v>25</v>
      </c>
      <c r="I188" t="s">
        <v>26</v>
      </c>
      <c r="J188" t="s">
        <v>118</v>
      </c>
      <c r="K188" t="s">
        <v>370</v>
      </c>
      <c r="L188" t="s">
        <v>29</v>
      </c>
      <c r="M188" t="s">
        <v>59</v>
      </c>
      <c r="N188" t="s">
        <v>63</v>
      </c>
      <c r="O188" t="s">
        <v>73</v>
      </c>
      <c r="Q188" t="s">
        <v>33</v>
      </c>
      <c r="R188" cm="1">
        <f t="array" ref="R18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88" t="s">
        <v>45</v>
      </c>
      <c r="T188" cm="1">
        <f t="array" ref="T18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88">
        <f>ROUNDUP(AVERAGE(Table1[[#This Row],[22]],Table1[[#This Row],[32]]),0)</f>
        <v>5</v>
      </c>
      <c r="V188" t="str" cm="1">
        <f t="array" ref="V188">_xlfn.IFS(Table1[[#This Row],[33]]=1, "Strongly agree", Table1[[#This Row],[33]]=2, "Agree", Table1[[#This Row],[33]]=3, "Somewhat agree", Table1[[#This Row],[33]]=4, "Neutral", Table1[[#This Row],[33]]=5, "Somewhat disagree", Table1[[#This Row],[33]]=6, "Disagree", Table1[[#This Row],[33]]=7, "Strongly disagree", Table1[[#This Row],[33]]="","")</f>
        <v>Somewhat disagree</v>
      </c>
      <c r="W188" t="s">
        <v>31</v>
      </c>
      <c r="X188" t="s">
        <v>49</v>
      </c>
      <c r="Y188" t="s">
        <v>65</v>
      </c>
      <c r="Z188" t="s">
        <v>73</v>
      </c>
      <c r="AA188" t="s">
        <v>31</v>
      </c>
      <c r="AB188" t="s">
        <v>31</v>
      </c>
      <c r="AC188" t="s">
        <v>73</v>
      </c>
      <c r="AE188" t="s">
        <v>133</v>
      </c>
      <c r="AF188" t="s">
        <v>111</v>
      </c>
      <c r="AG188" t="s">
        <v>39</v>
      </c>
      <c r="AH18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89" spans="1:34" x14ac:dyDescent="0.25">
      <c r="A189">
        <v>227</v>
      </c>
      <c r="B189" s="1">
        <v>44753.477708333303</v>
      </c>
      <c r="C189" s="1">
        <v>44753.480740740699</v>
      </c>
      <c r="D189" t="s">
        <v>22</v>
      </c>
      <c r="F189" t="s">
        <v>23</v>
      </c>
      <c r="G189" t="s">
        <v>348</v>
      </c>
      <c r="H189" t="s">
        <v>25</v>
      </c>
      <c r="I189" t="s">
        <v>26</v>
      </c>
      <c r="J189" t="s">
        <v>167</v>
      </c>
      <c r="K189" t="s">
        <v>79</v>
      </c>
      <c r="L189" t="s">
        <v>29</v>
      </c>
      <c r="M189" t="s">
        <v>63</v>
      </c>
      <c r="N189" t="s">
        <v>48</v>
      </c>
      <c r="O189" t="s">
        <v>44</v>
      </c>
      <c r="Q189" t="s">
        <v>73</v>
      </c>
      <c r="R189" cm="1">
        <f t="array" ref="R18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7</v>
      </c>
      <c r="S189" t="s">
        <v>73</v>
      </c>
      <c r="T189" cm="1">
        <f t="array" ref="T18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189">
        <f>ROUNDUP(AVERAGE(Table1[[#This Row],[22]],Table1[[#This Row],[32]]),0)</f>
        <v>7</v>
      </c>
      <c r="V189" t="str" cm="1">
        <f t="array" ref="V189">_xlfn.IFS(Table1[[#This Row],[33]]=1, "Strongly agree", Table1[[#This Row],[33]]=2, "Agree", Table1[[#This Row],[33]]=3, "Somewhat agree", Table1[[#This Row],[33]]=4, "Neutral", Table1[[#This Row],[33]]=5, "Somewhat disagree", Table1[[#This Row],[33]]=6, "Disagree", Table1[[#This Row],[33]]=7, "Strongly disagree", Table1[[#This Row],[33]]="","")</f>
        <v>Strongly disagree</v>
      </c>
      <c r="W189" t="s">
        <v>31</v>
      </c>
      <c r="X189" t="s">
        <v>34</v>
      </c>
      <c r="Y189" t="s">
        <v>35</v>
      </c>
      <c r="Z189" t="s">
        <v>36</v>
      </c>
      <c r="AA189" t="s">
        <v>32</v>
      </c>
      <c r="AB189" t="s">
        <v>31</v>
      </c>
      <c r="AC189" t="s">
        <v>31</v>
      </c>
      <c r="AD189" t="s">
        <v>239</v>
      </c>
      <c r="AE189" t="s">
        <v>66</v>
      </c>
      <c r="AF189" t="s">
        <v>82</v>
      </c>
      <c r="AG189" t="s">
        <v>51</v>
      </c>
      <c r="AH18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0" spans="1:34" x14ac:dyDescent="0.25">
      <c r="A190">
        <v>228</v>
      </c>
      <c r="B190" s="1">
        <v>44753.512673611098</v>
      </c>
      <c r="C190" s="1">
        <v>44753.514525462997</v>
      </c>
      <c r="D190" t="s">
        <v>22</v>
      </c>
      <c r="F190" t="s">
        <v>40</v>
      </c>
      <c r="G190" t="s">
        <v>347</v>
      </c>
      <c r="H190" t="s">
        <v>25</v>
      </c>
      <c r="I190" t="s">
        <v>26</v>
      </c>
      <c r="J190" t="s">
        <v>356</v>
      </c>
      <c r="K190" t="s">
        <v>98</v>
      </c>
      <c r="L190" t="s">
        <v>56</v>
      </c>
      <c r="P190" t="s">
        <v>63</v>
      </c>
      <c r="Q190" t="s">
        <v>36</v>
      </c>
      <c r="R190" cm="1">
        <f t="array" ref="R19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90" t="s">
        <v>45</v>
      </c>
      <c r="T190" cm="1">
        <f t="array" ref="T19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90">
        <f>ROUNDUP(AVERAGE(Table1[[#This Row],[22]],Table1[[#This Row],[32]]),0)</f>
        <v>3</v>
      </c>
      <c r="V190" t="str" cm="1">
        <f t="array" ref="V190">_xlfn.IFS(Table1[[#This Row],[33]]=1, "Strongly agree", Table1[[#This Row],[33]]=2, "Agree", Table1[[#This Row],[33]]=3, "Somewhat agree", Table1[[#This Row],[33]]=4, "Neutral", Table1[[#This Row],[33]]=5, "Somewhat disagree", Table1[[#This Row],[33]]=6, "Disagree", Table1[[#This Row],[33]]=7, "Strongly disagree", Table1[[#This Row],[33]]="","")</f>
        <v>Somewhat agree</v>
      </c>
      <c r="W190" t="s">
        <v>36</v>
      </c>
      <c r="X190" t="s">
        <v>105</v>
      </c>
      <c r="Y190" t="s">
        <v>57</v>
      </c>
      <c r="Z190" t="s">
        <v>36</v>
      </c>
      <c r="AA190" t="s">
        <v>33</v>
      </c>
      <c r="AB190" t="s">
        <v>44</v>
      </c>
      <c r="AC190" t="s">
        <v>36</v>
      </c>
      <c r="AE190" t="s">
        <v>66</v>
      </c>
      <c r="AF190" t="s">
        <v>47</v>
      </c>
      <c r="AG190" t="s">
        <v>39</v>
      </c>
      <c r="AH19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1" spans="1:34" x14ac:dyDescent="0.25">
      <c r="A191">
        <v>229</v>
      </c>
      <c r="B191" s="1">
        <v>44753.5690972222</v>
      </c>
      <c r="C191" s="1">
        <v>44753.572835648098</v>
      </c>
      <c r="D191" t="s">
        <v>22</v>
      </c>
      <c r="F191" t="s">
        <v>40</v>
      </c>
      <c r="G191" t="s">
        <v>350</v>
      </c>
      <c r="H191" t="s">
        <v>25</v>
      </c>
      <c r="I191" t="s">
        <v>26</v>
      </c>
      <c r="J191" t="s">
        <v>355</v>
      </c>
      <c r="K191" t="s">
        <v>370</v>
      </c>
      <c r="L191" t="s">
        <v>43</v>
      </c>
      <c r="P191" t="s">
        <v>59</v>
      </c>
      <c r="Q191" t="s">
        <v>31</v>
      </c>
      <c r="R191" cm="1">
        <f t="array" ref="R19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91" t="s">
        <v>31</v>
      </c>
      <c r="T191" cm="1">
        <f t="array" ref="T19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91">
        <f>ROUNDUP(AVERAGE(Table1[[#This Row],[22]],Table1[[#This Row],[32]]),0)</f>
        <v>1</v>
      </c>
      <c r="V191" t="str" cm="1">
        <f t="array" ref="V191">_xlfn.IFS(Table1[[#This Row],[33]]=1, "Strongly agree", Table1[[#This Row],[33]]=2, "Agree", Table1[[#This Row],[33]]=3, "Somewhat agree", Table1[[#This Row],[33]]=4, "Neutral", Table1[[#This Row],[33]]=5, "Somewhat disagree", Table1[[#This Row],[33]]=6, "Disagree", Table1[[#This Row],[33]]=7, "Strongly disagree", Table1[[#This Row],[33]]="","")</f>
        <v>Strongly agree</v>
      </c>
      <c r="W191" t="s">
        <v>31</v>
      </c>
      <c r="X191" t="s">
        <v>145</v>
      </c>
      <c r="Y191" t="s">
        <v>57</v>
      </c>
      <c r="Z191" t="s">
        <v>45</v>
      </c>
      <c r="AA191" t="s">
        <v>45</v>
      </c>
      <c r="AB191" t="s">
        <v>45</v>
      </c>
      <c r="AC191" t="s">
        <v>36</v>
      </c>
      <c r="AE191" t="s">
        <v>66</v>
      </c>
      <c r="AF191" t="s">
        <v>38</v>
      </c>
      <c r="AG191" t="s">
        <v>39</v>
      </c>
      <c r="AH19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2" spans="1:34" x14ac:dyDescent="0.25">
      <c r="A192">
        <v>230</v>
      </c>
      <c r="B192" s="1">
        <v>44753.609976851803</v>
      </c>
      <c r="C192" s="1">
        <v>44753.610868055599</v>
      </c>
      <c r="D192" t="s">
        <v>22</v>
      </c>
      <c r="F192" t="s">
        <v>40</v>
      </c>
      <c r="G192" t="s">
        <v>346</v>
      </c>
      <c r="H192" t="s">
        <v>25</v>
      </c>
      <c r="I192" t="s">
        <v>26</v>
      </c>
      <c r="J192" t="s">
        <v>96</v>
      </c>
      <c r="K192" t="s">
        <v>106</v>
      </c>
      <c r="L192" t="s">
        <v>43</v>
      </c>
      <c r="P192" t="s">
        <v>48</v>
      </c>
      <c r="Q192" t="s">
        <v>44</v>
      </c>
      <c r="R192" cm="1">
        <f t="array" ref="R19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92" t="s">
        <v>33</v>
      </c>
      <c r="T192" cm="1">
        <f t="array" ref="T19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5</v>
      </c>
      <c r="U192">
        <f>ROUNDUP(AVERAGE(Table1[[#This Row],[22]],Table1[[#This Row],[32]]),0)</f>
        <v>4</v>
      </c>
      <c r="V192" t="str" cm="1">
        <f t="array" ref="V192">_xlfn.IFS(Table1[[#This Row],[33]]=1, "Strongly agree", Table1[[#This Row],[33]]=2, "Agree", Table1[[#This Row],[33]]=3, "Somewhat agree", Table1[[#This Row],[33]]=4, "Neutral", Table1[[#This Row],[33]]=5, "Somewhat disagree", Table1[[#This Row],[33]]=6, "Disagree", Table1[[#This Row],[33]]=7, "Strongly disagree", Table1[[#This Row],[33]]="","")</f>
        <v>Neutral</v>
      </c>
      <c r="W192" t="s">
        <v>44</v>
      </c>
      <c r="X192" t="s">
        <v>49</v>
      </c>
      <c r="Y192" t="s">
        <v>35</v>
      </c>
      <c r="Z192" t="s">
        <v>45</v>
      </c>
      <c r="AA192" t="s">
        <v>44</v>
      </c>
      <c r="AB192" t="s">
        <v>45</v>
      </c>
      <c r="AC192" t="s">
        <v>36</v>
      </c>
      <c r="AE192" t="s">
        <v>66</v>
      </c>
      <c r="AF192" t="s">
        <v>47</v>
      </c>
      <c r="AH19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3" spans="1:34" x14ac:dyDescent="0.25">
      <c r="A193">
        <v>231</v>
      </c>
      <c r="B193" s="1">
        <v>44753.605717592603</v>
      </c>
      <c r="C193" s="1">
        <v>44753.611469907402</v>
      </c>
      <c r="D193" t="s">
        <v>22</v>
      </c>
      <c r="F193" t="s">
        <v>40</v>
      </c>
      <c r="G193" t="s">
        <v>347</v>
      </c>
      <c r="H193" t="s">
        <v>25</v>
      </c>
      <c r="I193" t="s">
        <v>26</v>
      </c>
      <c r="J193" t="s">
        <v>352</v>
      </c>
      <c r="K193" t="s">
        <v>364</v>
      </c>
      <c r="L193" t="s">
        <v>43</v>
      </c>
      <c r="P193" t="s">
        <v>59</v>
      </c>
      <c r="Q193" t="s">
        <v>33</v>
      </c>
      <c r="R193" cm="1">
        <f t="array" ref="R19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93" t="s">
        <v>44</v>
      </c>
      <c r="T193" cm="1">
        <f t="array" ref="T19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93">
        <f>ROUNDUP(AVERAGE(Table1[[#This Row],[22]],Table1[[#This Row],[32]]),0)</f>
        <v>4</v>
      </c>
      <c r="V193" t="str" cm="1">
        <f t="array" ref="V193">_xlfn.IFS(Table1[[#This Row],[33]]=1, "Strongly agree", Table1[[#This Row],[33]]=2, "Agree", Table1[[#This Row],[33]]=3, "Somewhat agree", Table1[[#This Row],[33]]=4, "Neutral", Table1[[#This Row],[33]]=5, "Somewhat disagree", Table1[[#This Row],[33]]=6, "Disagree", Table1[[#This Row],[33]]=7, "Strongly disagree", Table1[[#This Row],[33]]="","")</f>
        <v>Neutral</v>
      </c>
      <c r="W193" t="s">
        <v>44</v>
      </c>
      <c r="X193" t="s">
        <v>68</v>
      </c>
      <c r="Y193" t="s">
        <v>69</v>
      </c>
      <c r="Z193" t="s">
        <v>33</v>
      </c>
      <c r="AA193" t="s">
        <v>33</v>
      </c>
      <c r="AB193" t="s">
        <v>44</v>
      </c>
      <c r="AC193" t="s">
        <v>36</v>
      </c>
      <c r="AE193" t="s">
        <v>66</v>
      </c>
      <c r="AF193" t="s">
        <v>47</v>
      </c>
      <c r="AG193" t="s">
        <v>39</v>
      </c>
      <c r="AH19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4" spans="1:34" x14ac:dyDescent="0.25">
      <c r="A194">
        <v>232</v>
      </c>
      <c r="B194" s="1">
        <v>44753.612280092602</v>
      </c>
      <c r="C194" s="1">
        <v>44753.615185185197</v>
      </c>
      <c r="D194" t="s">
        <v>22</v>
      </c>
      <c r="F194" t="s">
        <v>40</v>
      </c>
      <c r="G194" t="s">
        <v>350</v>
      </c>
      <c r="H194" t="s">
        <v>53</v>
      </c>
      <c r="I194" t="s">
        <v>26</v>
      </c>
      <c r="J194" t="s">
        <v>355</v>
      </c>
      <c r="K194" t="s">
        <v>364</v>
      </c>
      <c r="L194" t="s">
        <v>43</v>
      </c>
      <c r="P194" t="s">
        <v>30</v>
      </c>
      <c r="Q194" t="s">
        <v>33</v>
      </c>
      <c r="R194" cm="1">
        <f t="array" ref="R19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194" t="s">
        <v>32</v>
      </c>
      <c r="T194" cm="1">
        <f t="array" ref="T19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94">
        <f>ROUNDUP(AVERAGE(Table1[[#This Row],[22]],Table1[[#This Row],[32]]),0)</f>
        <v>6</v>
      </c>
      <c r="V194" t="str" cm="1">
        <f t="array" ref="V194">_xlfn.IFS(Table1[[#This Row],[33]]=1, "Strongly agree", Table1[[#This Row],[33]]=2, "Agree", Table1[[#This Row],[33]]=3, "Somewhat agree", Table1[[#This Row],[33]]=4, "Neutral", Table1[[#This Row],[33]]=5, "Somewhat disagree", Table1[[#This Row],[33]]=6, "Disagree", Table1[[#This Row],[33]]=7, "Strongly disagree", Table1[[#This Row],[33]]="","")</f>
        <v>Disagree</v>
      </c>
      <c r="W194" t="s">
        <v>36</v>
      </c>
      <c r="X194" t="s">
        <v>46</v>
      </c>
      <c r="Y194" t="s">
        <v>65</v>
      </c>
      <c r="Z194" t="s">
        <v>44</v>
      </c>
      <c r="AA194" t="s">
        <v>36</v>
      </c>
      <c r="AB194" t="s">
        <v>44</v>
      </c>
      <c r="AC194" t="s">
        <v>32</v>
      </c>
      <c r="AE194" t="s">
        <v>66</v>
      </c>
      <c r="AF194" t="s">
        <v>38</v>
      </c>
      <c r="AG194" t="s">
        <v>39</v>
      </c>
      <c r="AH19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5" spans="1:34" x14ac:dyDescent="0.25">
      <c r="A195">
        <v>233</v>
      </c>
      <c r="B195" s="1">
        <v>44753.6190740741</v>
      </c>
      <c r="C195" s="1">
        <v>44753.621354166702</v>
      </c>
      <c r="D195" t="s">
        <v>22</v>
      </c>
      <c r="F195" t="s">
        <v>23</v>
      </c>
      <c r="G195" t="s">
        <v>346</v>
      </c>
      <c r="H195" t="s">
        <v>25</v>
      </c>
      <c r="I195" t="s">
        <v>54</v>
      </c>
      <c r="J195" t="s">
        <v>159</v>
      </c>
      <c r="K195" t="s">
        <v>368</v>
      </c>
      <c r="L195" t="s">
        <v>43</v>
      </c>
      <c r="P195" t="s">
        <v>48</v>
      </c>
      <c r="Q195" t="s">
        <v>44</v>
      </c>
      <c r="R195" cm="1">
        <f t="array" ref="R19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95" t="s">
        <v>31</v>
      </c>
      <c r="T195" cm="1">
        <f t="array" ref="T19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1</v>
      </c>
      <c r="U195">
        <f>ROUNDUP(AVERAGE(Table1[[#This Row],[22]],Table1[[#This Row],[32]]),0)</f>
        <v>2</v>
      </c>
      <c r="V195" t="str" cm="1">
        <f t="array" ref="V195">_xlfn.IFS(Table1[[#This Row],[33]]=1, "Strongly agree", Table1[[#This Row],[33]]=2, "Agree", Table1[[#This Row],[33]]=3, "Somewhat agree", Table1[[#This Row],[33]]=4, "Neutral", Table1[[#This Row],[33]]=5, "Somewhat disagree", Table1[[#This Row],[33]]=6, "Disagree", Table1[[#This Row],[33]]=7, "Strongly disagree", Table1[[#This Row],[33]]="","")</f>
        <v>Agree</v>
      </c>
      <c r="W195" t="s">
        <v>31</v>
      </c>
      <c r="X195" t="s">
        <v>145</v>
      </c>
      <c r="Y195" t="s">
        <v>57</v>
      </c>
      <c r="Z195" t="s">
        <v>45</v>
      </c>
      <c r="AA195" t="s">
        <v>31</v>
      </c>
      <c r="AB195" t="s">
        <v>31</v>
      </c>
      <c r="AC195" t="s">
        <v>44</v>
      </c>
      <c r="AE195" t="s">
        <v>66</v>
      </c>
      <c r="AF195" t="s">
        <v>47</v>
      </c>
      <c r="AG195" t="s">
        <v>39</v>
      </c>
      <c r="AH19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6" spans="1:34" x14ac:dyDescent="0.25">
      <c r="A196">
        <v>234</v>
      </c>
      <c r="B196" s="1">
        <v>44753.653263888897</v>
      </c>
      <c r="C196" s="1">
        <v>44753.654745370397</v>
      </c>
      <c r="D196" t="s">
        <v>22</v>
      </c>
      <c r="F196" t="s">
        <v>40</v>
      </c>
      <c r="G196" t="s">
        <v>350</v>
      </c>
      <c r="H196" t="s">
        <v>25</v>
      </c>
      <c r="I196" t="s">
        <v>26</v>
      </c>
      <c r="J196" t="s">
        <v>96</v>
      </c>
      <c r="K196" t="s">
        <v>367</v>
      </c>
      <c r="L196" t="s">
        <v>43</v>
      </c>
      <c r="P196" t="s">
        <v>63</v>
      </c>
      <c r="Q196" t="s">
        <v>44</v>
      </c>
      <c r="R196" cm="1">
        <f t="array" ref="R19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196" t="s">
        <v>45</v>
      </c>
      <c r="T196" cm="1">
        <f t="array" ref="T19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196">
        <f>ROUNDUP(AVERAGE(Table1[[#This Row],[22]],Table1[[#This Row],[32]]),0)</f>
        <v>4</v>
      </c>
      <c r="V196" t="str" cm="1">
        <f t="array" ref="V196">_xlfn.IFS(Table1[[#This Row],[33]]=1, "Strongly agree", Table1[[#This Row],[33]]=2, "Agree", Table1[[#This Row],[33]]=3, "Somewhat agree", Table1[[#This Row],[33]]=4, "Neutral", Table1[[#This Row],[33]]=5, "Somewhat disagree", Table1[[#This Row],[33]]=6, "Disagree", Table1[[#This Row],[33]]=7, "Strongly disagree", Table1[[#This Row],[33]]="","")</f>
        <v>Neutral</v>
      </c>
      <c r="W196" t="s">
        <v>44</v>
      </c>
      <c r="X196" t="s">
        <v>105</v>
      </c>
      <c r="Y196" t="s">
        <v>57</v>
      </c>
      <c r="Z196" t="s">
        <v>44</v>
      </c>
      <c r="AA196" t="s">
        <v>32</v>
      </c>
      <c r="AB196" t="s">
        <v>36</v>
      </c>
      <c r="AC196" t="s">
        <v>36</v>
      </c>
      <c r="AE196" t="s">
        <v>66</v>
      </c>
      <c r="AF196" t="s">
        <v>47</v>
      </c>
      <c r="AG196" t="s">
        <v>39</v>
      </c>
      <c r="AH19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7" spans="1:34" x14ac:dyDescent="0.25">
      <c r="A197">
        <v>235</v>
      </c>
      <c r="B197" s="1">
        <v>44753.664722222202</v>
      </c>
      <c r="C197" s="1">
        <v>44753.665810185201</v>
      </c>
      <c r="D197" t="s">
        <v>22</v>
      </c>
      <c r="F197" t="s">
        <v>40</v>
      </c>
      <c r="G197" t="s">
        <v>350</v>
      </c>
      <c r="H197" t="s">
        <v>25</v>
      </c>
      <c r="I197" t="s">
        <v>26</v>
      </c>
      <c r="J197" t="s">
        <v>118</v>
      </c>
      <c r="K197" t="s">
        <v>367</v>
      </c>
      <c r="L197" t="s">
        <v>43</v>
      </c>
      <c r="P197" t="s">
        <v>48</v>
      </c>
      <c r="Q197" t="s">
        <v>31</v>
      </c>
      <c r="R197" cm="1">
        <f t="array" ref="R19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97" t="s">
        <v>44</v>
      </c>
      <c r="T197" cm="1">
        <f t="array" ref="T19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97">
        <f>ROUNDUP(AVERAGE(Table1[[#This Row],[22]],Table1[[#This Row],[32]]),0)</f>
        <v>2</v>
      </c>
      <c r="V197" t="str" cm="1">
        <f t="array" ref="V197">_xlfn.IFS(Table1[[#This Row],[33]]=1, "Strongly agree", Table1[[#This Row],[33]]=2, "Agree", Table1[[#This Row],[33]]=3, "Somewhat agree", Table1[[#This Row],[33]]=4, "Neutral", Table1[[#This Row],[33]]=5, "Somewhat disagree", Table1[[#This Row],[33]]=6, "Disagree", Table1[[#This Row],[33]]=7, "Strongly disagree", Table1[[#This Row],[33]]="","")</f>
        <v>Agree</v>
      </c>
      <c r="W197" t="s">
        <v>31</v>
      </c>
      <c r="X197" t="s">
        <v>34</v>
      </c>
      <c r="Y197" t="s">
        <v>60</v>
      </c>
      <c r="Z197" t="s">
        <v>44</v>
      </c>
      <c r="AA197" t="s">
        <v>36</v>
      </c>
      <c r="AB197" t="s">
        <v>36</v>
      </c>
      <c r="AC197" t="s">
        <v>36</v>
      </c>
      <c r="AE197" t="s">
        <v>37</v>
      </c>
      <c r="AF197" t="s">
        <v>47</v>
      </c>
      <c r="AG197" t="s">
        <v>39</v>
      </c>
      <c r="AH19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8" spans="1:34" x14ac:dyDescent="0.25">
      <c r="A198">
        <v>236</v>
      </c>
      <c r="B198" s="1">
        <v>44753.682326388902</v>
      </c>
      <c r="C198" s="1">
        <v>44753.684282407397</v>
      </c>
      <c r="D198" t="s">
        <v>22</v>
      </c>
      <c r="F198" t="s">
        <v>23</v>
      </c>
      <c r="G198" t="s">
        <v>347</v>
      </c>
      <c r="H198" t="s">
        <v>25</v>
      </c>
      <c r="I198" t="s">
        <v>26</v>
      </c>
      <c r="J198" t="s">
        <v>356</v>
      </c>
      <c r="K198" t="s">
        <v>366</v>
      </c>
      <c r="L198" t="s">
        <v>43</v>
      </c>
      <c r="P198" t="s">
        <v>30</v>
      </c>
      <c r="Q198" t="s">
        <v>36</v>
      </c>
      <c r="R198" cm="1">
        <f t="array" ref="R19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198" t="s">
        <v>44</v>
      </c>
      <c r="T198" cm="1">
        <f t="array" ref="T19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198">
        <f>ROUNDUP(AVERAGE(Table1[[#This Row],[22]],Table1[[#This Row],[32]]),0)</f>
        <v>3</v>
      </c>
      <c r="V198" t="str" cm="1">
        <f t="array" ref="V198">_xlfn.IFS(Table1[[#This Row],[33]]=1, "Strongly agree", Table1[[#This Row],[33]]=2, "Agree", Table1[[#This Row],[33]]=3, "Somewhat agree", Table1[[#This Row],[33]]=4, "Neutral", Table1[[#This Row],[33]]=5, "Somewhat disagree", Table1[[#This Row],[33]]=6, "Disagree", Table1[[#This Row],[33]]=7, "Strongly disagree", Table1[[#This Row],[33]]="","")</f>
        <v>Somewhat agree</v>
      </c>
      <c r="W198" t="s">
        <v>31</v>
      </c>
      <c r="X198" t="s">
        <v>34</v>
      </c>
      <c r="Y198" t="s">
        <v>72</v>
      </c>
      <c r="Z198" t="s">
        <v>31</v>
      </c>
      <c r="AA198" t="s">
        <v>33</v>
      </c>
      <c r="AB198" t="s">
        <v>44</v>
      </c>
      <c r="AC198" t="s">
        <v>31</v>
      </c>
      <c r="AD198" t="s">
        <v>243</v>
      </c>
      <c r="AE198" t="s">
        <v>66</v>
      </c>
      <c r="AF198" t="s">
        <v>38</v>
      </c>
      <c r="AG198" t="s">
        <v>39</v>
      </c>
      <c r="AH19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199" spans="1:34" x14ac:dyDescent="0.25">
      <c r="A199">
        <v>237</v>
      </c>
      <c r="B199" s="1">
        <v>44753.699409722198</v>
      </c>
      <c r="C199" s="1">
        <v>44753.701469907399</v>
      </c>
      <c r="D199" t="s">
        <v>22</v>
      </c>
      <c r="F199" t="s">
        <v>40</v>
      </c>
      <c r="G199" t="s">
        <v>347</v>
      </c>
      <c r="H199" t="s">
        <v>25</v>
      </c>
      <c r="I199" t="s">
        <v>26</v>
      </c>
      <c r="J199" t="s">
        <v>92</v>
      </c>
      <c r="K199" t="s">
        <v>98</v>
      </c>
      <c r="L199" t="s">
        <v>29</v>
      </c>
      <c r="M199" t="s">
        <v>30</v>
      </c>
      <c r="N199" t="s">
        <v>30</v>
      </c>
      <c r="O199" t="s">
        <v>36</v>
      </c>
      <c r="Q199" t="s">
        <v>31</v>
      </c>
      <c r="R199" cm="1">
        <f t="array" ref="R19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199" t="s">
        <v>32</v>
      </c>
      <c r="T199" cm="1">
        <f t="array" ref="T19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199">
        <f>ROUNDUP(AVERAGE(Table1[[#This Row],[22]],Table1[[#This Row],[32]]),0)</f>
        <v>4</v>
      </c>
      <c r="V199" t="str" cm="1">
        <f t="array" ref="V199">_xlfn.IFS(Table1[[#This Row],[33]]=1, "Strongly agree", Table1[[#This Row],[33]]=2, "Agree", Table1[[#This Row],[33]]=3, "Somewhat agree", Table1[[#This Row],[33]]=4, "Neutral", Table1[[#This Row],[33]]=5, "Somewhat disagree", Table1[[#This Row],[33]]=6, "Disagree", Table1[[#This Row],[33]]=7, "Strongly disagree", Table1[[#This Row],[33]]="","")</f>
        <v>Neutral</v>
      </c>
      <c r="W199" t="s">
        <v>31</v>
      </c>
      <c r="X199" t="s">
        <v>64</v>
      </c>
      <c r="Y199" t="s">
        <v>35</v>
      </c>
      <c r="Z199" t="s">
        <v>36</v>
      </c>
      <c r="AA199" t="s">
        <v>36</v>
      </c>
      <c r="AB199" t="s">
        <v>36</v>
      </c>
      <c r="AC199" t="s">
        <v>36</v>
      </c>
      <c r="AE199" t="s">
        <v>37</v>
      </c>
      <c r="AF199" t="s">
        <v>38</v>
      </c>
      <c r="AG199" t="s">
        <v>51</v>
      </c>
      <c r="AH19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1</v>
      </c>
    </row>
    <row r="200" spans="1:34" x14ac:dyDescent="0.25">
      <c r="A200">
        <v>238</v>
      </c>
      <c r="B200" s="1">
        <v>44753.714861111097</v>
      </c>
      <c r="C200" s="1">
        <v>44753.716377314799</v>
      </c>
      <c r="D200" t="s">
        <v>22</v>
      </c>
      <c r="F200" t="s">
        <v>40</v>
      </c>
      <c r="G200" t="s">
        <v>348</v>
      </c>
      <c r="H200" t="s">
        <v>25</v>
      </c>
      <c r="I200" t="s">
        <v>26</v>
      </c>
      <c r="J200" t="s">
        <v>356</v>
      </c>
      <c r="K200" t="s">
        <v>98</v>
      </c>
      <c r="L200" t="s">
        <v>43</v>
      </c>
      <c r="P200" t="s">
        <v>30</v>
      </c>
      <c r="Q200" t="s">
        <v>44</v>
      </c>
      <c r="R200" cm="1">
        <f t="array" ref="R20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0" t="s">
        <v>44</v>
      </c>
      <c r="T200" cm="1">
        <f t="array" ref="T20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00">
        <f>ROUNDUP(AVERAGE(Table1[[#This Row],[22]],Table1[[#This Row],[32]]),0)</f>
        <v>3</v>
      </c>
      <c r="V200" t="str" cm="1">
        <f t="array" ref="V200">_xlfn.IFS(Table1[[#This Row],[33]]=1, "Strongly agree", Table1[[#This Row],[33]]=2, "Agree", Table1[[#This Row],[33]]=3, "Somewhat agree", Table1[[#This Row],[33]]=4, "Neutral", Table1[[#This Row],[33]]=5, "Somewhat disagree", Table1[[#This Row],[33]]=6, "Disagree", Table1[[#This Row],[33]]=7, "Strongly disagree", Table1[[#This Row],[33]]="","")</f>
        <v>Somewhat agree</v>
      </c>
      <c r="W200" t="s">
        <v>36</v>
      </c>
      <c r="X200" t="s">
        <v>68</v>
      </c>
      <c r="Y200" t="s">
        <v>69</v>
      </c>
      <c r="Z200" t="s">
        <v>45</v>
      </c>
      <c r="AA200" t="s">
        <v>33</v>
      </c>
      <c r="AB200" t="s">
        <v>45</v>
      </c>
      <c r="AC200" t="s">
        <v>44</v>
      </c>
      <c r="AE200" t="s">
        <v>37</v>
      </c>
      <c r="AF200" t="s">
        <v>47</v>
      </c>
      <c r="AG200" t="s">
        <v>39</v>
      </c>
      <c r="AH20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1" spans="1:34" x14ac:dyDescent="0.25">
      <c r="A201">
        <v>239</v>
      </c>
      <c r="B201" s="1">
        <v>44753.764421296299</v>
      </c>
      <c r="C201" s="1">
        <v>44753.766053240703</v>
      </c>
      <c r="D201" t="s">
        <v>22</v>
      </c>
      <c r="F201" t="s">
        <v>40</v>
      </c>
      <c r="G201" t="s">
        <v>345</v>
      </c>
      <c r="H201" t="s">
        <v>53</v>
      </c>
      <c r="I201" t="s">
        <v>90</v>
      </c>
      <c r="J201" t="s">
        <v>361</v>
      </c>
      <c r="K201" t="s">
        <v>363</v>
      </c>
      <c r="L201" t="s">
        <v>43</v>
      </c>
      <c r="P201" t="s">
        <v>30</v>
      </c>
      <c r="Q201" t="s">
        <v>44</v>
      </c>
      <c r="R201" cm="1">
        <f t="array" ref="R20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1" t="s">
        <v>73</v>
      </c>
      <c r="T201" cm="1">
        <f t="array" ref="T20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7</v>
      </c>
      <c r="U201">
        <f>ROUNDUP(AVERAGE(Table1[[#This Row],[22]],Table1[[#This Row],[32]]),0)</f>
        <v>5</v>
      </c>
      <c r="V201" t="str" cm="1">
        <f t="array" ref="V201">_xlfn.IFS(Table1[[#This Row],[33]]=1, "Strongly agree", Table1[[#This Row],[33]]=2, "Agree", Table1[[#This Row],[33]]=3, "Somewhat agree", Table1[[#This Row],[33]]=4, "Neutral", Table1[[#This Row],[33]]=5, "Somewhat disagree", Table1[[#This Row],[33]]=6, "Disagree", Table1[[#This Row],[33]]=7, "Strongly disagree", Table1[[#This Row],[33]]="","")</f>
        <v>Somewhat disagree</v>
      </c>
      <c r="W201" t="s">
        <v>31</v>
      </c>
      <c r="X201" t="s">
        <v>64</v>
      </c>
      <c r="Y201" t="s">
        <v>65</v>
      </c>
      <c r="Z201" t="s">
        <v>36</v>
      </c>
      <c r="AA201" t="s">
        <v>44</v>
      </c>
      <c r="AB201" t="s">
        <v>31</v>
      </c>
      <c r="AC201" t="s">
        <v>44</v>
      </c>
      <c r="AE201" t="s">
        <v>66</v>
      </c>
      <c r="AF201" t="s">
        <v>38</v>
      </c>
      <c r="AG201" t="s">
        <v>39</v>
      </c>
      <c r="AH20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2" spans="1:34" x14ac:dyDescent="0.25">
      <c r="A202">
        <v>240</v>
      </c>
      <c r="B202" s="1">
        <v>44753.831423611096</v>
      </c>
      <c r="C202" s="1">
        <v>44753.833680555603</v>
      </c>
      <c r="D202" t="s">
        <v>22</v>
      </c>
      <c r="F202" t="s">
        <v>40</v>
      </c>
      <c r="G202" t="s">
        <v>347</v>
      </c>
      <c r="H202" t="s">
        <v>25</v>
      </c>
      <c r="I202" t="s">
        <v>54</v>
      </c>
      <c r="J202" t="s">
        <v>353</v>
      </c>
      <c r="K202" t="s">
        <v>367</v>
      </c>
      <c r="L202" t="s">
        <v>43</v>
      </c>
      <c r="P202" t="s">
        <v>76</v>
      </c>
      <c r="Q202" t="s">
        <v>36</v>
      </c>
      <c r="R202" cm="1">
        <f t="array" ref="R20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02" t="s">
        <v>44</v>
      </c>
      <c r="T202" cm="1">
        <f t="array" ref="T20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02">
        <f>ROUNDUP(AVERAGE(Table1[[#This Row],[22]],Table1[[#This Row],[32]]),0)</f>
        <v>3</v>
      </c>
      <c r="V202" t="str" cm="1">
        <f t="array" ref="V202">_xlfn.IFS(Table1[[#This Row],[33]]=1, "Strongly agree", Table1[[#This Row],[33]]=2, "Agree", Table1[[#This Row],[33]]=3, "Somewhat agree", Table1[[#This Row],[33]]=4, "Neutral", Table1[[#This Row],[33]]=5, "Somewhat disagree", Table1[[#This Row],[33]]=6, "Disagree", Table1[[#This Row],[33]]=7, "Strongly disagree", Table1[[#This Row],[33]]="","")</f>
        <v>Somewhat agree</v>
      </c>
      <c r="W202" t="s">
        <v>36</v>
      </c>
      <c r="X202" t="s">
        <v>68</v>
      </c>
      <c r="Y202" t="s">
        <v>69</v>
      </c>
      <c r="Z202" t="s">
        <v>32</v>
      </c>
      <c r="AA202" t="s">
        <v>36</v>
      </c>
      <c r="AB202" t="s">
        <v>31</v>
      </c>
      <c r="AC202" t="s">
        <v>44</v>
      </c>
      <c r="AE202" t="s">
        <v>66</v>
      </c>
      <c r="AF202" t="s">
        <v>82</v>
      </c>
      <c r="AG202" t="s">
        <v>51</v>
      </c>
      <c r="AH20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3" spans="1:34" x14ac:dyDescent="0.25">
      <c r="A203">
        <v>241</v>
      </c>
      <c r="B203" s="1">
        <v>44753.831458333298</v>
      </c>
      <c r="C203" s="1">
        <v>44753.834548611099</v>
      </c>
      <c r="D203" t="s">
        <v>22</v>
      </c>
      <c r="F203" t="s">
        <v>40</v>
      </c>
      <c r="G203" t="s">
        <v>350</v>
      </c>
      <c r="H203" t="s">
        <v>25</v>
      </c>
      <c r="I203" t="s">
        <v>26</v>
      </c>
      <c r="J203" t="s">
        <v>353</v>
      </c>
      <c r="K203" t="s">
        <v>367</v>
      </c>
      <c r="L203" t="s">
        <v>43</v>
      </c>
      <c r="P203" t="s">
        <v>59</v>
      </c>
      <c r="Q203" t="s">
        <v>31</v>
      </c>
      <c r="R203" cm="1">
        <f t="array" ref="R20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1</v>
      </c>
      <c r="S203" t="s">
        <v>36</v>
      </c>
      <c r="T203" cm="1">
        <f t="array" ref="T20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03">
        <f>ROUNDUP(AVERAGE(Table1[[#This Row],[22]],Table1[[#This Row],[32]]),0)</f>
        <v>2</v>
      </c>
      <c r="V203" t="str" cm="1">
        <f t="array" ref="V203">_xlfn.IFS(Table1[[#This Row],[33]]=1, "Strongly agree", Table1[[#This Row],[33]]=2, "Agree", Table1[[#This Row],[33]]=3, "Somewhat agree", Table1[[#This Row],[33]]=4, "Neutral", Table1[[#This Row],[33]]=5, "Somewhat disagree", Table1[[#This Row],[33]]=6, "Disagree", Table1[[#This Row],[33]]=7, "Strongly disagree", Table1[[#This Row],[33]]="","")</f>
        <v>Agree</v>
      </c>
      <c r="W203" t="s">
        <v>31</v>
      </c>
      <c r="X203" t="s">
        <v>49</v>
      </c>
      <c r="Y203" t="s">
        <v>72</v>
      </c>
      <c r="Z203" t="s">
        <v>32</v>
      </c>
      <c r="AA203" t="s">
        <v>31</v>
      </c>
      <c r="AB203" t="s">
        <v>44</v>
      </c>
      <c r="AC203" t="s">
        <v>31</v>
      </c>
      <c r="AD203" t="s">
        <v>249</v>
      </c>
      <c r="AE203" t="s">
        <v>37</v>
      </c>
      <c r="AF203" t="s">
        <v>82</v>
      </c>
      <c r="AG203" t="s">
        <v>39</v>
      </c>
      <c r="AH20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4" spans="1:34" x14ac:dyDescent="0.25">
      <c r="A204">
        <v>242</v>
      </c>
      <c r="B204" s="1">
        <v>44753.914305555598</v>
      </c>
      <c r="C204" s="1">
        <v>44753.916053240697</v>
      </c>
      <c r="D204" t="s">
        <v>22</v>
      </c>
      <c r="F204" t="s">
        <v>40</v>
      </c>
      <c r="G204" t="s">
        <v>347</v>
      </c>
      <c r="H204" t="s">
        <v>25</v>
      </c>
      <c r="I204" t="s">
        <v>26</v>
      </c>
      <c r="J204" t="s">
        <v>357</v>
      </c>
      <c r="K204" t="s">
        <v>364</v>
      </c>
      <c r="L204" t="s">
        <v>43</v>
      </c>
      <c r="P204" t="s">
        <v>30</v>
      </c>
      <c r="Q204" t="s">
        <v>44</v>
      </c>
      <c r="R204" cm="1">
        <f t="array" ref="R20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4" t="s">
        <v>45</v>
      </c>
      <c r="T204" cm="1">
        <f t="array" ref="T20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204">
        <f>ROUNDUP(AVERAGE(Table1[[#This Row],[22]],Table1[[#This Row],[32]]),0)</f>
        <v>4</v>
      </c>
      <c r="V204" t="str" cm="1">
        <f t="array" ref="V204">_xlfn.IFS(Table1[[#This Row],[33]]=1, "Strongly agree", Table1[[#This Row],[33]]=2, "Agree", Table1[[#This Row],[33]]=3, "Somewhat agree", Table1[[#This Row],[33]]=4, "Neutral", Table1[[#This Row],[33]]=5, "Somewhat disagree", Table1[[#This Row],[33]]=6, "Disagree", Table1[[#This Row],[33]]=7, "Strongly disagree", Table1[[#This Row],[33]]="","")</f>
        <v>Neutral</v>
      </c>
      <c r="W204" t="s">
        <v>31</v>
      </c>
      <c r="X204" t="s">
        <v>49</v>
      </c>
      <c r="Y204" t="s">
        <v>65</v>
      </c>
      <c r="Z204" t="s">
        <v>36</v>
      </c>
      <c r="AA204" t="s">
        <v>44</v>
      </c>
      <c r="AB204" t="s">
        <v>36</v>
      </c>
      <c r="AC204" t="s">
        <v>31</v>
      </c>
      <c r="AD204" t="s">
        <v>251</v>
      </c>
      <c r="AE204" t="s">
        <v>66</v>
      </c>
      <c r="AF204" t="s">
        <v>47</v>
      </c>
      <c r="AG204" t="s">
        <v>39</v>
      </c>
      <c r="AH20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5" spans="1:34" x14ac:dyDescent="0.25">
      <c r="A205">
        <v>243</v>
      </c>
      <c r="B205" s="1">
        <v>44753.9504282407</v>
      </c>
      <c r="C205" s="1">
        <v>44753.950972222199</v>
      </c>
      <c r="D205" t="s">
        <v>22</v>
      </c>
      <c r="F205" t="s">
        <v>40</v>
      </c>
      <c r="G205" t="s">
        <v>348</v>
      </c>
      <c r="H205" t="s">
        <v>25</v>
      </c>
      <c r="I205" t="s">
        <v>26</v>
      </c>
      <c r="J205" t="s">
        <v>353</v>
      </c>
      <c r="K205" t="s">
        <v>369</v>
      </c>
      <c r="L205" t="s">
        <v>43</v>
      </c>
      <c r="P205" t="s">
        <v>76</v>
      </c>
      <c r="Q205" t="s">
        <v>33</v>
      </c>
      <c r="R205" cm="1">
        <f t="array" ref="R205">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5</v>
      </c>
      <c r="S205" t="s">
        <v>45</v>
      </c>
      <c r="T205" cm="1">
        <f t="array" ref="T205">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205">
        <f>ROUNDUP(AVERAGE(Table1[[#This Row],[22]],Table1[[#This Row],[32]]),0)</f>
        <v>5</v>
      </c>
      <c r="V205" t="str" cm="1">
        <f t="array" ref="V205">_xlfn.IFS(Table1[[#This Row],[33]]=1, "Strongly agree", Table1[[#This Row],[33]]=2, "Agree", Table1[[#This Row],[33]]=3, "Somewhat agree", Table1[[#This Row],[33]]=4, "Neutral", Table1[[#This Row],[33]]=5, "Somewhat disagree", Table1[[#This Row],[33]]=6, "Disagree", Table1[[#This Row],[33]]=7, "Strongly disagree", Table1[[#This Row],[33]]="","")</f>
        <v>Somewhat disagree</v>
      </c>
      <c r="W205" t="s">
        <v>33</v>
      </c>
      <c r="Y205" t="s">
        <v>72</v>
      </c>
      <c r="Z205" t="s">
        <v>33</v>
      </c>
      <c r="AA205" t="s">
        <v>45</v>
      </c>
      <c r="AB205" t="s">
        <v>33</v>
      </c>
      <c r="AC205" t="s">
        <v>45</v>
      </c>
      <c r="AE205" t="s">
        <v>66</v>
      </c>
      <c r="AF205" t="s">
        <v>38</v>
      </c>
      <c r="AG205" t="s">
        <v>51</v>
      </c>
      <c r="AH205">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6" spans="1:34" x14ac:dyDescent="0.25">
      <c r="A206">
        <v>244</v>
      </c>
      <c r="B206" s="1">
        <v>44754.490578703699</v>
      </c>
      <c r="C206" s="1">
        <v>44754.494444444397</v>
      </c>
      <c r="D206" t="s">
        <v>22</v>
      </c>
      <c r="F206" t="s">
        <v>23</v>
      </c>
      <c r="G206" t="s">
        <v>348</v>
      </c>
      <c r="H206" t="s">
        <v>25</v>
      </c>
      <c r="I206" t="s">
        <v>26</v>
      </c>
      <c r="J206" t="s">
        <v>355</v>
      </c>
      <c r="K206" t="s">
        <v>370</v>
      </c>
      <c r="L206" t="s">
        <v>56</v>
      </c>
      <c r="P206" t="s">
        <v>63</v>
      </c>
      <c r="Q206" t="s">
        <v>36</v>
      </c>
      <c r="R206" cm="1">
        <f t="array" ref="R206">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06" t="s">
        <v>32</v>
      </c>
      <c r="T206" cm="1">
        <f t="array" ref="T206">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6</v>
      </c>
      <c r="U206">
        <f>ROUNDUP(AVERAGE(Table1[[#This Row],[22]],Table1[[#This Row],[32]]),0)</f>
        <v>4</v>
      </c>
      <c r="V206" t="str" cm="1">
        <f t="array" ref="V206">_xlfn.IFS(Table1[[#This Row],[33]]=1, "Strongly agree", Table1[[#This Row],[33]]=2, "Agree", Table1[[#This Row],[33]]=3, "Somewhat agree", Table1[[#This Row],[33]]=4, "Neutral", Table1[[#This Row],[33]]=5, "Somewhat disagree", Table1[[#This Row],[33]]=6, "Disagree", Table1[[#This Row],[33]]=7, "Strongly disagree", Table1[[#This Row],[33]]="","")</f>
        <v>Neutral</v>
      </c>
      <c r="W206" t="s">
        <v>31</v>
      </c>
      <c r="X206" t="s">
        <v>46</v>
      </c>
      <c r="Y206" t="s">
        <v>57</v>
      </c>
      <c r="Z206" t="s">
        <v>44</v>
      </c>
      <c r="AA206" t="s">
        <v>45</v>
      </c>
      <c r="AB206" t="s">
        <v>31</v>
      </c>
      <c r="AC206" t="s">
        <v>36</v>
      </c>
      <c r="AD206" t="s">
        <v>252</v>
      </c>
      <c r="AE206" t="s">
        <v>37</v>
      </c>
      <c r="AF206" t="s">
        <v>111</v>
      </c>
      <c r="AG206" t="s">
        <v>39</v>
      </c>
      <c r="AH206">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7" spans="1:34" x14ac:dyDescent="0.25">
      <c r="A207">
        <v>245</v>
      </c>
      <c r="B207" s="1">
        <v>44754.795462962997</v>
      </c>
      <c r="C207" s="1">
        <v>44754.798333333303</v>
      </c>
      <c r="D207" t="s">
        <v>22</v>
      </c>
      <c r="F207" t="s">
        <v>40</v>
      </c>
      <c r="G207" t="s">
        <v>346</v>
      </c>
      <c r="H207" t="s">
        <v>25</v>
      </c>
      <c r="I207" t="s">
        <v>26</v>
      </c>
      <c r="J207" t="s">
        <v>354</v>
      </c>
      <c r="K207" t="s">
        <v>79</v>
      </c>
      <c r="L207" t="s">
        <v>43</v>
      </c>
      <c r="P207" t="s">
        <v>59</v>
      </c>
      <c r="Q207" t="s">
        <v>44</v>
      </c>
      <c r="R207" cm="1">
        <f t="array" ref="R207">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7" t="s">
        <v>36</v>
      </c>
      <c r="T207" cm="1">
        <f t="array" ref="T207">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07">
        <f>ROUNDUP(AVERAGE(Table1[[#This Row],[22]],Table1[[#This Row],[32]]),0)</f>
        <v>3</v>
      </c>
      <c r="V207" t="str" cm="1">
        <f t="array" ref="V207">_xlfn.IFS(Table1[[#This Row],[33]]=1, "Strongly agree", Table1[[#This Row],[33]]=2, "Agree", Table1[[#This Row],[33]]=3, "Somewhat agree", Table1[[#This Row],[33]]=4, "Neutral", Table1[[#This Row],[33]]=5, "Somewhat disagree", Table1[[#This Row],[33]]=6, "Disagree", Table1[[#This Row],[33]]=7, "Strongly disagree", Table1[[#This Row],[33]]="","")</f>
        <v>Somewhat agree</v>
      </c>
      <c r="W207" t="s">
        <v>31</v>
      </c>
      <c r="X207" t="s">
        <v>64</v>
      </c>
      <c r="Y207" t="s">
        <v>35</v>
      </c>
      <c r="Z207" t="s">
        <v>31</v>
      </c>
      <c r="AA207" t="s">
        <v>45</v>
      </c>
      <c r="AB207" t="s">
        <v>31</v>
      </c>
      <c r="AC207" t="s">
        <v>31</v>
      </c>
      <c r="AD207" t="s">
        <v>253</v>
      </c>
      <c r="AE207" t="s">
        <v>37</v>
      </c>
      <c r="AF207" t="s">
        <v>38</v>
      </c>
      <c r="AG207" t="s">
        <v>39</v>
      </c>
      <c r="AH207">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8" spans="1:34" x14ac:dyDescent="0.25">
      <c r="A208">
        <v>247</v>
      </c>
      <c r="B208" s="1">
        <v>44754.869247685201</v>
      </c>
      <c r="C208" s="1">
        <v>44754.871412036999</v>
      </c>
      <c r="D208" t="s">
        <v>22</v>
      </c>
      <c r="F208" t="s">
        <v>40</v>
      </c>
      <c r="G208" t="s">
        <v>78</v>
      </c>
      <c r="H208" t="s">
        <v>25</v>
      </c>
      <c r="I208" t="s">
        <v>26</v>
      </c>
      <c r="J208" t="s">
        <v>118</v>
      </c>
      <c r="K208" t="s">
        <v>370</v>
      </c>
      <c r="L208" t="s">
        <v>29</v>
      </c>
      <c r="M208" t="s">
        <v>59</v>
      </c>
      <c r="N208" t="s">
        <v>30</v>
      </c>
      <c r="O208" t="s">
        <v>73</v>
      </c>
      <c r="Q208" t="s">
        <v>44</v>
      </c>
      <c r="R208" cm="1">
        <f t="array" ref="R208">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08" t="s">
        <v>44</v>
      </c>
      <c r="T208" cm="1">
        <f t="array" ref="T208">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08">
        <f>ROUNDUP(AVERAGE(Table1[[#This Row],[22]],Table1[[#This Row],[32]]),0)</f>
        <v>3</v>
      </c>
      <c r="V208" t="str" cm="1">
        <f t="array" ref="V208">_xlfn.IFS(Table1[[#This Row],[33]]=1, "Strongly agree", Table1[[#This Row],[33]]=2, "Agree", Table1[[#This Row],[33]]=3, "Somewhat agree", Table1[[#This Row],[33]]=4, "Neutral", Table1[[#This Row],[33]]=5, "Somewhat disagree", Table1[[#This Row],[33]]=6, "Disagree", Table1[[#This Row],[33]]=7, "Strongly disagree", Table1[[#This Row],[33]]="","")</f>
        <v>Somewhat agree</v>
      </c>
      <c r="W208" t="s">
        <v>36</v>
      </c>
      <c r="X208" t="s">
        <v>64</v>
      </c>
      <c r="Y208" t="s">
        <v>80</v>
      </c>
      <c r="Z208" t="s">
        <v>44</v>
      </c>
      <c r="AA208" t="s">
        <v>45</v>
      </c>
      <c r="AB208" t="s">
        <v>36</v>
      </c>
      <c r="AC208" t="s">
        <v>36</v>
      </c>
      <c r="AE208" t="s">
        <v>133</v>
      </c>
      <c r="AF208" t="s">
        <v>38</v>
      </c>
      <c r="AG208" t="s">
        <v>39</v>
      </c>
      <c r="AH208">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09" spans="1:34" x14ac:dyDescent="0.25">
      <c r="A209">
        <v>248</v>
      </c>
      <c r="B209" s="1">
        <v>44754.905590277798</v>
      </c>
      <c r="C209" s="1">
        <v>44754.908240740697</v>
      </c>
      <c r="D209" t="s">
        <v>22</v>
      </c>
      <c r="F209" t="s">
        <v>40</v>
      </c>
      <c r="G209" t="s">
        <v>350</v>
      </c>
      <c r="H209" t="s">
        <v>25</v>
      </c>
      <c r="I209" t="s">
        <v>26</v>
      </c>
      <c r="J209" t="s">
        <v>96</v>
      </c>
      <c r="K209" t="s">
        <v>367</v>
      </c>
      <c r="L209" t="s">
        <v>43</v>
      </c>
      <c r="P209" t="s">
        <v>30</v>
      </c>
      <c r="Q209" t="s">
        <v>36</v>
      </c>
      <c r="R209" cm="1">
        <f t="array" ref="R209">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09" t="s">
        <v>45</v>
      </c>
      <c r="T209" cm="1">
        <f t="array" ref="T209">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4</v>
      </c>
      <c r="U209">
        <f>ROUNDUP(AVERAGE(Table1[[#This Row],[22]],Table1[[#This Row],[32]]),0)</f>
        <v>3</v>
      </c>
      <c r="V209" t="str" cm="1">
        <f t="array" ref="V209">_xlfn.IFS(Table1[[#This Row],[33]]=1, "Strongly agree", Table1[[#This Row],[33]]=2, "Agree", Table1[[#This Row],[33]]=3, "Somewhat agree", Table1[[#This Row],[33]]=4, "Neutral", Table1[[#This Row],[33]]=5, "Somewhat disagree", Table1[[#This Row],[33]]=6, "Disagree", Table1[[#This Row],[33]]=7, "Strongly disagree", Table1[[#This Row],[33]]="","")</f>
        <v>Somewhat agree</v>
      </c>
      <c r="W209" t="s">
        <v>36</v>
      </c>
      <c r="X209" t="s">
        <v>64</v>
      </c>
      <c r="Y209" t="s">
        <v>65</v>
      </c>
      <c r="Z209" t="s">
        <v>44</v>
      </c>
      <c r="AA209" t="s">
        <v>33</v>
      </c>
      <c r="AB209" t="s">
        <v>36</v>
      </c>
      <c r="AC209" t="s">
        <v>44</v>
      </c>
      <c r="AE209" t="s">
        <v>37</v>
      </c>
      <c r="AF209" t="s">
        <v>38</v>
      </c>
      <c r="AG209" t="s">
        <v>39</v>
      </c>
      <c r="AH209">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0" spans="1:34" x14ac:dyDescent="0.25">
      <c r="A210">
        <v>249</v>
      </c>
      <c r="B210" s="1">
        <v>44754.912060185197</v>
      </c>
      <c r="C210" s="1">
        <v>44754.913935185199</v>
      </c>
      <c r="D210" t="s">
        <v>22</v>
      </c>
      <c r="F210" t="s">
        <v>40</v>
      </c>
      <c r="G210" t="s">
        <v>350</v>
      </c>
      <c r="H210" t="s">
        <v>25</v>
      </c>
      <c r="I210" t="s">
        <v>26</v>
      </c>
      <c r="J210" t="s">
        <v>118</v>
      </c>
      <c r="K210" t="s">
        <v>365</v>
      </c>
      <c r="L210" t="s">
        <v>29</v>
      </c>
      <c r="M210" t="s">
        <v>30</v>
      </c>
      <c r="N210" t="s">
        <v>85</v>
      </c>
      <c r="Q210" t="s">
        <v>36</v>
      </c>
      <c r="R210" cm="1">
        <f t="array" ref="R210">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10" t="s">
        <v>36</v>
      </c>
      <c r="T210" cm="1">
        <f t="array" ref="T210">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10">
        <f>ROUNDUP(AVERAGE(Table1[[#This Row],[22]],Table1[[#This Row],[32]]),0)</f>
        <v>2</v>
      </c>
      <c r="V210" t="str" cm="1">
        <f t="array" ref="V210">_xlfn.IFS(Table1[[#This Row],[33]]=1, "Strongly agree", Table1[[#This Row],[33]]=2, "Agree", Table1[[#This Row],[33]]=3, "Somewhat agree", Table1[[#This Row],[33]]=4, "Neutral", Table1[[#This Row],[33]]=5, "Somewhat disagree", Table1[[#This Row],[33]]=6, "Disagree", Table1[[#This Row],[33]]=7, "Strongly disagree", Table1[[#This Row],[33]]="","")</f>
        <v>Agree</v>
      </c>
      <c r="W210" t="s">
        <v>31</v>
      </c>
      <c r="X210" t="s">
        <v>68</v>
      </c>
      <c r="Y210" t="s">
        <v>69</v>
      </c>
      <c r="Z210" t="s">
        <v>44</v>
      </c>
      <c r="AA210" t="s">
        <v>33</v>
      </c>
      <c r="AB210" t="s">
        <v>44</v>
      </c>
      <c r="AC210" t="s">
        <v>44</v>
      </c>
      <c r="AD210" s="2" t="s">
        <v>255</v>
      </c>
      <c r="AE210" t="s">
        <v>37</v>
      </c>
      <c r="AF210" t="s">
        <v>82</v>
      </c>
      <c r="AG210" t="s">
        <v>39</v>
      </c>
      <c r="AH210">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1" spans="1:34" x14ac:dyDescent="0.25">
      <c r="A211">
        <v>250</v>
      </c>
      <c r="B211" s="1">
        <v>44754.9140625</v>
      </c>
      <c r="C211" s="1">
        <v>44754.914837962999</v>
      </c>
      <c r="D211" t="s">
        <v>22</v>
      </c>
      <c r="F211" t="s">
        <v>40</v>
      </c>
      <c r="G211" t="s">
        <v>350</v>
      </c>
      <c r="H211" t="s">
        <v>25</v>
      </c>
      <c r="I211" t="s">
        <v>26</v>
      </c>
      <c r="J211" t="s">
        <v>118</v>
      </c>
      <c r="K211" t="s">
        <v>365</v>
      </c>
      <c r="L211" t="s">
        <v>29</v>
      </c>
      <c r="M211" t="s">
        <v>30</v>
      </c>
      <c r="N211" t="s">
        <v>85</v>
      </c>
      <c r="Q211" t="s">
        <v>36</v>
      </c>
      <c r="R211" cm="1">
        <f t="array" ref="R211">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11" t="s">
        <v>36</v>
      </c>
      <c r="T211" cm="1">
        <f t="array" ref="T211">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11">
        <f>ROUNDUP(AVERAGE(Table1[[#This Row],[22]],Table1[[#This Row],[32]]),0)</f>
        <v>2</v>
      </c>
      <c r="V211" t="str" cm="1">
        <f t="array" ref="V211">_xlfn.IFS(Table1[[#This Row],[33]]=1, "Strongly agree", Table1[[#This Row],[33]]=2, "Agree", Table1[[#This Row],[33]]=3, "Somewhat agree", Table1[[#This Row],[33]]=4, "Neutral", Table1[[#This Row],[33]]=5, "Somewhat disagree", Table1[[#This Row],[33]]=6, "Disagree", Table1[[#This Row],[33]]=7, "Strongly disagree", Table1[[#This Row],[33]]="","")</f>
        <v>Agree</v>
      </c>
      <c r="W211" t="s">
        <v>36</v>
      </c>
      <c r="X211" t="s">
        <v>68</v>
      </c>
      <c r="Y211" t="s">
        <v>57</v>
      </c>
      <c r="Z211" t="s">
        <v>36</v>
      </c>
      <c r="AA211" t="s">
        <v>33</v>
      </c>
      <c r="AB211" t="s">
        <v>44</v>
      </c>
      <c r="AC211" t="s">
        <v>44</v>
      </c>
      <c r="AE211" t="s">
        <v>37</v>
      </c>
      <c r="AF211" t="s">
        <v>82</v>
      </c>
      <c r="AG211" t="s">
        <v>39</v>
      </c>
      <c r="AH211">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2" spans="1:34" x14ac:dyDescent="0.25">
      <c r="A212">
        <v>251</v>
      </c>
      <c r="B212" s="1">
        <v>44755.317303240699</v>
      </c>
      <c r="C212" s="1">
        <v>44755.3191898148</v>
      </c>
      <c r="D212" t="s">
        <v>22</v>
      </c>
      <c r="F212" t="s">
        <v>40</v>
      </c>
      <c r="G212" t="s">
        <v>345</v>
      </c>
      <c r="H212" t="s">
        <v>25</v>
      </c>
      <c r="I212" t="s">
        <v>26</v>
      </c>
      <c r="J212" t="s">
        <v>355</v>
      </c>
      <c r="K212" t="s">
        <v>370</v>
      </c>
      <c r="L212" t="s">
        <v>56</v>
      </c>
      <c r="P212" t="s">
        <v>63</v>
      </c>
      <c r="Q212" t="s">
        <v>36</v>
      </c>
      <c r="R212" cm="1">
        <f t="array" ref="R212">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12" t="s">
        <v>44</v>
      </c>
      <c r="T212" cm="1">
        <f t="array" ref="T212">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3</v>
      </c>
      <c r="U212">
        <f>ROUNDUP(AVERAGE(Table1[[#This Row],[22]],Table1[[#This Row],[32]]),0)</f>
        <v>3</v>
      </c>
      <c r="V212" t="str" cm="1">
        <f t="array" ref="V212">_xlfn.IFS(Table1[[#This Row],[33]]=1, "Strongly agree", Table1[[#This Row],[33]]=2, "Agree", Table1[[#This Row],[33]]=3, "Somewhat agree", Table1[[#This Row],[33]]=4, "Neutral", Table1[[#This Row],[33]]=5, "Somewhat disagree", Table1[[#This Row],[33]]=6, "Disagree", Table1[[#This Row],[33]]=7, "Strongly disagree", Table1[[#This Row],[33]]="","")</f>
        <v>Somewhat agree</v>
      </c>
      <c r="W212" t="s">
        <v>36</v>
      </c>
      <c r="X212" t="s">
        <v>145</v>
      </c>
      <c r="Y212" t="s">
        <v>57</v>
      </c>
      <c r="Z212" t="s">
        <v>45</v>
      </c>
      <c r="AA212" t="s">
        <v>45</v>
      </c>
      <c r="AB212" t="s">
        <v>36</v>
      </c>
      <c r="AC212" t="s">
        <v>36</v>
      </c>
      <c r="AE212" t="s">
        <v>66</v>
      </c>
      <c r="AF212" t="s">
        <v>47</v>
      </c>
      <c r="AG212" t="s">
        <v>39</v>
      </c>
      <c r="AH212">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3" spans="1:34" x14ac:dyDescent="0.25">
      <c r="A213">
        <v>252</v>
      </c>
      <c r="B213" s="1">
        <v>44755.4514583333</v>
      </c>
      <c r="C213" s="1">
        <v>44755.453148148103</v>
      </c>
      <c r="D213" t="s">
        <v>22</v>
      </c>
      <c r="F213" t="s">
        <v>23</v>
      </c>
      <c r="G213" t="s">
        <v>24</v>
      </c>
      <c r="H213" t="s">
        <v>25</v>
      </c>
      <c r="I213" t="s">
        <v>26</v>
      </c>
      <c r="J213" t="s">
        <v>356</v>
      </c>
      <c r="K213" t="s">
        <v>369</v>
      </c>
      <c r="L213" t="s">
        <v>29</v>
      </c>
      <c r="M213" t="s">
        <v>48</v>
      </c>
      <c r="N213" t="s">
        <v>48</v>
      </c>
      <c r="O213" t="s">
        <v>44</v>
      </c>
      <c r="Q213" t="s">
        <v>36</v>
      </c>
      <c r="R213" cm="1">
        <f t="array" ref="R213">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2</v>
      </c>
      <c r="S213" t="s">
        <v>36</v>
      </c>
      <c r="T213" cm="1">
        <f t="array" ref="T213">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13">
        <f>ROUNDUP(AVERAGE(Table1[[#This Row],[22]],Table1[[#This Row],[32]]),0)</f>
        <v>2</v>
      </c>
      <c r="V213" t="str" cm="1">
        <f t="array" ref="V213">_xlfn.IFS(Table1[[#This Row],[33]]=1, "Strongly agree", Table1[[#This Row],[33]]=2, "Agree", Table1[[#This Row],[33]]=3, "Somewhat agree", Table1[[#This Row],[33]]=4, "Neutral", Table1[[#This Row],[33]]=5, "Somewhat disagree", Table1[[#This Row],[33]]=6, "Disagree", Table1[[#This Row],[33]]=7, "Strongly disagree", Table1[[#This Row],[33]]="","")</f>
        <v>Agree</v>
      </c>
      <c r="W213" t="s">
        <v>31</v>
      </c>
      <c r="X213" t="s">
        <v>64</v>
      </c>
      <c r="Y213" t="s">
        <v>65</v>
      </c>
      <c r="Z213" t="s">
        <v>45</v>
      </c>
      <c r="AA213" t="s">
        <v>45</v>
      </c>
      <c r="AB213" t="s">
        <v>36</v>
      </c>
      <c r="AC213" t="s">
        <v>45</v>
      </c>
      <c r="AE213" t="s">
        <v>37</v>
      </c>
      <c r="AF213" t="s">
        <v>38</v>
      </c>
      <c r="AG213" t="s">
        <v>256</v>
      </c>
      <c r="AH213">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row r="214" spans="1:34" x14ac:dyDescent="0.25">
      <c r="A214">
        <v>253</v>
      </c>
      <c r="B214" s="1">
        <v>44755.6415277778</v>
      </c>
      <c r="C214" s="1">
        <v>44755.643287036997</v>
      </c>
      <c r="D214" t="s">
        <v>22</v>
      </c>
      <c r="F214" t="s">
        <v>23</v>
      </c>
      <c r="G214" t="s">
        <v>24</v>
      </c>
      <c r="H214" t="s">
        <v>25</v>
      </c>
      <c r="I214" t="s">
        <v>26</v>
      </c>
      <c r="J214" t="s">
        <v>355</v>
      </c>
      <c r="K214" t="s">
        <v>370</v>
      </c>
      <c r="L214" t="s">
        <v>56</v>
      </c>
      <c r="P214" t="s">
        <v>30</v>
      </c>
      <c r="Q214" t="s">
        <v>44</v>
      </c>
      <c r="R214" cm="1">
        <f t="array" ref="R214">_xlfn.IFS(Table1[[#This Row],[Soft skills-Education]]="Strongly agree", 1, Table1[[#This Row],[Soft skills-Education]]="Agree", 2, Table1[[#This Row],[Soft skills-Education]]="Somewhat agree", 3, Table1[[#This Row],[Soft skills-Education]]="Neutral", 4, Table1[[#This Row],[Soft skills-Education]]="Somewhat disagree", 5, Table1[[#This Row],[Soft skills-Education]]="Disagree", 6, Table1[[#This Row],[Soft skills-Education]]="Strongly disagree", 7, Table1[[#This Row],[Soft skills-Education]]="","")</f>
        <v>3</v>
      </c>
      <c r="S214" t="s">
        <v>36</v>
      </c>
      <c r="T214" cm="1">
        <f t="array" ref="T214">_xlfn.IFS(Table1[[#This Row],[Hardskills-Education]]="Strongly agree", 1, Table1[[#This Row],[Hardskills-Education]]="Agree", 2, Table1[[#This Row],[Hardskills-Education]]="Somewhat agree", 3, Table1[[#This Row],[Hardskills-Education]]="Neutral", 4, Table1[[#This Row],[Hardskills-Education]]="Somewhat disagree", 5, Table1[[#This Row],[Hardskills-Education]]="Disagree", 6, Table1[[#This Row],[Hardskills-Education]]="Strongly disagree", 7, Table1[[#This Row],[Hardskills-Education]]="","")</f>
        <v>2</v>
      </c>
      <c r="U214">
        <f>ROUNDUP(AVERAGE(Table1[[#This Row],[22]],Table1[[#This Row],[32]]),0)</f>
        <v>3</v>
      </c>
      <c r="V214" t="str" cm="1">
        <f t="array" ref="V214">_xlfn.IFS(Table1[[#This Row],[33]]=1, "Strongly agree", Table1[[#This Row],[33]]=2, "Agree", Table1[[#This Row],[33]]=3, "Somewhat agree", Table1[[#This Row],[33]]=4, "Neutral", Table1[[#This Row],[33]]=5, "Somewhat disagree", Table1[[#This Row],[33]]=6, "Disagree", Table1[[#This Row],[33]]=7, "Strongly disagree", Table1[[#This Row],[33]]="","")</f>
        <v>Somewhat agree</v>
      </c>
      <c r="W214" t="s">
        <v>31</v>
      </c>
      <c r="X214" t="s">
        <v>49</v>
      </c>
      <c r="Y214" t="s">
        <v>80</v>
      </c>
      <c r="Z214" t="s">
        <v>36</v>
      </c>
      <c r="AA214" t="s">
        <v>31</v>
      </c>
      <c r="AB214" t="s">
        <v>31</v>
      </c>
      <c r="AC214" t="s">
        <v>44</v>
      </c>
      <c r="AE214" t="s">
        <v>37</v>
      </c>
      <c r="AF214" t="s">
        <v>38</v>
      </c>
      <c r="AG214" t="s">
        <v>39</v>
      </c>
      <c r="AH214">
        <f>IF(AND((Table1[[#This Row],[Learning on Online Platform]]=Table1[[#This Row],[Learning in Classroom]]),(Table1[[#This Row],[Learning in Classroom]]=Table1[[#This Row],[Learning via Work-based learning]]),(Table1[[#This Row],[Learning on Online Platform]]=Table1[[#This Row],[Learning via Work-based learning]]),(Table1[[#This Row],[Learning via Work-based learning]]=Table1[[#This Row],[Specialist certificate helps motivation]])),1,0)</f>
        <v>0</v>
      </c>
    </row>
  </sheetData>
  <phoneticPr fontId="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65BF-33F9-493D-A7B4-25534AE71954}">
  <dimension ref="A1:T50"/>
  <sheetViews>
    <sheetView workbookViewId="0">
      <selection activeCell="M47" sqref="M47"/>
    </sheetView>
  </sheetViews>
  <sheetFormatPr defaultRowHeight="15" x14ac:dyDescent="0.25"/>
  <sheetData>
    <row r="1" spans="1:20" x14ac:dyDescent="0.25">
      <c r="A1" t="s">
        <v>6</v>
      </c>
      <c r="K1" t="s">
        <v>9</v>
      </c>
      <c r="R1" t="s">
        <v>10</v>
      </c>
    </row>
    <row r="2" spans="1:20" x14ac:dyDescent="0.25">
      <c r="A2" t="s">
        <v>41</v>
      </c>
      <c r="D2" s="4" t="s">
        <v>41</v>
      </c>
      <c r="K2" t="s">
        <v>137</v>
      </c>
      <c r="M2" s="4" t="s">
        <v>137</v>
      </c>
      <c r="R2" s="9" t="s">
        <v>174</v>
      </c>
      <c r="T2" s="4" t="s">
        <v>75</v>
      </c>
    </row>
    <row r="3" spans="1:20" x14ac:dyDescent="0.25">
      <c r="A3" t="s">
        <v>89</v>
      </c>
      <c r="D3" s="4" t="s">
        <v>89</v>
      </c>
      <c r="K3" s="9" t="s">
        <v>183</v>
      </c>
      <c r="M3" s="4" t="s">
        <v>114</v>
      </c>
      <c r="R3" s="9" t="s">
        <v>122</v>
      </c>
      <c r="T3" s="4" t="s">
        <v>84</v>
      </c>
    </row>
    <row r="4" spans="1:20" x14ac:dyDescent="0.25">
      <c r="A4" t="s">
        <v>52</v>
      </c>
      <c r="D4" s="4" t="s">
        <v>52</v>
      </c>
      <c r="K4" s="9" t="s">
        <v>152</v>
      </c>
      <c r="M4" s="4" t="s">
        <v>114</v>
      </c>
      <c r="R4" t="s">
        <v>79</v>
      </c>
      <c r="T4" s="4" t="s">
        <v>79</v>
      </c>
    </row>
    <row r="5" spans="1:20" x14ac:dyDescent="0.25">
      <c r="A5" s="9" t="s">
        <v>224</v>
      </c>
      <c r="B5" s="11"/>
      <c r="D5" s="4" t="s">
        <v>52</v>
      </c>
      <c r="K5" s="9" t="s">
        <v>185</v>
      </c>
      <c r="M5" s="4" t="s">
        <v>360</v>
      </c>
      <c r="R5" t="s">
        <v>104</v>
      </c>
      <c r="T5" s="4" t="s">
        <v>104</v>
      </c>
    </row>
    <row r="6" spans="1:20" x14ac:dyDescent="0.25">
      <c r="A6" s="9" t="s">
        <v>107</v>
      </c>
      <c r="B6" s="11"/>
      <c r="D6" s="4" t="s">
        <v>41</v>
      </c>
      <c r="K6" s="9" t="s">
        <v>154</v>
      </c>
      <c r="M6" s="4" t="s">
        <v>137</v>
      </c>
      <c r="R6" s="9" t="s">
        <v>55</v>
      </c>
      <c r="T6" s="4" t="s">
        <v>104</v>
      </c>
    </row>
    <row r="7" spans="1:20" x14ac:dyDescent="0.25">
      <c r="A7" t="s">
        <v>24</v>
      </c>
      <c r="D7" s="4" t="s">
        <v>24</v>
      </c>
      <c r="K7" s="9" t="s">
        <v>113</v>
      </c>
      <c r="M7" s="4" t="s">
        <v>360</v>
      </c>
      <c r="R7" t="s">
        <v>106</v>
      </c>
      <c r="T7" s="4" t="s">
        <v>106</v>
      </c>
    </row>
    <row r="8" spans="1:20" x14ac:dyDescent="0.25">
      <c r="A8" s="9" t="s">
        <v>201</v>
      </c>
      <c r="B8" s="11"/>
      <c r="D8" s="4" t="s">
        <v>52</v>
      </c>
      <c r="K8" s="9" t="s">
        <v>191</v>
      </c>
      <c r="M8" s="4" t="s">
        <v>214</v>
      </c>
      <c r="R8" s="9" t="s">
        <v>70</v>
      </c>
      <c r="T8" s="4" t="s">
        <v>83</v>
      </c>
    </row>
    <row r="9" spans="1:20" x14ac:dyDescent="0.25">
      <c r="A9" t="s">
        <v>78</v>
      </c>
      <c r="D9" s="4" t="s">
        <v>78</v>
      </c>
      <c r="K9" s="9" t="s">
        <v>171</v>
      </c>
      <c r="M9" t="s">
        <v>356</v>
      </c>
      <c r="R9" s="9" t="s">
        <v>94</v>
      </c>
      <c r="T9" s="4" t="s">
        <v>84</v>
      </c>
    </row>
    <row r="10" spans="1:20" x14ac:dyDescent="0.25">
      <c r="A10" t="s">
        <v>71</v>
      </c>
      <c r="D10" s="4" t="s">
        <v>71</v>
      </c>
      <c r="K10" s="9" t="s">
        <v>102</v>
      </c>
      <c r="M10" t="s">
        <v>356</v>
      </c>
      <c r="R10" s="9" t="s">
        <v>188</v>
      </c>
      <c r="T10" s="4" t="s">
        <v>42</v>
      </c>
    </row>
    <row r="11" spans="1:20" x14ac:dyDescent="0.25">
      <c r="A11" s="9" t="s">
        <v>92</v>
      </c>
      <c r="D11" s="4" t="s">
        <v>52</v>
      </c>
      <c r="K11" s="9" t="s">
        <v>226</v>
      </c>
      <c r="M11" s="4" t="s">
        <v>361</v>
      </c>
      <c r="R11" s="9" t="s">
        <v>181</v>
      </c>
      <c r="T11" s="4" t="s">
        <v>119</v>
      </c>
    </row>
    <row r="12" spans="1:20" x14ac:dyDescent="0.25">
      <c r="A12" t="s">
        <v>254</v>
      </c>
      <c r="D12" s="4" t="s">
        <v>254</v>
      </c>
      <c r="K12" s="9" t="s">
        <v>201</v>
      </c>
      <c r="M12" s="4" t="s">
        <v>121</v>
      </c>
      <c r="R12" t="s">
        <v>124</v>
      </c>
      <c r="T12" s="4" t="s">
        <v>124</v>
      </c>
    </row>
    <row r="13" spans="1:20" x14ac:dyDescent="0.25">
      <c r="A13" s="9" t="s">
        <v>75</v>
      </c>
      <c r="B13" s="11"/>
      <c r="D13" s="4" t="s">
        <v>52</v>
      </c>
      <c r="K13" t="s">
        <v>118</v>
      </c>
      <c r="M13" s="4" t="s">
        <v>118</v>
      </c>
      <c r="R13" s="9" t="s">
        <v>147</v>
      </c>
      <c r="T13" s="4" t="s">
        <v>28</v>
      </c>
    </row>
    <row r="14" spans="1:20" x14ac:dyDescent="0.25">
      <c r="A14" s="9" t="s">
        <v>244</v>
      </c>
      <c r="B14" s="11"/>
      <c r="D14" s="4" t="s">
        <v>71</v>
      </c>
      <c r="K14" s="9" t="s">
        <v>173</v>
      </c>
      <c r="M14" s="4" t="s">
        <v>357</v>
      </c>
      <c r="R14" t="s">
        <v>84</v>
      </c>
      <c r="T14" s="4" t="s">
        <v>84</v>
      </c>
    </row>
    <row r="15" spans="1:20" x14ac:dyDescent="0.25">
      <c r="A15" s="9" t="s">
        <v>168</v>
      </c>
      <c r="B15" s="11"/>
      <c r="D15" s="4" t="s">
        <v>41</v>
      </c>
      <c r="K15" s="9" t="s">
        <v>250</v>
      </c>
      <c r="M15" s="4" t="s">
        <v>357</v>
      </c>
      <c r="R15" t="s">
        <v>75</v>
      </c>
      <c r="T15" s="4" t="s">
        <v>75</v>
      </c>
    </row>
    <row r="16" spans="1:20" x14ac:dyDescent="0.25">
      <c r="A16" s="9" t="s">
        <v>210</v>
      </c>
      <c r="B16" s="11"/>
      <c r="D16" s="4" t="s">
        <v>52</v>
      </c>
      <c r="K16" s="9" t="s">
        <v>143</v>
      </c>
      <c r="M16" s="4" t="s">
        <v>357</v>
      </c>
      <c r="R16" t="s">
        <v>28</v>
      </c>
      <c r="T16" s="4" t="s">
        <v>28</v>
      </c>
    </row>
    <row r="17" spans="1:20" x14ac:dyDescent="0.25">
      <c r="A17" s="9" t="s">
        <v>160</v>
      </c>
      <c r="B17" s="11"/>
      <c r="D17" s="4" t="s">
        <v>254</v>
      </c>
      <c r="K17" s="9" t="s">
        <v>187</v>
      </c>
      <c r="M17" s="4" t="s">
        <v>214</v>
      </c>
      <c r="R17" s="9" t="s">
        <v>220</v>
      </c>
      <c r="T17" s="4" t="s">
        <v>42</v>
      </c>
    </row>
    <row r="18" spans="1:20" x14ac:dyDescent="0.25">
      <c r="A18" s="9" t="s">
        <v>186</v>
      </c>
      <c r="B18" s="11"/>
      <c r="D18" s="4" t="s">
        <v>172</v>
      </c>
      <c r="K18" t="s">
        <v>92</v>
      </c>
      <c r="M18" s="4" t="s">
        <v>92</v>
      </c>
      <c r="R18" s="9" t="s">
        <v>58</v>
      </c>
      <c r="T18" s="4" t="s">
        <v>75</v>
      </c>
    </row>
    <row r="19" spans="1:20" x14ac:dyDescent="0.25">
      <c r="A19" s="9" t="s">
        <v>242</v>
      </c>
      <c r="B19" s="11"/>
      <c r="D19" s="4" t="s">
        <v>172</v>
      </c>
      <c r="K19" s="9" t="s">
        <v>209</v>
      </c>
      <c r="M19" s="4" t="s">
        <v>109</v>
      </c>
      <c r="R19" t="s">
        <v>96</v>
      </c>
      <c r="T19" s="4" t="s">
        <v>96</v>
      </c>
    </row>
    <row r="20" spans="1:20" x14ac:dyDescent="0.25">
      <c r="A20" s="9" t="s">
        <v>232</v>
      </c>
      <c r="B20" s="11"/>
      <c r="D20" s="4" t="s">
        <v>41</v>
      </c>
      <c r="K20" t="s">
        <v>167</v>
      </c>
      <c r="M20" s="4" t="s">
        <v>167</v>
      </c>
      <c r="R20" t="s">
        <v>42</v>
      </c>
      <c r="T20" s="4" t="s">
        <v>42</v>
      </c>
    </row>
    <row r="21" spans="1:20" x14ac:dyDescent="0.25">
      <c r="A21" s="9" t="s">
        <v>219</v>
      </c>
      <c r="B21" s="11"/>
      <c r="D21" s="4" t="s">
        <v>41</v>
      </c>
      <c r="K21" s="9" t="s">
        <v>131</v>
      </c>
      <c r="M21" s="4" t="s">
        <v>357</v>
      </c>
      <c r="R21" t="s">
        <v>83</v>
      </c>
      <c r="T21" s="4" t="s">
        <v>83</v>
      </c>
    </row>
    <row r="22" spans="1:20" x14ac:dyDescent="0.25">
      <c r="A22" t="s">
        <v>86</v>
      </c>
      <c r="D22" s="4" t="s">
        <v>86</v>
      </c>
      <c r="K22" t="s">
        <v>109</v>
      </c>
      <c r="M22" s="4" t="s">
        <v>109</v>
      </c>
      <c r="R22" t="s">
        <v>116</v>
      </c>
      <c r="T22" s="4" t="s">
        <v>116</v>
      </c>
    </row>
    <row r="23" spans="1:20" x14ac:dyDescent="0.25">
      <c r="A23" s="9" t="s">
        <v>128</v>
      </c>
      <c r="B23" s="11"/>
      <c r="D23" s="4" t="s">
        <v>89</v>
      </c>
      <c r="K23" t="s">
        <v>214</v>
      </c>
      <c r="M23" s="4" t="s">
        <v>214</v>
      </c>
      <c r="R23" t="s">
        <v>196</v>
      </c>
      <c r="T23" s="4" t="s">
        <v>196</v>
      </c>
    </row>
    <row r="24" spans="1:20" x14ac:dyDescent="0.25">
      <c r="A24" s="9" t="s">
        <v>74</v>
      </c>
      <c r="B24" s="11"/>
      <c r="D24" s="4" t="s">
        <v>172</v>
      </c>
      <c r="K24" s="9" t="s">
        <v>240</v>
      </c>
      <c r="M24" s="4" t="s">
        <v>137</v>
      </c>
      <c r="R24" t="s">
        <v>98</v>
      </c>
      <c r="T24" s="4" t="s">
        <v>98</v>
      </c>
    </row>
    <row r="25" spans="1:20" x14ac:dyDescent="0.25">
      <c r="A25" s="9" t="s">
        <v>176</v>
      </c>
      <c r="B25" s="11"/>
      <c r="D25" s="4" t="s">
        <v>172</v>
      </c>
      <c r="K25" t="s">
        <v>27</v>
      </c>
      <c r="M25" s="4" t="s">
        <v>27</v>
      </c>
      <c r="R25" t="s">
        <v>62</v>
      </c>
      <c r="T25" s="4" t="s">
        <v>62</v>
      </c>
    </row>
    <row r="26" spans="1:20" x14ac:dyDescent="0.25">
      <c r="A26" t="s">
        <v>172</v>
      </c>
      <c r="D26" s="4" t="s">
        <v>172</v>
      </c>
      <c r="K26" s="9" t="s">
        <v>163</v>
      </c>
      <c r="M26" s="4" t="s">
        <v>121</v>
      </c>
      <c r="R26" s="9" t="s">
        <v>164</v>
      </c>
      <c r="T26" s="4" t="s">
        <v>62</v>
      </c>
    </row>
    <row r="27" spans="1:20" x14ac:dyDescent="0.25">
      <c r="A27" s="9" t="s">
        <v>238</v>
      </c>
      <c r="B27" s="11"/>
      <c r="D27" s="4" t="s">
        <v>71</v>
      </c>
      <c r="K27" s="9" t="s">
        <v>211</v>
      </c>
      <c r="M27" s="4" t="s">
        <v>121</v>
      </c>
      <c r="R27" s="9" t="s">
        <v>207</v>
      </c>
      <c r="T27" s="4" t="s">
        <v>84</v>
      </c>
    </row>
    <row r="28" spans="1:20" x14ac:dyDescent="0.25">
      <c r="A28" s="9" t="s">
        <v>206</v>
      </c>
      <c r="B28" s="11"/>
      <c r="D28" s="4" t="s">
        <v>172</v>
      </c>
      <c r="K28" s="9" t="s">
        <v>225</v>
      </c>
      <c r="M28" s="4" t="s">
        <v>360</v>
      </c>
      <c r="R28" t="s">
        <v>119</v>
      </c>
      <c r="T28" s="4" t="s">
        <v>119</v>
      </c>
    </row>
    <row r="29" spans="1:20" x14ac:dyDescent="0.25">
      <c r="A29" s="9" t="s">
        <v>246</v>
      </c>
      <c r="B29" s="11"/>
      <c r="D29" s="4" t="s">
        <v>52</v>
      </c>
      <c r="K29" t="s">
        <v>114</v>
      </c>
      <c r="M29" s="4" t="s">
        <v>114</v>
      </c>
      <c r="R29" s="9" t="s">
        <v>67</v>
      </c>
      <c r="T29" s="4" t="s">
        <v>42</v>
      </c>
    </row>
    <row r="30" spans="1:20" x14ac:dyDescent="0.25">
      <c r="A30" s="9" t="s">
        <v>205</v>
      </c>
      <c r="B30" s="11"/>
      <c r="D30" s="4" t="s">
        <v>89</v>
      </c>
      <c r="K30" t="s">
        <v>96</v>
      </c>
      <c r="M30" s="4" t="s">
        <v>96</v>
      </c>
      <c r="R30" s="9" t="s">
        <v>204</v>
      </c>
      <c r="T30" s="4" t="s">
        <v>84</v>
      </c>
    </row>
    <row r="31" spans="1:20" x14ac:dyDescent="0.25">
      <c r="A31" s="9" t="s">
        <v>222</v>
      </c>
      <c r="B31" s="11"/>
      <c r="D31" s="4" t="s">
        <v>52</v>
      </c>
      <c r="K31" s="9" t="s">
        <v>221</v>
      </c>
      <c r="M31" s="4" t="s">
        <v>359</v>
      </c>
      <c r="R31" s="9" t="s">
        <v>202</v>
      </c>
      <c r="T31" s="4" t="s">
        <v>28</v>
      </c>
    </row>
    <row r="32" spans="1:20" x14ac:dyDescent="0.25">
      <c r="K32" s="9" t="s">
        <v>186</v>
      </c>
      <c r="M32" s="4" t="s">
        <v>359</v>
      </c>
      <c r="R32" s="9" t="s">
        <v>241</v>
      </c>
      <c r="T32" s="4" t="s">
        <v>84</v>
      </c>
    </row>
    <row r="33" spans="1:20" x14ac:dyDescent="0.25">
      <c r="K33" s="9" t="s">
        <v>223</v>
      </c>
      <c r="M33" s="4" t="s">
        <v>359</v>
      </c>
      <c r="R33" s="9" t="s">
        <v>234</v>
      </c>
      <c r="T33" s="4" t="s">
        <v>75</v>
      </c>
    </row>
    <row r="34" spans="1:20" x14ac:dyDescent="0.25">
      <c r="A34" s="10"/>
      <c r="K34" s="9" t="s">
        <v>198</v>
      </c>
      <c r="M34" s="4" t="s">
        <v>359</v>
      </c>
      <c r="R34" s="9" t="s">
        <v>237</v>
      </c>
      <c r="T34" s="4" t="s">
        <v>62</v>
      </c>
    </row>
    <row r="35" spans="1:20" x14ac:dyDescent="0.25">
      <c r="K35" s="9" t="s">
        <v>156</v>
      </c>
      <c r="M35" s="4" t="s">
        <v>121</v>
      </c>
      <c r="T35" s="4"/>
    </row>
    <row r="36" spans="1:20" x14ac:dyDescent="0.25">
      <c r="K36" s="9" t="s">
        <v>248</v>
      </c>
      <c r="M36" s="4" t="s">
        <v>214</v>
      </c>
    </row>
    <row r="37" spans="1:20" x14ac:dyDescent="0.25">
      <c r="K37" s="9" t="s">
        <v>245</v>
      </c>
      <c r="M37" s="4" t="s">
        <v>361</v>
      </c>
    </row>
    <row r="38" spans="1:20" x14ac:dyDescent="0.25">
      <c r="K38" s="9" t="s">
        <v>126</v>
      </c>
      <c r="M38" s="4" t="s">
        <v>109</v>
      </c>
      <c r="R38" s="10"/>
    </row>
    <row r="39" spans="1:20" x14ac:dyDescent="0.25">
      <c r="K39" s="9" t="s">
        <v>235</v>
      </c>
      <c r="M39" s="4" t="s">
        <v>358</v>
      </c>
    </row>
    <row r="40" spans="1:20" x14ac:dyDescent="0.25">
      <c r="K40" s="9" t="s">
        <v>150</v>
      </c>
      <c r="M40" s="4" t="s">
        <v>358</v>
      </c>
    </row>
    <row r="41" spans="1:20" x14ac:dyDescent="0.25">
      <c r="K41" s="9" t="s">
        <v>194</v>
      </c>
      <c r="M41" s="4" t="s">
        <v>358</v>
      </c>
    </row>
    <row r="42" spans="1:20" x14ac:dyDescent="0.25">
      <c r="K42" t="s">
        <v>121</v>
      </c>
      <c r="M42" s="4" t="s">
        <v>121</v>
      </c>
    </row>
    <row r="43" spans="1:20" x14ac:dyDescent="0.25">
      <c r="K43" s="9" t="s">
        <v>93</v>
      </c>
      <c r="M43" s="4" t="s">
        <v>27</v>
      </c>
    </row>
    <row r="44" spans="1:20" x14ac:dyDescent="0.25">
      <c r="K44" s="9" t="s">
        <v>200</v>
      </c>
      <c r="M44" s="4" t="s">
        <v>27</v>
      </c>
    </row>
    <row r="45" spans="1:20" x14ac:dyDescent="0.25">
      <c r="K45" t="s">
        <v>159</v>
      </c>
      <c r="M45" s="4" t="s">
        <v>159</v>
      </c>
    </row>
    <row r="46" spans="1:20" x14ac:dyDescent="0.25">
      <c r="K46" s="9" t="s">
        <v>247</v>
      </c>
      <c r="M46" s="4" t="s">
        <v>214</v>
      </c>
    </row>
    <row r="47" spans="1:20" x14ac:dyDescent="0.25">
      <c r="M47" s="4"/>
    </row>
    <row r="50" spans="11:11" x14ac:dyDescent="0.25">
      <c r="K50" s="10" t="s">
        <v>362</v>
      </c>
    </row>
  </sheetData>
  <sortState xmlns:xlrd2="http://schemas.microsoft.com/office/spreadsheetml/2017/richdata2" ref="K2:K47">
    <sortCondition ref="K2:K47"/>
  </sortState>
  <conditionalFormatting sqref="D2:D31">
    <cfRule type="expression" dxfId="35" priority="3">
      <formula>A2&lt;&gt;D2</formula>
    </cfRule>
  </conditionalFormatting>
  <conditionalFormatting sqref="M2:M46">
    <cfRule type="expression" dxfId="34" priority="2">
      <formula>K2&lt;&gt;M2</formula>
    </cfRule>
  </conditionalFormatting>
  <conditionalFormatting sqref="T2:T34">
    <cfRule type="expression" dxfId="33" priority="1">
      <formula>R2&lt;&gt;T2</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C5173-DB74-44C4-BFE7-49A0D9E89237}">
  <dimension ref="A1:T83"/>
  <sheetViews>
    <sheetView workbookViewId="0">
      <pane xSplit="3" ySplit="6" topLeftCell="D7" activePane="bottomRight" state="frozen"/>
      <selection pane="topRight" activeCell="D1" sqref="D1"/>
      <selection pane="bottomLeft" activeCell="A7" sqref="A7"/>
      <selection pane="bottomRight" activeCell="A44" sqref="A44"/>
    </sheetView>
  </sheetViews>
  <sheetFormatPr defaultRowHeight="15" x14ac:dyDescent="0.25"/>
  <cols>
    <col min="1" max="1" width="100.7109375" customWidth="1"/>
  </cols>
  <sheetData>
    <row r="1" spans="1:20" x14ac:dyDescent="0.25">
      <c r="A1" s="7" t="s">
        <v>18</v>
      </c>
    </row>
    <row r="2" spans="1:20" x14ac:dyDescent="0.25">
      <c r="A2" t="s">
        <v>50</v>
      </c>
      <c r="B2" t="s">
        <v>282</v>
      </c>
    </row>
    <row r="3" spans="1:20" x14ac:dyDescent="0.25">
      <c r="A3" t="s">
        <v>61</v>
      </c>
      <c r="B3" t="s">
        <v>283</v>
      </c>
      <c r="D3" t="s">
        <v>282</v>
      </c>
      <c r="E3" t="s">
        <v>283</v>
      </c>
      <c r="F3" t="s">
        <v>284</v>
      </c>
      <c r="G3" t="s">
        <v>285</v>
      </c>
      <c r="H3" t="s">
        <v>286</v>
      </c>
      <c r="I3" t="s">
        <v>287</v>
      </c>
      <c r="J3" t="s">
        <v>288</v>
      </c>
      <c r="K3" t="s">
        <v>289</v>
      </c>
      <c r="L3" t="s">
        <v>290</v>
      </c>
      <c r="M3" t="s">
        <v>291</v>
      </c>
      <c r="N3" t="s">
        <v>292</v>
      </c>
      <c r="O3" t="s">
        <v>293</v>
      </c>
      <c r="P3" t="s">
        <v>294</v>
      </c>
      <c r="Q3" t="s">
        <v>295</v>
      </c>
      <c r="R3" t="s">
        <v>297</v>
      </c>
      <c r="S3" t="s">
        <v>296</v>
      </c>
      <c r="T3" t="s">
        <v>309</v>
      </c>
    </row>
    <row r="4" spans="1:20" x14ac:dyDescent="0.25">
      <c r="A4" t="s">
        <v>77</v>
      </c>
      <c r="B4" t="s">
        <v>284</v>
      </c>
      <c r="D4" s="7" t="s">
        <v>311</v>
      </c>
      <c r="E4" s="7" t="s">
        <v>279</v>
      </c>
      <c r="F4" s="7" t="s">
        <v>276</v>
      </c>
      <c r="G4" s="7" t="s">
        <v>274</v>
      </c>
      <c r="H4" s="7" t="s">
        <v>307</v>
      </c>
      <c r="I4" s="7" t="s">
        <v>300</v>
      </c>
      <c r="J4" s="7" t="s">
        <v>275</v>
      </c>
      <c r="K4" s="7" t="s">
        <v>278</v>
      </c>
      <c r="L4" s="7" t="s">
        <v>280</v>
      </c>
      <c r="M4" s="7" t="s">
        <v>112</v>
      </c>
      <c r="N4" s="7" t="s">
        <v>306</v>
      </c>
      <c r="O4" s="7" t="s">
        <v>277</v>
      </c>
      <c r="P4" s="7" t="s">
        <v>301</v>
      </c>
      <c r="Q4" s="7" t="s">
        <v>281</v>
      </c>
      <c r="R4" s="7" t="s">
        <v>299</v>
      </c>
      <c r="S4" s="7" t="s">
        <v>304</v>
      </c>
      <c r="T4" s="7" t="s">
        <v>310</v>
      </c>
    </row>
    <row r="5" spans="1:20" x14ac:dyDescent="0.25">
      <c r="A5" t="s">
        <v>81</v>
      </c>
      <c r="B5" t="s">
        <v>285</v>
      </c>
      <c r="D5">
        <f t="shared" ref="D5:G5" si="0">COUNTIF($B$2:$B$82,"*"&amp;D3&amp;"*")</f>
        <v>21</v>
      </c>
      <c r="E5">
        <f t="shared" si="0"/>
        <v>2</v>
      </c>
      <c r="F5">
        <f t="shared" si="0"/>
        <v>3</v>
      </c>
      <c r="G5">
        <f t="shared" si="0"/>
        <v>1</v>
      </c>
      <c r="H5">
        <f t="shared" ref="H5:T5" si="1">COUNTIF($B$2:$B$82,"*"&amp;H3&amp;"*")</f>
        <v>9</v>
      </c>
      <c r="I5">
        <f t="shared" si="1"/>
        <v>7</v>
      </c>
      <c r="J5">
        <f t="shared" si="1"/>
        <v>7</v>
      </c>
      <c r="K5">
        <f t="shared" si="1"/>
        <v>4</v>
      </c>
      <c r="L5">
        <f t="shared" si="1"/>
        <v>11</v>
      </c>
      <c r="M5">
        <f t="shared" si="1"/>
        <v>5</v>
      </c>
      <c r="N5">
        <f t="shared" si="1"/>
        <v>3</v>
      </c>
      <c r="O5">
        <f t="shared" si="1"/>
        <v>2</v>
      </c>
      <c r="P5">
        <f t="shared" si="1"/>
        <v>3</v>
      </c>
      <c r="Q5">
        <f t="shared" si="1"/>
        <v>1</v>
      </c>
      <c r="R5">
        <f t="shared" si="1"/>
        <v>2</v>
      </c>
      <c r="S5">
        <f t="shared" si="1"/>
        <v>1</v>
      </c>
      <c r="T5">
        <f t="shared" si="1"/>
        <v>1</v>
      </c>
    </row>
    <row r="6" spans="1:20" x14ac:dyDescent="0.25">
      <c r="A6" t="s">
        <v>87</v>
      </c>
      <c r="B6" t="s">
        <v>286</v>
      </c>
    </row>
    <row r="7" spans="1:20" x14ac:dyDescent="0.25">
      <c r="A7" t="s">
        <v>91</v>
      </c>
      <c r="B7" t="s">
        <v>287</v>
      </c>
    </row>
    <row r="8" spans="1:20" x14ac:dyDescent="0.25">
      <c r="A8" t="s">
        <v>95</v>
      </c>
      <c r="B8" t="s">
        <v>282</v>
      </c>
    </row>
    <row r="9" spans="1:20" x14ac:dyDescent="0.25">
      <c r="A9" t="s">
        <v>97</v>
      </c>
      <c r="B9" t="s">
        <v>288</v>
      </c>
    </row>
    <row r="10" spans="1:20" x14ac:dyDescent="0.25">
      <c r="A10" t="s">
        <v>99</v>
      </c>
      <c r="B10" t="s">
        <v>282</v>
      </c>
    </row>
    <row r="11" spans="1:20" x14ac:dyDescent="0.25">
      <c r="A11" t="s">
        <v>100</v>
      </c>
      <c r="B11" t="s">
        <v>282</v>
      </c>
      <c r="G11" t="s">
        <v>311</v>
      </c>
      <c r="H11">
        <v>21</v>
      </c>
    </row>
    <row r="12" spans="1:20" x14ac:dyDescent="0.25">
      <c r="A12" t="s">
        <v>103</v>
      </c>
      <c r="B12" t="s">
        <v>289</v>
      </c>
      <c r="G12" t="s">
        <v>280</v>
      </c>
      <c r="H12">
        <v>11</v>
      </c>
    </row>
    <row r="13" spans="1:20" x14ac:dyDescent="0.25">
      <c r="A13" t="s">
        <v>108</v>
      </c>
      <c r="B13" t="s">
        <v>284</v>
      </c>
      <c r="G13" t="s">
        <v>307</v>
      </c>
      <c r="H13">
        <v>9</v>
      </c>
    </row>
    <row r="14" spans="1:20" x14ac:dyDescent="0.25">
      <c r="A14" t="s">
        <v>110</v>
      </c>
      <c r="B14" t="s">
        <v>290</v>
      </c>
      <c r="G14" t="s">
        <v>300</v>
      </c>
      <c r="H14">
        <v>7</v>
      </c>
    </row>
    <row r="15" spans="1:20" x14ac:dyDescent="0.25">
      <c r="A15" t="s">
        <v>112</v>
      </c>
      <c r="B15" t="s">
        <v>291</v>
      </c>
      <c r="G15" t="s">
        <v>275</v>
      </c>
      <c r="H15">
        <v>7</v>
      </c>
    </row>
    <row r="16" spans="1:20" x14ac:dyDescent="0.25">
      <c r="A16" t="s">
        <v>115</v>
      </c>
      <c r="B16" t="s">
        <v>290</v>
      </c>
    </row>
    <row r="17" spans="1:2" x14ac:dyDescent="0.25">
      <c r="A17" s="8" t="s">
        <v>117</v>
      </c>
    </row>
    <row r="18" spans="1:2" x14ac:dyDescent="0.25">
      <c r="A18" t="s">
        <v>120</v>
      </c>
      <c r="B18" t="s">
        <v>292</v>
      </c>
    </row>
    <row r="19" spans="1:2" x14ac:dyDescent="0.25">
      <c r="A19" t="s">
        <v>123</v>
      </c>
      <c r="B19" t="s">
        <v>293</v>
      </c>
    </row>
    <row r="20" spans="1:2" x14ac:dyDescent="0.25">
      <c r="A20" t="s">
        <v>125</v>
      </c>
      <c r="B20" t="s">
        <v>289</v>
      </c>
    </row>
    <row r="21" spans="1:2" x14ac:dyDescent="0.25">
      <c r="A21" t="s">
        <v>127</v>
      </c>
      <c r="B21" t="s">
        <v>283</v>
      </c>
    </row>
    <row r="22" spans="1:2" x14ac:dyDescent="0.25">
      <c r="A22" t="s">
        <v>129</v>
      </c>
      <c r="B22" t="s">
        <v>282</v>
      </c>
    </row>
    <row r="23" spans="1:2" x14ac:dyDescent="0.25">
      <c r="A23" t="s">
        <v>130</v>
      </c>
      <c r="B23" t="s">
        <v>282</v>
      </c>
    </row>
    <row r="24" spans="1:2" x14ac:dyDescent="0.25">
      <c r="A24" t="s">
        <v>132</v>
      </c>
      <c r="B24" t="s">
        <v>286</v>
      </c>
    </row>
    <row r="25" spans="1:2" x14ac:dyDescent="0.25">
      <c r="A25" t="s">
        <v>134</v>
      </c>
      <c r="B25" t="s">
        <v>298</v>
      </c>
    </row>
    <row r="26" spans="1:2" x14ac:dyDescent="0.25">
      <c r="A26" t="s">
        <v>135</v>
      </c>
      <c r="B26" t="s">
        <v>294</v>
      </c>
    </row>
    <row r="27" spans="1:2" x14ac:dyDescent="0.25">
      <c r="A27" s="8" t="s">
        <v>136</v>
      </c>
    </row>
    <row r="28" spans="1:2" x14ac:dyDescent="0.25">
      <c r="A28" t="s">
        <v>138</v>
      </c>
      <c r="B28" t="s">
        <v>288</v>
      </c>
    </row>
    <row r="29" spans="1:2" x14ac:dyDescent="0.25">
      <c r="A29" t="s">
        <v>139</v>
      </c>
      <c r="B29" t="s">
        <v>289</v>
      </c>
    </row>
    <row r="30" spans="1:2" x14ac:dyDescent="0.25">
      <c r="A30" t="s">
        <v>140</v>
      </c>
      <c r="B30" t="s">
        <v>287</v>
      </c>
    </row>
    <row r="31" spans="1:2" x14ac:dyDescent="0.25">
      <c r="A31" t="s">
        <v>141</v>
      </c>
      <c r="B31" t="s">
        <v>295</v>
      </c>
    </row>
    <row r="32" spans="1:2" x14ac:dyDescent="0.25">
      <c r="A32" t="s">
        <v>142</v>
      </c>
      <c r="B32" t="s">
        <v>282</v>
      </c>
    </row>
    <row r="33" spans="1:2" x14ac:dyDescent="0.25">
      <c r="A33" t="s">
        <v>144</v>
      </c>
      <c r="B33" t="s">
        <v>297</v>
      </c>
    </row>
    <row r="34" spans="1:2" x14ac:dyDescent="0.25">
      <c r="A34" t="s">
        <v>146</v>
      </c>
      <c r="B34" t="s">
        <v>287</v>
      </c>
    </row>
    <row r="35" spans="1:2" x14ac:dyDescent="0.25">
      <c r="A35" t="s">
        <v>148</v>
      </c>
      <c r="B35" t="s">
        <v>290</v>
      </c>
    </row>
    <row r="36" spans="1:2" x14ac:dyDescent="0.25">
      <c r="A36" t="s">
        <v>149</v>
      </c>
      <c r="B36" t="s">
        <v>291</v>
      </c>
    </row>
    <row r="37" spans="1:2" x14ac:dyDescent="0.25">
      <c r="A37" t="s">
        <v>151</v>
      </c>
      <c r="B37" t="s">
        <v>290</v>
      </c>
    </row>
    <row r="38" spans="1:2" x14ac:dyDescent="0.25">
      <c r="A38" t="s">
        <v>153</v>
      </c>
      <c r="B38" t="s">
        <v>282</v>
      </c>
    </row>
    <row r="39" spans="1:2" x14ac:dyDescent="0.25">
      <c r="A39" t="s">
        <v>155</v>
      </c>
      <c r="B39" t="s">
        <v>294</v>
      </c>
    </row>
    <row r="40" spans="1:2" x14ac:dyDescent="0.25">
      <c r="A40" t="s">
        <v>157</v>
      </c>
      <c r="B40" t="s">
        <v>288</v>
      </c>
    </row>
    <row r="41" spans="1:2" x14ac:dyDescent="0.25">
      <c r="A41" t="s">
        <v>158</v>
      </c>
      <c r="B41" t="s">
        <v>291</v>
      </c>
    </row>
    <row r="42" spans="1:2" x14ac:dyDescent="0.25">
      <c r="A42" t="s">
        <v>161</v>
      </c>
      <c r="B42" t="s">
        <v>289</v>
      </c>
    </row>
    <row r="43" spans="1:2" x14ac:dyDescent="0.25">
      <c r="A43" t="s">
        <v>162</v>
      </c>
      <c r="B43" t="s">
        <v>302</v>
      </c>
    </row>
    <row r="44" spans="1:2" x14ac:dyDescent="0.25">
      <c r="A44" t="s">
        <v>165</v>
      </c>
      <c r="B44" t="s">
        <v>303</v>
      </c>
    </row>
    <row r="45" spans="1:2" x14ac:dyDescent="0.25">
      <c r="A45" t="s">
        <v>166</v>
      </c>
      <c r="B45" t="s">
        <v>287</v>
      </c>
    </row>
    <row r="46" spans="1:2" x14ac:dyDescent="0.25">
      <c r="A46" t="s">
        <v>169</v>
      </c>
      <c r="B46" t="s">
        <v>290</v>
      </c>
    </row>
    <row r="47" spans="1:2" x14ac:dyDescent="0.25">
      <c r="A47" t="s">
        <v>170</v>
      </c>
      <c r="B47" t="s">
        <v>287</v>
      </c>
    </row>
    <row r="48" spans="1:2" x14ac:dyDescent="0.25">
      <c r="A48" t="s">
        <v>175</v>
      </c>
      <c r="B48" t="s">
        <v>296</v>
      </c>
    </row>
    <row r="49" spans="1:2" x14ac:dyDescent="0.25">
      <c r="A49" t="s">
        <v>177</v>
      </c>
      <c r="B49" t="s">
        <v>291</v>
      </c>
    </row>
    <row r="50" spans="1:2" x14ac:dyDescent="0.25">
      <c r="A50" s="8" t="s">
        <v>178</v>
      </c>
    </row>
    <row r="51" spans="1:2" x14ac:dyDescent="0.25">
      <c r="A51" t="s">
        <v>179</v>
      </c>
      <c r="B51" t="s">
        <v>290</v>
      </c>
    </row>
    <row r="52" spans="1:2" x14ac:dyDescent="0.25">
      <c r="A52" t="s">
        <v>180</v>
      </c>
      <c r="B52" t="s">
        <v>305</v>
      </c>
    </row>
    <row r="53" spans="1:2" x14ac:dyDescent="0.25">
      <c r="A53" s="8" t="s">
        <v>182</v>
      </c>
    </row>
    <row r="54" spans="1:2" x14ac:dyDescent="0.25">
      <c r="A54" t="s">
        <v>184</v>
      </c>
      <c r="B54" t="s">
        <v>282</v>
      </c>
    </row>
    <row r="55" spans="1:2" x14ac:dyDescent="0.25">
      <c r="A55" t="s">
        <v>189</v>
      </c>
      <c r="B55" t="s">
        <v>282</v>
      </c>
    </row>
    <row r="56" spans="1:2" x14ac:dyDescent="0.25">
      <c r="A56" t="s">
        <v>190</v>
      </c>
      <c r="B56" t="s">
        <v>290</v>
      </c>
    </row>
    <row r="57" spans="1:2" x14ac:dyDescent="0.25">
      <c r="A57" t="s">
        <v>192</v>
      </c>
      <c r="B57" t="s">
        <v>288</v>
      </c>
    </row>
    <row r="58" spans="1:2" x14ac:dyDescent="0.25">
      <c r="A58" t="s">
        <v>193</v>
      </c>
      <c r="B58" t="s">
        <v>282</v>
      </c>
    </row>
    <row r="59" spans="1:2" x14ac:dyDescent="0.25">
      <c r="A59" t="s">
        <v>195</v>
      </c>
      <c r="B59" t="s">
        <v>293</v>
      </c>
    </row>
    <row r="60" spans="1:2" x14ac:dyDescent="0.25">
      <c r="A60" t="s">
        <v>197</v>
      </c>
      <c r="B60" t="s">
        <v>282</v>
      </c>
    </row>
    <row r="61" spans="1:2" x14ac:dyDescent="0.25">
      <c r="A61" t="s">
        <v>199</v>
      </c>
      <c r="B61" t="s">
        <v>288</v>
      </c>
    </row>
    <row r="62" spans="1:2" x14ac:dyDescent="0.25">
      <c r="A62" t="s">
        <v>203</v>
      </c>
      <c r="B62" t="s">
        <v>292</v>
      </c>
    </row>
    <row r="63" spans="1:2" x14ac:dyDescent="0.25">
      <c r="A63" t="s">
        <v>208</v>
      </c>
      <c r="B63" t="s">
        <v>297</v>
      </c>
    </row>
    <row r="64" spans="1:2" x14ac:dyDescent="0.25">
      <c r="A64" t="s">
        <v>212</v>
      </c>
      <c r="B64" t="s">
        <v>286</v>
      </c>
    </row>
    <row r="65" spans="1:2" x14ac:dyDescent="0.25">
      <c r="A65" t="s">
        <v>213</v>
      </c>
      <c r="B65" t="s">
        <v>308</v>
      </c>
    </row>
    <row r="66" spans="1:2" x14ac:dyDescent="0.25">
      <c r="A66" s="8" t="s">
        <v>215</v>
      </c>
    </row>
    <row r="67" spans="1:2" x14ac:dyDescent="0.25">
      <c r="A67" t="s">
        <v>216</v>
      </c>
      <c r="B67" t="s">
        <v>305</v>
      </c>
    </row>
    <row r="68" spans="1:2" x14ac:dyDescent="0.25">
      <c r="A68" s="2" t="s">
        <v>217</v>
      </c>
      <c r="B68" t="s">
        <v>288</v>
      </c>
    </row>
    <row r="69" spans="1:2" x14ac:dyDescent="0.25">
      <c r="A69" t="s">
        <v>218</v>
      </c>
      <c r="B69" t="s">
        <v>282</v>
      </c>
    </row>
    <row r="70" spans="1:2" x14ac:dyDescent="0.25">
      <c r="A70" t="s">
        <v>227</v>
      </c>
      <c r="B70" t="s">
        <v>287</v>
      </c>
    </row>
    <row r="71" spans="1:2" x14ac:dyDescent="0.25">
      <c r="A71" t="s">
        <v>228</v>
      </c>
      <c r="B71" t="s">
        <v>282</v>
      </c>
    </row>
    <row r="72" spans="1:2" x14ac:dyDescent="0.25">
      <c r="A72" t="s">
        <v>229</v>
      </c>
      <c r="B72" t="s">
        <v>287</v>
      </c>
    </row>
    <row r="73" spans="1:2" x14ac:dyDescent="0.25">
      <c r="A73" s="2" t="s">
        <v>230</v>
      </c>
      <c r="B73" t="s">
        <v>291</v>
      </c>
    </row>
    <row r="74" spans="1:2" x14ac:dyDescent="0.25">
      <c r="A74" t="s">
        <v>231</v>
      </c>
      <c r="B74" t="s">
        <v>282</v>
      </c>
    </row>
    <row r="75" spans="1:2" x14ac:dyDescent="0.25">
      <c r="A75" t="s">
        <v>233</v>
      </c>
      <c r="B75" t="s">
        <v>282</v>
      </c>
    </row>
    <row r="76" spans="1:2" x14ac:dyDescent="0.25">
      <c r="A76" t="s">
        <v>236</v>
      </c>
      <c r="B76" t="s">
        <v>309</v>
      </c>
    </row>
    <row r="77" spans="1:2" x14ac:dyDescent="0.25">
      <c r="A77" t="s">
        <v>239</v>
      </c>
      <c r="B77" t="s">
        <v>282</v>
      </c>
    </row>
    <row r="78" spans="1:2" x14ac:dyDescent="0.25">
      <c r="A78" t="s">
        <v>243</v>
      </c>
      <c r="B78" t="s">
        <v>286</v>
      </c>
    </row>
    <row r="79" spans="1:2" x14ac:dyDescent="0.25">
      <c r="A79" t="s">
        <v>249</v>
      </c>
      <c r="B79" t="s">
        <v>292</v>
      </c>
    </row>
    <row r="80" spans="1:2" x14ac:dyDescent="0.25">
      <c r="A80" t="s">
        <v>251</v>
      </c>
      <c r="B80" t="s">
        <v>290</v>
      </c>
    </row>
    <row r="81" spans="1:2" x14ac:dyDescent="0.25">
      <c r="A81" t="s">
        <v>252</v>
      </c>
      <c r="B81" t="s">
        <v>282</v>
      </c>
    </row>
    <row r="82" spans="1:2" x14ac:dyDescent="0.25">
      <c r="A82" t="s">
        <v>253</v>
      </c>
      <c r="B82" t="s">
        <v>282</v>
      </c>
    </row>
    <row r="83" spans="1:2" x14ac:dyDescent="0.25">
      <c r="A83" s="2" t="s">
        <v>255</v>
      </c>
    </row>
  </sheetData>
  <dataConsolidate/>
  <conditionalFormatting sqref="D5:T5">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3458-1A54-42C7-A4CB-5CA5D0C28088}">
  <dimension ref="A1:AG244"/>
  <sheetViews>
    <sheetView topLeftCell="E1" workbookViewId="0">
      <selection activeCell="J1" sqref="J1"/>
    </sheetView>
  </sheetViews>
  <sheetFormatPr defaultRowHeight="15" x14ac:dyDescent="0.25"/>
  <cols>
    <col min="1" max="17" width="20" bestFit="1" customWidth="1"/>
    <col min="18" max="18" width="20" customWidth="1"/>
    <col min="19" max="19" width="20" bestFit="1" customWidth="1"/>
    <col min="20" max="22" width="20" customWidth="1"/>
    <col min="23" max="33" width="20"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s="2" t="s">
        <v>333</v>
      </c>
      <c r="R1" s="2" t="s">
        <v>332</v>
      </c>
      <c r="S1" s="2" t="s">
        <v>335</v>
      </c>
      <c r="T1" s="2" t="s">
        <v>334</v>
      </c>
      <c r="U1" s="2" t="s">
        <v>336</v>
      </c>
      <c r="V1" s="2" t="s">
        <v>337</v>
      </c>
      <c r="W1" s="2" t="s">
        <v>338</v>
      </c>
      <c r="X1" t="s">
        <v>16</v>
      </c>
      <c r="Y1" t="s">
        <v>17</v>
      </c>
      <c r="Z1" s="2" t="s">
        <v>339</v>
      </c>
      <c r="AA1" s="2" t="s">
        <v>340</v>
      </c>
      <c r="AB1" s="2" t="s">
        <v>341</v>
      </c>
      <c r="AC1" s="2" t="s">
        <v>342</v>
      </c>
      <c r="AD1" t="s">
        <v>18</v>
      </c>
      <c r="AE1" t="s">
        <v>19</v>
      </c>
      <c r="AF1" t="s">
        <v>20</v>
      </c>
      <c r="AG1" t="s">
        <v>21</v>
      </c>
    </row>
    <row r="2" spans="1:33" x14ac:dyDescent="0.25">
      <c r="A2">
        <v>11</v>
      </c>
      <c r="B2" s="1">
        <v>44735.446851851797</v>
      </c>
      <c r="C2" s="1">
        <v>44735.4483680556</v>
      </c>
      <c r="D2" t="s">
        <v>22</v>
      </c>
      <c r="F2" t="s">
        <v>23</v>
      </c>
      <c r="G2" t="s">
        <v>24</v>
      </c>
      <c r="H2" t="s">
        <v>25</v>
      </c>
      <c r="I2" t="s">
        <v>26</v>
      </c>
      <c r="J2" t="s">
        <v>27</v>
      </c>
      <c r="K2" t="s">
        <v>28</v>
      </c>
      <c r="L2" t="s">
        <v>29</v>
      </c>
      <c r="M2" t="s">
        <v>30</v>
      </c>
      <c r="N2" t="s">
        <v>30</v>
      </c>
      <c r="O2" t="s">
        <v>31</v>
      </c>
      <c r="Q2" t="s">
        <v>32</v>
      </c>
      <c r="R2" cm="1">
        <f t="array" ref="R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2" t="s">
        <v>33</v>
      </c>
      <c r="T2" cm="1">
        <f t="array" ref="T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2">
        <f>ROUNDUP(AVERAGE(Table13[[#This Row],[22]],Table13[[#This Row],[32]]),0)</f>
        <v>6</v>
      </c>
      <c r="V2" t="str" cm="1">
        <f t="array" ref="V2">_xlfn.IFS(Table13[[#This Row],[33]]=1, "Strongly agree", Table13[[#This Row],[33]]=2, "Agree", Table13[[#This Row],[33]]=3, "Somewhat agree", Table13[[#This Row],[33]]=4, "Neutral", Table13[[#This Row],[33]]=5, "Somewhat disagree", Table13[[#This Row],[33]]=6, "Disagree", Table13[[#This Row],[33]]=7, "Strongly disagree", Table13[[#This Row],[33]]="","")</f>
        <v>Disagree</v>
      </c>
      <c r="W2" t="s">
        <v>31</v>
      </c>
      <c r="X2" t="s">
        <v>34</v>
      </c>
      <c r="Y2" t="s">
        <v>35</v>
      </c>
      <c r="Z2" t="s">
        <v>31</v>
      </c>
      <c r="AA2" t="s">
        <v>33</v>
      </c>
      <c r="AB2" t="s">
        <v>36</v>
      </c>
      <c r="AC2" t="s">
        <v>31</v>
      </c>
      <c r="AE2" t="s">
        <v>37</v>
      </c>
      <c r="AF2" t="s">
        <v>38</v>
      </c>
      <c r="AG2" t="s">
        <v>39</v>
      </c>
    </row>
    <row r="3" spans="1:33" x14ac:dyDescent="0.25">
      <c r="A3">
        <v>12</v>
      </c>
      <c r="B3" s="1">
        <v>44735.448425925897</v>
      </c>
      <c r="C3" s="1">
        <v>44735.449918981503</v>
      </c>
      <c r="D3" t="s">
        <v>22</v>
      </c>
      <c r="F3" t="s">
        <v>40</v>
      </c>
      <c r="G3" t="s">
        <v>41</v>
      </c>
      <c r="H3" t="s">
        <v>25</v>
      </c>
      <c r="I3" t="s">
        <v>26</v>
      </c>
      <c r="J3" t="s">
        <v>27</v>
      </c>
      <c r="K3" t="s">
        <v>42</v>
      </c>
      <c r="L3" t="s">
        <v>43</v>
      </c>
      <c r="P3" t="s">
        <v>30</v>
      </c>
      <c r="Q3" t="s">
        <v>44</v>
      </c>
      <c r="R3" cm="1">
        <f t="array" ref="R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3" t="s">
        <v>45</v>
      </c>
      <c r="T3" cm="1">
        <f t="array" ref="T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3">
        <f>ROUNDUP(AVERAGE(Table13[[#This Row],[22]],Table13[[#This Row],[32]]),0)</f>
        <v>4</v>
      </c>
      <c r="V3" t="str" cm="1">
        <f t="array" ref="V3">_xlfn.IFS(Table13[[#This Row],[33]]=1, "Strongly agree", Table13[[#This Row],[33]]=2, "Agree", Table13[[#This Row],[33]]=3, "Somewhat agree", Table13[[#This Row],[33]]=4, "Neutral", Table13[[#This Row],[33]]=5, "Somewhat disagree", Table13[[#This Row],[33]]=6, "Disagree", Table13[[#This Row],[33]]=7, "Strongly disagree", Table13[[#This Row],[33]]="","")</f>
        <v>Neutral</v>
      </c>
      <c r="W3" t="s">
        <v>31</v>
      </c>
      <c r="X3" t="s">
        <v>46</v>
      </c>
      <c r="Y3" t="s">
        <v>35</v>
      </c>
      <c r="Z3" t="s">
        <v>45</v>
      </c>
      <c r="AA3" t="s">
        <v>44</v>
      </c>
      <c r="AB3" t="s">
        <v>31</v>
      </c>
      <c r="AC3" t="s">
        <v>31</v>
      </c>
      <c r="AE3" t="s">
        <v>37</v>
      </c>
      <c r="AF3" t="s">
        <v>47</v>
      </c>
      <c r="AG3" t="s">
        <v>39</v>
      </c>
    </row>
    <row r="4" spans="1:33" x14ac:dyDescent="0.25">
      <c r="A4">
        <v>13</v>
      </c>
      <c r="B4" s="1">
        <v>44735.446585648097</v>
      </c>
      <c r="C4" s="1">
        <v>44735.45</v>
      </c>
      <c r="D4" t="s">
        <v>22</v>
      </c>
      <c r="F4" t="s">
        <v>40</v>
      </c>
      <c r="G4" t="s">
        <v>24</v>
      </c>
      <c r="H4" t="s">
        <v>25</v>
      </c>
      <c r="I4" t="s">
        <v>26</v>
      </c>
      <c r="J4" t="s">
        <v>27</v>
      </c>
      <c r="K4" t="s">
        <v>28</v>
      </c>
      <c r="L4" t="s">
        <v>29</v>
      </c>
      <c r="M4" t="s">
        <v>48</v>
      </c>
      <c r="N4" t="s">
        <v>30</v>
      </c>
      <c r="O4" t="s">
        <v>36</v>
      </c>
      <c r="Q4" t="s">
        <v>33</v>
      </c>
      <c r="R4" cm="1">
        <f t="array" ref="R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4" t="s">
        <v>44</v>
      </c>
      <c r="T4" cm="1">
        <f t="array" ref="T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4">
        <f>ROUNDUP(AVERAGE(Table13[[#This Row],[22]],Table13[[#This Row],[32]]),0)</f>
        <v>4</v>
      </c>
      <c r="V4" t="str" cm="1">
        <f t="array" ref="V4">_xlfn.IFS(Table13[[#This Row],[33]]=1, "Strongly agree", Table13[[#This Row],[33]]=2, "Agree", Table13[[#This Row],[33]]=3, "Somewhat agree", Table13[[#This Row],[33]]=4, "Neutral", Table13[[#This Row],[33]]=5, "Somewhat disagree", Table13[[#This Row],[33]]=6, "Disagree", Table13[[#This Row],[33]]=7, "Strongly disagree", Table13[[#This Row],[33]]="","")</f>
        <v>Neutral</v>
      </c>
      <c r="W4" t="s">
        <v>36</v>
      </c>
      <c r="X4" t="s">
        <v>49</v>
      </c>
      <c r="Y4" t="s">
        <v>35</v>
      </c>
      <c r="Z4" t="s">
        <v>36</v>
      </c>
      <c r="AA4" t="s">
        <v>44</v>
      </c>
      <c r="AB4" t="s">
        <v>36</v>
      </c>
      <c r="AD4" t="s">
        <v>50</v>
      </c>
      <c r="AE4" t="s">
        <v>37</v>
      </c>
      <c r="AF4" t="s">
        <v>38</v>
      </c>
      <c r="AG4" t="s">
        <v>51</v>
      </c>
    </row>
    <row r="5" spans="1:33" x14ac:dyDescent="0.25">
      <c r="A5">
        <v>14</v>
      </c>
      <c r="B5" s="1">
        <v>44735.448946759301</v>
      </c>
      <c r="C5" s="1">
        <v>44735.451018518499</v>
      </c>
      <c r="D5" t="s">
        <v>22</v>
      </c>
      <c r="F5" t="s">
        <v>23</v>
      </c>
      <c r="G5" t="s">
        <v>52</v>
      </c>
      <c r="H5" t="s">
        <v>53</v>
      </c>
      <c r="I5" t="s">
        <v>54</v>
      </c>
      <c r="J5" t="s">
        <v>27</v>
      </c>
      <c r="K5" t="s">
        <v>55</v>
      </c>
      <c r="L5" t="s">
        <v>56</v>
      </c>
      <c r="P5" t="s">
        <v>30</v>
      </c>
      <c r="Q5" t="s">
        <v>36</v>
      </c>
      <c r="R5" cm="1">
        <f t="array" ref="R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5" t="s">
        <v>44</v>
      </c>
      <c r="T5" cm="1">
        <f t="array" ref="T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5">
        <f>ROUNDUP(AVERAGE(Table13[[#This Row],[22]],Table13[[#This Row],[32]]),0)</f>
        <v>3</v>
      </c>
      <c r="V5" t="str" cm="1">
        <f t="array" ref="V5">_xlfn.IFS(Table13[[#This Row],[33]]=1, "Strongly agree", Table13[[#This Row],[33]]=2, "Agree", Table13[[#This Row],[33]]=3, "Somewhat agree", Table13[[#This Row],[33]]=4, "Neutral", Table13[[#This Row],[33]]=5, "Somewhat disagree", Table13[[#This Row],[33]]=6, "Disagree", Table13[[#This Row],[33]]=7, "Strongly disagree", Table13[[#This Row],[33]]="","")</f>
        <v>Somewhat agree</v>
      </c>
      <c r="W5" t="s">
        <v>31</v>
      </c>
      <c r="X5" t="s">
        <v>34</v>
      </c>
      <c r="Y5" t="s">
        <v>57</v>
      </c>
      <c r="Z5" t="s">
        <v>31</v>
      </c>
      <c r="AA5" t="s">
        <v>45</v>
      </c>
      <c r="AB5" t="s">
        <v>45</v>
      </c>
      <c r="AC5" t="s">
        <v>31</v>
      </c>
      <c r="AE5" t="s">
        <v>37</v>
      </c>
      <c r="AF5" t="s">
        <v>38</v>
      </c>
      <c r="AG5" t="s">
        <v>39</v>
      </c>
    </row>
    <row r="6" spans="1:33" x14ac:dyDescent="0.25">
      <c r="A6">
        <v>15</v>
      </c>
      <c r="B6" s="1">
        <v>44735.449062500003</v>
      </c>
      <c r="C6" s="1">
        <v>44735.451585648101</v>
      </c>
      <c r="D6" t="s">
        <v>22</v>
      </c>
      <c r="F6" t="s">
        <v>23</v>
      </c>
      <c r="G6" t="s">
        <v>24</v>
      </c>
      <c r="H6" t="s">
        <v>25</v>
      </c>
      <c r="I6" t="s">
        <v>54</v>
      </c>
      <c r="J6" t="s">
        <v>27</v>
      </c>
      <c r="K6" t="s">
        <v>58</v>
      </c>
      <c r="L6" t="s">
        <v>43</v>
      </c>
      <c r="P6" t="s">
        <v>59</v>
      </c>
      <c r="Q6" t="s">
        <v>32</v>
      </c>
      <c r="R6" cm="1">
        <f t="array" ref="R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6" t="s">
        <v>36</v>
      </c>
      <c r="T6" cm="1">
        <f t="array" ref="T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
        <f>ROUNDUP(AVERAGE(Table13[[#This Row],[22]],Table13[[#This Row],[32]]),0)</f>
        <v>4</v>
      </c>
      <c r="V6" t="str" cm="1">
        <f t="array" ref="V6">_xlfn.IFS(Table13[[#This Row],[33]]=1, "Strongly agree", Table13[[#This Row],[33]]=2, "Agree", Table13[[#This Row],[33]]=3, "Somewhat agree", Table13[[#This Row],[33]]=4, "Neutral", Table13[[#This Row],[33]]=5, "Somewhat disagree", Table13[[#This Row],[33]]=6, "Disagree", Table13[[#This Row],[33]]=7, "Strongly disagree", Table13[[#This Row],[33]]="","")</f>
        <v>Neutral</v>
      </c>
      <c r="W6" t="s">
        <v>31</v>
      </c>
      <c r="X6" t="s">
        <v>34</v>
      </c>
      <c r="Y6" t="s">
        <v>60</v>
      </c>
      <c r="Z6" t="s">
        <v>32</v>
      </c>
      <c r="AA6" t="s">
        <v>44</v>
      </c>
      <c r="AB6" t="s">
        <v>36</v>
      </c>
      <c r="AC6" t="s">
        <v>31</v>
      </c>
      <c r="AD6" t="s">
        <v>61</v>
      </c>
      <c r="AE6" t="s">
        <v>37</v>
      </c>
      <c r="AF6" t="s">
        <v>47</v>
      </c>
      <c r="AG6" t="s">
        <v>39</v>
      </c>
    </row>
    <row r="7" spans="1:33" x14ac:dyDescent="0.25">
      <c r="A7">
        <v>16</v>
      </c>
      <c r="B7" s="1">
        <v>44735.448773148099</v>
      </c>
      <c r="C7" s="1">
        <v>44735.451759259297</v>
      </c>
      <c r="D7" t="s">
        <v>22</v>
      </c>
      <c r="F7" t="s">
        <v>23</v>
      </c>
      <c r="G7" t="s">
        <v>24</v>
      </c>
      <c r="H7" t="s">
        <v>25</v>
      </c>
      <c r="I7" t="s">
        <v>54</v>
      </c>
      <c r="J7" t="s">
        <v>27</v>
      </c>
      <c r="K7" t="s">
        <v>62</v>
      </c>
      <c r="L7" t="s">
        <v>43</v>
      </c>
      <c r="P7" t="s">
        <v>63</v>
      </c>
      <c r="Q7" t="s">
        <v>32</v>
      </c>
      <c r="R7" cm="1">
        <f t="array" ref="R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7" t="s">
        <v>36</v>
      </c>
      <c r="T7" cm="1">
        <f t="array" ref="T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
        <f>ROUNDUP(AVERAGE(Table13[[#This Row],[22]],Table13[[#This Row],[32]]),0)</f>
        <v>4</v>
      </c>
      <c r="V7" t="str" cm="1">
        <f t="array" ref="V7">_xlfn.IFS(Table13[[#This Row],[33]]=1, "Strongly agree", Table13[[#This Row],[33]]=2, "Agree", Table13[[#This Row],[33]]=3, "Somewhat agree", Table13[[#This Row],[33]]=4, "Neutral", Table13[[#This Row],[33]]=5, "Somewhat disagree", Table13[[#This Row],[33]]=6, "Disagree", Table13[[#This Row],[33]]=7, "Strongly disagree", Table13[[#This Row],[33]]="","")</f>
        <v>Neutral</v>
      </c>
      <c r="W7" t="s">
        <v>31</v>
      </c>
      <c r="X7" t="s">
        <v>64</v>
      </c>
      <c r="Y7" t="s">
        <v>65</v>
      </c>
      <c r="Z7" t="s">
        <v>32</v>
      </c>
      <c r="AA7" t="s">
        <v>36</v>
      </c>
      <c r="AB7" t="s">
        <v>36</v>
      </c>
      <c r="AC7" t="s">
        <v>45</v>
      </c>
      <c r="AE7" t="s">
        <v>66</v>
      </c>
      <c r="AF7" t="s">
        <v>47</v>
      </c>
      <c r="AG7" t="s">
        <v>51</v>
      </c>
    </row>
    <row r="8" spans="1:33" x14ac:dyDescent="0.25">
      <c r="A8">
        <v>17</v>
      </c>
      <c r="B8" s="1">
        <v>44735.450312499997</v>
      </c>
      <c r="C8" s="1">
        <v>44735.452754629601</v>
      </c>
      <c r="D8" t="s">
        <v>22</v>
      </c>
      <c r="F8" t="s">
        <v>23</v>
      </c>
      <c r="G8" t="s">
        <v>41</v>
      </c>
      <c r="H8" t="s">
        <v>25</v>
      </c>
      <c r="I8" t="s">
        <v>54</v>
      </c>
      <c r="J8" t="s">
        <v>27</v>
      </c>
      <c r="K8" t="s">
        <v>67</v>
      </c>
      <c r="L8" t="s">
        <v>43</v>
      </c>
      <c r="P8" t="s">
        <v>30</v>
      </c>
      <c r="Q8" t="s">
        <v>36</v>
      </c>
      <c r="R8" cm="1">
        <f t="array" ref="R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8" t="s">
        <v>33</v>
      </c>
      <c r="T8" cm="1">
        <f t="array" ref="T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8">
        <f>ROUNDUP(AVERAGE(Table13[[#This Row],[22]],Table13[[#This Row],[32]]),0)</f>
        <v>4</v>
      </c>
      <c r="V8" t="str" cm="1">
        <f t="array" ref="V8">_xlfn.IFS(Table13[[#This Row],[33]]=1, "Strongly agree", Table13[[#This Row],[33]]=2, "Agree", Table13[[#This Row],[33]]=3, "Somewhat agree", Table13[[#This Row],[33]]=4, "Neutral", Table13[[#This Row],[33]]=5, "Somewhat disagree", Table13[[#This Row],[33]]=6, "Disagree", Table13[[#This Row],[33]]=7, "Strongly disagree", Table13[[#This Row],[33]]="","")</f>
        <v>Neutral</v>
      </c>
      <c r="W8" t="s">
        <v>36</v>
      </c>
      <c r="X8" t="s">
        <v>68</v>
      </c>
      <c r="Y8" t="s">
        <v>69</v>
      </c>
      <c r="Z8" t="s">
        <v>36</v>
      </c>
      <c r="AA8" t="s">
        <v>44</v>
      </c>
      <c r="AB8" t="s">
        <v>31</v>
      </c>
      <c r="AC8" t="s">
        <v>44</v>
      </c>
      <c r="AE8" t="s">
        <v>37</v>
      </c>
      <c r="AF8" t="s">
        <v>47</v>
      </c>
      <c r="AG8" t="s">
        <v>39</v>
      </c>
    </row>
    <row r="9" spans="1:33" x14ac:dyDescent="0.25">
      <c r="A9">
        <v>18</v>
      </c>
      <c r="B9" s="1">
        <v>44735.450081018498</v>
      </c>
      <c r="C9" s="1">
        <v>44735.452974537002</v>
      </c>
      <c r="D9" t="s">
        <v>22</v>
      </c>
      <c r="F9" t="s">
        <v>23</v>
      </c>
      <c r="G9" t="s">
        <v>52</v>
      </c>
      <c r="H9" t="s">
        <v>25</v>
      </c>
      <c r="I9" t="s">
        <v>54</v>
      </c>
      <c r="J9" t="s">
        <v>27</v>
      </c>
      <c r="K9" t="s">
        <v>70</v>
      </c>
      <c r="L9" t="s">
        <v>56</v>
      </c>
      <c r="P9" t="s">
        <v>48</v>
      </c>
      <c r="Q9" t="s">
        <v>33</v>
      </c>
      <c r="R9" cm="1">
        <f t="array" ref="R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9" t="s">
        <v>45</v>
      </c>
      <c r="T9" cm="1">
        <f t="array" ref="T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9">
        <f>ROUNDUP(AVERAGE(Table13[[#This Row],[22]],Table13[[#This Row],[32]]),0)</f>
        <v>5</v>
      </c>
      <c r="V9" t="str" cm="1">
        <f t="array" ref="V9">_xlfn.IFS(Table13[[#This Row],[33]]=1, "Strongly agree", Table13[[#This Row],[33]]=2, "Agree", Table13[[#This Row],[33]]=3, "Somewhat agree", Table13[[#This Row],[33]]=4, "Neutral", Table13[[#This Row],[33]]=5, "Somewhat disagree", Table13[[#This Row],[33]]=6, "Disagree", Table13[[#This Row],[33]]=7, "Strongly disagree", Table13[[#This Row],[33]]="","")</f>
        <v>Somewhat disagree</v>
      </c>
      <c r="W9" t="s">
        <v>31</v>
      </c>
      <c r="X9" t="s">
        <v>64</v>
      </c>
      <c r="Y9" t="s">
        <v>65</v>
      </c>
      <c r="Z9" t="s">
        <v>31</v>
      </c>
      <c r="AA9" t="s">
        <v>31</v>
      </c>
      <c r="AB9" t="s">
        <v>31</v>
      </c>
      <c r="AC9" t="s">
        <v>31</v>
      </c>
      <c r="AE9" t="s">
        <v>37</v>
      </c>
      <c r="AF9" t="s">
        <v>38</v>
      </c>
      <c r="AG9" t="s">
        <v>51</v>
      </c>
    </row>
    <row r="10" spans="1:33" x14ac:dyDescent="0.25">
      <c r="A10">
        <v>19</v>
      </c>
      <c r="B10" s="1">
        <v>44735.451388888898</v>
      </c>
      <c r="C10" s="1">
        <v>44735.453819444403</v>
      </c>
      <c r="D10" t="s">
        <v>22</v>
      </c>
      <c r="F10" t="s">
        <v>23</v>
      </c>
      <c r="G10" t="s">
        <v>71</v>
      </c>
      <c r="H10" t="s">
        <v>25</v>
      </c>
      <c r="I10" t="s">
        <v>26</v>
      </c>
      <c r="J10" t="s">
        <v>27</v>
      </c>
      <c r="K10" t="s">
        <v>28</v>
      </c>
      <c r="L10" t="s">
        <v>29</v>
      </c>
      <c r="M10" t="s">
        <v>63</v>
      </c>
      <c r="N10" t="s">
        <v>30</v>
      </c>
      <c r="O10" t="s">
        <v>33</v>
      </c>
      <c r="Q10" t="s">
        <v>36</v>
      </c>
      <c r="R10" cm="1">
        <f t="array" ref="R1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0" t="s">
        <v>36</v>
      </c>
      <c r="T10" cm="1">
        <f t="array" ref="T1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
        <f>ROUNDUP(AVERAGE(Table13[[#This Row],[22]],Table13[[#This Row],[32]]),0)</f>
        <v>2</v>
      </c>
      <c r="V10" t="str" cm="1">
        <f t="array" ref="V10">_xlfn.IFS(Table13[[#This Row],[33]]=1, "Strongly agree", Table13[[#This Row],[33]]=2, "Agree", Table13[[#This Row],[33]]=3, "Somewhat agree", Table13[[#This Row],[33]]=4, "Neutral", Table13[[#This Row],[33]]=5, "Somewhat disagree", Table13[[#This Row],[33]]=6, "Disagree", Table13[[#This Row],[33]]=7, "Strongly disagree", Table13[[#This Row],[33]]="","")</f>
        <v>Agree</v>
      </c>
      <c r="W10" t="s">
        <v>31</v>
      </c>
      <c r="X10" t="s">
        <v>49</v>
      </c>
      <c r="Y10" t="s">
        <v>72</v>
      </c>
      <c r="Z10" t="s">
        <v>36</v>
      </c>
      <c r="AA10" t="s">
        <v>73</v>
      </c>
      <c r="AB10" t="s">
        <v>36</v>
      </c>
      <c r="AC10" t="s">
        <v>36</v>
      </c>
      <c r="AE10" t="s">
        <v>37</v>
      </c>
      <c r="AF10" t="s">
        <v>38</v>
      </c>
      <c r="AG10" t="s">
        <v>39</v>
      </c>
    </row>
    <row r="11" spans="1:33" x14ac:dyDescent="0.25">
      <c r="A11">
        <v>20</v>
      </c>
      <c r="B11" s="1">
        <v>44735.450509259303</v>
      </c>
      <c r="C11" s="1">
        <v>44735.454687500001</v>
      </c>
      <c r="D11" t="s">
        <v>22</v>
      </c>
      <c r="F11" t="s">
        <v>40</v>
      </c>
      <c r="G11" t="s">
        <v>74</v>
      </c>
      <c r="H11" t="s">
        <v>53</v>
      </c>
      <c r="I11" t="s">
        <v>54</v>
      </c>
      <c r="J11" t="s">
        <v>27</v>
      </c>
      <c r="K11" t="s">
        <v>75</v>
      </c>
      <c r="L11" t="s">
        <v>29</v>
      </c>
      <c r="M11" t="s">
        <v>30</v>
      </c>
      <c r="N11" t="s">
        <v>76</v>
      </c>
      <c r="O11" t="s">
        <v>36</v>
      </c>
      <c r="Q11" t="s">
        <v>44</v>
      </c>
      <c r="R11" cm="1">
        <f t="array" ref="R1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1" t="s">
        <v>44</v>
      </c>
      <c r="T11" cm="1">
        <f t="array" ref="T1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1">
        <f>ROUNDUP(AVERAGE(Table13[[#This Row],[22]],Table13[[#This Row],[32]]),0)</f>
        <v>3</v>
      </c>
      <c r="V11" t="str" cm="1">
        <f t="array" ref="V11">_xlfn.IFS(Table13[[#This Row],[33]]=1, "Strongly agree", Table13[[#This Row],[33]]=2, "Agree", Table13[[#This Row],[33]]=3, "Somewhat agree", Table13[[#This Row],[33]]=4, "Neutral", Table13[[#This Row],[33]]=5, "Somewhat disagree", Table13[[#This Row],[33]]=6, "Disagree", Table13[[#This Row],[33]]=7, "Strongly disagree", Table13[[#This Row],[33]]="","")</f>
        <v>Somewhat agree</v>
      </c>
      <c r="W11" t="s">
        <v>31</v>
      </c>
      <c r="X11" t="s">
        <v>49</v>
      </c>
      <c r="Y11" t="s">
        <v>72</v>
      </c>
      <c r="Z11" t="s">
        <v>36</v>
      </c>
      <c r="AA11" t="s">
        <v>44</v>
      </c>
      <c r="AB11" t="s">
        <v>31</v>
      </c>
      <c r="AC11" t="s">
        <v>36</v>
      </c>
      <c r="AD11" t="s">
        <v>77</v>
      </c>
      <c r="AE11" t="s">
        <v>66</v>
      </c>
      <c r="AF11" t="s">
        <v>47</v>
      </c>
      <c r="AG11" t="s">
        <v>39</v>
      </c>
    </row>
    <row r="12" spans="1:33" x14ac:dyDescent="0.25">
      <c r="A12">
        <v>21</v>
      </c>
      <c r="B12" s="1">
        <v>44735.452372685198</v>
      </c>
      <c r="C12" s="1">
        <v>44735.454953703702</v>
      </c>
      <c r="D12" t="s">
        <v>22</v>
      </c>
      <c r="F12" t="s">
        <v>40</v>
      </c>
      <c r="G12" t="s">
        <v>78</v>
      </c>
      <c r="H12" t="s">
        <v>25</v>
      </c>
      <c r="I12" t="s">
        <v>26</v>
      </c>
      <c r="J12" t="s">
        <v>27</v>
      </c>
      <c r="K12" t="s">
        <v>79</v>
      </c>
      <c r="L12" t="s">
        <v>29</v>
      </c>
      <c r="M12" t="s">
        <v>63</v>
      </c>
      <c r="N12" t="s">
        <v>76</v>
      </c>
      <c r="O12" t="s">
        <v>44</v>
      </c>
      <c r="Q12" t="s">
        <v>44</v>
      </c>
      <c r="R12" cm="1">
        <f t="array" ref="R1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2" t="s">
        <v>44</v>
      </c>
      <c r="T12" cm="1">
        <f t="array" ref="T1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2">
        <f>ROUNDUP(AVERAGE(Table13[[#This Row],[22]],Table13[[#This Row],[32]]),0)</f>
        <v>3</v>
      </c>
      <c r="V12" t="str" cm="1">
        <f t="array" ref="V12">_xlfn.IFS(Table13[[#This Row],[33]]=1, "Strongly agree", Table13[[#This Row],[33]]=2, "Agree", Table13[[#This Row],[33]]=3, "Somewhat agree", Table13[[#This Row],[33]]=4, "Neutral", Table13[[#This Row],[33]]=5, "Somewhat disagree", Table13[[#This Row],[33]]=6, "Disagree", Table13[[#This Row],[33]]=7, "Strongly disagree", Table13[[#This Row],[33]]="","")</f>
        <v>Somewhat agree</v>
      </c>
      <c r="W12" t="s">
        <v>31</v>
      </c>
      <c r="X12" t="s">
        <v>49</v>
      </c>
      <c r="Y12" t="s">
        <v>80</v>
      </c>
      <c r="Z12" t="s">
        <v>31</v>
      </c>
      <c r="AA12" t="s">
        <v>32</v>
      </c>
      <c r="AB12" t="s">
        <v>36</v>
      </c>
      <c r="AC12" t="s">
        <v>31</v>
      </c>
      <c r="AD12" t="s">
        <v>81</v>
      </c>
      <c r="AE12" t="s">
        <v>37</v>
      </c>
      <c r="AF12" t="s">
        <v>82</v>
      </c>
      <c r="AG12" t="s">
        <v>39</v>
      </c>
    </row>
    <row r="13" spans="1:33" x14ac:dyDescent="0.25">
      <c r="A13">
        <v>22</v>
      </c>
      <c r="B13" s="1">
        <v>44735.457060185203</v>
      </c>
      <c r="C13" s="1">
        <v>44735.461759259299</v>
      </c>
      <c r="D13" t="s">
        <v>22</v>
      </c>
      <c r="F13" t="s">
        <v>23</v>
      </c>
      <c r="G13" t="s">
        <v>24</v>
      </c>
      <c r="H13" t="s">
        <v>25</v>
      </c>
      <c r="I13" t="s">
        <v>54</v>
      </c>
      <c r="J13" t="s">
        <v>27</v>
      </c>
      <c r="K13" t="s">
        <v>83</v>
      </c>
      <c r="L13" t="s">
        <v>29</v>
      </c>
      <c r="M13" t="s">
        <v>63</v>
      </c>
      <c r="N13" t="s">
        <v>59</v>
      </c>
      <c r="O13" t="s">
        <v>31</v>
      </c>
      <c r="Q13" t="s">
        <v>44</v>
      </c>
      <c r="R13" cm="1">
        <f t="array" ref="R1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 t="s">
        <v>36</v>
      </c>
      <c r="T13" cm="1">
        <f t="array" ref="T1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3">
        <f>ROUNDUP(AVERAGE(Table13[[#This Row],[22]],Table13[[#This Row],[32]]),0)</f>
        <v>3</v>
      </c>
      <c r="V13" t="str" cm="1">
        <f t="array" ref="V13">_xlfn.IFS(Table13[[#This Row],[33]]=1, "Strongly agree", Table13[[#This Row],[33]]=2, "Agree", Table13[[#This Row],[33]]=3, "Somewhat agree", Table13[[#This Row],[33]]=4, "Neutral", Table13[[#This Row],[33]]=5, "Somewhat disagree", Table13[[#This Row],[33]]=6, "Disagree", Table13[[#This Row],[33]]=7, "Strongly disagree", Table13[[#This Row],[33]]="","")</f>
        <v>Somewhat agree</v>
      </c>
      <c r="W13" t="s">
        <v>36</v>
      </c>
      <c r="X13" t="s">
        <v>49</v>
      </c>
      <c r="Y13" t="s">
        <v>35</v>
      </c>
      <c r="Z13" t="s">
        <v>36</v>
      </c>
      <c r="AA13" t="s">
        <v>44</v>
      </c>
      <c r="AB13" t="s">
        <v>36</v>
      </c>
      <c r="AC13" t="s">
        <v>31</v>
      </c>
      <c r="AE13" t="s">
        <v>66</v>
      </c>
      <c r="AF13" t="s">
        <v>38</v>
      </c>
      <c r="AG13" t="s">
        <v>39</v>
      </c>
    </row>
    <row r="14" spans="1:33" x14ac:dyDescent="0.25">
      <c r="A14">
        <v>23</v>
      </c>
      <c r="B14" s="1">
        <v>44735.4602199074</v>
      </c>
      <c r="C14" s="1">
        <v>44735.464386574102</v>
      </c>
      <c r="D14" t="s">
        <v>22</v>
      </c>
      <c r="F14" t="s">
        <v>23</v>
      </c>
      <c r="G14" t="s">
        <v>52</v>
      </c>
      <c r="H14" t="s">
        <v>53</v>
      </c>
      <c r="I14" t="s">
        <v>54</v>
      </c>
      <c r="J14" t="s">
        <v>27</v>
      </c>
      <c r="K14" t="s">
        <v>84</v>
      </c>
      <c r="L14" t="s">
        <v>43</v>
      </c>
      <c r="P14" t="s">
        <v>63</v>
      </c>
      <c r="Q14" t="s">
        <v>36</v>
      </c>
      <c r="R14" cm="1">
        <f t="array" ref="R1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4" t="s">
        <v>32</v>
      </c>
      <c r="T14" cm="1">
        <f t="array" ref="T1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4">
        <f>ROUNDUP(AVERAGE(Table13[[#This Row],[22]],Table13[[#This Row],[32]]),0)</f>
        <v>4</v>
      </c>
      <c r="V14" t="str" cm="1">
        <f t="array" ref="V14">_xlfn.IFS(Table13[[#This Row],[33]]=1, "Strongly agree", Table13[[#This Row],[33]]=2, "Agree", Table13[[#This Row],[33]]=3, "Somewhat agree", Table13[[#This Row],[33]]=4, "Neutral", Table13[[#This Row],[33]]=5, "Somewhat disagree", Table13[[#This Row],[33]]=6, "Disagree", Table13[[#This Row],[33]]=7, "Strongly disagree", Table13[[#This Row],[33]]="","")</f>
        <v>Neutral</v>
      </c>
      <c r="W14" t="s">
        <v>36</v>
      </c>
      <c r="X14" t="s">
        <v>68</v>
      </c>
      <c r="Y14" t="s">
        <v>69</v>
      </c>
      <c r="Z14" t="s">
        <v>36</v>
      </c>
      <c r="AA14" t="s">
        <v>36</v>
      </c>
      <c r="AB14" t="s">
        <v>36</v>
      </c>
      <c r="AC14" t="s">
        <v>36</v>
      </c>
      <c r="AE14" t="s">
        <v>37</v>
      </c>
      <c r="AF14" t="s">
        <v>38</v>
      </c>
      <c r="AG14" t="s">
        <v>39</v>
      </c>
    </row>
    <row r="15" spans="1:33" x14ac:dyDescent="0.25">
      <c r="A15">
        <v>24</v>
      </c>
      <c r="B15" s="1">
        <v>44735.4636342593</v>
      </c>
      <c r="C15" s="1">
        <v>44735.465497685203</v>
      </c>
      <c r="D15" t="s">
        <v>22</v>
      </c>
      <c r="F15" t="s">
        <v>23</v>
      </c>
      <c r="G15" t="s">
        <v>24</v>
      </c>
      <c r="H15" t="s">
        <v>25</v>
      </c>
      <c r="I15" t="s">
        <v>26</v>
      </c>
      <c r="J15" t="s">
        <v>27</v>
      </c>
      <c r="K15" t="s">
        <v>28</v>
      </c>
      <c r="L15" t="s">
        <v>29</v>
      </c>
      <c r="M15" t="s">
        <v>30</v>
      </c>
      <c r="N15" t="s">
        <v>85</v>
      </c>
      <c r="Q15" t="s">
        <v>33</v>
      </c>
      <c r="R15" cm="1">
        <f t="array" ref="R1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5" t="s">
        <v>36</v>
      </c>
      <c r="T15" cm="1">
        <f t="array" ref="T1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5">
        <f>ROUNDUP(AVERAGE(Table13[[#This Row],[22]],Table13[[#This Row],[32]]),0)</f>
        <v>4</v>
      </c>
      <c r="V15" t="str" cm="1">
        <f t="array" ref="V15">_xlfn.IFS(Table13[[#This Row],[33]]=1, "Strongly agree", Table13[[#This Row],[33]]=2, "Agree", Table13[[#This Row],[33]]=3, "Somewhat agree", Table13[[#This Row],[33]]=4, "Neutral", Table13[[#This Row],[33]]=5, "Somewhat disagree", Table13[[#This Row],[33]]=6, "Disagree", Table13[[#This Row],[33]]=7, "Strongly disagree", Table13[[#This Row],[33]]="","")</f>
        <v>Neutral</v>
      </c>
      <c r="W15" t="s">
        <v>36</v>
      </c>
      <c r="X15" t="s">
        <v>68</v>
      </c>
      <c r="Y15" t="s">
        <v>57</v>
      </c>
      <c r="Z15" t="s">
        <v>45</v>
      </c>
      <c r="AA15" t="s">
        <v>36</v>
      </c>
      <c r="AB15" t="s">
        <v>44</v>
      </c>
      <c r="AC15" t="s">
        <v>36</v>
      </c>
      <c r="AE15" t="s">
        <v>37</v>
      </c>
      <c r="AF15" t="s">
        <v>38</v>
      </c>
      <c r="AG15" t="s">
        <v>39</v>
      </c>
    </row>
    <row r="16" spans="1:33" x14ac:dyDescent="0.25">
      <c r="A16">
        <v>25</v>
      </c>
      <c r="B16" s="1">
        <v>44735.466574074097</v>
      </c>
      <c r="C16" s="1">
        <v>44735.471111111103</v>
      </c>
      <c r="D16" t="s">
        <v>22</v>
      </c>
      <c r="F16" t="s">
        <v>40</v>
      </c>
      <c r="G16" t="s">
        <v>86</v>
      </c>
      <c r="H16" t="s">
        <v>25</v>
      </c>
      <c r="I16" t="s">
        <v>26</v>
      </c>
      <c r="J16" t="s">
        <v>27</v>
      </c>
      <c r="K16" t="s">
        <v>28</v>
      </c>
      <c r="L16" t="s">
        <v>56</v>
      </c>
      <c r="P16" t="s">
        <v>63</v>
      </c>
      <c r="Q16" t="s">
        <v>36</v>
      </c>
      <c r="R16" cm="1">
        <f t="array" ref="R1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6" t="s">
        <v>36</v>
      </c>
      <c r="T16" cm="1">
        <f t="array" ref="T1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6">
        <f>ROUNDUP(AVERAGE(Table13[[#This Row],[22]],Table13[[#This Row],[32]]),0)</f>
        <v>2</v>
      </c>
      <c r="V16" t="str" cm="1">
        <f t="array" ref="V16">_xlfn.IFS(Table13[[#This Row],[33]]=1, "Strongly agree", Table13[[#This Row],[33]]=2, "Agree", Table13[[#This Row],[33]]=3, "Somewhat agree", Table13[[#This Row],[33]]=4, "Neutral", Table13[[#This Row],[33]]=5, "Somewhat disagree", Table13[[#This Row],[33]]=6, "Disagree", Table13[[#This Row],[33]]=7, "Strongly disagree", Table13[[#This Row],[33]]="","")</f>
        <v>Agree</v>
      </c>
      <c r="W16" t="s">
        <v>31</v>
      </c>
      <c r="X16" t="s">
        <v>34</v>
      </c>
      <c r="Y16" t="s">
        <v>35</v>
      </c>
      <c r="Z16" t="s">
        <v>36</v>
      </c>
      <c r="AA16" t="s">
        <v>73</v>
      </c>
      <c r="AB16" t="s">
        <v>31</v>
      </c>
      <c r="AC16" t="s">
        <v>44</v>
      </c>
      <c r="AD16" t="s">
        <v>87</v>
      </c>
      <c r="AE16" t="s">
        <v>88</v>
      </c>
      <c r="AF16" t="s">
        <v>47</v>
      </c>
      <c r="AG16" t="s">
        <v>51</v>
      </c>
    </row>
    <row r="17" spans="1:33" x14ac:dyDescent="0.25">
      <c r="A17">
        <v>26</v>
      </c>
      <c r="B17" s="1">
        <v>44735.485254629602</v>
      </c>
      <c r="C17" s="1">
        <v>44735.488923611098</v>
      </c>
      <c r="D17" t="s">
        <v>22</v>
      </c>
      <c r="F17" t="s">
        <v>23</v>
      </c>
      <c r="G17" t="s">
        <v>89</v>
      </c>
      <c r="H17" t="s">
        <v>25</v>
      </c>
      <c r="I17" t="s">
        <v>90</v>
      </c>
      <c r="J17" t="s">
        <v>27</v>
      </c>
      <c r="K17" t="s">
        <v>84</v>
      </c>
      <c r="L17" t="s">
        <v>43</v>
      </c>
      <c r="P17" t="s">
        <v>76</v>
      </c>
      <c r="Q17" t="s">
        <v>32</v>
      </c>
      <c r="R17" cm="1">
        <f t="array" ref="R1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7" t="s">
        <v>33</v>
      </c>
      <c r="T17" cm="1">
        <f t="array" ref="T1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7">
        <f>ROUNDUP(AVERAGE(Table13[[#This Row],[22]],Table13[[#This Row],[32]]),0)</f>
        <v>6</v>
      </c>
      <c r="V17" t="str" cm="1">
        <f t="array" ref="V17">_xlfn.IFS(Table13[[#This Row],[33]]=1, "Strongly agree", Table13[[#This Row],[33]]=2, "Agree", Table13[[#This Row],[33]]=3, "Somewhat agree", Table13[[#This Row],[33]]=4, "Neutral", Table13[[#This Row],[33]]=5, "Somewhat disagree", Table13[[#This Row],[33]]=6, "Disagree", Table13[[#This Row],[33]]=7, "Strongly disagree", Table13[[#This Row],[33]]="","")</f>
        <v>Disagree</v>
      </c>
      <c r="W17" t="s">
        <v>31</v>
      </c>
      <c r="X17" t="s">
        <v>49</v>
      </c>
      <c r="Y17" t="s">
        <v>60</v>
      </c>
      <c r="Z17" t="s">
        <v>36</v>
      </c>
      <c r="AA17" t="s">
        <v>44</v>
      </c>
      <c r="AB17" t="s">
        <v>31</v>
      </c>
      <c r="AC17" t="s">
        <v>44</v>
      </c>
      <c r="AD17" t="s">
        <v>91</v>
      </c>
      <c r="AE17" t="s">
        <v>66</v>
      </c>
      <c r="AF17" t="s">
        <v>47</v>
      </c>
      <c r="AG17" t="s">
        <v>51</v>
      </c>
    </row>
    <row r="18" spans="1:33" x14ac:dyDescent="0.25">
      <c r="A18">
        <v>27</v>
      </c>
      <c r="B18" s="1">
        <v>44735.492523148103</v>
      </c>
      <c r="C18" s="1">
        <v>44735.494907407403</v>
      </c>
      <c r="D18" t="s">
        <v>22</v>
      </c>
      <c r="F18" t="s">
        <v>23</v>
      </c>
      <c r="G18" t="s">
        <v>92</v>
      </c>
      <c r="H18" t="s">
        <v>25</v>
      </c>
      <c r="I18" t="s">
        <v>26</v>
      </c>
      <c r="J18" t="s">
        <v>93</v>
      </c>
      <c r="K18" t="s">
        <v>83</v>
      </c>
      <c r="L18" t="s">
        <v>43</v>
      </c>
      <c r="P18" t="s">
        <v>63</v>
      </c>
      <c r="Q18" t="s">
        <v>31</v>
      </c>
      <c r="R18" cm="1">
        <f t="array" ref="R1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8" t="s">
        <v>33</v>
      </c>
      <c r="T18" cm="1">
        <f t="array" ref="T1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8">
        <f>ROUNDUP(AVERAGE(Table13[[#This Row],[22]],Table13[[#This Row],[32]]),0)</f>
        <v>3</v>
      </c>
      <c r="V18" t="str" cm="1">
        <f t="array" ref="V18">_xlfn.IFS(Table13[[#This Row],[33]]=1, "Strongly agree", Table13[[#This Row],[33]]=2, "Agree", Table13[[#This Row],[33]]=3, "Somewhat agree", Table13[[#This Row],[33]]=4, "Neutral", Table13[[#This Row],[33]]=5, "Somewhat disagree", Table13[[#This Row],[33]]=6, "Disagree", Table13[[#This Row],[33]]=7, "Strongly disagree", Table13[[#This Row],[33]]="","")</f>
        <v>Somewhat agree</v>
      </c>
      <c r="W18" t="s">
        <v>36</v>
      </c>
      <c r="X18" t="s">
        <v>68</v>
      </c>
      <c r="Y18" t="s">
        <v>69</v>
      </c>
      <c r="Z18" t="s">
        <v>45</v>
      </c>
      <c r="AA18" t="s">
        <v>36</v>
      </c>
      <c r="AB18" t="s">
        <v>31</v>
      </c>
      <c r="AC18" t="s">
        <v>32</v>
      </c>
      <c r="AE18" t="s">
        <v>37</v>
      </c>
      <c r="AF18" t="s">
        <v>38</v>
      </c>
      <c r="AG18" t="s">
        <v>51</v>
      </c>
    </row>
    <row r="19" spans="1:33" x14ac:dyDescent="0.25">
      <c r="A19">
        <v>28</v>
      </c>
      <c r="B19" s="1">
        <v>44735.506724537001</v>
      </c>
      <c r="C19" s="1">
        <v>44735.508680555598</v>
      </c>
      <c r="D19" t="s">
        <v>22</v>
      </c>
      <c r="F19" t="s">
        <v>40</v>
      </c>
      <c r="G19" t="s">
        <v>24</v>
      </c>
      <c r="H19" t="s">
        <v>25</v>
      </c>
      <c r="I19" t="s">
        <v>26</v>
      </c>
      <c r="J19" t="s">
        <v>27</v>
      </c>
      <c r="K19" t="s">
        <v>28</v>
      </c>
      <c r="L19" t="s">
        <v>43</v>
      </c>
      <c r="P19" t="s">
        <v>30</v>
      </c>
      <c r="Q19" t="s">
        <v>44</v>
      </c>
      <c r="R19" cm="1">
        <f t="array" ref="R1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9" t="s">
        <v>44</v>
      </c>
      <c r="T19" cm="1">
        <f t="array" ref="T1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9">
        <f>ROUNDUP(AVERAGE(Table13[[#This Row],[22]],Table13[[#This Row],[32]]),0)</f>
        <v>3</v>
      </c>
      <c r="V19" t="str" cm="1">
        <f t="array" ref="V19">_xlfn.IFS(Table13[[#This Row],[33]]=1, "Strongly agree", Table13[[#This Row],[33]]=2, "Agree", Table13[[#This Row],[33]]=3, "Somewhat agree", Table13[[#This Row],[33]]=4, "Neutral", Table13[[#This Row],[33]]=5, "Somewhat disagree", Table13[[#This Row],[33]]=6, "Disagree", Table13[[#This Row],[33]]=7, "Strongly disagree", Table13[[#This Row],[33]]="","")</f>
        <v>Somewhat agree</v>
      </c>
      <c r="W19" t="s">
        <v>31</v>
      </c>
      <c r="X19" t="s">
        <v>49</v>
      </c>
      <c r="Y19" t="s">
        <v>65</v>
      </c>
      <c r="Z19" t="s">
        <v>45</v>
      </c>
      <c r="AA19" t="s">
        <v>45</v>
      </c>
      <c r="AB19" t="s">
        <v>36</v>
      </c>
      <c r="AC19" t="s">
        <v>36</v>
      </c>
      <c r="AE19" t="s">
        <v>66</v>
      </c>
      <c r="AF19" t="s">
        <v>38</v>
      </c>
      <c r="AG19" t="s">
        <v>39</v>
      </c>
    </row>
    <row r="20" spans="1:33" x14ac:dyDescent="0.25">
      <c r="A20">
        <v>29</v>
      </c>
      <c r="B20" s="1">
        <v>44735.766967592601</v>
      </c>
      <c r="C20" s="1">
        <v>44735.769421296303</v>
      </c>
      <c r="D20" t="s">
        <v>22</v>
      </c>
      <c r="F20" t="s">
        <v>23</v>
      </c>
      <c r="G20" t="s">
        <v>89</v>
      </c>
      <c r="H20" t="s">
        <v>25</v>
      </c>
      <c r="I20" t="s">
        <v>90</v>
      </c>
      <c r="J20" t="s">
        <v>27</v>
      </c>
      <c r="K20" t="s">
        <v>94</v>
      </c>
      <c r="L20" t="s">
        <v>29</v>
      </c>
      <c r="M20" t="s">
        <v>59</v>
      </c>
      <c r="N20" t="s">
        <v>63</v>
      </c>
      <c r="Q20" t="s">
        <v>44</v>
      </c>
      <c r="R20" cm="1">
        <f t="array" ref="R2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0" t="s">
        <v>36</v>
      </c>
      <c r="T20" cm="1">
        <f t="array" ref="T2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0">
        <f>ROUNDUP(AVERAGE(Table13[[#This Row],[22]],Table13[[#This Row],[32]]),0)</f>
        <v>3</v>
      </c>
      <c r="V20" t="str" cm="1">
        <f t="array" ref="V20">_xlfn.IFS(Table13[[#This Row],[33]]=1, "Strongly agree", Table13[[#This Row],[33]]=2, "Agree", Table13[[#This Row],[33]]=3, "Somewhat agree", Table13[[#This Row],[33]]=4, "Neutral", Table13[[#This Row],[33]]=5, "Somewhat disagree", Table13[[#This Row],[33]]=6, "Disagree", Table13[[#This Row],[33]]=7, "Strongly disagree", Table13[[#This Row],[33]]="","")</f>
        <v>Somewhat agree</v>
      </c>
      <c r="W20" t="s">
        <v>31</v>
      </c>
      <c r="X20" t="s">
        <v>46</v>
      </c>
      <c r="Y20" t="s">
        <v>35</v>
      </c>
      <c r="Z20" t="s">
        <v>36</v>
      </c>
      <c r="AA20" t="s">
        <v>36</v>
      </c>
      <c r="AB20" t="s">
        <v>36</v>
      </c>
      <c r="AC20" t="s">
        <v>31</v>
      </c>
      <c r="AD20" t="s">
        <v>95</v>
      </c>
      <c r="AE20" t="s">
        <v>66</v>
      </c>
      <c r="AF20" t="s">
        <v>47</v>
      </c>
      <c r="AG20" t="s">
        <v>51</v>
      </c>
    </row>
    <row r="21" spans="1:33" x14ac:dyDescent="0.25">
      <c r="A21">
        <v>30</v>
      </c>
      <c r="B21" s="1">
        <v>44735.770902777796</v>
      </c>
      <c r="C21" s="1">
        <v>44735.773310185199</v>
      </c>
      <c r="D21" t="s">
        <v>22</v>
      </c>
      <c r="F21" t="s">
        <v>23</v>
      </c>
      <c r="G21" t="s">
        <v>52</v>
      </c>
      <c r="H21" t="s">
        <v>25</v>
      </c>
      <c r="I21" t="s">
        <v>54</v>
      </c>
      <c r="J21" t="s">
        <v>27</v>
      </c>
      <c r="K21" t="s">
        <v>96</v>
      </c>
      <c r="L21" t="s">
        <v>43</v>
      </c>
      <c r="P21" t="s">
        <v>30</v>
      </c>
      <c r="Q21" t="s">
        <v>31</v>
      </c>
      <c r="R21" cm="1">
        <f t="array" ref="R2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1" t="s">
        <v>44</v>
      </c>
      <c r="T21" cm="1">
        <f t="array" ref="T2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1">
        <f>ROUNDUP(AVERAGE(Table13[[#This Row],[22]],Table13[[#This Row],[32]]),0)</f>
        <v>2</v>
      </c>
      <c r="V21" t="str" cm="1">
        <f t="array" ref="V21">_xlfn.IFS(Table13[[#This Row],[33]]=1, "Strongly agree", Table13[[#This Row],[33]]=2, "Agree", Table13[[#This Row],[33]]=3, "Somewhat agree", Table13[[#This Row],[33]]=4, "Neutral", Table13[[#This Row],[33]]=5, "Somewhat disagree", Table13[[#This Row],[33]]=6, "Disagree", Table13[[#This Row],[33]]=7, "Strongly disagree", Table13[[#This Row],[33]]="","")</f>
        <v>Agree</v>
      </c>
      <c r="W21" t="s">
        <v>31</v>
      </c>
      <c r="X21" t="s">
        <v>49</v>
      </c>
      <c r="Y21" t="s">
        <v>60</v>
      </c>
      <c r="Z21" t="s">
        <v>31</v>
      </c>
      <c r="AA21" t="s">
        <v>31</v>
      </c>
      <c r="AB21" t="s">
        <v>31</v>
      </c>
      <c r="AC21" t="s">
        <v>31</v>
      </c>
      <c r="AD21" t="s">
        <v>97</v>
      </c>
      <c r="AE21" t="s">
        <v>37</v>
      </c>
      <c r="AF21" t="s">
        <v>82</v>
      </c>
      <c r="AG21" t="s">
        <v>39</v>
      </c>
    </row>
    <row r="22" spans="1:33" x14ac:dyDescent="0.25">
      <c r="A22">
        <v>31</v>
      </c>
      <c r="B22" s="1">
        <v>44735.77375</v>
      </c>
      <c r="C22" s="1">
        <v>44735.775335648097</v>
      </c>
      <c r="D22" t="s">
        <v>22</v>
      </c>
      <c r="F22" t="s">
        <v>40</v>
      </c>
      <c r="G22" t="s">
        <v>24</v>
      </c>
      <c r="H22" t="s">
        <v>25</v>
      </c>
      <c r="I22" t="s">
        <v>54</v>
      </c>
      <c r="J22" t="s">
        <v>27</v>
      </c>
      <c r="K22" t="s">
        <v>98</v>
      </c>
      <c r="L22" t="s">
        <v>43</v>
      </c>
      <c r="P22" t="s">
        <v>48</v>
      </c>
      <c r="Q22" t="s">
        <v>33</v>
      </c>
      <c r="R22" cm="1">
        <f t="array" ref="R2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2" t="s">
        <v>44</v>
      </c>
      <c r="T22" cm="1">
        <f t="array" ref="T2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2">
        <f>ROUNDUP(AVERAGE(Table13[[#This Row],[22]],Table13[[#This Row],[32]]),0)</f>
        <v>4</v>
      </c>
      <c r="V22" t="str" cm="1">
        <f t="array" ref="V22">_xlfn.IFS(Table13[[#This Row],[33]]=1, "Strongly agree", Table13[[#This Row],[33]]=2, "Agree", Table13[[#This Row],[33]]=3, "Somewhat agree", Table13[[#This Row],[33]]=4, "Neutral", Table13[[#This Row],[33]]=5, "Somewhat disagree", Table13[[#This Row],[33]]=6, "Disagree", Table13[[#This Row],[33]]=7, "Strongly disagree", Table13[[#This Row],[33]]="","")</f>
        <v>Neutral</v>
      </c>
      <c r="W22" t="s">
        <v>31</v>
      </c>
      <c r="X22" t="s">
        <v>49</v>
      </c>
      <c r="Y22" t="s">
        <v>80</v>
      </c>
      <c r="Z22" t="s">
        <v>44</v>
      </c>
      <c r="AA22" t="s">
        <v>45</v>
      </c>
      <c r="AB22" t="s">
        <v>31</v>
      </c>
      <c r="AC22" t="s">
        <v>31</v>
      </c>
      <c r="AE22" t="s">
        <v>37</v>
      </c>
      <c r="AF22" t="s">
        <v>47</v>
      </c>
      <c r="AG22" t="s">
        <v>51</v>
      </c>
    </row>
    <row r="23" spans="1:33" x14ac:dyDescent="0.25">
      <c r="A23">
        <v>32</v>
      </c>
      <c r="B23" s="1">
        <v>44736.461377314801</v>
      </c>
      <c r="C23" s="1">
        <v>44736.463888888902</v>
      </c>
      <c r="D23" t="s">
        <v>22</v>
      </c>
      <c r="F23" t="s">
        <v>23</v>
      </c>
      <c r="G23" t="s">
        <v>52</v>
      </c>
      <c r="H23" t="s">
        <v>25</v>
      </c>
      <c r="I23" t="s">
        <v>54</v>
      </c>
      <c r="J23" t="s">
        <v>27</v>
      </c>
      <c r="K23" t="s">
        <v>84</v>
      </c>
      <c r="L23" t="s">
        <v>56</v>
      </c>
      <c r="P23" t="s">
        <v>63</v>
      </c>
      <c r="Q23" t="s">
        <v>44</v>
      </c>
      <c r="R23" cm="1">
        <f t="array" ref="R2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3" t="s">
        <v>33</v>
      </c>
      <c r="T23" cm="1">
        <f t="array" ref="T2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23">
        <f>ROUNDUP(AVERAGE(Table13[[#This Row],[22]],Table13[[#This Row],[32]]),0)</f>
        <v>4</v>
      </c>
      <c r="V23" t="str" cm="1">
        <f t="array" ref="V23">_xlfn.IFS(Table13[[#This Row],[33]]=1, "Strongly agree", Table13[[#This Row],[33]]=2, "Agree", Table13[[#This Row],[33]]=3, "Somewhat agree", Table13[[#This Row],[33]]=4, "Neutral", Table13[[#This Row],[33]]=5, "Somewhat disagree", Table13[[#This Row],[33]]=6, "Disagree", Table13[[#This Row],[33]]=7, "Strongly disagree", Table13[[#This Row],[33]]="","")</f>
        <v>Neutral</v>
      </c>
      <c r="W23" t="s">
        <v>31</v>
      </c>
      <c r="X23" t="s">
        <v>34</v>
      </c>
      <c r="Y23" t="s">
        <v>35</v>
      </c>
      <c r="Z23" t="s">
        <v>36</v>
      </c>
      <c r="AA23" t="s">
        <v>33</v>
      </c>
      <c r="AB23" t="s">
        <v>31</v>
      </c>
      <c r="AC23" t="s">
        <v>31</v>
      </c>
      <c r="AE23" t="s">
        <v>37</v>
      </c>
      <c r="AF23" t="s">
        <v>47</v>
      </c>
      <c r="AG23" t="s">
        <v>51</v>
      </c>
    </row>
    <row r="24" spans="1:33" x14ac:dyDescent="0.25">
      <c r="A24">
        <v>33</v>
      </c>
      <c r="B24" s="1">
        <v>44736.461215277799</v>
      </c>
      <c r="C24" s="1">
        <v>44736.464722222197</v>
      </c>
      <c r="D24" t="s">
        <v>22</v>
      </c>
      <c r="F24" t="s">
        <v>23</v>
      </c>
      <c r="G24" t="s">
        <v>24</v>
      </c>
      <c r="H24" t="s">
        <v>53</v>
      </c>
      <c r="I24" t="s">
        <v>54</v>
      </c>
      <c r="J24" t="s">
        <v>27</v>
      </c>
      <c r="K24" t="s">
        <v>98</v>
      </c>
      <c r="L24" t="s">
        <v>29</v>
      </c>
      <c r="M24" t="s">
        <v>63</v>
      </c>
      <c r="N24" t="s">
        <v>59</v>
      </c>
      <c r="O24" t="s">
        <v>31</v>
      </c>
      <c r="Q24" t="s">
        <v>44</v>
      </c>
      <c r="R24" cm="1">
        <f t="array" ref="R2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4" t="s">
        <v>44</v>
      </c>
      <c r="T24" cm="1">
        <f t="array" ref="T2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4">
        <f>ROUNDUP(AVERAGE(Table13[[#This Row],[22]],Table13[[#This Row],[32]]),0)</f>
        <v>3</v>
      </c>
      <c r="V24" t="str" cm="1">
        <f t="array" ref="V24">_xlfn.IFS(Table13[[#This Row],[33]]=1, "Strongly agree", Table13[[#This Row],[33]]=2, "Agree", Table13[[#This Row],[33]]=3, "Somewhat agree", Table13[[#This Row],[33]]=4, "Neutral", Table13[[#This Row],[33]]=5, "Somewhat disagree", Table13[[#This Row],[33]]=6, "Disagree", Table13[[#This Row],[33]]=7, "Strongly disagree", Table13[[#This Row],[33]]="","")</f>
        <v>Somewhat agree</v>
      </c>
      <c r="W24" t="s">
        <v>36</v>
      </c>
      <c r="X24" t="s">
        <v>49</v>
      </c>
      <c r="Y24" t="s">
        <v>65</v>
      </c>
      <c r="Z24" t="s">
        <v>36</v>
      </c>
      <c r="AA24" t="s">
        <v>36</v>
      </c>
      <c r="AB24" t="s">
        <v>36</v>
      </c>
      <c r="AC24" t="s">
        <v>36</v>
      </c>
      <c r="AD24" t="s">
        <v>99</v>
      </c>
      <c r="AE24" t="s">
        <v>37</v>
      </c>
      <c r="AF24" t="s">
        <v>82</v>
      </c>
      <c r="AG24" t="s">
        <v>51</v>
      </c>
    </row>
    <row r="25" spans="1:33" x14ac:dyDescent="0.25">
      <c r="A25">
        <v>34</v>
      </c>
      <c r="B25" s="1">
        <v>44736.465219907397</v>
      </c>
      <c r="C25" s="1">
        <v>44736.467060185198</v>
      </c>
      <c r="D25" t="s">
        <v>22</v>
      </c>
      <c r="F25" t="s">
        <v>23</v>
      </c>
      <c r="G25" t="s">
        <v>24</v>
      </c>
      <c r="H25" t="s">
        <v>25</v>
      </c>
      <c r="I25" t="s">
        <v>54</v>
      </c>
      <c r="J25" t="s">
        <v>27</v>
      </c>
      <c r="K25" t="s">
        <v>28</v>
      </c>
      <c r="L25" t="s">
        <v>43</v>
      </c>
      <c r="P25" t="s">
        <v>63</v>
      </c>
      <c r="Q25" t="s">
        <v>44</v>
      </c>
      <c r="R25" cm="1">
        <f t="array" ref="R2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5" t="s">
        <v>36</v>
      </c>
      <c r="T25" cm="1">
        <f t="array" ref="T2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5">
        <f>ROUNDUP(AVERAGE(Table13[[#This Row],[22]],Table13[[#This Row],[32]]),0)</f>
        <v>3</v>
      </c>
      <c r="V25" t="str" cm="1">
        <f t="array" ref="V25">_xlfn.IFS(Table13[[#This Row],[33]]=1, "Strongly agree", Table13[[#This Row],[33]]=2, "Agree", Table13[[#This Row],[33]]=3, "Somewhat agree", Table13[[#This Row],[33]]=4, "Neutral", Table13[[#This Row],[33]]=5, "Somewhat disagree", Table13[[#This Row],[33]]=6, "Disagree", Table13[[#This Row],[33]]=7, "Strongly disagree", Table13[[#This Row],[33]]="","")</f>
        <v>Somewhat agree</v>
      </c>
      <c r="W25" t="s">
        <v>31</v>
      </c>
      <c r="X25" t="s">
        <v>49</v>
      </c>
      <c r="Y25" t="s">
        <v>65</v>
      </c>
      <c r="Z25" t="s">
        <v>44</v>
      </c>
      <c r="AA25" t="s">
        <v>44</v>
      </c>
      <c r="AB25" t="s">
        <v>31</v>
      </c>
      <c r="AC25" t="s">
        <v>36</v>
      </c>
      <c r="AD25" t="s">
        <v>100</v>
      </c>
      <c r="AE25" t="s">
        <v>101</v>
      </c>
      <c r="AF25" t="s">
        <v>47</v>
      </c>
      <c r="AG25" t="s">
        <v>39</v>
      </c>
    </row>
    <row r="26" spans="1:33" x14ac:dyDescent="0.25">
      <c r="A26">
        <v>35</v>
      </c>
      <c r="B26" s="1">
        <v>44736.469340277799</v>
      </c>
      <c r="C26" s="1">
        <v>44736.471226851798</v>
      </c>
      <c r="D26" t="s">
        <v>22</v>
      </c>
      <c r="F26" t="s">
        <v>23</v>
      </c>
      <c r="G26" t="s">
        <v>89</v>
      </c>
      <c r="H26" t="s">
        <v>25</v>
      </c>
      <c r="I26" t="s">
        <v>26</v>
      </c>
      <c r="J26" t="s">
        <v>102</v>
      </c>
      <c r="K26" t="s">
        <v>98</v>
      </c>
      <c r="L26" t="s">
        <v>43</v>
      </c>
      <c r="P26" t="s">
        <v>63</v>
      </c>
      <c r="Q26" t="s">
        <v>36</v>
      </c>
      <c r="R26" cm="1">
        <f t="array" ref="R2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6" t="s">
        <v>36</v>
      </c>
      <c r="T26" cm="1">
        <f t="array" ref="T2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6">
        <f>ROUNDUP(AVERAGE(Table13[[#This Row],[22]],Table13[[#This Row],[32]]),0)</f>
        <v>2</v>
      </c>
      <c r="V26" t="str" cm="1">
        <f t="array" ref="V26">_xlfn.IFS(Table13[[#This Row],[33]]=1, "Strongly agree", Table13[[#This Row],[33]]=2, "Agree", Table13[[#This Row],[33]]=3, "Somewhat agree", Table13[[#This Row],[33]]=4, "Neutral", Table13[[#This Row],[33]]=5, "Somewhat disagree", Table13[[#This Row],[33]]=6, "Disagree", Table13[[#This Row],[33]]=7, "Strongly disagree", Table13[[#This Row],[33]]="","")</f>
        <v>Agree</v>
      </c>
      <c r="W26" t="s">
        <v>36</v>
      </c>
      <c r="X26" t="s">
        <v>34</v>
      </c>
      <c r="Y26" t="s">
        <v>72</v>
      </c>
      <c r="Z26" t="s">
        <v>36</v>
      </c>
      <c r="AA26" t="s">
        <v>36</v>
      </c>
      <c r="AB26" t="s">
        <v>36</v>
      </c>
      <c r="AC26" t="s">
        <v>36</v>
      </c>
      <c r="AD26" t="s">
        <v>103</v>
      </c>
      <c r="AE26" t="s">
        <v>37</v>
      </c>
      <c r="AF26" t="s">
        <v>38</v>
      </c>
      <c r="AG26" t="s">
        <v>39</v>
      </c>
    </row>
    <row r="27" spans="1:33" x14ac:dyDescent="0.25">
      <c r="A27">
        <v>36</v>
      </c>
      <c r="B27" s="1">
        <v>44736.470613425903</v>
      </c>
      <c r="C27" s="1">
        <v>44736.476550925901</v>
      </c>
      <c r="D27" t="s">
        <v>22</v>
      </c>
      <c r="F27" t="s">
        <v>40</v>
      </c>
      <c r="G27" t="s">
        <v>24</v>
      </c>
      <c r="H27" t="s">
        <v>25</v>
      </c>
      <c r="I27" t="s">
        <v>26</v>
      </c>
      <c r="J27" t="s">
        <v>27</v>
      </c>
      <c r="K27" t="s">
        <v>104</v>
      </c>
      <c r="L27" t="s">
        <v>43</v>
      </c>
      <c r="P27" t="s">
        <v>59</v>
      </c>
      <c r="Q27" t="s">
        <v>32</v>
      </c>
      <c r="R27" cm="1">
        <f t="array" ref="R2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27" t="s">
        <v>32</v>
      </c>
      <c r="T27" cm="1">
        <f t="array" ref="T2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27">
        <f>ROUNDUP(AVERAGE(Table13[[#This Row],[22]],Table13[[#This Row],[32]]),0)</f>
        <v>6</v>
      </c>
      <c r="V27" t="str" cm="1">
        <f t="array" ref="V27">_xlfn.IFS(Table13[[#This Row],[33]]=1, "Strongly agree", Table13[[#This Row],[33]]=2, "Agree", Table13[[#This Row],[33]]=3, "Somewhat agree", Table13[[#This Row],[33]]=4, "Neutral", Table13[[#This Row],[33]]=5, "Somewhat disagree", Table13[[#This Row],[33]]=6, "Disagree", Table13[[#This Row],[33]]=7, "Strongly disagree", Table13[[#This Row],[33]]="","")</f>
        <v>Disagree</v>
      </c>
      <c r="W27" t="s">
        <v>36</v>
      </c>
      <c r="X27" t="s">
        <v>34</v>
      </c>
      <c r="Y27" t="s">
        <v>65</v>
      </c>
      <c r="Z27" t="s">
        <v>73</v>
      </c>
      <c r="AA27" t="s">
        <v>45</v>
      </c>
      <c r="AB27" t="s">
        <v>36</v>
      </c>
      <c r="AC27" t="s">
        <v>45</v>
      </c>
      <c r="AF27" t="s">
        <v>47</v>
      </c>
      <c r="AG27" t="s">
        <v>51</v>
      </c>
    </row>
    <row r="28" spans="1:33" x14ac:dyDescent="0.25">
      <c r="A28">
        <v>37</v>
      </c>
      <c r="B28" s="1">
        <v>44736.472430555601</v>
      </c>
      <c r="C28" s="1">
        <v>44736.481099536999</v>
      </c>
      <c r="D28" t="s">
        <v>22</v>
      </c>
      <c r="F28" t="s">
        <v>40</v>
      </c>
      <c r="G28" t="s">
        <v>24</v>
      </c>
      <c r="H28" t="s">
        <v>25</v>
      </c>
      <c r="I28" t="s">
        <v>54</v>
      </c>
      <c r="J28" t="s">
        <v>27</v>
      </c>
      <c r="K28" t="s">
        <v>84</v>
      </c>
      <c r="L28" t="s">
        <v>43</v>
      </c>
      <c r="P28" t="s">
        <v>48</v>
      </c>
      <c r="Q28" t="s">
        <v>36</v>
      </c>
      <c r="R28" cm="1">
        <f t="array" ref="R2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8" t="s">
        <v>31</v>
      </c>
      <c r="T28" cm="1">
        <f t="array" ref="T2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28">
        <f>ROUNDUP(AVERAGE(Table13[[#This Row],[22]],Table13[[#This Row],[32]]),0)</f>
        <v>2</v>
      </c>
      <c r="V28" t="str" cm="1">
        <f t="array" ref="V28">_xlfn.IFS(Table13[[#This Row],[33]]=1, "Strongly agree", Table13[[#This Row],[33]]=2, "Agree", Table13[[#This Row],[33]]=3, "Somewhat agree", Table13[[#This Row],[33]]=4, "Neutral", Table13[[#This Row],[33]]=5, "Somewhat disagree", Table13[[#This Row],[33]]=6, "Disagree", Table13[[#This Row],[33]]=7, "Strongly disagree", Table13[[#This Row],[33]]="","")</f>
        <v>Agree</v>
      </c>
      <c r="W28" t="s">
        <v>31</v>
      </c>
      <c r="X28" t="s">
        <v>49</v>
      </c>
      <c r="Y28" t="s">
        <v>60</v>
      </c>
      <c r="Z28" t="s">
        <v>45</v>
      </c>
      <c r="AA28" t="s">
        <v>33</v>
      </c>
      <c r="AB28" t="s">
        <v>31</v>
      </c>
      <c r="AC28" t="s">
        <v>31</v>
      </c>
      <c r="AE28" t="s">
        <v>66</v>
      </c>
      <c r="AF28" t="s">
        <v>38</v>
      </c>
      <c r="AG28" t="s">
        <v>39</v>
      </c>
    </row>
    <row r="29" spans="1:33" x14ac:dyDescent="0.25">
      <c r="A29">
        <v>38</v>
      </c>
      <c r="B29" s="1">
        <v>44736.494236111103</v>
      </c>
      <c r="C29" s="1">
        <v>44736.496689814798</v>
      </c>
      <c r="D29" t="s">
        <v>22</v>
      </c>
      <c r="F29" t="s">
        <v>40</v>
      </c>
      <c r="G29" t="s">
        <v>24</v>
      </c>
      <c r="H29" t="s">
        <v>25</v>
      </c>
      <c r="I29" t="s">
        <v>54</v>
      </c>
      <c r="J29" t="s">
        <v>92</v>
      </c>
      <c r="K29" t="s">
        <v>28</v>
      </c>
      <c r="L29" t="s">
        <v>43</v>
      </c>
      <c r="P29" t="s">
        <v>59</v>
      </c>
      <c r="Q29" t="s">
        <v>33</v>
      </c>
      <c r="R29" cm="1">
        <f t="array" ref="R2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9" t="s">
        <v>44</v>
      </c>
      <c r="T29" cm="1">
        <f t="array" ref="T2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9">
        <f>ROUNDUP(AVERAGE(Table13[[#This Row],[22]],Table13[[#This Row],[32]]),0)</f>
        <v>4</v>
      </c>
      <c r="V29" t="str" cm="1">
        <f t="array" ref="V29">_xlfn.IFS(Table13[[#This Row],[33]]=1, "Strongly agree", Table13[[#This Row],[33]]=2, "Agree", Table13[[#This Row],[33]]=3, "Somewhat agree", Table13[[#This Row],[33]]=4, "Neutral", Table13[[#This Row],[33]]=5, "Somewhat disagree", Table13[[#This Row],[33]]=6, "Disagree", Table13[[#This Row],[33]]=7, "Strongly disagree", Table13[[#This Row],[33]]="","")</f>
        <v>Neutral</v>
      </c>
      <c r="W29" t="s">
        <v>44</v>
      </c>
      <c r="X29" t="s">
        <v>68</v>
      </c>
      <c r="Y29" t="s">
        <v>69</v>
      </c>
      <c r="Z29" t="s">
        <v>45</v>
      </c>
      <c r="AA29" t="s">
        <v>44</v>
      </c>
      <c r="AB29" t="s">
        <v>44</v>
      </c>
      <c r="AC29" t="s">
        <v>36</v>
      </c>
      <c r="AE29" t="s">
        <v>66</v>
      </c>
      <c r="AF29" t="s">
        <v>38</v>
      </c>
      <c r="AG29" t="s">
        <v>51</v>
      </c>
    </row>
    <row r="30" spans="1:33" x14ac:dyDescent="0.25">
      <c r="A30">
        <v>39</v>
      </c>
      <c r="B30" s="1">
        <v>44736.495358796303</v>
      </c>
      <c r="C30" s="1">
        <v>44736.497337963003</v>
      </c>
      <c r="D30" t="s">
        <v>22</v>
      </c>
      <c r="F30" t="s">
        <v>40</v>
      </c>
      <c r="G30" t="s">
        <v>24</v>
      </c>
      <c r="H30" t="s">
        <v>25</v>
      </c>
      <c r="I30" t="s">
        <v>54</v>
      </c>
      <c r="J30" t="s">
        <v>27</v>
      </c>
      <c r="K30" t="s">
        <v>28</v>
      </c>
      <c r="L30" t="s">
        <v>43</v>
      </c>
      <c r="P30" t="s">
        <v>48</v>
      </c>
      <c r="Q30" t="s">
        <v>36</v>
      </c>
      <c r="R30" cm="1">
        <f t="array" ref="R3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30" t="s">
        <v>36</v>
      </c>
      <c r="T30" cm="1">
        <f t="array" ref="T3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30">
        <f>ROUNDUP(AVERAGE(Table13[[#This Row],[22]],Table13[[#This Row],[32]]),0)</f>
        <v>2</v>
      </c>
      <c r="V30" t="str" cm="1">
        <f t="array" ref="V30">_xlfn.IFS(Table13[[#This Row],[33]]=1, "Strongly agree", Table13[[#This Row],[33]]=2, "Agree", Table13[[#This Row],[33]]=3, "Somewhat agree", Table13[[#This Row],[33]]=4, "Neutral", Table13[[#This Row],[33]]=5, "Somewhat disagree", Table13[[#This Row],[33]]=6, "Disagree", Table13[[#This Row],[33]]=7, "Strongly disagree", Table13[[#This Row],[33]]="","")</f>
        <v>Agree</v>
      </c>
      <c r="W30" t="s">
        <v>36</v>
      </c>
      <c r="X30" t="s">
        <v>49</v>
      </c>
      <c r="Y30" t="s">
        <v>65</v>
      </c>
      <c r="Z30" t="s">
        <v>36</v>
      </c>
      <c r="AA30" t="s">
        <v>44</v>
      </c>
      <c r="AB30" t="s">
        <v>31</v>
      </c>
      <c r="AC30" t="s">
        <v>31</v>
      </c>
      <c r="AE30" t="s">
        <v>37</v>
      </c>
      <c r="AF30" t="s">
        <v>38</v>
      </c>
      <c r="AG30" t="s">
        <v>39</v>
      </c>
    </row>
    <row r="31" spans="1:33" x14ac:dyDescent="0.25">
      <c r="A31">
        <v>40</v>
      </c>
      <c r="B31" s="1">
        <v>44736.521226851903</v>
      </c>
      <c r="C31" s="1">
        <v>44736.522743055597</v>
      </c>
      <c r="D31" t="s">
        <v>22</v>
      </c>
      <c r="F31" t="s">
        <v>23</v>
      </c>
      <c r="G31" t="s">
        <v>41</v>
      </c>
      <c r="H31" t="s">
        <v>25</v>
      </c>
      <c r="I31" t="s">
        <v>26</v>
      </c>
      <c r="J31" t="s">
        <v>27</v>
      </c>
      <c r="K31" t="s">
        <v>98</v>
      </c>
      <c r="L31" t="s">
        <v>56</v>
      </c>
      <c r="P31" t="s">
        <v>30</v>
      </c>
      <c r="Q31" t="s">
        <v>31</v>
      </c>
      <c r="R31" cm="1">
        <f t="array" ref="R3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31" t="s">
        <v>33</v>
      </c>
      <c r="T31" cm="1">
        <f t="array" ref="T3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31">
        <f>ROUNDUP(AVERAGE(Table13[[#This Row],[22]],Table13[[#This Row],[32]]),0)</f>
        <v>3</v>
      </c>
      <c r="V31" t="str" cm="1">
        <f t="array" ref="V31">_xlfn.IFS(Table13[[#This Row],[33]]=1, "Strongly agree", Table13[[#This Row],[33]]=2, "Agree", Table13[[#This Row],[33]]=3, "Somewhat agree", Table13[[#This Row],[33]]=4, "Neutral", Table13[[#This Row],[33]]=5, "Somewhat disagree", Table13[[#This Row],[33]]=6, "Disagree", Table13[[#This Row],[33]]=7, "Strongly disagree", Table13[[#This Row],[33]]="","")</f>
        <v>Somewhat agree</v>
      </c>
      <c r="W31" t="s">
        <v>31</v>
      </c>
      <c r="X31" t="s">
        <v>49</v>
      </c>
      <c r="Y31" t="s">
        <v>35</v>
      </c>
      <c r="Z31" t="s">
        <v>36</v>
      </c>
      <c r="AA31" t="s">
        <v>45</v>
      </c>
      <c r="AB31" t="s">
        <v>31</v>
      </c>
      <c r="AC31" t="s">
        <v>31</v>
      </c>
      <c r="AE31" t="s">
        <v>37</v>
      </c>
      <c r="AF31" t="s">
        <v>38</v>
      </c>
      <c r="AG31" t="s">
        <v>39</v>
      </c>
    </row>
    <row r="32" spans="1:33" x14ac:dyDescent="0.25">
      <c r="A32">
        <v>41</v>
      </c>
      <c r="B32" s="1">
        <v>44736.564328703702</v>
      </c>
      <c r="C32" s="1">
        <v>44736.566018518497</v>
      </c>
      <c r="D32" t="s">
        <v>22</v>
      </c>
      <c r="F32" t="s">
        <v>23</v>
      </c>
      <c r="G32" t="s">
        <v>89</v>
      </c>
      <c r="H32" t="s">
        <v>53</v>
      </c>
      <c r="I32" t="s">
        <v>54</v>
      </c>
      <c r="J32" t="s">
        <v>27</v>
      </c>
      <c r="K32" t="s">
        <v>28</v>
      </c>
      <c r="L32" t="s">
        <v>43</v>
      </c>
      <c r="P32" t="s">
        <v>48</v>
      </c>
      <c r="Q32" t="s">
        <v>32</v>
      </c>
      <c r="R32" cm="1">
        <f t="array" ref="R3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32" t="s">
        <v>44</v>
      </c>
      <c r="T32" cm="1">
        <f t="array" ref="T3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32">
        <f>ROUNDUP(AVERAGE(Table13[[#This Row],[22]],Table13[[#This Row],[32]]),0)</f>
        <v>5</v>
      </c>
      <c r="V32" t="str" cm="1">
        <f t="array" ref="V32">_xlfn.IFS(Table13[[#This Row],[33]]=1, "Strongly agree", Table13[[#This Row],[33]]=2, "Agree", Table13[[#This Row],[33]]=3, "Somewhat agree", Table13[[#This Row],[33]]=4, "Neutral", Table13[[#This Row],[33]]=5, "Somewhat disagree", Table13[[#This Row],[33]]=6, "Disagree", Table13[[#This Row],[33]]=7, "Strongly disagree", Table13[[#This Row],[33]]="","")</f>
        <v>Somewhat disagree</v>
      </c>
      <c r="W32" t="s">
        <v>36</v>
      </c>
      <c r="X32" t="s">
        <v>49</v>
      </c>
      <c r="Y32" t="s">
        <v>35</v>
      </c>
      <c r="Z32" t="s">
        <v>31</v>
      </c>
      <c r="AA32" t="s">
        <v>44</v>
      </c>
      <c r="AB32" t="s">
        <v>31</v>
      </c>
      <c r="AC32" t="s">
        <v>45</v>
      </c>
      <c r="AE32" t="s">
        <v>37</v>
      </c>
      <c r="AF32" t="s">
        <v>38</v>
      </c>
      <c r="AG32" t="s">
        <v>51</v>
      </c>
    </row>
    <row r="33" spans="1:33" x14ac:dyDescent="0.25">
      <c r="A33">
        <v>42</v>
      </c>
      <c r="B33" s="1">
        <v>44736.6459606481</v>
      </c>
      <c r="C33" s="1">
        <v>44736.648599537002</v>
      </c>
      <c r="D33" t="s">
        <v>22</v>
      </c>
      <c r="F33" t="s">
        <v>23</v>
      </c>
      <c r="G33" t="s">
        <v>52</v>
      </c>
      <c r="H33" t="s">
        <v>53</v>
      </c>
      <c r="I33" t="s">
        <v>54</v>
      </c>
      <c r="J33" t="s">
        <v>27</v>
      </c>
      <c r="K33" t="s">
        <v>84</v>
      </c>
      <c r="L33" t="s">
        <v>56</v>
      </c>
      <c r="P33" t="s">
        <v>76</v>
      </c>
      <c r="Q33" t="s">
        <v>36</v>
      </c>
      <c r="R33" cm="1">
        <f t="array" ref="R3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33" t="s">
        <v>44</v>
      </c>
      <c r="T33" cm="1">
        <f t="array" ref="T3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33">
        <f>ROUNDUP(AVERAGE(Table13[[#This Row],[22]],Table13[[#This Row],[32]]),0)</f>
        <v>3</v>
      </c>
      <c r="V33" t="str" cm="1">
        <f t="array" ref="V33">_xlfn.IFS(Table13[[#This Row],[33]]=1, "Strongly agree", Table13[[#This Row],[33]]=2, "Agree", Table13[[#This Row],[33]]=3, "Somewhat agree", Table13[[#This Row],[33]]=4, "Neutral", Table13[[#This Row],[33]]=5, "Somewhat disagree", Table13[[#This Row],[33]]=6, "Disagree", Table13[[#This Row],[33]]=7, "Strongly disagree", Table13[[#This Row],[33]]="","")</f>
        <v>Somewhat agree</v>
      </c>
      <c r="W33" t="s">
        <v>31</v>
      </c>
      <c r="X33" t="s">
        <v>49</v>
      </c>
      <c r="Y33" t="s">
        <v>72</v>
      </c>
      <c r="Z33" t="s">
        <v>36</v>
      </c>
      <c r="AA33" t="s">
        <v>45</v>
      </c>
      <c r="AB33" t="s">
        <v>36</v>
      </c>
      <c r="AC33" t="s">
        <v>31</v>
      </c>
      <c r="AE33" t="s">
        <v>66</v>
      </c>
      <c r="AF33" t="s">
        <v>47</v>
      </c>
      <c r="AG33" t="s">
        <v>39</v>
      </c>
    </row>
    <row r="34" spans="1:33" x14ac:dyDescent="0.25">
      <c r="A34">
        <v>43</v>
      </c>
      <c r="B34" s="1">
        <v>44736.646273148101</v>
      </c>
      <c r="C34" s="1">
        <v>44736.649375000001</v>
      </c>
      <c r="D34" t="s">
        <v>22</v>
      </c>
      <c r="F34" t="s">
        <v>23</v>
      </c>
      <c r="G34" t="s">
        <v>24</v>
      </c>
      <c r="H34" t="s">
        <v>25</v>
      </c>
      <c r="I34" t="s">
        <v>54</v>
      </c>
      <c r="J34" t="s">
        <v>27</v>
      </c>
      <c r="K34" t="s">
        <v>28</v>
      </c>
      <c r="L34" t="s">
        <v>43</v>
      </c>
      <c r="P34" t="s">
        <v>59</v>
      </c>
      <c r="Q34" t="s">
        <v>73</v>
      </c>
      <c r="R34" cm="1">
        <f t="array" ref="R3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34" t="s">
        <v>36</v>
      </c>
      <c r="T34" cm="1">
        <f t="array" ref="T3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34">
        <f>ROUNDUP(AVERAGE(Table13[[#This Row],[22]],Table13[[#This Row],[32]]),0)</f>
        <v>5</v>
      </c>
      <c r="V34" t="str" cm="1">
        <f t="array" ref="V34">_xlfn.IFS(Table13[[#This Row],[33]]=1, "Strongly agree", Table13[[#This Row],[33]]=2, "Agree", Table13[[#This Row],[33]]=3, "Somewhat agree", Table13[[#This Row],[33]]=4, "Neutral", Table13[[#This Row],[33]]=5, "Somewhat disagree", Table13[[#This Row],[33]]=6, "Disagree", Table13[[#This Row],[33]]=7, "Strongly disagree", Table13[[#This Row],[33]]="","")</f>
        <v>Somewhat disagree</v>
      </c>
      <c r="W34" t="s">
        <v>31</v>
      </c>
      <c r="X34" t="s">
        <v>49</v>
      </c>
      <c r="Y34" t="s">
        <v>35</v>
      </c>
      <c r="Z34" t="s">
        <v>44</v>
      </c>
      <c r="AA34" t="s">
        <v>33</v>
      </c>
      <c r="AB34" t="s">
        <v>31</v>
      </c>
      <c r="AC34" t="s">
        <v>31</v>
      </c>
      <c r="AE34" t="s">
        <v>37</v>
      </c>
      <c r="AF34" t="s">
        <v>38</v>
      </c>
      <c r="AG34" t="s">
        <v>39</v>
      </c>
    </row>
    <row r="35" spans="1:33" x14ac:dyDescent="0.25">
      <c r="A35">
        <v>44</v>
      </c>
      <c r="B35" s="1">
        <v>44736.648599537002</v>
      </c>
      <c r="C35" s="1">
        <v>44736.650798611103</v>
      </c>
      <c r="D35" t="s">
        <v>22</v>
      </c>
      <c r="F35" t="s">
        <v>40</v>
      </c>
      <c r="G35" t="s">
        <v>52</v>
      </c>
      <c r="H35" t="s">
        <v>25</v>
      </c>
      <c r="I35" t="s">
        <v>26</v>
      </c>
      <c r="J35" t="s">
        <v>27</v>
      </c>
      <c r="K35" t="s">
        <v>98</v>
      </c>
      <c r="L35" t="s">
        <v>56</v>
      </c>
      <c r="P35" t="s">
        <v>63</v>
      </c>
      <c r="Q35" t="s">
        <v>36</v>
      </c>
      <c r="R35" cm="1">
        <f t="array" ref="R3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35" t="s">
        <v>44</v>
      </c>
      <c r="T35" cm="1">
        <f t="array" ref="T3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35">
        <f>ROUNDUP(AVERAGE(Table13[[#This Row],[22]],Table13[[#This Row],[32]]),0)</f>
        <v>3</v>
      </c>
      <c r="V35" t="str" cm="1">
        <f t="array" ref="V35">_xlfn.IFS(Table13[[#This Row],[33]]=1, "Strongly agree", Table13[[#This Row],[33]]=2, "Agree", Table13[[#This Row],[33]]=3, "Somewhat agree", Table13[[#This Row],[33]]=4, "Neutral", Table13[[#This Row],[33]]=5, "Somewhat disagree", Table13[[#This Row],[33]]=6, "Disagree", Table13[[#This Row],[33]]=7, "Strongly disagree", Table13[[#This Row],[33]]="","")</f>
        <v>Somewhat agree</v>
      </c>
      <c r="W35" t="s">
        <v>31</v>
      </c>
      <c r="X35" t="s">
        <v>105</v>
      </c>
      <c r="Y35" t="s">
        <v>57</v>
      </c>
      <c r="Z35" t="s">
        <v>44</v>
      </c>
      <c r="AA35" t="s">
        <v>36</v>
      </c>
      <c r="AB35" t="s">
        <v>31</v>
      </c>
      <c r="AC35" t="s">
        <v>31</v>
      </c>
      <c r="AE35" t="s">
        <v>37</v>
      </c>
      <c r="AF35" t="s">
        <v>38</v>
      </c>
      <c r="AG35" t="s">
        <v>39</v>
      </c>
    </row>
    <row r="36" spans="1:33" x14ac:dyDescent="0.25">
      <c r="A36">
        <v>45</v>
      </c>
      <c r="B36" s="1">
        <v>44736.649895833303</v>
      </c>
      <c r="C36" s="1">
        <v>44736.651724536998</v>
      </c>
      <c r="D36" t="s">
        <v>22</v>
      </c>
      <c r="F36" t="s">
        <v>23</v>
      </c>
      <c r="G36" t="s">
        <v>24</v>
      </c>
      <c r="H36" t="s">
        <v>25</v>
      </c>
      <c r="I36" t="s">
        <v>54</v>
      </c>
      <c r="J36" t="s">
        <v>27</v>
      </c>
      <c r="K36" t="s">
        <v>106</v>
      </c>
      <c r="L36" t="s">
        <v>56</v>
      </c>
      <c r="P36" t="s">
        <v>63</v>
      </c>
      <c r="Q36" t="s">
        <v>36</v>
      </c>
      <c r="R36" cm="1">
        <f t="array" ref="R3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36" t="s">
        <v>31</v>
      </c>
      <c r="T36" cm="1">
        <f t="array" ref="T3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36">
        <f>ROUNDUP(AVERAGE(Table13[[#This Row],[22]],Table13[[#This Row],[32]]),0)</f>
        <v>2</v>
      </c>
      <c r="V36" t="str" cm="1">
        <f t="array" ref="V36">_xlfn.IFS(Table13[[#This Row],[33]]=1, "Strongly agree", Table13[[#This Row],[33]]=2, "Agree", Table13[[#This Row],[33]]=3, "Somewhat agree", Table13[[#This Row],[33]]=4, "Neutral", Table13[[#This Row],[33]]=5, "Somewhat disagree", Table13[[#This Row],[33]]=6, "Disagree", Table13[[#This Row],[33]]=7, "Strongly disagree", Table13[[#This Row],[33]]="","")</f>
        <v>Agree</v>
      </c>
      <c r="W36" t="s">
        <v>31</v>
      </c>
      <c r="X36" t="s">
        <v>34</v>
      </c>
      <c r="Y36" t="s">
        <v>65</v>
      </c>
      <c r="Z36" t="s">
        <v>31</v>
      </c>
      <c r="AA36" t="s">
        <v>32</v>
      </c>
      <c r="AB36" t="s">
        <v>44</v>
      </c>
      <c r="AC36" t="s">
        <v>31</v>
      </c>
      <c r="AE36" t="s">
        <v>66</v>
      </c>
      <c r="AF36" t="s">
        <v>47</v>
      </c>
      <c r="AG36" t="s">
        <v>39</v>
      </c>
    </row>
    <row r="37" spans="1:33" x14ac:dyDescent="0.25">
      <c r="A37">
        <v>46</v>
      </c>
      <c r="B37" s="1">
        <v>44736.649571759299</v>
      </c>
      <c r="C37" s="1">
        <v>44736.652546296304</v>
      </c>
      <c r="D37" t="s">
        <v>22</v>
      </c>
      <c r="F37" t="s">
        <v>23</v>
      </c>
      <c r="G37" t="s">
        <v>52</v>
      </c>
      <c r="H37" t="s">
        <v>25</v>
      </c>
      <c r="I37" t="s">
        <v>54</v>
      </c>
      <c r="J37" t="s">
        <v>27</v>
      </c>
      <c r="K37" t="s">
        <v>75</v>
      </c>
      <c r="L37" t="s">
        <v>56</v>
      </c>
      <c r="P37" t="s">
        <v>30</v>
      </c>
      <c r="Q37" t="s">
        <v>44</v>
      </c>
      <c r="R37" cm="1">
        <f t="array" ref="R3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37" t="s">
        <v>44</v>
      </c>
      <c r="T37" cm="1">
        <f t="array" ref="T3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37">
        <f>ROUNDUP(AVERAGE(Table13[[#This Row],[22]],Table13[[#This Row],[32]]),0)</f>
        <v>3</v>
      </c>
      <c r="V37" t="str" cm="1">
        <f t="array" ref="V37">_xlfn.IFS(Table13[[#This Row],[33]]=1, "Strongly agree", Table13[[#This Row],[33]]=2, "Agree", Table13[[#This Row],[33]]=3, "Somewhat agree", Table13[[#This Row],[33]]=4, "Neutral", Table13[[#This Row],[33]]=5, "Somewhat disagree", Table13[[#This Row],[33]]=6, "Disagree", Table13[[#This Row],[33]]=7, "Strongly disagree", Table13[[#This Row],[33]]="","")</f>
        <v>Somewhat agree</v>
      </c>
      <c r="W37" t="s">
        <v>36</v>
      </c>
      <c r="X37" t="s">
        <v>49</v>
      </c>
      <c r="Y37" t="s">
        <v>35</v>
      </c>
      <c r="Z37" t="s">
        <v>44</v>
      </c>
      <c r="AA37" t="s">
        <v>31</v>
      </c>
      <c r="AB37" t="s">
        <v>31</v>
      </c>
      <c r="AC37" t="s">
        <v>31</v>
      </c>
      <c r="AE37" t="s">
        <v>37</v>
      </c>
      <c r="AF37" t="s">
        <v>82</v>
      </c>
      <c r="AG37" t="s">
        <v>51</v>
      </c>
    </row>
    <row r="38" spans="1:33" x14ac:dyDescent="0.25">
      <c r="A38">
        <v>47</v>
      </c>
      <c r="B38" s="1">
        <v>44736.650266203702</v>
      </c>
      <c r="C38" s="1">
        <v>44736.652731481503</v>
      </c>
      <c r="D38" t="s">
        <v>22</v>
      </c>
      <c r="F38" t="s">
        <v>23</v>
      </c>
      <c r="G38" t="s">
        <v>75</v>
      </c>
      <c r="H38" t="s">
        <v>25</v>
      </c>
      <c r="I38" t="s">
        <v>54</v>
      </c>
      <c r="J38" t="s">
        <v>27</v>
      </c>
      <c r="K38" t="s">
        <v>75</v>
      </c>
      <c r="L38" t="s">
        <v>56</v>
      </c>
      <c r="P38" t="s">
        <v>76</v>
      </c>
      <c r="Q38" t="s">
        <v>32</v>
      </c>
      <c r="R38" cm="1">
        <f t="array" ref="R3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38" t="s">
        <v>32</v>
      </c>
      <c r="T38" cm="1">
        <f t="array" ref="T3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38">
        <f>ROUNDUP(AVERAGE(Table13[[#This Row],[22]],Table13[[#This Row],[32]]),0)</f>
        <v>6</v>
      </c>
      <c r="V38" t="str" cm="1">
        <f t="array" ref="V38">_xlfn.IFS(Table13[[#This Row],[33]]=1, "Strongly agree", Table13[[#This Row],[33]]=2, "Agree", Table13[[#This Row],[33]]=3, "Somewhat agree", Table13[[#This Row],[33]]=4, "Neutral", Table13[[#This Row],[33]]=5, "Somewhat disagree", Table13[[#This Row],[33]]=6, "Disagree", Table13[[#This Row],[33]]=7, "Strongly disagree", Table13[[#This Row],[33]]="","")</f>
        <v>Disagree</v>
      </c>
      <c r="W38" t="s">
        <v>31</v>
      </c>
      <c r="X38" t="s">
        <v>49</v>
      </c>
      <c r="Y38" t="s">
        <v>80</v>
      </c>
      <c r="Z38" t="s">
        <v>45</v>
      </c>
      <c r="AA38" t="s">
        <v>45</v>
      </c>
      <c r="AB38" t="s">
        <v>36</v>
      </c>
      <c r="AC38" t="s">
        <v>44</v>
      </c>
      <c r="AE38" t="s">
        <v>37</v>
      </c>
      <c r="AF38" t="s">
        <v>82</v>
      </c>
      <c r="AG38" t="s">
        <v>39</v>
      </c>
    </row>
    <row r="39" spans="1:33" x14ac:dyDescent="0.25">
      <c r="A39">
        <v>48</v>
      </c>
      <c r="B39" s="1">
        <v>44736.645821759303</v>
      </c>
      <c r="C39" s="1">
        <v>44736.654108796298</v>
      </c>
      <c r="D39" t="s">
        <v>22</v>
      </c>
      <c r="F39" t="s">
        <v>23</v>
      </c>
      <c r="G39" t="s">
        <v>107</v>
      </c>
      <c r="H39" t="s">
        <v>53</v>
      </c>
      <c r="I39" t="s">
        <v>54</v>
      </c>
      <c r="J39" t="s">
        <v>27</v>
      </c>
      <c r="K39" t="s">
        <v>42</v>
      </c>
      <c r="L39" t="s">
        <v>43</v>
      </c>
      <c r="P39" t="s">
        <v>63</v>
      </c>
      <c r="Q39" t="s">
        <v>44</v>
      </c>
      <c r="R39" cm="1">
        <f t="array" ref="R3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39" t="s">
        <v>33</v>
      </c>
      <c r="T39" cm="1">
        <f t="array" ref="T3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39">
        <f>ROUNDUP(AVERAGE(Table13[[#This Row],[22]],Table13[[#This Row],[32]]),0)</f>
        <v>4</v>
      </c>
      <c r="V39" t="str" cm="1">
        <f t="array" ref="V39">_xlfn.IFS(Table13[[#This Row],[33]]=1, "Strongly agree", Table13[[#This Row],[33]]=2, "Agree", Table13[[#This Row],[33]]=3, "Somewhat agree", Table13[[#This Row],[33]]=4, "Neutral", Table13[[#This Row],[33]]=5, "Somewhat disagree", Table13[[#This Row],[33]]=6, "Disagree", Table13[[#This Row],[33]]=7, "Strongly disagree", Table13[[#This Row],[33]]="","")</f>
        <v>Neutral</v>
      </c>
      <c r="W39" t="s">
        <v>44</v>
      </c>
      <c r="X39" t="s">
        <v>49</v>
      </c>
      <c r="Y39" t="s">
        <v>80</v>
      </c>
      <c r="Z39" t="s">
        <v>44</v>
      </c>
      <c r="AA39" t="s">
        <v>36</v>
      </c>
      <c r="AB39" t="s">
        <v>36</v>
      </c>
      <c r="AC39" t="s">
        <v>31</v>
      </c>
      <c r="AD39" t="s">
        <v>108</v>
      </c>
      <c r="AE39" t="s">
        <v>66</v>
      </c>
      <c r="AF39" t="s">
        <v>47</v>
      </c>
      <c r="AG39" t="s">
        <v>39</v>
      </c>
    </row>
    <row r="40" spans="1:33" x14ac:dyDescent="0.25">
      <c r="A40">
        <v>49</v>
      </c>
      <c r="B40" s="1">
        <v>44736.653009259302</v>
      </c>
      <c r="C40" s="1">
        <v>44736.6546296296</v>
      </c>
      <c r="D40" t="s">
        <v>22</v>
      </c>
      <c r="F40" t="s">
        <v>23</v>
      </c>
      <c r="G40" t="s">
        <v>24</v>
      </c>
      <c r="H40" t="s">
        <v>25</v>
      </c>
      <c r="I40" t="s">
        <v>54</v>
      </c>
      <c r="J40" t="s">
        <v>27</v>
      </c>
      <c r="K40" t="s">
        <v>106</v>
      </c>
      <c r="L40" t="s">
        <v>56</v>
      </c>
      <c r="P40" t="s">
        <v>63</v>
      </c>
      <c r="Q40" t="s">
        <v>33</v>
      </c>
      <c r="R40" cm="1">
        <f t="array" ref="R4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40" t="s">
        <v>32</v>
      </c>
      <c r="T40" cm="1">
        <f t="array" ref="T4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40">
        <f>ROUNDUP(AVERAGE(Table13[[#This Row],[22]],Table13[[#This Row],[32]]),0)</f>
        <v>6</v>
      </c>
      <c r="V40" t="str" cm="1">
        <f t="array" ref="V40">_xlfn.IFS(Table13[[#This Row],[33]]=1, "Strongly agree", Table13[[#This Row],[33]]=2, "Agree", Table13[[#This Row],[33]]=3, "Somewhat agree", Table13[[#This Row],[33]]=4, "Neutral", Table13[[#This Row],[33]]=5, "Somewhat disagree", Table13[[#This Row],[33]]=6, "Disagree", Table13[[#This Row],[33]]=7, "Strongly disagree", Table13[[#This Row],[33]]="","")</f>
        <v>Disagree</v>
      </c>
      <c r="W40" t="s">
        <v>31</v>
      </c>
      <c r="X40" t="s">
        <v>34</v>
      </c>
      <c r="Y40" t="s">
        <v>72</v>
      </c>
      <c r="Z40" t="s">
        <v>45</v>
      </c>
      <c r="AA40" t="s">
        <v>45</v>
      </c>
      <c r="AB40" t="s">
        <v>44</v>
      </c>
      <c r="AC40" t="s">
        <v>33</v>
      </c>
      <c r="AE40" t="s">
        <v>66</v>
      </c>
      <c r="AF40" t="s">
        <v>38</v>
      </c>
      <c r="AG40" t="s">
        <v>51</v>
      </c>
    </row>
    <row r="41" spans="1:33" x14ac:dyDescent="0.25">
      <c r="A41">
        <v>50</v>
      </c>
      <c r="B41" s="1">
        <v>44736.655300925901</v>
      </c>
      <c r="C41" s="1">
        <v>44736.6574189815</v>
      </c>
      <c r="D41" t="s">
        <v>22</v>
      </c>
      <c r="F41" t="s">
        <v>23</v>
      </c>
      <c r="G41" t="s">
        <v>89</v>
      </c>
      <c r="H41" t="s">
        <v>53</v>
      </c>
      <c r="I41" t="s">
        <v>54</v>
      </c>
      <c r="J41" t="s">
        <v>109</v>
      </c>
      <c r="K41" t="s">
        <v>84</v>
      </c>
      <c r="L41" t="s">
        <v>43</v>
      </c>
      <c r="P41" t="s">
        <v>63</v>
      </c>
      <c r="Q41" t="s">
        <v>36</v>
      </c>
      <c r="R41" cm="1">
        <f t="array" ref="R4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41" t="s">
        <v>44</v>
      </c>
      <c r="T41" cm="1">
        <f t="array" ref="T4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41">
        <f>ROUNDUP(AVERAGE(Table13[[#This Row],[22]],Table13[[#This Row],[32]]),0)</f>
        <v>3</v>
      </c>
      <c r="V41" t="str" cm="1">
        <f t="array" ref="V41">_xlfn.IFS(Table13[[#This Row],[33]]=1, "Strongly agree", Table13[[#This Row],[33]]=2, "Agree", Table13[[#This Row],[33]]=3, "Somewhat agree", Table13[[#This Row],[33]]=4, "Neutral", Table13[[#This Row],[33]]=5, "Somewhat disagree", Table13[[#This Row],[33]]=6, "Disagree", Table13[[#This Row],[33]]=7, "Strongly disagree", Table13[[#This Row],[33]]="","")</f>
        <v>Somewhat agree</v>
      </c>
      <c r="W41" t="s">
        <v>36</v>
      </c>
      <c r="X41" t="s">
        <v>68</v>
      </c>
      <c r="Y41" t="s">
        <v>69</v>
      </c>
      <c r="Z41" t="s">
        <v>45</v>
      </c>
      <c r="AA41" t="s">
        <v>45</v>
      </c>
      <c r="AB41" t="s">
        <v>45</v>
      </c>
      <c r="AC41" t="s">
        <v>45</v>
      </c>
      <c r="AE41" t="s">
        <v>66</v>
      </c>
      <c r="AF41" t="s">
        <v>38</v>
      </c>
      <c r="AG41" t="s">
        <v>51</v>
      </c>
    </row>
    <row r="42" spans="1:33" x14ac:dyDescent="0.25">
      <c r="A42">
        <v>51</v>
      </c>
      <c r="B42" s="1">
        <v>44736.647569444402</v>
      </c>
      <c r="C42" s="1">
        <v>44736.658263888901</v>
      </c>
      <c r="D42" t="s">
        <v>22</v>
      </c>
      <c r="F42" t="s">
        <v>23</v>
      </c>
      <c r="G42" t="s">
        <v>24</v>
      </c>
      <c r="H42" t="s">
        <v>25</v>
      </c>
      <c r="I42" t="s">
        <v>26</v>
      </c>
      <c r="J42" t="s">
        <v>27</v>
      </c>
      <c r="K42" t="s">
        <v>28</v>
      </c>
      <c r="L42" t="s">
        <v>56</v>
      </c>
      <c r="P42" t="s">
        <v>63</v>
      </c>
      <c r="Q42" t="s">
        <v>36</v>
      </c>
      <c r="R42" cm="1">
        <f t="array" ref="R4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42" t="s">
        <v>36</v>
      </c>
      <c r="T42" cm="1">
        <f t="array" ref="T4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42">
        <f>ROUNDUP(AVERAGE(Table13[[#This Row],[22]],Table13[[#This Row],[32]]),0)</f>
        <v>2</v>
      </c>
      <c r="V42" t="str" cm="1">
        <f t="array" ref="V42">_xlfn.IFS(Table13[[#This Row],[33]]=1, "Strongly agree", Table13[[#This Row],[33]]=2, "Agree", Table13[[#This Row],[33]]=3, "Somewhat agree", Table13[[#This Row],[33]]=4, "Neutral", Table13[[#This Row],[33]]=5, "Somewhat disagree", Table13[[#This Row],[33]]=6, "Disagree", Table13[[#This Row],[33]]=7, "Strongly disagree", Table13[[#This Row],[33]]="","")</f>
        <v>Agree</v>
      </c>
      <c r="W42" t="s">
        <v>31</v>
      </c>
      <c r="X42" t="s">
        <v>49</v>
      </c>
      <c r="Y42" t="s">
        <v>72</v>
      </c>
      <c r="Z42" t="s">
        <v>36</v>
      </c>
      <c r="AA42" t="s">
        <v>36</v>
      </c>
      <c r="AB42" t="s">
        <v>32</v>
      </c>
      <c r="AC42" t="s">
        <v>44</v>
      </c>
      <c r="AD42" t="s">
        <v>110</v>
      </c>
      <c r="AE42" t="s">
        <v>66</v>
      </c>
      <c r="AF42" t="s">
        <v>111</v>
      </c>
      <c r="AG42" t="s">
        <v>51</v>
      </c>
    </row>
    <row r="43" spans="1:33" x14ac:dyDescent="0.25">
      <c r="A43">
        <v>52</v>
      </c>
      <c r="B43" s="1">
        <v>44736.656828703701</v>
      </c>
      <c r="C43" s="1">
        <v>44736.658483796302</v>
      </c>
      <c r="D43" t="s">
        <v>22</v>
      </c>
      <c r="F43" t="s">
        <v>40</v>
      </c>
      <c r="G43" t="s">
        <v>24</v>
      </c>
      <c r="H43" t="s">
        <v>25</v>
      </c>
      <c r="I43" t="s">
        <v>90</v>
      </c>
      <c r="J43" t="s">
        <v>27</v>
      </c>
      <c r="K43" t="s">
        <v>28</v>
      </c>
      <c r="L43" t="s">
        <v>29</v>
      </c>
      <c r="M43" t="s">
        <v>48</v>
      </c>
      <c r="N43" t="s">
        <v>59</v>
      </c>
      <c r="O43" t="s">
        <v>31</v>
      </c>
      <c r="Q43" t="s">
        <v>33</v>
      </c>
      <c r="R43" cm="1">
        <f t="array" ref="R4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43" t="s">
        <v>36</v>
      </c>
      <c r="T43" cm="1">
        <f t="array" ref="T4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43">
        <f>ROUNDUP(AVERAGE(Table13[[#This Row],[22]],Table13[[#This Row],[32]]),0)</f>
        <v>4</v>
      </c>
      <c r="V43" t="str" cm="1">
        <f t="array" ref="V43">_xlfn.IFS(Table13[[#This Row],[33]]=1, "Strongly agree", Table13[[#This Row],[33]]=2, "Agree", Table13[[#This Row],[33]]=3, "Somewhat agree", Table13[[#This Row],[33]]=4, "Neutral", Table13[[#This Row],[33]]=5, "Somewhat disagree", Table13[[#This Row],[33]]=6, "Disagree", Table13[[#This Row],[33]]=7, "Strongly disagree", Table13[[#This Row],[33]]="","")</f>
        <v>Neutral</v>
      </c>
      <c r="W43" t="s">
        <v>31</v>
      </c>
      <c r="X43" t="s">
        <v>34</v>
      </c>
      <c r="Y43" t="s">
        <v>60</v>
      </c>
      <c r="Z43" t="s">
        <v>36</v>
      </c>
      <c r="AA43" t="s">
        <v>44</v>
      </c>
      <c r="AB43" t="s">
        <v>31</v>
      </c>
      <c r="AC43" t="s">
        <v>31</v>
      </c>
      <c r="AE43" t="s">
        <v>66</v>
      </c>
      <c r="AF43" t="s">
        <v>38</v>
      </c>
      <c r="AG43" t="s">
        <v>51</v>
      </c>
    </row>
    <row r="44" spans="1:33" x14ac:dyDescent="0.25">
      <c r="A44">
        <v>53</v>
      </c>
      <c r="B44" s="1">
        <v>44736.666793981502</v>
      </c>
      <c r="C44" s="1">
        <v>44736.668622685203</v>
      </c>
      <c r="D44" t="s">
        <v>22</v>
      </c>
      <c r="F44" t="s">
        <v>23</v>
      </c>
      <c r="G44" t="s">
        <v>52</v>
      </c>
      <c r="H44" t="s">
        <v>53</v>
      </c>
      <c r="I44" t="s">
        <v>26</v>
      </c>
      <c r="J44" t="s">
        <v>27</v>
      </c>
      <c r="K44" t="s">
        <v>96</v>
      </c>
      <c r="L44" t="s">
        <v>56</v>
      </c>
      <c r="P44" t="s">
        <v>63</v>
      </c>
      <c r="Q44" t="s">
        <v>33</v>
      </c>
      <c r="R44" cm="1">
        <f t="array" ref="R4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44" t="s">
        <v>45</v>
      </c>
      <c r="T44" cm="1">
        <f t="array" ref="T4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44">
        <f>ROUNDUP(AVERAGE(Table13[[#This Row],[22]],Table13[[#This Row],[32]]),0)</f>
        <v>5</v>
      </c>
      <c r="V44" t="str" cm="1">
        <f t="array" ref="V44">_xlfn.IFS(Table13[[#This Row],[33]]=1, "Strongly agree", Table13[[#This Row],[33]]=2, "Agree", Table13[[#This Row],[33]]=3, "Somewhat agree", Table13[[#This Row],[33]]=4, "Neutral", Table13[[#This Row],[33]]=5, "Somewhat disagree", Table13[[#This Row],[33]]=6, "Disagree", Table13[[#This Row],[33]]=7, "Strongly disagree", Table13[[#This Row],[33]]="","")</f>
        <v>Somewhat disagree</v>
      </c>
      <c r="W44" t="s">
        <v>31</v>
      </c>
      <c r="X44" t="s">
        <v>34</v>
      </c>
      <c r="Y44" t="s">
        <v>72</v>
      </c>
      <c r="Z44" t="s">
        <v>44</v>
      </c>
      <c r="AA44" t="s">
        <v>33</v>
      </c>
      <c r="AB44" t="s">
        <v>31</v>
      </c>
      <c r="AC44" t="s">
        <v>33</v>
      </c>
      <c r="AD44" t="s">
        <v>112</v>
      </c>
      <c r="AE44" t="s">
        <v>66</v>
      </c>
      <c r="AF44" t="s">
        <v>47</v>
      </c>
      <c r="AG44" t="s">
        <v>39</v>
      </c>
    </row>
    <row r="45" spans="1:33" x14ac:dyDescent="0.25">
      <c r="A45">
        <v>54</v>
      </c>
      <c r="B45" s="1">
        <v>44736.665578703702</v>
      </c>
      <c r="C45" s="1">
        <v>44736.668993055602</v>
      </c>
      <c r="D45" t="s">
        <v>22</v>
      </c>
      <c r="F45" t="s">
        <v>23</v>
      </c>
      <c r="G45" t="s">
        <v>24</v>
      </c>
      <c r="H45" t="s">
        <v>53</v>
      </c>
      <c r="I45" t="s">
        <v>90</v>
      </c>
      <c r="J45" t="s">
        <v>27</v>
      </c>
      <c r="K45" t="s">
        <v>28</v>
      </c>
      <c r="L45" t="s">
        <v>56</v>
      </c>
      <c r="P45" t="s">
        <v>63</v>
      </c>
      <c r="Q45" t="s">
        <v>32</v>
      </c>
      <c r="R45" cm="1">
        <f t="array" ref="R4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45" t="s">
        <v>36</v>
      </c>
      <c r="T45" cm="1">
        <f t="array" ref="T4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45">
        <f>ROUNDUP(AVERAGE(Table13[[#This Row],[22]],Table13[[#This Row],[32]]),0)</f>
        <v>4</v>
      </c>
      <c r="V45" t="str" cm="1">
        <f t="array" ref="V45">_xlfn.IFS(Table13[[#This Row],[33]]=1, "Strongly agree", Table13[[#This Row],[33]]=2, "Agree", Table13[[#This Row],[33]]=3, "Somewhat agree", Table13[[#This Row],[33]]=4, "Neutral", Table13[[#This Row],[33]]=5, "Somewhat disagree", Table13[[#This Row],[33]]=6, "Disagree", Table13[[#This Row],[33]]=7, "Strongly disagree", Table13[[#This Row],[33]]="","")</f>
        <v>Neutral</v>
      </c>
      <c r="W45" t="s">
        <v>31</v>
      </c>
      <c r="X45" t="s">
        <v>68</v>
      </c>
      <c r="Y45" t="s">
        <v>69</v>
      </c>
      <c r="Z45" t="s">
        <v>45</v>
      </c>
      <c r="AA45" t="s">
        <v>36</v>
      </c>
      <c r="AB45" t="s">
        <v>31</v>
      </c>
      <c r="AC45" t="s">
        <v>31</v>
      </c>
      <c r="AE45" t="s">
        <v>66</v>
      </c>
      <c r="AF45" t="s">
        <v>47</v>
      </c>
      <c r="AG45" t="s">
        <v>51</v>
      </c>
    </row>
    <row r="46" spans="1:33" x14ac:dyDescent="0.25">
      <c r="A46">
        <v>55</v>
      </c>
      <c r="B46" s="1">
        <v>44736.671956018501</v>
      </c>
      <c r="C46" s="1">
        <v>44736.674282407403</v>
      </c>
      <c r="D46" t="s">
        <v>22</v>
      </c>
      <c r="F46" t="s">
        <v>23</v>
      </c>
      <c r="G46" t="s">
        <v>71</v>
      </c>
      <c r="H46" t="s">
        <v>53</v>
      </c>
      <c r="I46" t="s">
        <v>54</v>
      </c>
      <c r="J46" t="s">
        <v>113</v>
      </c>
      <c r="K46" t="s">
        <v>98</v>
      </c>
      <c r="L46" t="s">
        <v>43</v>
      </c>
      <c r="P46" t="s">
        <v>63</v>
      </c>
      <c r="Q46" t="s">
        <v>36</v>
      </c>
      <c r="R46" cm="1">
        <f t="array" ref="R4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46" t="s">
        <v>45</v>
      </c>
      <c r="T46" cm="1">
        <f t="array" ref="T4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46">
        <f>ROUNDUP(AVERAGE(Table13[[#This Row],[22]],Table13[[#This Row],[32]]),0)</f>
        <v>3</v>
      </c>
      <c r="V46" t="str" cm="1">
        <f t="array" ref="V46">_xlfn.IFS(Table13[[#This Row],[33]]=1, "Strongly agree", Table13[[#This Row],[33]]=2, "Agree", Table13[[#This Row],[33]]=3, "Somewhat agree", Table13[[#This Row],[33]]=4, "Neutral", Table13[[#This Row],[33]]=5, "Somewhat disagree", Table13[[#This Row],[33]]=6, "Disagree", Table13[[#This Row],[33]]=7, "Strongly disagree", Table13[[#This Row],[33]]="","")</f>
        <v>Somewhat agree</v>
      </c>
      <c r="W46" t="s">
        <v>31</v>
      </c>
      <c r="X46" t="s">
        <v>49</v>
      </c>
      <c r="Y46" t="s">
        <v>60</v>
      </c>
      <c r="Z46" t="s">
        <v>36</v>
      </c>
      <c r="AA46" t="s">
        <v>36</v>
      </c>
      <c r="AB46" t="s">
        <v>36</v>
      </c>
      <c r="AC46" t="s">
        <v>31</v>
      </c>
      <c r="AE46" t="s">
        <v>37</v>
      </c>
      <c r="AF46" t="s">
        <v>47</v>
      </c>
      <c r="AG46" t="s">
        <v>51</v>
      </c>
    </row>
    <row r="47" spans="1:33" x14ac:dyDescent="0.25">
      <c r="A47">
        <v>56</v>
      </c>
      <c r="B47" s="1">
        <v>44736.680659722202</v>
      </c>
      <c r="C47" s="1">
        <v>44736.6875</v>
      </c>
      <c r="D47" t="s">
        <v>22</v>
      </c>
      <c r="F47" t="s">
        <v>23</v>
      </c>
      <c r="G47" t="s">
        <v>24</v>
      </c>
      <c r="H47" t="s">
        <v>53</v>
      </c>
      <c r="I47" t="s">
        <v>54</v>
      </c>
      <c r="J47" t="s">
        <v>27</v>
      </c>
      <c r="K47" t="s">
        <v>28</v>
      </c>
      <c r="L47" t="s">
        <v>56</v>
      </c>
      <c r="P47" t="s">
        <v>48</v>
      </c>
      <c r="Q47" t="s">
        <v>32</v>
      </c>
      <c r="R47" cm="1">
        <f t="array" ref="R4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47" t="s">
        <v>31</v>
      </c>
      <c r="T47" cm="1">
        <f t="array" ref="T4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47">
        <f>ROUNDUP(AVERAGE(Table13[[#This Row],[22]],Table13[[#This Row],[32]]),0)</f>
        <v>4</v>
      </c>
      <c r="V47" t="str" cm="1">
        <f t="array" ref="V47">_xlfn.IFS(Table13[[#This Row],[33]]=1, "Strongly agree", Table13[[#This Row],[33]]=2, "Agree", Table13[[#This Row],[33]]=3, "Somewhat agree", Table13[[#This Row],[33]]=4, "Neutral", Table13[[#This Row],[33]]=5, "Somewhat disagree", Table13[[#This Row],[33]]=6, "Disagree", Table13[[#This Row],[33]]=7, "Strongly disagree", Table13[[#This Row],[33]]="","")</f>
        <v>Neutral</v>
      </c>
      <c r="W47" t="s">
        <v>31</v>
      </c>
      <c r="X47" t="s">
        <v>49</v>
      </c>
      <c r="Y47" t="s">
        <v>57</v>
      </c>
      <c r="Z47" t="s">
        <v>31</v>
      </c>
      <c r="AA47" t="s">
        <v>44</v>
      </c>
      <c r="AB47" t="s">
        <v>31</v>
      </c>
      <c r="AC47" t="s">
        <v>45</v>
      </c>
      <c r="AE47" t="s">
        <v>66</v>
      </c>
      <c r="AF47" t="s">
        <v>47</v>
      </c>
      <c r="AG47" t="s">
        <v>51</v>
      </c>
    </row>
    <row r="48" spans="1:33" x14ac:dyDescent="0.25">
      <c r="A48">
        <v>57</v>
      </c>
      <c r="B48" s="1">
        <v>44736.709351851903</v>
      </c>
      <c r="C48" s="1">
        <v>44736.712337962999</v>
      </c>
      <c r="D48" t="s">
        <v>22</v>
      </c>
      <c r="F48" t="s">
        <v>23</v>
      </c>
      <c r="G48" t="s">
        <v>89</v>
      </c>
      <c r="H48" t="s">
        <v>53</v>
      </c>
      <c r="I48" t="s">
        <v>54</v>
      </c>
      <c r="J48" t="s">
        <v>114</v>
      </c>
      <c r="K48" t="s">
        <v>62</v>
      </c>
      <c r="L48" t="s">
        <v>56</v>
      </c>
      <c r="P48" t="s">
        <v>63</v>
      </c>
      <c r="Q48" t="s">
        <v>44</v>
      </c>
      <c r="R48" cm="1">
        <f t="array" ref="R4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48" t="s">
        <v>44</v>
      </c>
      <c r="T48" cm="1">
        <f t="array" ref="T4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48">
        <f>ROUNDUP(AVERAGE(Table13[[#This Row],[22]],Table13[[#This Row],[32]]),0)</f>
        <v>3</v>
      </c>
      <c r="V48" t="str" cm="1">
        <f t="array" ref="V48">_xlfn.IFS(Table13[[#This Row],[33]]=1, "Strongly agree", Table13[[#This Row],[33]]=2, "Agree", Table13[[#This Row],[33]]=3, "Somewhat agree", Table13[[#This Row],[33]]=4, "Neutral", Table13[[#This Row],[33]]=5, "Somewhat disagree", Table13[[#This Row],[33]]=6, "Disagree", Table13[[#This Row],[33]]=7, "Strongly disagree", Table13[[#This Row],[33]]="","")</f>
        <v>Somewhat agree</v>
      </c>
      <c r="W48" t="s">
        <v>31</v>
      </c>
      <c r="X48" t="s">
        <v>34</v>
      </c>
      <c r="Y48" t="s">
        <v>65</v>
      </c>
      <c r="Z48" t="s">
        <v>36</v>
      </c>
      <c r="AA48" t="s">
        <v>31</v>
      </c>
      <c r="AB48" t="s">
        <v>31</v>
      </c>
      <c r="AC48" t="s">
        <v>31</v>
      </c>
      <c r="AD48" t="s">
        <v>115</v>
      </c>
      <c r="AE48" t="s">
        <v>37</v>
      </c>
      <c r="AF48" t="s">
        <v>47</v>
      </c>
      <c r="AG48" t="s">
        <v>51</v>
      </c>
    </row>
    <row r="49" spans="1:33" x14ac:dyDescent="0.25">
      <c r="A49">
        <v>58</v>
      </c>
      <c r="B49" s="1">
        <v>44736.809513888897</v>
      </c>
      <c r="C49" s="1">
        <v>44736.823935185203</v>
      </c>
      <c r="D49" t="s">
        <v>22</v>
      </c>
      <c r="F49" t="s">
        <v>23</v>
      </c>
      <c r="G49" t="s">
        <v>89</v>
      </c>
      <c r="H49" t="s">
        <v>53</v>
      </c>
      <c r="I49" t="s">
        <v>26</v>
      </c>
      <c r="J49" t="s">
        <v>27</v>
      </c>
      <c r="K49" t="s">
        <v>116</v>
      </c>
      <c r="L49" t="s">
        <v>56</v>
      </c>
      <c r="P49" t="s">
        <v>30</v>
      </c>
      <c r="Q49" t="s">
        <v>44</v>
      </c>
      <c r="R49" cm="1">
        <f t="array" ref="R4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49" t="s">
        <v>31</v>
      </c>
      <c r="T49" cm="1">
        <f t="array" ref="T4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49">
        <f>ROUNDUP(AVERAGE(Table13[[#This Row],[22]],Table13[[#This Row],[32]]),0)</f>
        <v>2</v>
      </c>
      <c r="V49" t="str" cm="1">
        <f t="array" ref="V49">_xlfn.IFS(Table13[[#This Row],[33]]=1, "Strongly agree", Table13[[#This Row],[33]]=2, "Agree", Table13[[#This Row],[33]]=3, "Somewhat agree", Table13[[#This Row],[33]]=4, "Neutral", Table13[[#This Row],[33]]=5, "Somewhat disagree", Table13[[#This Row],[33]]=6, "Disagree", Table13[[#This Row],[33]]=7, "Strongly disagree", Table13[[#This Row],[33]]="","")</f>
        <v>Agree</v>
      </c>
      <c r="W49" t="s">
        <v>31</v>
      </c>
      <c r="X49" t="s">
        <v>34</v>
      </c>
      <c r="Y49" t="s">
        <v>65</v>
      </c>
      <c r="Z49" t="s">
        <v>36</v>
      </c>
      <c r="AA49" t="s">
        <v>36</v>
      </c>
      <c r="AB49" t="s">
        <v>31</v>
      </c>
      <c r="AC49" t="s">
        <v>31</v>
      </c>
      <c r="AD49" t="s">
        <v>117</v>
      </c>
      <c r="AE49" t="s">
        <v>37</v>
      </c>
      <c r="AF49" t="s">
        <v>82</v>
      </c>
      <c r="AG49" t="s">
        <v>39</v>
      </c>
    </row>
    <row r="50" spans="1:33" x14ac:dyDescent="0.25">
      <c r="A50">
        <v>59</v>
      </c>
      <c r="B50" s="1">
        <v>44736.836273148103</v>
      </c>
      <c r="C50" s="1">
        <v>44736.838807870401</v>
      </c>
      <c r="D50" t="s">
        <v>22</v>
      </c>
      <c r="F50" t="s">
        <v>23</v>
      </c>
      <c r="G50" t="s">
        <v>89</v>
      </c>
      <c r="H50" t="s">
        <v>53</v>
      </c>
      <c r="I50" t="s">
        <v>54</v>
      </c>
      <c r="J50" t="s">
        <v>118</v>
      </c>
      <c r="L50" t="s">
        <v>43</v>
      </c>
      <c r="P50" t="s">
        <v>63</v>
      </c>
      <c r="Q50" t="s">
        <v>45</v>
      </c>
      <c r="R50" cm="1">
        <f t="array" ref="R5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50" t="s">
        <v>44</v>
      </c>
      <c r="T50" cm="1">
        <f t="array" ref="T5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50">
        <f>ROUNDUP(AVERAGE(Table13[[#This Row],[22]],Table13[[#This Row],[32]]),0)</f>
        <v>4</v>
      </c>
      <c r="V50" t="str" cm="1">
        <f t="array" ref="V50">_xlfn.IFS(Table13[[#This Row],[33]]=1, "Strongly agree", Table13[[#This Row],[33]]=2, "Agree", Table13[[#This Row],[33]]=3, "Somewhat agree", Table13[[#This Row],[33]]=4, "Neutral", Table13[[#This Row],[33]]=5, "Somewhat disagree", Table13[[#This Row],[33]]=6, "Disagree", Table13[[#This Row],[33]]=7, "Strongly disagree", Table13[[#This Row],[33]]="","")</f>
        <v>Neutral</v>
      </c>
      <c r="W50" t="s">
        <v>44</v>
      </c>
      <c r="X50" t="s">
        <v>49</v>
      </c>
      <c r="Y50" t="s">
        <v>35</v>
      </c>
      <c r="Z50" t="s">
        <v>36</v>
      </c>
      <c r="AA50" t="s">
        <v>36</v>
      </c>
      <c r="AB50" t="s">
        <v>36</v>
      </c>
      <c r="AC50" t="s">
        <v>36</v>
      </c>
      <c r="AE50" t="s">
        <v>37</v>
      </c>
      <c r="AF50" t="s">
        <v>47</v>
      </c>
      <c r="AG50" t="s">
        <v>51</v>
      </c>
    </row>
    <row r="51" spans="1:33" x14ac:dyDescent="0.25">
      <c r="A51">
        <v>60</v>
      </c>
      <c r="B51" s="1">
        <v>44736.902835648099</v>
      </c>
      <c r="C51" s="1">
        <v>44736.9043634259</v>
      </c>
      <c r="D51" t="s">
        <v>22</v>
      </c>
      <c r="F51" t="s">
        <v>23</v>
      </c>
      <c r="G51" t="s">
        <v>52</v>
      </c>
      <c r="H51" t="s">
        <v>53</v>
      </c>
      <c r="I51" t="s">
        <v>54</v>
      </c>
      <c r="J51" t="s">
        <v>27</v>
      </c>
      <c r="K51" t="s">
        <v>106</v>
      </c>
      <c r="L51" t="s">
        <v>43</v>
      </c>
      <c r="P51" t="s">
        <v>63</v>
      </c>
      <c r="Q51" t="s">
        <v>36</v>
      </c>
      <c r="R51" cm="1">
        <f t="array" ref="R5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51" t="s">
        <v>44</v>
      </c>
      <c r="T51" cm="1">
        <f t="array" ref="T5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51">
        <f>ROUNDUP(AVERAGE(Table13[[#This Row],[22]],Table13[[#This Row],[32]]),0)</f>
        <v>3</v>
      </c>
      <c r="V51" t="str" cm="1">
        <f t="array" ref="V51">_xlfn.IFS(Table13[[#This Row],[33]]=1, "Strongly agree", Table13[[#This Row],[33]]=2, "Agree", Table13[[#This Row],[33]]=3, "Somewhat agree", Table13[[#This Row],[33]]=4, "Neutral", Table13[[#This Row],[33]]=5, "Somewhat disagree", Table13[[#This Row],[33]]=6, "Disagree", Table13[[#This Row],[33]]=7, "Strongly disagree", Table13[[#This Row],[33]]="","")</f>
        <v>Somewhat agree</v>
      </c>
      <c r="W51" t="s">
        <v>31</v>
      </c>
      <c r="X51" t="s">
        <v>34</v>
      </c>
      <c r="Y51" t="s">
        <v>72</v>
      </c>
      <c r="Z51" t="s">
        <v>31</v>
      </c>
      <c r="AA51" t="s">
        <v>44</v>
      </c>
      <c r="AB51" t="s">
        <v>31</v>
      </c>
      <c r="AC51" t="s">
        <v>31</v>
      </c>
      <c r="AE51" t="s">
        <v>37</v>
      </c>
      <c r="AF51" t="s">
        <v>47</v>
      </c>
      <c r="AG51" t="s">
        <v>51</v>
      </c>
    </row>
    <row r="52" spans="1:33" x14ac:dyDescent="0.25">
      <c r="A52">
        <v>61</v>
      </c>
      <c r="B52" s="1">
        <v>44736.949930555602</v>
      </c>
      <c r="C52" s="1">
        <v>44736.956087963001</v>
      </c>
      <c r="D52" t="s">
        <v>22</v>
      </c>
      <c r="F52" t="s">
        <v>23</v>
      </c>
      <c r="G52" t="s">
        <v>89</v>
      </c>
      <c r="H52" t="s">
        <v>53</v>
      </c>
      <c r="I52" t="s">
        <v>54</v>
      </c>
      <c r="J52" t="s">
        <v>114</v>
      </c>
      <c r="K52" t="s">
        <v>119</v>
      </c>
      <c r="L52" t="s">
        <v>43</v>
      </c>
      <c r="P52" t="s">
        <v>63</v>
      </c>
      <c r="Q52" t="s">
        <v>36</v>
      </c>
      <c r="R52" cm="1">
        <f t="array" ref="R5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52" t="s">
        <v>33</v>
      </c>
      <c r="T52" cm="1">
        <f t="array" ref="T5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52">
        <f>ROUNDUP(AVERAGE(Table13[[#This Row],[22]],Table13[[#This Row],[32]]),0)</f>
        <v>4</v>
      </c>
      <c r="V52" t="str" cm="1">
        <f t="array" ref="V52">_xlfn.IFS(Table13[[#This Row],[33]]=1, "Strongly agree", Table13[[#This Row],[33]]=2, "Agree", Table13[[#This Row],[33]]=3, "Somewhat agree", Table13[[#This Row],[33]]=4, "Neutral", Table13[[#This Row],[33]]=5, "Somewhat disagree", Table13[[#This Row],[33]]=6, "Disagree", Table13[[#This Row],[33]]=7, "Strongly disagree", Table13[[#This Row],[33]]="","")</f>
        <v>Neutral</v>
      </c>
      <c r="W52" t="s">
        <v>31</v>
      </c>
      <c r="X52" t="s">
        <v>49</v>
      </c>
      <c r="Y52" t="s">
        <v>65</v>
      </c>
      <c r="Z52" t="s">
        <v>36</v>
      </c>
      <c r="AA52" t="s">
        <v>36</v>
      </c>
      <c r="AB52" t="s">
        <v>31</v>
      </c>
      <c r="AC52" t="s">
        <v>36</v>
      </c>
      <c r="AD52" t="s">
        <v>120</v>
      </c>
      <c r="AE52" t="s">
        <v>37</v>
      </c>
      <c r="AF52" t="s">
        <v>38</v>
      </c>
      <c r="AG52" t="s">
        <v>51</v>
      </c>
    </row>
    <row r="53" spans="1:33" x14ac:dyDescent="0.25">
      <c r="A53">
        <v>62</v>
      </c>
      <c r="B53" s="1">
        <v>44737.035694444399</v>
      </c>
      <c r="C53" s="1">
        <v>44737.037314814799</v>
      </c>
      <c r="D53" t="s">
        <v>22</v>
      </c>
      <c r="F53" t="s">
        <v>23</v>
      </c>
      <c r="G53" t="s">
        <v>71</v>
      </c>
      <c r="H53" t="s">
        <v>53</v>
      </c>
      <c r="I53" t="s">
        <v>54</v>
      </c>
      <c r="J53" t="s">
        <v>121</v>
      </c>
      <c r="K53" t="s">
        <v>98</v>
      </c>
      <c r="L53" t="s">
        <v>43</v>
      </c>
      <c r="P53" t="s">
        <v>63</v>
      </c>
      <c r="Q53" t="s">
        <v>32</v>
      </c>
      <c r="R53" cm="1">
        <f t="array" ref="R5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53" t="s">
        <v>32</v>
      </c>
      <c r="T53" cm="1">
        <f t="array" ref="T5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53">
        <f>ROUNDUP(AVERAGE(Table13[[#This Row],[22]],Table13[[#This Row],[32]]),0)</f>
        <v>6</v>
      </c>
      <c r="V53" t="str" cm="1">
        <f t="array" ref="V53">_xlfn.IFS(Table13[[#This Row],[33]]=1, "Strongly agree", Table13[[#This Row],[33]]=2, "Agree", Table13[[#This Row],[33]]=3, "Somewhat agree", Table13[[#This Row],[33]]=4, "Neutral", Table13[[#This Row],[33]]=5, "Somewhat disagree", Table13[[#This Row],[33]]=6, "Disagree", Table13[[#This Row],[33]]=7, "Strongly disagree", Table13[[#This Row],[33]]="","")</f>
        <v>Disagree</v>
      </c>
      <c r="W53" t="s">
        <v>31</v>
      </c>
      <c r="X53" t="s">
        <v>34</v>
      </c>
      <c r="Y53" t="s">
        <v>80</v>
      </c>
      <c r="Z53" t="s">
        <v>31</v>
      </c>
      <c r="AA53" t="s">
        <v>36</v>
      </c>
      <c r="AB53" t="s">
        <v>31</v>
      </c>
      <c r="AC53" t="s">
        <v>45</v>
      </c>
      <c r="AE53" t="s">
        <v>37</v>
      </c>
      <c r="AF53" t="s">
        <v>38</v>
      </c>
      <c r="AG53" t="s">
        <v>39</v>
      </c>
    </row>
    <row r="54" spans="1:33" x14ac:dyDescent="0.25">
      <c r="A54">
        <v>63</v>
      </c>
      <c r="B54" s="1">
        <v>44737.121145833298</v>
      </c>
      <c r="C54" s="1">
        <v>44737.150972222204</v>
      </c>
      <c r="D54" t="s">
        <v>22</v>
      </c>
      <c r="F54" t="s">
        <v>23</v>
      </c>
      <c r="G54" t="s">
        <v>89</v>
      </c>
      <c r="H54" t="s">
        <v>53</v>
      </c>
      <c r="I54" t="s">
        <v>54</v>
      </c>
      <c r="J54" t="s">
        <v>114</v>
      </c>
      <c r="K54" t="s">
        <v>122</v>
      </c>
      <c r="L54" t="s">
        <v>43</v>
      </c>
      <c r="P54" t="s">
        <v>30</v>
      </c>
      <c r="Q54" t="s">
        <v>36</v>
      </c>
      <c r="R54" cm="1">
        <f t="array" ref="R5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54" t="s">
        <v>36</v>
      </c>
      <c r="T54" cm="1">
        <f t="array" ref="T5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54">
        <f>ROUNDUP(AVERAGE(Table13[[#This Row],[22]],Table13[[#This Row],[32]]),0)</f>
        <v>2</v>
      </c>
      <c r="V54" t="str" cm="1">
        <f t="array" ref="V54">_xlfn.IFS(Table13[[#This Row],[33]]=1, "Strongly agree", Table13[[#This Row],[33]]=2, "Agree", Table13[[#This Row],[33]]=3, "Somewhat agree", Table13[[#This Row],[33]]=4, "Neutral", Table13[[#This Row],[33]]=5, "Somewhat disagree", Table13[[#This Row],[33]]=6, "Disagree", Table13[[#This Row],[33]]=7, "Strongly disagree", Table13[[#This Row],[33]]="","")</f>
        <v>Agree</v>
      </c>
      <c r="W54" t="s">
        <v>31</v>
      </c>
      <c r="X54" t="s">
        <v>34</v>
      </c>
      <c r="Y54" t="s">
        <v>72</v>
      </c>
      <c r="Z54" t="s">
        <v>31</v>
      </c>
      <c r="AA54" t="s">
        <v>33</v>
      </c>
      <c r="AB54" t="s">
        <v>36</v>
      </c>
      <c r="AC54" t="s">
        <v>31</v>
      </c>
      <c r="AD54" t="s">
        <v>123</v>
      </c>
      <c r="AE54" t="s">
        <v>37</v>
      </c>
      <c r="AF54" t="s">
        <v>38</v>
      </c>
      <c r="AG54" t="s">
        <v>51</v>
      </c>
    </row>
    <row r="55" spans="1:33" x14ac:dyDescent="0.25">
      <c r="A55">
        <v>64</v>
      </c>
      <c r="B55" s="1">
        <v>44737.370266203703</v>
      </c>
      <c r="C55" s="1">
        <v>44737.373576388898</v>
      </c>
      <c r="D55" t="s">
        <v>22</v>
      </c>
      <c r="F55" t="s">
        <v>40</v>
      </c>
      <c r="G55" t="s">
        <v>71</v>
      </c>
      <c r="H55" t="s">
        <v>53</v>
      </c>
      <c r="I55" t="s">
        <v>54</v>
      </c>
      <c r="J55" t="s">
        <v>92</v>
      </c>
      <c r="K55" t="s">
        <v>96</v>
      </c>
      <c r="L55" t="s">
        <v>29</v>
      </c>
      <c r="M55" t="s">
        <v>59</v>
      </c>
      <c r="N55" t="s">
        <v>85</v>
      </c>
      <c r="Q55" t="s">
        <v>36</v>
      </c>
      <c r="R55" cm="1">
        <f t="array" ref="R5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55" t="s">
        <v>45</v>
      </c>
      <c r="T55" cm="1">
        <f t="array" ref="T5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55">
        <f>ROUNDUP(AVERAGE(Table13[[#This Row],[22]],Table13[[#This Row],[32]]),0)</f>
        <v>3</v>
      </c>
      <c r="V55" t="str" cm="1">
        <f t="array" ref="V55">_xlfn.IFS(Table13[[#This Row],[33]]=1, "Strongly agree", Table13[[#This Row],[33]]=2, "Agree", Table13[[#This Row],[33]]=3, "Somewhat agree", Table13[[#This Row],[33]]=4, "Neutral", Table13[[#This Row],[33]]=5, "Somewhat disagree", Table13[[#This Row],[33]]=6, "Disagree", Table13[[#This Row],[33]]=7, "Strongly disagree", Table13[[#This Row],[33]]="","")</f>
        <v>Somewhat agree</v>
      </c>
      <c r="W55" t="s">
        <v>36</v>
      </c>
      <c r="X55" t="s">
        <v>64</v>
      </c>
      <c r="Y55" t="s">
        <v>35</v>
      </c>
      <c r="Z55" t="s">
        <v>45</v>
      </c>
      <c r="AA55" t="s">
        <v>45</v>
      </c>
      <c r="AB55" t="s">
        <v>45</v>
      </c>
      <c r="AC55" t="s">
        <v>36</v>
      </c>
      <c r="AE55" t="s">
        <v>37</v>
      </c>
      <c r="AF55" t="s">
        <v>38</v>
      </c>
      <c r="AG55" t="s">
        <v>39</v>
      </c>
    </row>
    <row r="56" spans="1:33" x14ac:dyDescent="0.25">
      <c r="A56">
        <v>65</v>
      </c>
      <c r="B56" s="1">
        <v>44737.477210648103</v>
      </c>
      <c r="C56" s="1">
        <v>44737.481053240699</v>
      </c>
      <c r="D56" t="s">
        <v>22</v>
      </c>
      <c r="F56" t="s">
        <v>23</v>
      </c>
      <c r="G56" t="s">
        <v>52</v>
      </c>
      <c r="H56" t="s">
        <v>25</v>
      </c>
      <c r="I56" t="s">
        <v>54</v>
      </c>
      <c r="J56" t="s">
        <v>27</v>
      </c>
      <c r="K56" t="s">
        <v>124</v>
      </c>
      <c r="L56" t="s">
        <v>56</v>
      </c>
      <c r="P56" t="s">
        <v>63</v>
      </c>
      <c r="Q56" t="s">
        <v>31</v>
      </c>
      <c r="R56" cm="1">
        <f t="array" ref="R5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56" t="s">
        <v>36</v>
      </c>
      <c r="T56" cm="1">
        <f t="array" ref="T5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56">
        <f>ROUNDUP(AVERAGE(Table13[[#This Row],[22]],Table13[[#This Row],[32]]),0)</f>
        <v>2</v>
      </c>
      <c r="V56" t="str" cm="1">
        <f t="array" ref="V56">_xlfn.IFS(Table13[[#This Row],[33]]=1, "Strongly agree", Table13[[#This Row],[33]]=2, "Agree", Table13[[#This Row],[33]]=3, "Somewhat agree", Table13[[#This Row],[33]]=4, "Neutral", Table13[[#This Row],[33]]=5, "Somewhat disagree", Table13[[#This Row],[33]]=6, "Disagree", Table13[[#This Row],[33]]=7, "Strongly disagree", Table13[[#This Row],[33]]="","")</f>
        <v>Agree</v>
      </c>
      <c r="W56" t="s">
        <v>31</v>
      </c>
      <c r="X56" t="s">
        <v>34</v>
      </c>
      <c r="Y56" t="s">
        <v>72</v>
      </c>
      <c r="Z56" t="s">
        <v>31</v>
      </c>
      <c r="AA56" t="s">
        <v>36</v>
      </c>
      <c r="AB56" t="s">
        <v>31</v>
      </c>
      <c r="AC56" t="s">
        <v>31</v>
      </c>
      <c r="AD56" t="s">
        <v>125</v>
      </c>
      <c r="AE56" t="s">
        <v>66</v>
      </c>
      <c r="AF56" t="s">
        <v>47</v>
      </c>
      <c r="AG56" t="s">
        <v>51</v>
      </c>
    </row>
    <row r="57" spans="1:33" x14ac:dyDescent="0.25">
      <c r="A57">
        <v>66</v>
      </c>
      <c r="B57" s="1">
        <v>44737.660821759302</v>
      </c>
      <c r="C57" s="1">
        <v>44737.667361111096</v>
      </c>
      <c r="D57" t="s">
        <v>22</v>
      </c>
      <c r="F57" t="s">
        <v>23</v>
      </c>
      <c r="G57" t="s">
        <v>24</v>
      </c>
      <c r="H57" t="s">
        <v>53</v>
      </c>
      <c r="I57" t="s">
        <v>26</v>
      </c>
      <c r="J57" t="s">
        <v>27</v>
      </c>
      <c r="K57" t="s">
        <v>28</v>
      </c>
      <c r="L57" t="s">
        <v>29</v>
      </c>
      <c r="M57" t="s">
        <v>63</v>
      </c>
      <c r="N57" t="s">
        <v>30</v>
      </c>
      <c r="O57" t="s">
        <v>31</v>
      </c>
      <c r="Q57" t="s">
        <v>31</v>
      </c>
      <c r="R57" cm="1">
        <f t="array" ref="R5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57" t="s">
        <v>31</v>
      </c>
      <c r="T57" cm="1">
        <f t="array" ref="T5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57">
        <f>ROUNDUP(AVERAGE(Table13[[#This Row],[22]],Table13[[#This Row],[32]]),0)</f>
        <v>1</v>
      </c>
      <c r="V57" t="str" cm="1">
        <f t="array" ref="V57">_xlfn.IFS(Table13[[#This Row],[33]]=1, "Strongly agree", Table13[[#This Row],[33]]=2, "Agree", Table13[[#This Row],[33]]=3, "Somewhat agree", Table13[[#This Row],[33]]=4, "Neutral", Table13[[#This Row],[33]]=5, "Somewhat disagree", Table13[[#This Row],[33]]=6, "Disagree", Table13[[#This Row],[33]]=7, "Strongly disagree", Table13[[#This Row],[33]]="","")</f>
        <v>Strongly agree</v>
      </c>
      <c r="W57" t="s">
        <v>31</v>
      </c>
      <c r="X57" t="s">
        <v>49</v>
      </c>
      <c r="Y57" t="s">
        <v>80</v>
      </c>
      <c r="Z57" t="s">
        <v>31</v>
      </c>
      <c r="AA57" t="s">
        <v>36</v>
      </c>
      <c r="AB57" t="s">
        <v>31</v>
      </c>
      <c r="AC57" t="s">
        <v>31</v>
      </c>
      <c r="AE57" t="s">
        <v>37</v>
      </c>
      <c r="AF57" t="s">
        <v>38</v>
      </c>
      <c r="AG57" t="s">
        <v>51</v>
      </c>
    </row>
    <row r="58" spans="1:33" x14ac:dyDescent="0.25">
      <c r="A58">
        <v>67</v>
      </c>
      <c r="B58" s="1">
        <v>44737.809618055602</v>
      </c>
      <c r="C58" s="1">
        <v>44737.8116898148</v>
      </c>
      <c r="D58" t="s">
        <v>22</v>
      </c>
      <c r="F58" t="s">
        <v>23</v>
      </c>
      <c r="G58" t="s">
        <v>52</v>
      </c>
      <c r="H58" t="s">
        <v>25</v>
      </c>
      <c r="I58" t="s">
        <v>54</v>
      </c>
      <c r="J58" t="s">
        <v>126</v>
      </c>
      <c r="K58" t="s">
        <v>124</v>
      </c>
      <c r="L58" t="s">
        <v>56</v>
      </c>
      <c r="P58" t="s">
        <v>30</v>
      </c>
      <c r="Q58" t="s">
        <v>44</v>
      </c>
      <c r="R58" cm="1">
        <f t="array" ref="R5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58" t="s">
        <v>45</v>
      </c>
      <c r="T58" cm="1">
        <f t="array" ref="T5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58">
        <f>ROUNDUP(AVERAGE(Table13[[#This Row],[22]],Table13[[#This Row],[32]]),0)</f>
        <v>4</v>
      </c>
      <c r="V58" t="str" cm="1">
        <f t="array" ref="V58">_xlfn.IFS(Table13[[#This Row],[33]]=1, "Strongly agree", Table13[[#This Row],[33]]=2, "Agree", Table13[[#This Row],[33]]=3, "Somewhat agree", Table13[[#This Row],[33]]=4, "Neutral", Table13[[#This Row],[33]]=5, "Somewhat disagree", Table13[[#This Row],[33]]=6, "Disagree", Table13[[#This Row],[33]]=7, "Strongly disagree", Table13[[#This Row],[33]]="","")</f>
        <v>Neutral</v>
      </c>
      <c r="W58" t="s">
        <v>31</v>
      </c>
      <c r="X58" t="s">
        <v>34</v>
      </c>
      <c r="Y58" t="s">
        <v>72</v>
      </c>
      <c r="Z58" t="s">
        <v>31</v>
      </c>
      <c r="AA58" t="s">
        <v>36</v>
      </c>
      <c r="AB58" t="s">
        <v>36</v>
      </c>
      <c r="AC58" t="s">
        <v>44</v>
      </c>
      <c r="AE58" t="s">
        <v>37</v>
      </c>
      <c r="AF58" t="s">
        <v>38</v>
      </c>
      <c r="AG58" t="s">
        <v>51</v>
      </c>
    </row>
    <row r="59" spans="1:33" x14ac:dyDescent="0.25">
      <c r="A59">
        <v>68</v>
      </c>
      <c r="B59" s="1">
        <v>44737.814942129597</v>
      </c>
      <c r="C59" s="1">
        <v>44737.827291666697</v>
      </c>
      <c r="D59" t="s">
        <v>22</v>
      </c>
      <c r="F59" t="s">
        <v>23</v>
      </c>
      <c r="G59" t="s">
        <v>52</v>
      </c>
      <c r="H59" t="s">
        <v>53</v>
      </c>
      <c r="I59" t="s">
        <v>54</v>
      </c>
      <c r="J59" t="s">
        <v>92</v>
      </c>
      <c r="K59" t="s">
        <v>124</v>
      </c>
      <c r="L59" t="s">
        <v>56</v>
      </c>
      <c r="P59" t="s">
        <v>63</v>
      </c>
      <c r="Q59" t="s">
        <v>44</v>
      </c>
      <c r="R59" cm="1">
        <f t="array" ref="R5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59" t="s">
        <v>73</v>
      </c>
      <c r="T59" cm="1">
        <f t="array" ref="T5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59">
        <f>ROUNDUP(AVERAGE(Table13[[#This Row],[22]],Table13[[#This Row],[32]]),0)</f>
        <v>5</v>
      </c>
      <c r="V59" t="str" cm="1">
        <f t="array" ref="V59">_xlfn.IFS(Table13[[#This Row],[33]]=1, "Strongly agree", Table13[[#This Row],[33]]=2, "Agree", Table13[[#This Row],[33]]=3, "Somewhat agree", Table13[[#This Row],[33]]=4, "Neutral", Table13[[#This Row],[33]]=5, "Somewhat disagree", Table13[[#This Row],[33]]=6, "Disagree", Table13[[#This Row],[33]]=7, "Strongly disagree", Table13[[#This Row],[33]]="","")</f>
        <v>Somewhat disagree</v>
      </c>
      <c r="W59" t="s">
        <v>31</v>
      </c>
      <c r="X59" t="s">
        <v>64</v>
      </c>
      <c r="Y59" t="s">
        <v>35</v>
      </c>
      <c r="Z59" t="s">
        <v>36</v>
      </c>
      <c r="AA59" t="s">
        <v>45</v>
      </c>
      <c r="AB59" t="s">
        <v>31</v>
      </c>
      <c r="AC59" t="s">
        <v>44</v>
      </c>
      <c r="AD59" t="s">
        <v>127</v>
      </c>
      <c r="AE59" t="s">
        <v>37</v>
      </c>
      <c r="AF59" t="s">
        <v>38</v>
      </c>
      <c r="AG59" t="s">
        <v>51</v>
      </c>
    </row>
    <row r="60" spans="1:33" x14ac:dyDescent="0.25">
      <c r="A60">
        <v>69</v>
      </c>
      <c r="B60" s="1">
        <v>44737.853287037004</v>
      </c>
      <c r="C60" s="1">
        <v>44737.856539351902</v>
      </c>
      <c r="D60" t="s">
        <v>22</v>
      </c>
      <c r="F60" t="s">
        <v>23</v>
      </c>
      <c r="G60" t="s">
        <v>128</v>
      </c>
      <c r="H60" t="s">
        <v>25</v>
      </c>
      <c r="I60" t="s">
        <v>54</v>
      </c>
      <c r="J60" t="s">
        <v>114</v>
      </c>
      <c r="K60" t="s">
        <v>119</v>
      </c>
      <c r="L60" t="s">
        <v>56</v>
      </c>
      <c r="P60" t="s">
        <v>63</v>
      </c>
      <c r="Q60" t="s">
        <v>36</v>
      </c>
      <c r="R60" cm="1">
        <f t="array" ref="R6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0" t="s">
        <v>36</v>
      </c>
      <c r="T60" cm="1">
        <f t="array" ref="T6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0">
        <f>ROUNDUP(AVERAGE(Table13[[#This Row],[22]],Table13[[#This Row],[32]]),0)</f>
        <v>2</v>
      </c>
      <c r="V60" t="str" cm="1">
        <f t="array" ref="V60">_xlfn.IFS(Table13[[#This Row],[33]]=1, "Strongly agree", Table13[[#This Row],[33]]=2, "Agree", Table13[[#This Row],[33]]=3, "Somewhat agree", Table13[[#This Row],[33]]=4, "Neutral", Table13[[#This Row],[33]]=5, "Somewhat disagree", Table13[[#This Row],[33]]=6, "Disagree", Table13[[#This Row],[33]]=7, "Strongly disagree", Table13[[#This Row],[33]]="","")</f>
        <v>Agree</v>
      </c>
      <c r="W60" t="s">
        <v>36</v>
      </c>
      <c r="X60" t="s">
        <v>34</v>
      </c>
      <c r="Y60" t="s">
        <v>69</v>
      </c>
      <c r="Z60" t="s">
        <v>31</v>
      </c>
      <c r="AA60" t="s">
        <v>36</v>
      </c>
      <c r="AB60" t="s">
        <v>36</v>
      </c>
      <c r="AC60" t="s">
        <v>36</v>
      </c>
      <c r="AE60" t="s">
        <v>37</v>
      </c>
      <c r="AF60" t="s">
        <v>38</v>
      </c>
      <c r="AG60" t="s">
        <v>51</v>
      </c>
    </row>
    <row r="61" spans="1:33" x14ac:dyDescent="0.25">
      <c r="A61">
        <v>70</v>
      </c>
      <c r="B61" s="1">
        <v>44737.903009259302</v>
      </c>
      <c r="C61" s="1">
        <v>44737.906944444403</v>
      </c>
      <c r="D61" t="s">
        <v>22</v>
      </c>
      <c r="F61" t="s">
        <v>23</v>
      </c>
      <c r="G61" t="s">
        <v>24</v>
      </c>
      <c r="H61" t="s">
        <v>25</v>
      </c>
      <c r="I61" t="s">
        <v>26</v>
      </c>
      <c r="J61" t="s">
        <v>27</v>
      </c>
      <c r="K61" t="s">
        <v>28</v>
      </c>
      <c r="L61" t="s">
        <v>43</v>
      </c>
      <c r="P61" t="s">
        <v>30</v>
      </c>
      <c r="Q61" t="s">
        <v>45</v>
      </c>
      <c r="R61" cm="1">
        <f t="array" ref="R6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61" t="s">
        <v>45</v>
      </c>
      <c r="T61" cm="1">
        <f t="array" ref="T6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61">
        <f>ROUNDUP(AVERAGE(Table13[[#This Row],[22]],Table13[[#This Row],[32]]),0)</f>
        <v>4</v>
      </c>
      <c r="V61" t="str" cm="1">
        <f t="array" ref="V61">_xlfn.IFS(Table13[[#This Row],[33]]=1, "Strongly agree", Table13[[#This Row],[33]]=2, "Agree", Table13[[#This Row],[33]]=3, "Somewhat agree", Table13[[#This Row],[33]]=4, "Neutral", Table13[[#This Row],[33]]=5, "Somewhat disagree", Table13[[#This Row],[33]]=6, "Disagree", Table13[[#This Row],[33]]=7, "Strongly disagree", Table13[[#This Row],[33]]="","")</f>
        <v>Neutral</v>
      </c>
      <c r="W61" t="s">
        <v>45</v>
      </c>
      <c r="X61" t="s">
        <v>49</v>
      </c>
      <c r="Y61" t="s">
        <v>65</v>
      </c>
      <c r="Z61" t="s">
        <v>45</v>
      </c>
      <c r="AA61" t="s">
        <v>45</v>
      </c>
      <c r="AB61" t="s">
        <v>45</v>
      </c>
      <c r="AC61" t="s">
        <v>45</v>
      </c>
      <c r="AD61" t="s">
        <v>129</v>
      </c>
      <c r="AE61" t="s">
        <v>37</v>
      </c>
      <c r="AF61" t="s">
        <v>38</v>
      </c>
      <c r="AG61" t="s">
        <v>39</v>
      </c>
    </row>
    <row r="62" spans="1:33" x14ac:dyDescent="0.25">
      <c r="A62">
        <v>71</v>
      </c>
      <c r="B62" s="1">
        <v>44738.350914351897</v>
      </c>
      <c r="C62" s="1">
        <v>44738.3538541667</v>
      </c>
      <c r="D62" t="s">
        <v>22</v>
      </c>
      <c r="F62" t="s">
        <v>23</v>
      </c>
      <c r="G62" t="s">
        <v>89</v>
      </c>
      <c r="H62" t="s">
        <v>25</v>
      </c>
      <c r="I62" t="s">
        <v>54</v>
      </c>
      <c r="J62" t="s">
        <v>114</v>
      </c>
      <c r="K62" t="s">
        <v>83</v>
      </c>
      <c r="L62" t="s">
        <v>29</v>
      </c>
      <c r="M62" t="s">
        <v>63</v>
      </c>
      <c r="N62" t="s">
        <v>30</v>
      </c>
      <c r="O62" t="s">
        <v>31</v>
      </c>
      <c r="Q62" t="s">
        <v>36</v>
      </c>
      <c r="R62" cm="1">
        <f t="array" ref="R6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2" t="s">
        <v>36</v>
      </c>
      <c r="T62" cm="1">
        <f t="array" ref="T6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2">
        <f>ROUNDUP(AVERAGE(Table13[[#This Row],[22]],Table13[[#This Row],[32]]),0)</f>
        <v>2</v>
      </c>
      <c r="V62" t="str" cm="1">
        <f t="array" ref="V62">_xlfn.IFS(Table13[[#This Row],[33]]=1, "Strongly agree", Table13[[#This Row],[33]]=2, "Agree", Table13[[#This Row],[33]]=3, "Somewhat agree", Table13[[#This Row],[33]]=4, "Neutral", Table13[[#This Row],[33]]=5, "Somewhat disagree", Table13[[#This Row],[33]]=6, "Disagree", Table13[[#This Row],[33]]=7, "Strongly disagree", Table13[[#This Row],[33]]="","")</f>
        <v>Agree</v>
      </c>
      <c r="W62" t="s">
        <v>31</v>
      </c>
      <c r="X62" t="s">
        <v>34</v>
      </c>
      <c r="Y62" t="s">
        <v>35</v>
      </c>
      <c r="Z62" t="s">
        <v>36</v>
      </c>
      <c r="AA62" t="s">
        <v>36</v>
      </c>
      <c r="AB62" t="s">
        <v>31</v>
      </c>
      <c r="AC62" t="s">
        <v>36</v>
      </c>
      <c r="AE62" t="s">
        <v>37</v>
      </c>
      <c r="AF62" t="s">
        <v>38</v>
      </c>
      <c r="AG62" t="s">
        <v>51</v>
      </c>
    </row>
    <row r="63" spans="1:33" x14ac:dyDescent="0.25">
      <c r="A63">
        <v>72</v>
      </c>
      <c r="B63" s="1">
        <v>44738.488912036999</v>
      </c>
      <c r="C63" s="1">
        <v>44738.491435185198</v>
      </c>
      <c r="D63" t="s">
        <v>22</v>
      </c>
      <c r="F63" t="s">
        <v>23</v>
      </c>
      <c r="G63" t="s">
        <v>24</v>
      </c>
      <c r="H63" t="s">
        <v>53</v>
      </c>
      <c r="I63" t="s">
        <v>54</v>
      </c>
      <c r="J63" t="s">
        <v>27</v>
      </c>
      <c r="K63" t="s">
        <v>106</v>
      </c>
      <c r="L63" t="s">
        <v>29</v>
      </c>
      <c r="M63" t="s">
        <v>30</v>
      </c>
      <c r="N63" t="s">
        <v>63</v>
      </c>
      <c r="O63" t="s">
        <v>44</v>
      </c>
      <c r="Q63" t="s">
        <v>44</v>
      </c>
      <c r="R63" cm="1">
        <f t="array" ref="R6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63" t="s">
        <v>33</v>
      </c>
      <c r="T63" cm="1">
        <f t="array" ref="T6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63">
        <f>ROUNDUP(AVERAGE(Table13[[#This Row],[22]],Table13[[#This Row],[32]]),0)</f>
        <v>4</v>
      </c>
      <c r="V63" t="str" cm="1">
        <f t="array" ref="V63">_xlfn.IFS(Table13[[#This Row],[33]]=1, "Strongly agree", Table13[[#This Row],[33]]=2, "Agree", Table13[[#This Row],[33]]=3, "Somewhat agree", Table13[[#This Row],[33]]=4, "Neutral", Table13[[#This Row],[33]]=5, "Somewhat disagree", Table13[[#This Row],[33]]=6, "Disagree", Table13[[#This Row],[33]]=7, "Strongly disagree", Table13[[#This Row],[33]]="","")</f>
        <v>Neutral</v>
      </c>
      <c r="W63" t="s">
        <v>31</v>
      </c>
      <c r="X63" t="s">
        <v>105</v>
      </c>
      <c r="Y63" t="s">
        <v>57</v>
      </c>
      <c r="Z63" t="s">
        <v>44</v>
      </c>
      <c r="AA63" t="s">
        <v>36</v>
      </c>
      <c r="AB63" t="s">
        <v>36</v>
      </c>
      <c r="AC63" t="s">
        <v>36</v>
      </c>
      <c r="AD63" t="s">
        <v>130</v>
      </c>
      <c r="AE63" t="s">
        <v>37</v>
      </c>
      <c r="AF63" t="s">
        <v>38</v>
      </c>
      <c r="AG63" t="s">
        <v>51</v>
      </c>
    </row>
    <row r="64" spans="1:33" x14ac:dyDescent="0.25">
      <c r="A64">
        <v>73</v>
      </c>
      <c r="B64" s="1">
        <v>44738.510462963</v>
      </c>
      <c r="C64" s="1">
        <v>44738.5136458333</v>
      </c>
      <c r="D64" t="s">
        <v>22</v>
      </c>
      <c r="F64" t="s">
        <v>23</v>
      </c>
      <c r="G64" t="s">
        <v>86</v>
      </c>
      <c r="H64" t="s">
        <v>25</v>
      </c>
      <c r="I64" t="s">
        <v>26</v>
      </c>
      <c r="J64" t="s">
        <v>131</v>
      </c>
      <c r="K64" t="s">
        <v>62</v>
      </c>
      <c r="L64" t="s">
        <v>29</v>
      </c>
      <c r="M64" t="s">
        <v>30</v>
      </c>
      <c r="N64" t="s">
        <v>85</v>
      </c>
      <c r="Q64" t="s">
        <v>36</v>
      </c>
      <c r="R64" cm="1">
        <f t="array" ref="R6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4" t="s">
        <v>45</v>
      </c>
      <c r="T64" cm="1">
        <f t="array" ref="T6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64">
        <f>ROUNDUP(AVERAGE(Table13[[#This Row],[22]],Table13[[#This Row],[32]]),0)</f>
        <v>3</v>
      </c>
      <c r="V64" t="str" cm="1">
        <f t="array" ref="V64">_xlfn.IFS(Table13[[#This Row],[33]]=1, "Strongly agree", Table13[[#This Row],[33]]=2, "Agree", Table13[[#This Row],[33]]=3, "Somewhat agree", Table13[[#This Row],[33]]=4, "Neutral", Table13[[#This Row],[33]]=5, "Somewhat disagree", Table13[[#This Row],[33]]=6, "Disagree", Table13[[#This Row],[33]]=7, "Strongly disagree", Table13[[#This Row],[33]]="","")</f>
        <v>Somewhat agree</v>
      </c>
      <c r="W64" t="s">
        <v>31</v>
      </c>
      <c r="X64" t="s">
        <v>105</v>
      </c>
      <c r="Y64" t="s">
        <v>65</v>
      </c>
      <c r="Z64" t="s">
        <v>31</v>
      </c>
      <c r="AA64" t="s">
        <v>45</v>
      </c>
      <c r="AB64" t="s">
        <v>44</v>
      </c>
      <c r="AC64" t="s">
        <v>36</v>
      </c>
      <c r="AD64" t="s">
        <v>132</v>
      </c>
      <c r="AE64" t="s">
        <v>133</v>
      </c>
      <c r="AF64" t="s">
        <v>38</v>
      </c>
      <c r="AG64" t="s">
        <v>39</v>
      </c>
    </row>
    <row r="65" spans="1:33" x14ac:dyDescent="0.25">
      <c r="A65">
        <v>74</v>
      </c>
      <c r="B65" s="1">
        <v>44738.511273148099</v>
      </c>
      <c r="C65" s="1">
        <v>44738.515567129602</v>
      </c>
      <c r="D65" t="s">
        <v>22</v>
      </c>
      <c r="F65" t="s">
        <v>23</v>
      </c>
      <c r="G65" t="s">
        <v>24</v>
      </c>
      <c r="H65" t="s">
        <v>53</v>
      </c>
      <c r="I65" t="s">
        <v>54</v>
      </c>
      <c r="J65" t="s">
        <v>27</v>
      </c>
      <c r="K65" t="s">
        <v>28</v>
      </c>
      <c r="L65" t="s">
        <v>29</v>
      </c>
      <c r="M65" t="s">
        <v>76</v>
      </c>
      <c r="N65" t="s">
        <v>30</v>
      </c>
      <c r="O65" t="s">
        <v>31</v>
      </c>
      <c r="Q65" t="s">
        <v>36</v>
      </c>
      <c r="R65" cm="1">
        <f t="array" ref="R6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5" t="s">
        <v>36</v>
      </c>
      <c r="T65" cm="1">
        <f t="array" ref="T6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5">
        <f>ROUNDUP(AVERAGE(Table13[[#This Row],[22]],Table13[[#This Row],[32]]),0)</f>
        <v>2</v>
      </c>
      <c r="V65" t="str" cm="1">
        <f t="array" ref="V65">_xlfn.IFS(Table13[[#This Row],[33]]=1, "Strongly agree", Table13[[#This Row],[33]]=2, "Agree", Table13[[#This Row],[33]]=3, "Somewhat agree", Table13[[#This Row],[33]]=4, "Neutral", Table13[[#This Row],[33]]=5, "Somewhat disagree", Table13[[#This Row],[33]]=6, "Disagree", Table13[[#This Row],[33]]=7, "Strongly disagree", Table13[[#This Row],[33]]="","")</f>
        <v>Agree</v>
      </c>
      <c r="W65" t="s">
        <v>31</v>
      </c>
      <c r="X65" t="s">
        <v>49</v>
      </c>
      <c r="Y65" t="s">
        <v>35</v>
      </c>
      <c r="Z65" t="s">
        <v>31</v>
      </c>
      <c r="AA65" t="s">
        <v>31</v>
      </c>
      <c r="AB65" t="s">
        <v>31</v>
      </c>
      <c r="AC65" t="s">
        <v>44</v>
      </c>
      <c r="AD65" t="s">
        <v>134</v>
      </c>
      <c r="AE65" t="s">
        <v>37</v>
      </c>
      <c r="AF65" t="s">
        <v>38</v>
      </c>
      <c r="AG65" t="s">
        <v>51</v>
      </c>
    </row>
    <row r="66" spans="1:33" x14ac:dyDescent="0.25">
      <c r="A66">
        <v>75</v>
      </c>
      <c r="B66" s="1">
        <v>44738.523587962998</v>
      </c>
      <c r="C66" s="1">
        <v>44738.525717592602</v>
      </c>
      <c r="D66" t="s">
        <v>22</v>
      </c>
      <c r="F66" t="s">
        <v>23</v>
      </c>
      <c r="G66" t="s">
        <v>89</v>
      </c>
      <c r="H66" t="s">
        <v>53</v>
      </c>
      <c r="I66" t="s">
        <v>54</v>
      </c>
      <c r="J66" t="s">
        <v>92</v>
      </c>
      <c r="K66" t="s">
        <v>98</v>
      </c>
      <c r="L66" t="s">
        <v>29</v>
      </c>
      <c r="M66" t="s">
        <v>59</v>
      </c>
      <c r="N66" t="s">
        <v>48</v>
      </c>
      <c r="O66" t="s">
        <v>31</v>
      </c>
      <c r="Q66" t="s">
        <v>36</v>
      </c>
      <c r="R66" cm="1">
        <f t="array" ref="R6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6" t="s">
        <v>45</v>
      </c>
      <c r="T66" cm="1">
        <f t="array" ref="T6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66">
        <f>ROUNDUP(AVERAGE(Table13[[#This Row],[22]],Table13[[#This Row],[32]]),0)</f>
        <v>3</v>
      </c>
      <c r="V66" t="str" cm="1">
        <f t="array" ref="V66">_xlfn.IFS(Table13[[#This Row],[33]]=1, "Strongly agree", Table13[[#This Row],[33]]=2, "Agree", Table13[[#This Row],[33]]=3, "Somewhat agree", Table13[[#This Row],[33]]=4, "Neutral", Table13[[#This Row],[33]]=5, "Somewhat disagree", Table13[[#This Row],[33]]=6, "Disagree", Table13[[#This Row],[33]]=7, "Strongly disagree", Table13[[#This Row],[33]]="","")</f>
        <v>Somewhat agree</v>
      </c>
      <c r="W66" t="s">
        <v>31</v>
      </c>
      <c r="X66" t="s">
        <v>49</v>
      </c>
      <c r="Y66" t="s">
        <v>60</v>
      </c>
      <c r="Z66" t="s">
        <v>36</v>
      </c>
      <c r="AA66" t="s">
        <v>36</v>
      </c>
      <c r="AB66" t="s">
        <v>36</v>
      </c>
      <c r="AC66" t="s">
        <v>36</v>
      </c>
      <c r="AE66" t="s">
        <v>37</v>
      </c>
      <c r="AF66" t="s">
        <v>38</v>
      </c>
      <c r="AG66" t="s">
        <v>51</v>
      </c>
    </row>
    <row r="67" spans="1:33" x14ac:dyDescent="0.25">
      <c r="A67">
        <v>76</v>
      </c>
      <c r="B67" s="1">
        <v>44738.528634259303</v>
      </c>
      <c r="C67" s="1">
        <v>44738.530381944402</v>
      </c>
      <c r="D67" t="s">
        <v>22</v>
      </c>
      <c r="F67" t="s">
        <v>23</v>
      </c>
      <c r="G67" t="s">
        <v>86</v>
      </c>
      <c r="H67" t="s">
        <v>25</v>
      </c>
      <c r="I67" t="s">
        <v>26</v>
      </c>
      <c r="J67" t="s">
        <v>109</v>
      </c>
      <c r="K67" t="s">
        <v>62</v>
      </c>
      <c r="L67" t="s">
        <v>29</v>
      </c>
      <c r="M67" t="s">
        <v>30</v>
      </c>
      <c r="N67" t="s">
        <v>85</v>
      </c>
      <c r="Q67" t="s">
        <v>36</v>
      </c>
      <c r="R67" cm="1">
        <f t="array" ref="R6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7" t="s">
        <v>36</v>
      </c>
      <c r="T67" cm="1">
        <f t="array" ref="T6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7">
        <f>ROUNDUP(AVERAGE(Table13[[#This Row],[22]],Table13[[#This Row],[32]]),0)</f>
        <v>2</v>
      </c>
      <c r="V67" t="str" cm="1">
        <f t="array" ref="V67">_xlfn.IFS(Table13[[#This Row],[33]]=1, "Strongly agree", Table13[[#This Row],[33]]=2, "Agree", Table13[[#This Row],[33]]=3, "Somewhat agree", Table13[[#This Row],[33]]=4, "Neutral", Table13[[#This Row],[33]]=5, "Somewhat disagree", Table13[[#This Row],[33]]=6, "Disagree", Table13[[#This Row],[33]]=7, "Strongly disagree", Table13[[#This Row],[33]]="","")</f>
        <v>Agree</v>
      </c>
      <c r="W67" t="s">
        <v>36</v>
      </c>
      <c r="X67" t="s">
        <v>105</v>
      </c>
      <c r="Y67" t="s">
        <v>35</v>
      </c>
      <c r="Z67" t="s">
        <v>36</v>
      </c>
      <c r="AA67" t="s">
        <v>36</v>
      </c>
      <c r="AB67" t="s">
        <v>36</v>
      </c>
      <c r="AC67" t="s">
        <v>36</v>
      </c>
      <c r="AE67" t="s">
        <v>133</v>
      </c>
      <c r="AF67" t="s">
        <v>82</v>
      </c>
      <c r="AG67" t="s">
        <v>39</v>
      </c>
    </row>
    <row r="68" spans="1:33" x14ac:dyDescent="0.25">
      <c r="A68">
        <v>77</v>
      </c>
      <c r="B68" s="1">
        <v>44738.554027777798</v>
      </c>
      <c r="C68" s="1">
        <v>44738.556562500002</v>
      </c>
      <c r="D68" t="s">
        <v>22</v>
      </c>
      <c r="F68" t="s">
        <v>23</v>
      </c>
      <c r="G68" t="s">
        <v>52</v>
      </c>
      <c r="H68" t="s">
        <v>25</v>
      </c>
      <c r="I68" t="s">
        <v>54</v>
      </c>
      <c r="J68" t="s">
        <v>114</v>
      </c>
      <c r="K68" t="s">
        <v>98</v>
      </c>
      <c r="L68" t="s">
        <v>29</v>
      </c>
      <c r="M68" t="s">
        <v>63</v>
      </c>
      <c r="N68" t="s">
        <v>30</v>
      </c>
      <c r="O68" t="s">
        <v>31</v>
      </c>
      <c r="Q68" t="s">
        <v>36</v>
      </c>
      <c r="R68" cm="1">
        <f t="array" ref="R6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8" t="s">
        <v>44</v>
      </c>
      <c r="T68" cm="1">
        <f t="array" ref="T6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68">
        <f>ROUNDUP(AVERAGE(Table13[[#This Row],[22]],Table13[[#This Row],[32]]),0)</f>
        <v>3</v>
      </c>
      <c r="V68" t="str" cm="1">
        <f t="array" ref="V68">_xlfn.IFS(Table13[[#This Row],[33]]=1, "Strongly agree", Table13[[#This Row],[33]]=2, "Agree", Table13[[#This Row],[33]]=3, "Somewhat agree", Table13[[#This Row],[33]]=4, "Neutral", Table13[[#This Row],[33]]=5, "Somewhat disagree", Table13[[#This Row],[33]]=6, "Disagree", Table13[[#This Row],[33]]=7, "Strongly disagree", Table13[[#This Row],[33]]="","")</f>
        <v>Somewhat agree</v>
      </c>
      <c r="W68" t="s">
        <v>31</v>
      </c>
      <c r="X68" t="s">
        <v>49</v>
      </c>
      <c r="Y68" t="s">
        <v>72</v>
      </c>
      <c r="Z68" t="s">
        <v>31</v>
      </c>
      <c r="AA68" t="s">
        <v>45</v>
      </c>
      <c r="AB68" t="s">
        <v>36</v>
      </c>
      <c r="AC68" t="s">
        <v>36</v>
      </c>
      <c r="AD68" t="s">
        <v>135</v>
      </c>
      <c r="AE68" t="s">
        <v>37</v>
      </c>
      <c r="AF68" t="s">
        <v>38</v>
      </c>
      <c r="AG68" t="s">
        <v>39</v>
      </c>
    </row>
    <row r="69" spans="1:33" x14ac:dyDescent="0.25">
      <c r="A69">
        <v>78</v>
      </c>
      <c r="B69" s="1">
        <v>44738.5792939815</v>
      </c>
      <c r="C69" s="1">
        <v>44738.581446759301</v>
      </c>
      <c r="D69" t="s">
        <v>22</v>
      </c>
      <c r="F69" t="s">
        <v>23</v>
      </c>
      <c r="G69" t="s">
        <v>24</v>
      </c>
      <c r="H69" t="s">
        <v>53</v>
      </c>
      <c r="I69" t="s">
        <v>54</v>
      </c>
      <c r="J69" t="s">
        <v>27</v>
      </c>
      <c r="K69" t="s">
        <v>28</v>
      </c>
      <c r="L69" t="s">
        <v>29</v>
      </c>
      <c r="M69" t="s">
        <v>76</v>
      </c>
      <c r="N69" t="s">
        <v>48</v>
      </c>
      <c r="O69" t="s">
        <v>45</v>
      </c>
      <c r="Q69" t="s">
        <v>36</v>
      </c>
      <c r="R69" cm="1">
        <f t="array" ref="R6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69" t="s">
        <v>36</v>
      </c>
      <c r="T69" cm="1">
        <f t="array" ref="T6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69">
        <f>ROUNDUP(AVERAGE(Table13[[#This Row],[22]],Table13[[#This Row],[32]]),0)</f>
        <v>2</v>
      </c>
      <c r="V69" t="str" cm="1">
        <f t="array" ref="V69">_xlfn.IFS(Table13[[#This Row],[33]]=1, "Strongly agree", Table13[[#This Row],[33]]=2, "Agree", Table13[[#This Row],[33]]=3, "Somewhat agree", Table13[[#This Row],[33]]=4, "Neutral", Table13[[#This Row],[33]]=5, "Somewhat disagree", Table13[[#This Row],[33]]=6, "Disagree", Table13[[#This Row],[33]]=7, "Strongly disagree", Table13[[#This Row],[33]]="","")</f>
        <v>Agree</v>
      </c>
      <c r="W69" t="s">
        <v>31</v>
      </c>
      <c r="X69" t="s">
        <v>68</v>
      </c>
      <c r="Y69" t="s">
        <v>69</v>
      </c>
      <c r="Z69" t="s">
        <v>36</v>
      </c>
      <c r="AA69" t="s">
        <v>31</v>
      </c>
      <c r="AB69" t="s">
        <v>31</v>
      </c>
      <c r="AC69" t="s">
        <v>44</v>
      </c>
      <c r="AE69" t="s">
        <v>37</v>
      </c>
      <c r="AF69" t="s">
        <v>38</v>
      </c>
      <c r="AG69" t="s">
        <v>51</v>
      </c>
    </row>
    <row r="70" spans="1:33" x14ac:dyDescent="0.25">
      <c r="A70">
        <v>79</v>
      </c>
      <c r="B70" s="1">
        <v>44738.742106481499</v>
      </c>
      <c r="C70" s="1">
        <v>44738.786562499998</v>
      </c>
      <c r="D70" t="s">
        <v>22</v>
      </c>
      <c r="F70" t="s">
        <v>23</v>
      </c>
      <c r="G70" t="s">
        <v>24</v>
      </c>
      <c r="H70" t="s">
        <v>25</v>
      </c>
      <c r="I70" t="s">
        <v>54</v>
      </c>
      <c r="J70" t="s">
        <v>27</v>
      </c>
      <c r="K70" t="s">
        <v>28</v>
      </c>
      <c r="L70" t="s">
        <v>43</v>
      </c>
      <c r="P70" t="s">
        <v>63</v>
      </c>
      <c r="Q70" t="s">
        <v>36</v>
      </c>
      <c r="R70" cm="1">
        <f t="array" ref="R7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70" t="s">
        <v>36</v>
      </c>
      <c r="T70" cm="1">
        <f t="array" ref="T7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0">
        <f>ROUNDUP(AVERAGE(Table13[[#This Row],[22]],Table13[[#This Row],[32]]),0)</f>
        <v>2</v>
      </c>
      <c r="V70" t="str" cm="1">
        <f t="array" ref="V70">_xlfn.IFS(Table13[[#This Row],[33]]=1, "Strongly agree", Table13[[#This Row],[33]]=2, "Agree", Table13[[#This Row],[33]]=3, "Somewhat agree", Table13[[#This Row],[33]]=4, "Neutral", Table13[[#This Row],[33]]=5, "Somewhat disagree", Table13[[#This Row],[33]]=6, "Disagree", Table13[[#This Row],[33]]=7, "Strongly disagree", Table13[[#This Row],[33]]="","")</f>
        <v>Agree</v>
      </c>
      <c r="W70" t="s">
        <v>31</v>
      </c>
      <c r="X70" t="s">
        <v>34</v>
      </c>
      <c r="Y70" t="s">
        <v>35</v>
      </c>
      <c r="Z70" t="s">
        <v>31</v>
      </c>
      <c r="AA70" t="s">
        <v>31</v>
      </c>
      <c r="AB70" t="s">
        <v>31</v>
      </c>
      <c r="AC70" t="s">
        <v>31</v>
      </c>
      <c r="AD70" t="s">
        <v>136</v>
      </c>
      <c r="AE70" t="s">
        <v>37</v>
      </c>
      <c r="AF70" t="s">
        <v>47</v>
      </c>
      <c r="AG70" t="s">
        <v>51</v>
      </c>
    </row>
    <row r="71" spans="1:33" x14ac:dyDescent="0.25">
      <c r="A71">
        <v>80</v>
      </c>
      <c r="B71" s="1">
        <v>44738.902152777802</v>
      </c>
      <c r="C71" s="1">
        <v>44738.905405092599</v>
      </c>
      <c r="D71" t="s">
        <v>22</v>
      </c>
      <c r="F71" t="s">
        <v>40</v>
      </c>
      <c r="G71" t="s">
        <v>71</v>
      </c>
      <c r="H71" t="s">
        <v>53</v>
      </c>
      <c r="I71" t="s">
        <v>54</v>
      </c>
      <c r="J71" t="s">
        <v>137</v>
      </c>
      <c r="K71" t="s">
        <v>98</v>
      </c>
      <c r="L71" t="s">
        <v>29</v>
      </c>
      <c r="M71" t="s">
        <v>59</v>
      </c>
      <c r="N71" t="s">
        <v>85</v>
      </c>
      <c r="Q71" t="s">
        <v>44</v>
      </c>
      <c r="R71" cm="1">
        <f t="array" ref="R7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1" t="s">
        <v>73</v>
      </c>
      <c r="T71" cm="1">
        <f t="array" ref="T7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71">
        <f>ROUNDUP(AVERAGE(Table13[[#This Row],[22]],Table13[[#This Row],[32]]),0)</f>
        <v>5</v>
      </c>
      <c r="V71" t="str" cm="1">
        <f t="array" ref="V71">_xlfn.IFS(Table13[[#This Row],[33]]=1, "Strongly agree", Table13[[#This Row],[33]]=2, "Agree", Table13[[#This Row],[33]]=3, "Somewhat agree", Table13[[#This Row],[33]]=4, "Neutral", Table13[[#This Row],[33]]=5, "Somewhat disagree", Table13[[#This Row],[33]]=6, "Disagree", Table13[[#This Row],[33]]=7, "Strongly disagree", Table13[[#This Row],[33]]="","")</f>
        <v>Somewhat disagree</v>
      </c>
      <c r="W71" t="s">
        <v>36</v>
      </c>
      <c r="X71" t="s">
        <v>46</v>
      </c>
      <c r="Y71" t="s">
        <v>80</v>
      </c>
      <c r="Z71" t="s">
        <v>33</v>
      </c>
      <c r="AA71" t="s">
        <v>36</v>
      </c>
      <c r="AB71" t="s">
        <v>36</v>
      </c>
      <c r="AC71" t="s">
        <v>36</v>
      </c>
      <c r="AD71" t="s">
        <v>138</v>
      </c>
      <c r="AE71" t="s">
        <v>37</v>
      </c>
      <c r="AF71" t="s">
        <v>38</v>
      </c>
      <c r="AG71" t="s">
        <v>39</v>
      </c>
    </row>
    <row r="72" spans="1:33" x14ac:dyDescent="0.25">
      <c r="A72">
        <v>81</v>
      </c>
      <c r="B72" s="1">
        <v>44739.343379629601</v>
      </c>
      <c r="C72" s="1">
        <v>44739.355138888903</v>
      </c>
      <c r="D72" t="s">
        <v>22</v>
      </c>
      <c r="F72" t="s">
        <v>23</v>
      </c>
      <c r="G72" t="s">
        <v>24</v>
      </c>
      <c r="H72" t="s">
        <v>25</v>
      </c>
      <c r="I72" t="s">
        <v>54</v>
      </c>
      <c r="J72" t="s">
        <v>27</v>
      </c>
      <c r="K72" t="s">
        <v>84</v>
      </c>
      <c r="L72" t="s">
        <v>43</v>
      </c>
      <c r="P72" t="s">
        <v>30</v>
      </c>
      <c r="Q72" t="s">
        <v>44</v>
      </c>
      <c r="R72" cm="1">
        <f t="array" ref="R7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2" t="s">
        <v>36</v>
      </c>
      <c r="T72" cm="1">
        <f t="array" ref="T7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2">
        <f>ROUNDUP(AVERAGE(Table13[[#This Row],[22]],Table13[[#This Row],[32]]),0)</f>
        <v>3</v>
      </c>
      <c r="V72" t="str" cm="1">
        <f t="array" ref="V72">_xlfn.IFS(Table13[[#This Row],[33]]=1, "Strongly agree", Table13[[#This Row],[33]]=2, "Agree", Table13[[#This Row],[33]]=3, "Somewhat agree", Table13[[#This Row],[33]]=4, "Neutral", Table13[[#This Row],[33]]=5, "Somewhat disagree", Table13[[#This Row],[33]]=6, "Disagree", Table13[[#This Row],[33]]=7, "Strongly disagree", Table13[[#This Row],[33]]="","")</f>
        <v>Somewhat agree</v>
      </c>
      <c r="W72" t="s">
        <v>31</v>
      </c>
      <c r="X72" t="s">
        <v>49</v>
      </c>
      <c r="Y72" t="s">
        <v>35</v>
      </c>
      <c r="Z72" t="s">
        <v>44</v>
      </c>
      <c r="AA72" t="s">
        <v>45</v>
      </c>
      <c r="AB72" t="s">
        <v>36</v>
      </c>
      <c r="AC72" t="s">
        <v>36</v>
      </c>
      <c r="AF72" t="s">
        <v>82</v>
      </c>
      <c r="AG72" t="s">
        <v>39</v>
      </c>
    </row>
    <row r="73" spans="1:33" x14ac:dyDescent="0.25">
      <c r="A73">
        <v>82</v>
      </c>
      <c r="B73" s="1">
        <v>44739.369953703703</v>
      </c>
      <c r="C73" s="1">
        <v>44739.371805555602</v>
      </c>
      <c r="D73" t="s">
        <v>22</v>
      </c>
      <c r="F73" t="s">
        <v>23</v>
      </c>
      <c r="G73" t="s">
        <v>52</v>
      </c>
      <c r="H73" t="s">
        <v>53</v>
      </c>
      <c r="I73" t="s">
        <v>26</v>
      </c>
      <c r="J73" t="s">
        <v>27</v>
      </c>
      <c r="K73" t="s">
        <v>96</v>
      </c>
      <c r="L73" t="s">
        <v>56</v>
      </c>
      <c r="P73" t="s">
        <v>63</v>
      </c>
      <c r="Q73" t="s">
        <v>31</v>
      </c>
      <c r="R73" cm="1">
        <f t="array" ref="R7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73" t="s">
        <v>31</v>
      </c>
      <c r="T73" cm="1">
        <f t="array" ref="T7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73">
        <f>ROUNDUP(AVERAGE(Table13[[#This Row],[22]],Table13[[#This Row],[32]]),0)</f>
        <v>1</v>
      </c>
      <c r="V73" t="str" cm="1">
        <f t="array" ref="V73">_xlfn.IFS(Table13[[#This Row],[33]]=1, "Strongly agree", Table13[[#This Row],[33]]=2, "Agree", Table13[[#This Row],[33]]=3, "Somewhat agree", Table13[[#This Row],[33]]=4, "Neutral", Table13[[#This Row],[33]]=5, "Somewhat disagree", Table13[[#This Row],[33]]=6, "Disagree", Table13[[#This Row],[33]]=7, "Strongly disagree", Table13[[#This Row],[33]]="","")</f>
        <v>Strongly agree</v>
      </c>
      <c r="W73" t="s">
        <v>31</v>
      </c>
      <c r="X73" t="s">
        <v>49</v>
      </c>
      <c r="Y73" t="s">
        <v>72</v>
      </c>
      <c r="Z73" t="s">
        <v>31</v>
      </c>
      <c r="AA73" t="s">
        <v>31</v>
      </c>
      <c r="AB73" t="s">
        <v>31</v>
      </c>
      <c r="AC73" t="s">
        <v>31</v>
      </c>
      <c r="AE73" t="s">
        <v>37</v>
      </c>
      <c r="AF73" t="s">
        <v>38</v>
      </c>
      <c r="AG73" t="s">
        <v>39</v>
      </c>
    </row>
    <row r="74" spans="1:33" x14ac:dyDescent="0.25">
      <c r="A74">
        <v>83</v>
      </c>
      <c r="B74" s="1">
        <v>44739.484085648102</v>
      </c>
      <c r="C74" s="1">
        <v>44739.485752314802</v>
      </c>
      <c r="D74" t="s">
        <v>22</v>
      </c>
      <c r="F74" t="s">
        <v>23</v>
      </c>
      <c r="G74" t="s">
        <v>86</v>
      </c>
      <c r="H74" t="s">
        <v>25</v>
      </c>
      <c r="I74" t="s">
        <v>26</v>
      </c>
      <c r="J74" t="s">
        <v>96</v>
      </c>
      <c r="K74" t="s">
        <v>79</v>
      </c>
      <c r="L74" t="s">
        <v>43</v>
      </c>
      <c r="P74" t="s">
        <v>30</v>
      </c>
      <c r="Q74" t="s">
        <v>36</v>
      </c>
      <c r="R74" cm="1">
        <f t="array" ref="R7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74" t="s">
        <v>36</v>
      </c>
      <c r="T74" cm="1">
        <f t="array" ref="T7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4">
        <f>ROUNDUP(AVERAGE(Table13[[#This Row],[22]],Table13[[#This Row],[32]]),0)</f>
        <v>2</v>
      </c>
      <c r="V74" t="str" cm="1">
        <f t="array" ref="V74">_xlfn.IFS(Table13[[#This Row],[33]]=1, "Strongly agree", Table13[[#This Row],[33]]=2, "Agree", Table13[[#This Row],[33]]=3, "Somewhat agree", Table13[[#This Row],[33]]=4, "Neutral", Table13[[#This Row],[33]]=5, "Somewhat disagree", Table13[[#This Row],[33]]=6, "Disagree", Table13[[#This Row],[33]]=7, "Strongly disagree", Table13[[#This Row],[33]]="","")</f>
        <v>Agree</v>
      </c>
      <c r="W74" t="s">
        <v>44</v>
      </c>
      <c r="X74" t="s">
        <v>68</v>
      </c>
      <c r="Y74" t="s">
        <v>57</v>
      </c>
      <c r="Z74" t="s">
        <v>36</v>
      </c>
      <c r="AA74" t="s">
        <v>36</v>
      </c>
      <c r="AB74" t="s">
        <v>36</v>
      </c>
      <c r="AC74" t="s">
        <v>36</v>
      </c>
      <c r="AE74" t="s">
        <v>37</v>
      </c>
      <c r="AF74" t="s">
        <v>38</v>
      </c>
      <c r="AG74" t="s">
        <v>39</v>
      </c>
    </row>
    <row r="75" spans="1:33" x14ac:dyDescent="0.25">
      <c r="A75">
        <v>84</v>
      </c>
      <c r="B75" s="1">
        <v>44739.625254629602</v>
      </c>
      <c r="C75" s="1">
        <v>44739.626296296301</v>
      </c>
      <c r="D75" t="s">
        <v>22</v>
      </c>
      <c r="F75" t="s">
        <v>23</v>
      </c>
      <c r="G75" t="s">
        <v>24</v>
      </c>
      <c r="H75" t="s">
        <v>53</v>
      </c>
      <c r="I75" t="s">
        <v>54</v>
      </c>
      <c r="J75" t="s">
        <v>27</v>
      </c>
      <c r="K75" t="s">
        <v>28</v>
      </c>
      <c r="L75" t="s">
        <v>56</v>
      </c>
      <c r="P75" t="s">
        <v>63</v>
      </c>
      <c r="Q75" t="s">
        <v>44</v>
      </c>
      <c r="R75" cm="1">
        <f t="array" ref="R7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5" t="s">
        <v>44</v>
      </c>
      <c r="T75" cm="1">
        <f t="array" ref="T7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75">
        <f>ROUNDUP(AVERAGE(Table13[[#This Row],[22]],Table13[[#This Row],[32]]),0)</f>
        <v>3</v>
      </c>
      <c r="V75" t="str" cm="1">
        <f t="array" ref="V75">_xlfn.IFS(Table13[[#This Row],[33]]=1, "Strongly agree", Table13[[#This Row],[33]]=2, "Agree", Table13[[#This Row],[33]]=3, "Somewhat agree", Table13[[#This Row],[33]]=4, "Neutral", Table13[[#This Row],[33]]=5, "Somewhat disagree", Table13[[#This Row],[33]]=6, "Disagree", Table13[[#This Row],[33]]=7, "Strongly disagree", Table13[[#This Row],[33]]="","")</f>
        <v>Somewhat agree</v>
      </c>
      <c r="W75" t="s">
        <v>31</v>
      </c>
      <c r="X75" t="s">
        <v>49</v>
      </c>
      <c r="Y75" t="s">
        <v>35</v>
      </c>
      <c r="Z75" t="s">
        <v>31</v>
      </c>
      <c r="AA75" t="s">
        <v>31</v>
      </c>
      <c r="AB75" t="s">
        <v>31</v>
      </c>
      <c r="AC75" t="s">
        <v>31</v>
      </c>
      <c r="AE75" t="s">
        <v>37</v>
      </c>
      <c r="AF75" t="s">
        <v>47</v>
      </c>
      <c r="AG75" t="s">
        <v>39</v>
      </c>
    </row>
    <row r="76" spans="1:33" x14ac:dyDescent="0.25">
      <c r="A76">
        <v>85</v>
      </c>
      <c r="B76" s="1">
        <v>44739.655868055597</v>
      </c>
      <c r="C76" s="1">
        <v>44739.6574189815</v>
      </c>
      <c r="D76" t="s">
        <v>22</v>
      </c>
      <c r="F76" t="s">
        <v>23</v>
      </c>
      <c r="G76" t="s">
        <v>52</v>
      </c>
      <c r="H76" t="s">
        <v>25</v>
      </c>
      <c r="I76" t="s">
        <v>54</v>
      </c>
      <c r="J76" t="s">
        <v>27</v>
      </c>
      <c r="K76" t="s">
        <v>96</v>
      </c>
      <c r="L76" t="s">
        <v>56</v>
      </c>
      <c r="P76" t="s">
        <v>63</v>
      </c>
      <c r="Q76" t="s">
        <v>44</v>
      </c>
      <c r="R76" cm="1">
        <f t="array" ref="R7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6" t="s">
        <v>32</v>
      </c>
      <c r="T76" cm="1">
        <f t="array" ref="T7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76">
        <f>ROUNDUP(AVERAGE(Table13[[#This Row],[22]],Table13[[#This Row],[32]]),0)</f>
        <v>5</v>
      </c>
      <c r="V76" t="str" cm="1">
        <f t="array" ref="V76">_xlfn.IFS(Table13[[#This Row],[33]]=1, "Strongly agree", Table13[[#This Row],[33]]=2, "Agree", Table13[[#This Row],[33]]=3, "Somewhat agree", Table13[[#This Row],[33]]=4, "Neutral", Table13[[#This Row],[33]]=5, "Somewhat disagree", Table13[[#This Row],[33]]=6, "Disagree", Table13[[#This Row],[33]]=7, "Strongly disagree", Table13[[#This Row],[33]]="","")</f>
        <v>Somewhat disagree</v>
      </c>
      <c r="W76" t="s">
        <v>31</v>
      </c>
      <c r="X76" t="s">
        <v>49</v>
      </c>
      <c r="Y76" t="s">
        <v>60</v>
      </c>
      <c r="Z76" t="s">
        <v>45</v>
      </c>
      <c r="AA76" t="s">
        <v>44</v>
      </c>
      <c r="AB76" t="s">
        <v>36</v>
      </c>
      <c r="AC76" t="s">
        <v>31</v>
      </c>
      <c r="AE76" t="s">
        <v>66</v>
      </c>
      <c r="AF76" t="s">
        <v>47</v>
      </c>
      <c r="AG76" t="s">
        <v>51</v>
      </c>
    </row>
    <row r="77" spans="1:33" x14ac:dyDescent="0.25">
      <c r="A77">
        <v>86</v>
      </c>
      <c r="B77" s="1">
        <v>44739.656435185199</v>
      </c>
      <c r="C77" s="1">
        <v>44739.665462962999</v>
      </c>
      <c r="D77" t="s">
        <v>22</v>
      </c>
      <c r="F77" t="s">
        <v>23</v>
      </c>
      <c r="G77" t="s">
        <v>24</v>
      </c>
      <c r="H77" t="s">
        <v>25</v>
      </c>
      <c r="I77" t="s">
        <v>26</v>
      </c>
      <c r="J77" t="s">
        <v>27</v>
      </c>
      <c r="K77" t="s">
        <v>28</v>
      </c>
      <c r="L77" t="s">
        <v>56</v>
      </c>
      <c r="P77" t="s">
        <v>48</v>
      </c>
      <c r="Q77" t="s">
        <v>32</v>
      </c>
      <c r="R77" cm="1">
        <f t="array" ref="R7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77" t="s">
        <v>36</v>
      </c>
      <c r="T77" cm="1">
        <f t="array" ref="T7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7">
        <f>ROUNDUP(AVERAGE(Table13[[#This Row],[22]],Table13[[#This Row],[32]]),0)</f>
        <v>4</v>
      </c>
      <c r="V77" t="str" cm="1">
        <f t="array" ref="V77">_xlfn.IFS(Table13[[#This Row],[33]]=1, "Strongly agree", Table13[[#This Row],[33]]=2, "Agree", Table13[[#This Row],[33]]=3, "Somewhat agree", Table13[[#This Row],[33]]=4, "Neutral", Table13[[#This Row],[33]]=5, "Somewhat disagree", Table13[[#This Row],[33]]=6, "Disagree", Table13[[#This Row],[33]]=7, "Strongly disagree", Table13[[#This Row],[33]]="","")</f>
        <v>Neutral</v>
      </c>
      <c r="W77" t="s">
        <v>36</v>
      </c>
      <c r="X77" t="s">
        <v>49</v>
      </c>
      <c r="Y77" t="s">
        <v>60</v>
      </c>
      <c r="Z77" t="s">
        <v>44</v>
      </c>
      <c r="AA77" t="s">
        <v>44</v>
      </c>
      <c r="AB77" t="s">
        <v>31</v>
      </c>
      <c r="AC77" t="s">
        <v>36</v>
      </c>
      <c r="AD77" t="s">
        <v>139</v>
      </c>
      <c r="AE77" t="s">
        <v>66</v>
      </c>
      <c r="AF77" t="s">
        <v>47</v>
      </c>
      <c r="AG77" t="s">
        <v>51</v>
      </c>
    </row>
    <row r="78" spans="1:33" x14ac:dyDescent="0.25">
      <c r="A78">
        <v>87</v>
      </c>
      <c r="B78" s="1">
        <v>44739.667245370401</v>
      </c>
      <c r="C78" s="1">
        <v>44739.669108796297</v>
      </c>
      <c r="D78" t="s">
        <v>22</v>
      </c>
      <c r="F78" t="s">
        <v>23</v>
      </c>
      <c r="G78" t="s">
        <v>52</v>
      </c>
      <c r="H78" t="s">
        <v>25</v>
      </c>
      <c r="I78" t="s">
        <v>54</v>
      </c>
      <c r="J78" t="s">
        <v>27</v>
      </c>
      <c r="K78" t="s">
        <v>98</v>
      </c>
      <c r="L78" t="s">
        <v>56</v>
      </c>
      <c r="P78" t="s">
        <v>48</v>
      </c>
      <c r="Q78" t="s">
        <v>44</v>
      </c>
      <c r="R78" cm="1">
        <f t="array" ref="R7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8" t="s">
        <v>36</v>
      </c>
      <c r="T78" cm="1">
        <f t="array" ref="T7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78">
        <f>ROUNDUP(AVERAGE(Table13[[#This Row],[22]],Table13[[#This Row],[32]]),0)</f>
        <v>3</v>
      </c>
      <c r="V78" t="str" cm="1">
        <f t="array" ref="V78">_xlfn.IFS(Table13[[#This Row],[33]]=1, "Strongly agree", Table13[[#This Row],[33]]=2, "Agree", Table13[[#This Row],[33]]=3, "Somewhat agree", Table13[[#This Row],[33]]=4, "Neutral", Table13[[#This Row],[33]]=5, "Somewhat disagree", Table13[[#This Row],[33]]=6, "Disagree", Table13[[#This Row],[33]]=7, "Strongly disagree", Table13[[#This Row],[33]]="","")</f>
        <v>Somewhat agree</v>
      </c>
      <c r="W78" t="s">
        <v>31</v>
      </c>
      <c r="X78" t="s">
        <v>49</v>
      </c>
      <c r="Y78" t="s">
        <v>65</v>
      </c>
      <c r="Z78" t="s">
        <v>36</v>
      </c>
      <c r="AA78" t="s">
        <v>36</v>
      </c>
      <c r="AB78" t="s">
        <v>44</v>
      </c>
      <c r="AC78" t="s">
        <v>31</v>
      </c>
      <c r="AE78" t="s">
        <v>37</v>
      </c>
      <c r="AF78" t="s">
        <v>38</v>
      </c>
      <c r="AG78" t="s">
        <v>51</v>
      </c>
    </row>
    <row r="79" spans="1:33" x14ac:dyDescent="0.25">
      <c r="A79">
        <v>88</v>
      </c>
      <c r="B79" s="1">
        <v>44739.660428240699</v>
      </c>
      <c r="C79" s="1">
        <v>44739.670046296298</v>
      </c>
      <c r="D79" t="s">
        <v>22</v>
      </c>
      <c r="F79" t="s">
        <v>23</v>
      </c>
      <c r="G79" t="s">
        <v>41</v>
      </c>
      <c r="H79" t="s">
        <v>25</v>
      </c>
      <c r="I79" t="s">
        <v>26</v>
      </c>
      <c r="J79" t="s">
        <v>27</v>
      </c>
      <c r="K79" t="s">
        <v>42</v>
      </c>
      <c r="L79" t="s">
        <v>56</v>
      </c>
      <c r="P79" t="s">
        <v>63</v>
      </c>
      <c r="Q79" t="s">
        <v>44</v>
      </c>
      <c r="R79" cm="1">
        <f t="array" ref="R7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79" t="s">
        <v>33</v>
      </c>
      <c r="T79" cm="1">
        <f t="array" ref="T7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79">
        <f>ROUNDUP(AVERAGE(Table13[[#This Row],[22]],Table13[[#This Row],[32]]),0)</f>
        <v>4</v>
      </c>
      <c r="V79" t="str" cm="1">
        <f t="array" ref="V79">_xlfn.IFS(Table13[[#This Row],[33]]=1, "Strongly agree", Table13[[#This Row],[33]]=2, "Agree", Table13[[#This Row],[33]]=3, "Somewhat agree", Table13[[#This Row],[33]]=4, "Neutral", Table13[[#This Row],[33]]=5, "Somewhat disagree", Table13[[#This Row],[33]]=6, "Disagree", Table13[[#This Row],[33]]=7, "Strongly disagree", Table13[[#This Row],[33]]="","")</f>
        <v>Neutral</v>
      </c>
      <c r="W79" t="s">
        <v>31</v>
      </c>
      <c r="X79" t="s">
        <v>34</v>
      </c>
      <c r="Y79" t="s">
        <v>80</v>
      </c>
      <c r="Z79" t="s">
        <v>44</v>
      </c>
      <c r="AA79" t="s">
        <v>44</v>
      </c>
      <c r="AB79" t="s">
        <v>44</v>
      </c>
      <c r="AC79" t="s">
        <v>36</v>
      </c>
      <c r="AD79" t="s">
        <v>140</v>
      </c>
      <c r="AE79" t="s">
        <v>37</v>
      </c>
      <c r="AF79" t="s">
        <v>38</v>
      </c>
      <c r="AG79" t="s">
        <v>39</v>
      </c>
    </row>
    <row r="80" spans="1:33" x14ac:dyDescent="0.25">
      <c r="A80">
        <v>89</v>
      </c>
      <c r="B80" s="1">
        <v>44739.655590277798</v>
      </c>
      <c r="C80" s="1">
        <v>44739.6729513889</v>
      </c>
      <c r="D80" t="s">
        <v>22</v>
      </c>
      <c r="F80" t="s">
        <v>23</v>
      </c>
      <c r="G80" t="s">
        <v>24</v>
      </c>
      <c r="H80" t="s">
        <v>53</v>
      </c>
      <c r="I80" t="s">
        <v>26</v>
      </c>
      <c r="J80" t="s">
        <v>27</v>
      </c>
      <c r="K80" t="s">
        <v>28</v>
      </c>
      <c r="L80" t="s">
        <v>56</v>
      </c>
      <c r="P80" t="s">
        <v>63</v>
      </c>
      <c r="Q80" t="s">
        <v>73</v>
      </c>
      <c r="R80" cm="1">
        <f t="array" ref="R8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80" t="s">
        <v>36</v>
      </c>
      <c r="T80" cm="1">
        <f t="array" ref="T8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80">
        <f>ROUNDUP(AVERAGE(Table13[[#This Row],[22]],Table13[[#This Row],[32]]),0)</f>
        <v>5</v>
      </c>
      <c r="V80" t="str" cm="1">
        <f t="array" ref="V80">_xlfn.IFS(Table13[[#This Row],[33]]=1, "Strongly agree", Table13[[#This Row],[33]]=2, "Agree", Table13[[#This Row],[33]]=3, "Somewhat agree", Table13[[#This Row],[33]]=4, "Neutral", Table13[[#This Row],[33]]=5, "Somewhat disagree", Table13[[#This Row],[33]]=6, "Disagree", Table13[[#This Row],[33]]=7, "Strongly disagree", Table13[[#This Row],[33]]="","")</f>
        <v>Somewhat disagree</v>
      </c>
      <c r="W80" t="s">
        <v>36</v>
      </c>
      <c r="X80" t="s">
        <v>64</v>
      </c>
      <c r="Y80" t="s">
        <v>35</v>
      </c>
      <c r="Z80" t="s">
        <v>36</v>
      </c>
      <c r="AA80" t="s">
        <v>36</v>
      </c>
      <c r="AB80" t="s">
        <v>31</v>
      </c>
      <c r="AC80" t="s">
        <v>31</v>
      </c>
      <c r="AE80" t="s">
        <v>66</v>
      </c>
      <c r="AF80" t="s">
        <v>47</v>
      </c>
      <c r="AG80" t="s">
        <v>51</v>
      </c>
    </row>
    <row r="81" spans="1:33" x14ac:dyDescent="0.25">
      <c r="A81">
        <v>90</v>
      </c>
      <c r="B81" s="1">
        <v>44739.672314814801</v>
      </c>
      <c r="C81" s="1">
        <v>44739.676423611098</v>
      </c>
      <c r="D81" t="s">
        <v>22</v>
      </c>
      <c r="F81" t="s">
        <v>23</v>
      </c>
      <c r="G81" t="s">
        <v>41</v>
      </c>
      <c r="H81" t="s">
        <v>25</v>
      </c>
      <c r="I81" t="s">
        <v>26</v>
      </c>
      <c r="J81" t="s">
        <v>27</v>
      </c>
      <c r="K81" t="s">
        <v>104</v>
      </c>
      <c r="L81" t="s">
        <v>56</v>
      </c>
      <c r="P81" t="s">
        <v>30</v>
      </c>
      <c r="Q81" t="s">
        <v>36</v>
      </c>
      <c r="R81" cm="1">
        <f t="array" ref="R8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81" t="s">
        <v>36</v>
      </c>
      <c r="T81" cm="1">
        <f t="array" ref="T8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81">
        <f>ROUNDUP(AVERAGE(Table13[[#This Row],[22]],Table13[[#This Row],[32]]),0)</f>
        <v>2</v>
      </c>
      <c r="V81" t="str" cm="1">
        <f t="array" ref="V81">_xlfn.IFS(Table13[[#This Row],[33]]=1, "Strongly agree", Table13[[#This Row],[33]]=2, "Agree", Table13[[#This Row],[33]]=3, "Somewhat agree", Table13[[#This Row],[33]]=4, "Neutral", Table13[[#This Row],[33]]=5, "Somewhat disagree", Table13[[#This Row],[33]]=6, "Disagree", Table13[[#This Row],[33]]=7, "Strongly disagree", Table13[[#This Row],[33]]="","")</f>
        <v>Agree</v>
      </c>
      <c r="W81" t="s">
        <v>31</v>
      </c>
      <c r="X81" t="s">
        <v>34</v>
      </c>
      <c r="Y81" t="s">
        <v>72</v>
      </c>
      <c r="Z81" t="s">
        <v>36</v>
      </c>
      <c r="AA81" t="s">
        <v>45</v>
      </c>
      <c r="AB81" t="s">
        <v>36</v>
      </c>
      <c r="AC81" t="s">
        <v>31</v>
      </c>
      <c r="AE81" t="s">
        <v>37</v>
      </c>
      <c r="AF81" t="s">
        <v>47</v>
      </c>
      <c r="AG81" t="s">
        <v>39</v>
      </c>
    </row>
    <row r="82" spans="1:33" x14ac:dyDescent="0.25">
      <c r="A82">
        <v>91</v>
      </c>
      <c r="B82" s="1">
        <v>44739.676736111098</v>
      </c>
      <c r="C82" s="1">
        <v>44739.678310185198</v>
      </c>
      <c r="D82" t="s">
        <v>22</v>
      </c>
      <c r="F82" t="s">
        <v>23</v>
      </c>
      <c r="G82" t="s">
        <v>89</v>
      </c>
      <c r="H82" t="s">
        <v>25</v>
      </c>
      <c r="I82" t="s">
        <v>54</v>
      </c>
      <c r="J82" t="s">
        <v>27</v>
      </c>
      <c r="K82" t="s">
        <v>83</v>
      </c>
      <c r="L82" t="s">
        <v>56</v>
      </c>
      <c r="P82" t="s">
        <v>30</v>
      </c>
      <c r="Q82" t="s">
        <v>31</v>
      </c>
      <c r="R82" cm="1">
        <f t="array" ref="R8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82" t="s">
        <v>44</v>
      </c>
      <c r="T82" cm="1">
        <f t="array" ref="T8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82">
        <f>ROUNDUP(AVERAGE(Table13[[#This Row],[22]],Table13[[#This Row],[32]]),0)</f>
        <v>2</v>
      </c>
      <c r="V82" t="str" cm="1">
        <f t="array" ref="V82">_xlfn.IFS(Table13[[#This Row],[33]]=1, "Strongly agree", Table13[[#This Row],[33]]=2, "Agree", Table13[[#This Row],[33]]=3, "Somewhat agree", Table13[[#This Row],[33]]=4, "Neutral", Table13[[#This Row],[33]]=5, "Somewhat disagree", Table13[[#This Row],[33]]=6, "Disagree", Table13[[#This Row],[33]]=7, "Strongly disagree", Table13[[#This Row],[33]]="","")</f>
        <v>Agree</v>
      </c>
      <c r="W82" t="s">
        <v>31</v>
      </c>
      <c r="X82" t="s">
        <v>49</v>
      </c>
      <c r="Y82" t="s">
        <v>72</v>
      </c>
      <c r="Z82" t="s">
        <v>31</v>
      </c>
      <c r="AA82" t="s">
        <v>45</v>
      </c>
      <c r="AB82" t="s">
        <v>36</v>
      </c>
      <c r="AC82" t="s">
        <v>31</v>
      </c>
      <c r="AD82" t="s">
        <v>141</v>
      </c>
      <c r="AE82" t="s">
        <v>66</v>
      </c>
      <c r="AF82" t="s">
        <v>47</v>
      </c>
      <c r="AG82" t="s">
        <v>51</v>
      </c>
    </row>
    <row r="83" spans="1:33" x14ac:dyDescent="0.25">
      <c r="A83">
        <v>92</v>
      </c>
      <c r="B83" s="1">
        <v>44739.686354166697</v>
      </c>
      <c r="C83" s="1">
        <v>44739.697349536997</v>
      </c>
      <c r="D83" t="s">
        <v>22</v>
      </c>
      <c r="F83" t="s">
        <v>23</v>
      </c>
      <c r="G83" t="s">
        <v>24</v>
      </c>
      <c r="H83" t="s">
        <v>25</v>
      </c>
      <c r="I83" t="s">
        <v>54</v>
      </c>
      <c r="J83" t="s">
        <v>27</v>
      </c>
      <c r="K83" t="s">
        <v>28</v>
      </c>
      <c r="L83" t="s">
        <v>29</v>
      </c>
      <c r="M83" t="s">
        <v>30</v>
      </c>
      <c r="N83" t="s">
        <v>30</v>
      </c>
      <c r="O83" t="s">
        <v>31</v>
      </c>
      <c r="Q83" t="s">
        <v>44</v>
      </c>
      <c r="R83" cm="1">
        <f t="array" ref="R8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83" t="s">
        <v>33</v>
      </c>
      <c r="T83" cm="1">
        <f t="array" ref="T8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83">
        <f>ROUNDUP(AVERAGE(Table13[[#This Row],[22]],Table13[[#This Row],[32]]),0)</f>
        <v>4</v>
      </c>
      <c r="V83" t="str" cm="1">
        <f t="array" ref="V83">_xlfn.IFS(Table13[[#This Row],[33]]=1, "Strongly agree", Table13[[#This Row],[33]]=2, "Agree", Table13[[#This Row],[33]]=3, "Somewhat agree", Table13[[#This Row],[33]]=4, "Neutral", Table13[[#This Row],[33]]=5, "Somewhat disagree", Table13[[#This Row],[33]]=6, "Disagree", Table13[[#This Row],[33]]=7, "Strongly disagree", Table13[[#This Row],[33]]="","")</f>
        <v>Neutral</v>
      </c>
      <c r="W83" t="s">
        <v>36</v>
      </c>
      <c r="X83" t="s">
        <v>34</v>
      </c>
      <c r="Y83" t="s">
        <v>65</v>
      </c>
      <c r="Z83" t="s">
        <v>44</v>
      </c>
      <c r="AA83" t="s">
        <v>73</v>
      </c>
      <c r="AB83" t="s">
        <v>36</v>
      </c>
      <c r="AC83" t="s">
        <v>31</v>
      </c>
      <c r="AE83" t="s">
        <v>101</v>
      </c>
      <c r="AF83" t="s">
        <v>47</v>
      </c>
      <c r="AG83" t="s">
        <v>51</v>
      </c>
    </row>
    <row r="84" spans="1:33" x14ac:dyDescent="0.25">
      <c r="A84">
        <v>93</v>
      </c>
      <c r="B84" s="1">
        <v>44739.816342592603</v>
      </c>
      <c r="C84" s="1">
        <v>44739.818437499998</v>
      </c>
      <c r="D84" t="s">
        <v>22</v>
      </c>
      <c r="F84" t="s">
        <v>23</v>
      </c>
      <c r="G84" t="s">
        <v>71</v>
      </c>
      <c r="H84" t="s">
        <v>25</v>
      </c>
      <c r="I84" t="s">
        <v>26</v>
      </c>
      <c r="J84" t="s">
        <v>114</v>
      </c>
      <c r="K84" t="s">
        <v>62</v>
      </c>
      <c r="L84" t="s">
        <v>43</v>
      </c>
      <c r="P84" t="s">
        <v>63</v>
      </c>
      <c r="Q84" t="s">
        <v>45</v>
      </c>
      <c r="R84" cm="1">
        <f t="array" ref="R8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84" t="s">
        <v>36</v>
      </c>
      <c r="T84" cm="1">
        <f t="array" ref="T8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84">
        <f>ROUNDUP(AVERAGE(Table13[[#This Row],[22]],Table13[[#This Row],[32]]),0)</f>
        <v>3</v>
      </c>
      <c r="V84" t="str" cm="1">
        <f t="array" ref="V84">_xlfn.IFS(Table13[[#This Row],[33]]=1, "Strongly agree", Table13[[#This Row],[33]]=2, "Agree", Table13[[#This Row],[33]]=3, "Somewhat agree", Table13[[#This Row],[33]]=4, "Neutral", Table13[[#This Row],[33]]=5, "Somewhat disagree", Table13[[#This Row],[33]]=6, "Disagree", Table13[[#This Row],[33]]=7, "Strongly disagree", Table13[[#This Row],[33]]="","")</f>
        <v>Somewhat agree</v>
      </c>
      <c r="W84" t="s">
        <v>36</v>
      </c>
      <c r="X84" t="s">
        <v>34</v>
      </c>
      <c r="Y84" t="s">
        <v>35</v>
      </c>
      <c r="Z84" t="s">
        <v>31</v>
      </c>
      <c r="AA84" t="s">
        <v>45</v>
      </c>
      <c r="AB84" t="s">
        <v>31</v>
      </c>
      <c r="AC84" t="s">
        <v>36</v>
      </c>
      <c r="AD84" t="s">
        <v>142</v>
      </c>
      <c r="AE84" t="s">
        <v>37</v>
      </c>
      <c r="AF84" t="s">
        <v>38</v>
      </c>
      <c r="AG84" t="s">
        <v>51</v>
      </c>
    </row>
    <row r="85" spans="1:33" x14ac:dyDescent="0.25">
      <c r="A85">
        <v>94</v>
      </c>
      <c r="B85" s="1">
        <v>44739.8965509259</v>
      </c>
      <c r="C85" s="1">
        <v>44739.904374999998</v>
      </c>
      <c r="D85" t="s">
        <v>22</v>
      </c>
      <c r="F85" t="s">
        <v>23</v>
      </c>
      <c r="G85" t="s">
        <v>71</v>
      </c>
      <c r="H85" t="s">
        <v>25</v>
      </c>
      <c r="I85" t="s">
        <v>54</v>
      </c>
      <c r="J85" t="s">
        <v>143</v>
      </c>
      <c r="K85" t="s">
        <v>62</v>
      </c>
      <c r="L85" t="s">
        <v>56</v>
      </c>
      <c r="P85" t="s">
        <v>30</v>
      </c>
      <c r="Q85" t="s">
        <v>36</v>
      </c>
      <c r="R85" cm="1">
        <f t="array" ref="R8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85" t="s">
        <v>44</v>
      </c>
      <c r="T85" cm="1">
        <f t="array" ref="T8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85">
        <f>ROUNDUP(AVERAGE(Table13[[#This Row],[22]],Table13[[#This Row],[32]]),0)</f>
        <v>3</v>
      </c>
      <c r="V85" t="str" cm="1">
        <f t="array" ref="V85">_xlfn.IFS(Table13[[#This Row],[33]]=1, "Strongly agree", Table13[[#This Row],[33]]=2, "Agree", Table13[[#This Row],[33]]=3, "Somewhat agree", Table13[[#This Row],[33]]=4, "Neutral", Table13[[#This Row],[33]]=5, "Somewhat disagree", Table13[[#This Row],[33]]=6, "Disagree", Table13[[#This Row],[33]]=7, "Strongly disagree", Table13[[#This Row],[33]]="","")</f>
        <v>Somewhat agree</v>
      </c>
      <c r="W85" t="s">
        <v>31</v>
      </c>
      <c r="X85" t="s">
        <v>64</v>
      </c>
      <c r="Y85" t="s">
        <v>35</v>
      </c>
      <c r="Z85" t="s">
        <v>45</v>
      </c>
      <c r="AA85" t="s">
        <v>36</v>
      </c>
      <c r="AB85" t="s">
        <v>31</v>
      </c>
      <c r="AC85" t="s">
        <v>31</v>
      </c>
      <c r="AD85" t="s">
        <v>144</v>
      </c>
      <c r="AE85" t="s">
        <v>37</v>
      </c>
      <c r="AF85" t="s">
        <v>38</v>
      </c>
      <c r="AG85" t="s">
        <v>51</v>
      </c>
    </row>
    <row r="86" spans="1:33" x14ac:dyDescent="0.25">
      <c r="A86">
        <v>95</v>
      </c>
      <c r="B86" s="1">
        <v>44739.904733796298</v>
      </c>
      <c r="C86" s="1">
        <v>44739.907222222202</v>
      </c>
      <c r="D86" t="s">
        <v>22</v>
      </c>
      <c r="F86" t="s">
        <v>23</v>
      </c>
      <c r="G86" t="s">
        <v>24</v>
      </c>
      <c r="H86" t="s">
        <v>53</v>
      </c>
      <c r="I86" t="s">
        <v>54</v>
      </c>
      <c r="J86" t="s">
        <v>27</v>
      </c>
      <c r="K86" t="s">
        <v>28</v>
      </c>
      <c r="L86" t="s">
        <v>56</v>
      </c>
      <c r="P86" t="s">
        <v>63</v>
      </c>
      <c r="Q86" t="s">
        <v>32</v>
      </c>
      <c r="R86" cm="1">
        <f t="array" ref="R8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86" t="s">
        <v>36</v>
      </c>
      <c r="T86" cm="1">
        <f t="array" ref="T8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86">
        <f>ROUNDUP(AVERAGE(Table13[[#This Row],[22]],Table13[[#This Row],[32]]),0)</f>
        <v>4</v>
      </c>
      <c r="V86" t="str" cm="1">
        <f t="array" ref="V86">_xlfn.IFS(Table13[[#This Row],[33]]=1, "Strongly agree", Table13[[#This Row],[33]]=2, "Agree", Table13[[#This Row],[33]]=3, "Somewhat agree", Table13[[#This Row],[33]]=4, "Neutral", Table13[[#This Row],[33]]=5, "Somewhat disagree", Table13[[#This Row],[33]]=6, "Disagree", Table13[[#This Row],[33]]=7, "Strongly disagree", Table13[[#This Row],[33]]="","")</f>
        <v>Neutral</v>
      </c>
      <c r="W86" t="s">
        <v>36</v>
      </c>
      <c r="X86" t="s">
        <v>49</v>
      </c>
      <c r="Y86" t="s">
        <v>72</v>
      </c>
      <c r="Z86" t="s">
        <v>31</v>
      </c>
      <c r="AA86" t="s">
        <v>45</v>
      </c>
      <c r="AB86" t="s">
        <v>31</v>
      </c>
      <c r="AC86" t="s">
        <v>36</v>
      </c>
      <c r="AE86" t="s">
        <v>66</v>
      </c>
      <c r="AF86" t="s">
        <v>47</v>
      </c>
      <c r="AG86" t="s">
        <v>51</v>
      </c>
    </row>
    <row r="87" spans="1:33" x14ac:dyDescent="0.25">
      <c r="A87">
        <v>96</v>
      </c>
      <c r="B87" s="1">
        <v>44740.343900462998</v>
      </c>
      <c r="C87" s="1">
        <v>44740.345474537004</v>
      </c>
      <c r="D87" t="s">
        <v>22</v>
      </c>
      <c r="F87" t="s">
        <v>23</v>
      </c>
      <c r="G87" t="s">
        <v>24</v>
      </c>
      <c r="H87" t="s">
        <v>25</v>
      </c>
      <c r="I87" t="s">
        <v>26</v>
      </c>
      <c r="J87" t="s">
        <v>27</v>
      </c>
      <c r="K87" t="s">
        <v>106</v>
      </c>
      <c r="L87" t="s">
        <v>43</v>
      </c>
      <c r="P87" t="s">
        <v>59</v>
      </c>
      <c r="Q87" t="s">
        <v>32</v>
      </c>
      <c r="R87" cm="1">
        <f t="array" ref="R8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87" t="s">
        <v>44</v>
      </c>
      <c r="T87" cm="1">
        <f t="array" ref="T8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87">
        <f>ROUNDUP(AVERAGE(Table13[[#This Row],[22]],Table13[[#This Row],[32]]),0)</f>
        <v>5</v>
      </c>
      <c r="V87" t="str" cm="1">
        <f t="array" ref="V87">_xlfn.IFS(Table13[[#This Row],[33]]=1, "Strongly agree", Table13[[#This Row],[33]]=2, "Agree", Table13[[#This Row],[33]]=3, "Somewhat agree", Table13[[#This Row],[33]]=4, "Neutral", Table13[[#This Row],[33]]=5, "Somewhat disagree", Table13[[#This Row],[33]]=6, "Disagree", Table13[[#This Row],[33]]=7, "Strongly disagree", Table13[[#This Row],[33]]="","")</f>
        <v>Somewhat disagree</v>
      </c>
      <c r="W87" t="s">
        <v>31</v>
      </c>
      <c r="X87" t="s">
        <v>34</v>
      </c>
      <c r="Y87" t="s">
        <v>72</v>
      </c>
      <c r="Z87" t="s">
        <v>45</v>
      </c>
      <c r="AA87" t="s">
        <v>44</v>
      </c>
      <c r="AB87" t="s">
        <v>36</v>
      </c>
      <c r="AC87" t="s">
        <v>31</v>
      </c>
      <c r="AE87" t="s">
        <v>37</v>
      </c>
      <c r="AF87" t="s">
        <v>38</v>
      </c>
      <c r="AG87" t="s">
        <v>39</v>
      </c>
    </row>
    <row r="88" spans="1:33" x14ac:dyDescent="0.25">
      <c r="A88">
        <v>97</v>
      </c>
      <c r="B88" s="1">
        <v>44740.389120370397</v>
      </c>
      <c r="C88" s="1">
        <v>44740.391782407401</v>
      </c>
      <c r="D88" t="s">
        <v>22</v>
      </c>
      <c r="F88" t="s">
        <v>23</v>
      </c>
      <c r="G88" t="s">
        <v>89</v>
      </c>
      <c r="H88" t="s">
        <v>25</v>
      </c>
      <c r="I88" t="s">
        <v>26</v>
      </c>
      <c r="J88" t="s">
        <v>27</v>
      </c>
      <c r="K88" t="s">
        <v>84</v>
      </c>
      <c r="L88" t="s">
        <v>43</v>
      </c>
      <c r="P88" t="s">
        <v>76</v>
      </c>
      <c r="Q88" t="s">
        <v>44</v>
      </c>
      <c r="R88" cm="1">
        <f t="array" ref="R8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88" t="s">
        <v>44</v>
      </c>
      <c r="T88" cm="1">
        <f t="array" ref="T8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88">
        <f>ROUNDUP(AVERAGE(Table13[[#This Row],[22]],Table13[[#This Row],[32]]),0)</f>
        <v>3</v>
      </c>
      <c r="V88" t="str" cm="1">
        <f t="array" ref="V88">_xlfn.IFS(Table13[[#This Row],[33]]=1, "Strongly agree", Table13[[#This Row],[33]]=2, "Agree", Table13[[#This Row],[33]]=3, "Somewhat agree", Table13[[#This Row],[33]]=4, "Neutral", Table13[[#This Row],[33]]=5, "Somewhat disagree", Table13[[#This Row],[33]]=6, "Disagree", Table13[[#This Row],[33]]=7, "Strongly disagree", Table13[[#This Row],[33]]="","")</f>
        <v>Somewhat agree</v>
      </c>
      <c r="W88" t="s">
        <v>31</v>
      </c>
      <c r="X88" t="s">
        <v>145</v>
      </c>
      <c r="Y88" t="s">
        <v>57</v>
      </c>
      <c r="Z88" t="s">
        <v>36</v>
      </c>
      <c r="AA88" t="s">
        <v>45</v>
      </c>
      <c r="AB88" t="s">
        <v>31</v>
      </c>
      <c r="AC88" t="s">
        <v>45</v>
      </c>
      <c r="AE88" t="s">
        <v>37</v>
      </c>
      <c r="AF88" t="s">
        <v>47</v>
      </c>
      <c r="AG88" t="s">
        <v>39</v>
      </c>
    </row>
    <row r="89" spans="1:33" x14ac:dyDescent="0.25">
      <c r="A89">
        <v>98</v>
      </c>
      <c r="B89" s="1">
        <v>44740.402268518497</v>
      </c>
      <c r="C89" s="1">
        <v>44740.407349537003</v>
      </c>
      <c r="D89" t="s">
        <v>22</v>
      </c>
      <c r="F89" t="s">
        <v>23</v>
      </c>
      <c r="G89" t="s">
        <v>24</v>
      </c>
      <c r="H89" t="s">
        <v>25</v>
      </c>
      <c r="I89" t="s">
        <v>26</v>
      </c>
      <c r="J89" t="s">
        <v>27</v>
      </c>
      <c r="K89" t="s">
        <v>62</v>
      </c>
      <c r="L89" t="s">
        <v>43</v>
      </c>
      <c r="P89" t="s">
        <v>63</v>
      </c>
      <c r="Q89" t="s">
        <v>44</v>
      </c>
      <c r="R89" cm="1">
        <f t="array" ref="R8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89" t="s">
        <v>45</v>
      </c>
      <c r="T89" cm="1">
        <f t="array" ref="T8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89">
        <f>ROUNDUP(AVERAGE(Table13[[#This Row],[22]],Table13[[#This Row],[32]]),0)</f>
        <v>4</v>
      </c>
      <c r="V89" t="str" cm="1">
        <f t="array" ref="V89">_xlfn.IFS(Table13[[#This Row],[33]]=1, "Strongly agree", Table13[[#This Row],[33]]=2, "Agree", Table13[[#This Row],[33]]=3, "Somewhat agree", Table13[[#This Row],[33]]=4, "Neutral", Table13[[#This Row],[33]]=5, "Somewhat disagree", Table13[[#This Row],[33]]=6, "Disagree", Table13[[#This Row],[33]]=7, "Strongly disagree", Table13[[#This Row],[33]]="","")</f>
        <v>Neutral</v>
      </c>
      <c r="W89" t="s">
        <v>36</v>
      </c>
      <c r="X89" t="s">
        <v>34</v>
      </c>
      <c r="Y89" t="s">
        <v>80</v>
      </c>
      <c r="Z89" t="s">
        <v>44</v>
      </c>
      <c r="AA89" t="s">
        <v>44</v>
      </c>
      <c r="AB89" t="s">
        <v>36</v>
      </c>
      <c r="AC89" t="s">
        <v>36</v>
      </c>
      <c r="AD89" t="s">
        <v>146</v>
      </c>
      <c r="AE89" t="s">
        <v>66</v>
      </c>
      <c r="AF89" t="s">
        <v>38</v>
      </c>
      <c r="AG89" t="s">
        <v>51</v>
      </c>
    </row>
    <row r="90" spans="1:33" x14ac:dyDescent="0.25">
      <c r="A90">
        <v>99</v>
      </c>
      <c r="B90" s="1">
        <v>44740.445428240702</v>
      </c>
      <c r="C90" s="1">
        <v>44740.447037037004</v>
      </c>
      <c r="D90" t="s">
        <v>22</v>
      </c>
      <c r="F90" t="s">
        <v>40</v>
      </c>
      <c r="G90" t="s">
        <v>52</v>
      </c>
      <c r="H90" t="s">
        <v>25</v>
      </c>
      <c r="I90" t="s">
        <v>54</v>
      </c>
      <c r="J90" t="s">
        <v>27</v>
      </c>
      <c r="K90" t="s">
        <v>98</v>
      </c>
      <c r="L90" t="s">
        <v>29</v>
      </c>
      <c r="M90" t="s">
        <v>48</v>
      </c>
      <c r="N90" t="s">
        <v>59</v>
      </c>
      <c r="O90" t="s">
        <v>31</v>
      </c>
      <c r="Q90" t="s">
        <v>36</v>
      </c>
      <c r="R90" cm="1">
        <f t="array" ref="R9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90" t="s">
        <v>44</v>
      </c>
      <c r="T90" cm="1">
        <f t="array" ref="T9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90">
        <f>ROUNDUP(AVERAGE(Table13[[#This Row],[22]],Table13[[#This Row],[32]]),0)</f>
        <v>3</v>
      </c>
      <c r="V90" t="str" cm="1">
        <f t="array" ref="V90">_xlfn.IFS(Table13[[#This Row],[33]]=1, "Strongly agree", Table13[[#This Row],[33]]=2, "Agree", Table13[[#This Row],[33]]=3, "Somewhat agree", Table13[[#This Row],[33]]=4, "Neutral", Table13[[#This Row],[33]]=5, "Somewhat disagree", Table13[[#This Row],[33]]=6, "Disagree", Table13[[#This Row],[33]]=7, "Strongly disagree", Table13[[#This Row],[33]]="","")</f>
        <v>Somewhat agree</v>
      </c>
      <c r="W90" t="s">
        <v>31</v>
      </c>
      <c r="X90" t="s">
        <v>64</v>
      </c>
      <c r="Y90" t="s">
        <v>80</v>
      </c>
      <c r="Z90" t="s">
        <v>45</v>
      </c>
      <c r="AA90" t="s">
        <v>33</v>
      </c>
      <c r="AB90" t="s">
        <v>36</v>
      </c>
      <c r="AC90" t="s">
        <v>36</v>
      </c>
      <c r="AE90" t="s">
        <v>37</v>
      </c>
      <c r="AF90" t="s">
        <v>47</v>
      </c>
      <c r="AG90" t="s">
        <v>51</v>
      </c>
    </row>
    <row r="91" spans="1:33" x14ac:dyDescent="0.25">
      <c r="A91">
        <v>100</v>
      </c>
      <c r="B91" s="1">
        <v>44740.455138888901</v>
      </c>
      <c r="C91" s="1">
        <v>44740.465277777803</v>
      </c>
      <c r="D91" t="s">
        <v>22</v>
      </c>
      <c r="F91" t="s">
        <v>40</v>
      </c>
      <c r="G91" t="s">
        <v>24</v>
      </c>
      <c r="H91" t="s">
        <v>25</v>
      </c>
      <c r="I91" t="s">
        <v>54</v>
      </c>
      <c r="J91" t="s">
        <v>27</v>
      </c>
      <c r="K91" t="s">
        <v>147</v>
      </c>
      <c r="L91" t="s">
        <v>43</v>
      </c>
      <c r="P91" t="s">
        <v>76</v>
      </c>
      <c r="Q91" t="s">
        <v>31</v>
      </c>
      <c r="R91" cm="1">
        <f t="array" ref="R9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91" t="s">
        <v>31</v>
      </c>
      <c r="T91" cm="1">
        <f t="array" ref="T9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91">
        <f>ROUNDUP(AVERAGE(Table13[[#This Row],[22]],Table13[[#This Row],[32]]),0)</f>
        <v>1</v>
      </c>
      <c r="V91" t="str" cm="1">
        <f t="array" ref="V91">_xlfn.IFS(Table13[[#This Row],[33]]=1, "Strongly agree", Table13[[#This Row],[33]]=2, "Agree", Table13[[#This Row],[33]]=3, "Somewhat agree", Table13[[#This Row],[33]]=4, "Neutral", Table13[[#This Row],[33]]=5, "Somewhat disagree", Table13[[#This Row],[33]]=6, "Disagree", Table13[[#This Row],[33]]=7, "Strongly disagree", Table13[[#This Row],[33]]="","")</f>
        <v>Strongly agree</v>
      </c>
      <c r="W91" t="s">
        <v>31</v>
      </c>
      <c r="X91" t="s">
        <v>46</v>
      </c>
      <c r="Y91" t="s">
        <v>65</v>
      </c>
      <c r="Z91" t="s">
        <v>45</v>
      </c>
      <c r="AA91" t="s">
        <v>45</v>
      </c>
      <c r="AB91" t="s">
        <v>44</v>
      </c>
      <c r="AC91" t="s">
        <v>44</v>
      </c>
      <c r="AE91" t="s">
        <v>37</v>
      </c>
      <c r="AF91" t="s">
        <v>47</v>
      </c>
      <c r="AG91" t="s">
        <v>51</v>
      </c>
    </row>
    <row r="92" spans="1:33" x14ac:dyDescent="0.25">
      <c r="A92">
        <v>101</v>
      </c>
      <c r="B92" s="1">
        <v>44740.722453703696</v>
      </c>
      <c r="C92" s="1">
        <v>44740.724837962996</v>
      </c>
      <c r="D92" t="s">
        <v>22</v>
      </c>
      <c r="F92" t="s">
        <v>23</v>
      </c>
      <c r="G92" t="s">
        <v>24</v>
      </c>
      <c r="H92" t="s">
        <v>25</v>
      </c>
      <c r="I92" t="s">
        <v>26</v>
      </c>
      <c r="J92" t="s">
        <v>114</v>
      </c>
      <c r="K92" t="s">
        <v>62</v>
      </c>
      <c r="L92" t="s">
        <v>56</v>
      </c>
      <c r="P92" t="s">
        <v>63</v>
      </c>
      <c r="Q92" t="s">
        <v>36</v>
      </c>
      <c r="R92" cm="1">
        <f t="array" ref="R9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92" t="s">
        <v>36</v>
      </c>
      <c r="T92" cm="1">
        <f t="array" ref="T9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92">
        <f>ROUNDUP(AVERAGE(Table13[[#This Row],[22]],Table13[[#This Row],[32]]),0)</f>
        <v>2</v>
      </c>
      <c r="V92" t="str" cm="1">
        <f t="array" ref="V92">_xlfn.IFS(Table13[[#This Row],[33]]=1, "Strongly agree", Table13[[#This Row],[33]]=2, "Agree", Table13[[#This Row],[33]]=3, "Somewhat agree", Table13[[#This Row],[33]]=4, "Neutral", Table13[[#This Row],[33]]=5, "Somewhat disagree", Table13[[#This Row],[33]]=6, "Disagree", Table13[[#This Row],[33]]=7, "Strongly disagree", Table13[[#This Row],[33]]="","")</f>
        <v>Agree</v>
      </c>
      <c r="W92" t="s">
        <v>31</v>
      </c>
      <c r="X92" t="s">
        <v>49</v>
      </c>
      <c r="Y92" t="s">
        <v>35</v>
      </c>
      <c r="Z92" t="s">
        <v>31</v>
      </c>
      <c r="AA92" t="s">
        <v>33</v>
      </c>
      <c r="AB92" t="s">
        <v>44</v>
      </c>
      <c r="AC92" t="s">
        <v>36</v>
      </c>
      <c r="AE92" t="s">
        <v>66</v>
      </c>
      <c r="AF92" t="s">
        <v>38</v>
      </c>
      <c r="AG92" t="s">
        <v>51</v>
      </c>
    </row>
    <row r="93" spans="1:33" x14ac:dyDescent="0.25">
      <c r="A93">
        <v>102</v>
      </c>
      <c r="B93" s="1">
        <v>44740.872291666703</v>
      </c>
      <c r="C93" s="1">
        <v>44740.873634259297</v>
      </c>
      <c r="D93" t="s">
        <v>22</v>
      </c>
      <c r="F93" t="s">
        <v>23</v>
      </c>
      <c r="G93" t="s">
        <v>71</v>
      </c>
      <c r="H93" t="s">
        <v>25</v>
      </c>
      <c r="I93" t="s">
        <v>54</v>
      </c>
      <c r="J93" t="s">
        <v>114</v>
      </c>
      <c r="K93" t="s">
        <v>119</v>
      </c>
      <c r="L93" t="s">
        <v>56</v>
      </c>
      <c r="P93" t="s">
        <v>63</v>
      </c>
      <c r="Q93" t="s">
        <v>31</v>
      </c>
      <c r="R93" cm="1">
        <f t="array" ref="R9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93" t="s">
        <v>31</v>
      </c>
      <c r="T93" cm="1">
        <f t="array" ref="T9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93">
        <f>ROUNDUP(AVERAGE(Table13[[#This Row],[22]],Table13[[#This Row],[32]]),0)</f>
        <v>1</v>
      </c>
      <c r="V93" t="str" cm="1">
        <f t="array" ref="V93">_xlfn.IFS(Table13[[#This Row],[33]]=1, "Strongly agree", Table13[[#This Row],[33]]=2, "Agree", Table13[[#This Row],[33]]=3, "Somewhat agree", Table13[[#This Row],[33]]=4, "Neutral", Table13[[#This Row],[33]]=5, "Somewhat disagree", Table13[[#This Row],[33]]=6, "Disagree", Table13[[#This Row],[33]]=7, "Strongly disagree", Table13[[#This Row],[33]]="","")</f>
        <v>Strongly agree</v>
      </c>
      <c r="W93" t="s">
        <v>31</v>
      </c>
      <c r="X93" t="s">
        <v>49</v>
      </c>
      <c r="Y93" t="s">
        <v>35</v>
      </c>
      <c r="Z93" t="s">
        <v>31</v>
      </c>
      <c r="AA93" t="s">
        <v>44</v>
      </c>
      <c r="AB93" t="s">
        <v>31</v>
      </c>
      <c r="AC93" t="s">
        <v>36</v>
      </c>
      <c r="AE93" t="s">
        <v>37</v>
      </c>
      <c r="AF93" t="s">
        <v>47</v>
      </c>
      <c r="AG93" t="s">
        <v>51</v>
      </c>
    </row>
    <row r="94" spans="1:33" x14ac:dyDescent="0.25">
      <c r="A94">
        <v>103</v>
      </c>
      <c r="B94" s="1">
        <v>44740.880671296298</v>
      </c>
      <c r="C94" s="1">
        <v>44740.883900462999</v>
      </c>
      <c r="D94" t="s">
        <v>22</v>
      </c>
      <c r="F94" t="s">
        <v>23</v>
      </c>
      <c r="G94" t="s">
        <v>52</v>
      </c>
      <c r="H94" t="s">
        <v>53</v>
      </c>
      <c r="I94" t="s">
        <v>54</v>
      </c>
      <c r="J94" t="s">
        <v>114</v>
      </c>
      <c r="K94" t="s">
        <v>96</v>
      </c>
      <c r="L94" t="s">
        <v>29</v>
      </c>
      <c r="M94" t="s">
        <v>48</v>
      </c>
      <c r="N94" t="s">
        <v>63</v>
      </c>
      <c r="O94" t="s">
        <v>31</v>
      </c>
      <c r="Q94" t="s">
        <v>44</v>
      </c>
      <c r="R94" cm="1">
        <f t="array" ref="R9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94" t="s">
        <v>45</v>
      </c>
      <c r="T94" cm="1">
        <f t="array" ref="T9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94">
        <f>ROUNDUP(AVERAGE(Table13[[#This Row],[22]],Table13[[#This Row],[32]]),0)</f>
        <v>4</v>
      </c>
      <c r="V94" t="str" cm="1">
        <f t="array" ref="V94">_xlfn.IFS(Table13[[#This Row],[33]]=1, "Strongly agree", Table13[[#This Row],[33]]=2, "Agree", Table13[[#This Row],[33]]=3, "Somewhat agree", Table13[[#This Row],[33]]=4, "Neutral", Table13[[#This Row],[33]]=5, "Somewhat disagree", Table13[[#This Row],[33]]=6, "Disagree", Table13[[#This Row],[33]]=7, "Strongly disagree", Table13[[#This Row],[33]]="","")</f>
        <v>Neutral</v>
      </c>
      <c r="W94" t="s">
        <v>31</v>
      </c>
      <c r="X94" t="s">
        <v>34</v>
      </c>
      <c r="Y94" t="s">
        <v>80</v>
      </c>
      <c r="Z94" t="s">
        <v>31</v>
      </c>
      <c r="AA94" t="s">
        <v>36</v>
      </c>
      <c r="AB94" t="s">
        <v>31</v>
      </c>
      <c r="AC94" t="s">
        <v>31</v>
      </c>
      <c r="AD94" t="s">
        <v>148</v>
      </c>
      <c r="AE94" t="s">
        <v>37</v>
      </c>
      <c r="AF94" t="s">
        <v>38</v>
      </c>
      <c r="AG94" t="s">
        <v>51</v>
      </c>
    </row>
    <row r="95" spans="1:33" x14ac:dyDescent="0.25">
      <c r="A95">
        <v>104</v>
      </c>
      <c r="B95" s="1">
        <v>44741.124664351897</v>
      </c>
      <c r="C95" s="1">
        <v>44741.126608796301</v>
      </c>
      <c r="D95" t="s">
        <v>22</v>
      </c>
      <c r="F95" t="s">
        <v>40</v>
      </c>
      <c r="G95" t="s">
        <v>24</v>
      </c>
      <c r="H95" t="s">
        <v>53</v>
      </c>
      <c r="I95" t="s">
        <v>54</v>
      </c>
      <c r="J95" t="s">
        <v>27</v>
      </c>
      <c r="K95" t="s">
        <v>98</v>
      </c>
      <c r="L95" t="s">
        <v>29</v>
      </c>
      <c r="M95" t="s">
        <v>48</v>
      </c>
      <c r="N95" t="s">
        <v>48</v>
      </c>
      <c r="O95" t="s">
        <v>44</v>
      </c>
      <c r="Q95" t="s">
        <v>44</v>
      </c>
      <c r="R95" cm="1">
        <f t="array" ref="R9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95" t="s">
        <v>44</v>
      </c>
      <c r="T95" cm="1">
        <f t="array" ref="T9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95">
        <f>ROUNDUP(AVERAGE(Table13[[#This Row],[22]],Table13[[#This Row],[32]]),0)</f>
        <v>3</v>
      </c>
      <c r="V95" t="str" cm="1">
        <f t="array" ref="V95">_xlfn.IFS(Table13[[#This Row],[33]]=1, "Strongly agree", Table13[[#This Row],[33]]=2, "Agree", Table13[[#This Row],[33]]=3, "Somewhat agree", Table13[[#This Row],[33]]=4, "Neutral", Table13[[#This Row],[33]]=5, "Somewhat disagree", Table13[[#This Row],[33]]=6, "Disagree", Table13[[#This Row],[33]]=7, "Strongly disagree", Table13[[#This Row],[33]]="","")</f>
        <v>Somewhat agree</v>
      </c>
      <c r="W95" t="s">
        <v>44</v>
      </c>
      <c r="X95" t="s">
        <v>49</v>
      </c>
      <c r="Y95" t="s">
        <v>35</v>
      </c>
      <c r="Z95" t="s">
        <v>31</v>
      </c>
      <c r="AA95" t="s">
        <v>45</v>
      </c>
      <c r="AB95" t="s">
        <v>45</v>
      </c>
      <c r="AC95" t="s">
        <v>45</v>
      </c>
      <c r="AE95" t="s">
        <v>37</v>
      </c>
      <c r="AF95" t="s">
        <v>38</v>
      </c>
      <c r="AG95" t="s">
        <v>51</v>
      </c>
    </row>
    <row r="96" spans="1:33" x14ac:dyDescent="0.25">
      <c r="A96">
        <v>105</v>
      </c>
      <c r="B96" s="1">
        <v>44741.838020833296</v>
      </c>
      <c r="C96" s="1">
        <v>44741.839756944399</v>
      </c>
      <c r="D96" t="s">
        <v>22</v>
      </c>
      <c r="F96" t="s">
        <v>40</v>
      </c>
      <c r="G96" t="s">
        <v>86</v>
      </c>
      <c r="H96" t="s">
        <v>25</v>
      </c>
      <c r="I96" t="s">
        <v>26</v>
      </c>
      <c r="J96" t="s">
        <v>121</v>
      </c>
      <c r="K96" t="s">
        <v>62</v>
      </c>
      <c r="L96" t="s">
        <v>43</v>
      </c>
      <c r="P96" t="s">
        <v>48</v>
      </c>
      <c r="Q96" t="s">
        <v>31</v>
      </c>
      <c r="R96" cm="1">
        <f t="array" ref="R9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96" t="s">
        <v>45</v>
      </c>
      <c r="T96" cm="1">
        <f t="array" ref="T9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96">
        <f>ROUNDUP(AVERAGE(Table13[[#This Row],[22]],Table13[[#This Row],[32]]),0)</f>
        <v>3</v>
      </c>
      <c r="V96" t="str" cm="1">
        <f t="array" ref="V96">_xlfn.IFS(Table13[[#This Row],[33]]=1, "Strongly agree", Table13[[#This Row],[33]]=2, "Agree", Table13[[#This Row],[33]]=3, "Somewhat agree", Table13[[#This Row],[33]]=4, "Neutral", Table13[[#This Row],[33]]=5, "Somewhat disagree", Table13[[#This Row],[33]]=6, "Disagree", Table13[[#This Row],[33]]=7, "Strongly disagree", Table13[[#This Row],[33]]="","")</f>
        <v>Somewhat agree</v>
      </c>
      <c r="W96" t="s">
        <v>36</v>
      </c>
      <c r="X96" t="s">
        <v>49</v>
      </c>
      <c r="Y96" t="s">
        <v>80</v>
      </c>
      <c r="Z96" t="s">
        <v>44</v>
      </c>
      <c r="AA96" t="s">
        <v>44</v>
      </c>
      <c r="AB96" t="s">
        <v>45</v>
      </c>
      <c r="AC96" t="s">
        <v>45</v>
      </c>
      <c r="AE96" t="s">
        <v>37</v>
      </c>
      <c r="AF96" t="s">
        <v>38</v>
      </c>
      <c r="AG96" t="s">
        <v>39</v>
      </c>
    </row>
    <row r="97" spans="1:33" x14ac:dyDescent="0.25">
      <c r="A97">
        <v>106</v>
      </c>
      <c r="B97" s="1">
        <v>44741.839861111097</v>
      </c>
      <c r="C97" s="1">
        <v>44741.843981481499</v>
      </c>
      <c r="D97" t="s">
        <v>22</v>
      </c>
      <c r="F97" t="s">
        <v>23</v>
      </c>
      <c r="G97" t="s">
        <v>24</v>
      </c>
      <c r="H97" t="s">
        <v>53</v>
      </c>
      <c r="I97" t="s">
        <v>54</v>
      </c>
      <c r="J97" t="s">
        <v>27</v>
      </c>
      <c r="K97" t="s">
        <v>116</v>
      </c>
      <c r="L97" t="s">
        <v>56</v>
      </c>
      <c r="P97" t="s">
        <v>63</v>
      </c>
      <c r="Q97" t="s">
        <v>31</v>
      </c>
      <c r="R97" cm="1">
        <f t="array" ref="R9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97" t="s">
        <v>31</v>
      </c>
      <c r="T97" cm="1">
        <f t="array" ref="T9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97">
        <f>ROUNDUP(AVERAGE(Table13[[#This Row],[22]],Table13[[#This Row],[32]]),0)</f>
        <v>1</v>
      </c>
      <c r="V97" t="str" cm="1">
        <f t="array" ref="V97">_xlfn.IFS(Table13[[#This Row],[33]]=1, "Strongly agree", Table13[[#This Row],[33]]=2, "Agree", Table13[[#This Row],[33]]=3, "Somewhat agree", Table13[[#This Row],[33]]=4, "Neutral", Table13[[#This Row],[33]]=5, "Somewhat disagree", Table13[[#This Row],[33]]=6, "Disagree", Table13[[#This Row],[33]]=7, "Strongly disagree", Table13[[#This Row],[33]]="","")</f>
        <v>Strongly agree</v>
      </c>
      <c r="W97" t="s">
        <v>31</v>
      </c>
      <c r="X97" t="s">
        <v>49</v>
      </c>
      <c r="Y97" t="s">
        <v>72</v>
      </c>
      <c r="Z97" t="s">
        <v>31</v>
      </c>
      <c r="AA97" t="s">
        <v>31</v>
      </c>
      <c r="AB97" t="s">
        <v>31</v>
      </c>
      <c r="AC97" t="s">
        <v>31</v>
      </c>
      <c r="AD97" t="s">
        <v>149</v>
      </c>
      <c r="AE97" t="s">
        <v>37</v>
      </c>
      <c r="AF97" t="s">
        <v>38</v>
      </c>
      <c r="AG97" t="s">
        <v>39</v>
      </c>
    </row>
    <row r="98" spans="1:33" x14ac:dyDescent="0.25">
      <c r="A98">
        <v>107</v>
      </c>
      <c r="B98" s="1">
        <v>44741.862500000003</v>
      </c>
      <c r="C98" s="1">
        <v>44741.867488425902</v>
      </c>
      <c r="D98" t="s">
        <v>22</v>
      </c>
      <c r="F98" t="s">
        <v>23</v>
      </c>
      <c r="G98" t="s">
        <v>89</v>
      </c>
      <c r="H98" t="s">
        <v>53</v>
      </c>
      <c r="I98" t="s">
        <v>54</v>
      </c>
      <c r="J98" t="s">
        <v>150</v>
      </c>
      <c r="K98" t="s">
        <v>62</v>
      </c>
      <c r="L98" t="s">
        <v>56</v>
      </c>
      <c r="P98" t="s">
        <v>63</v>
      </c>
      <c r="Q98" t="s">
        <v>33</v>
      </c>
      <c r="R98" cm="1">
        <f t="array" ref="R9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98" t="s">
        <v>73</v>
      </c>
      <c r="T98" cm="1">
        <f t="array" ref="T9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98">
        <f>ROUNDUP(AVERAGE(Table13[[#This Row],[22]],Table13[[#This Row],[32]]),0)</f>
        <v>6</v>
      </c>
      <c r="V98" t="str" cm="1">
        <f t="array" ref="V98">_xlfn.IFS(Table13[[#This Row],[33]]=1, "Strongly agree", Table13[[#This Row],[33]]=2, "Agree", Table13[[#This Row],[33]]=3, "Somewhat agree", Table13[[#This Row],[33]]=4, "Neutral", Table13[[#This Row],[33]]=5, "Somewhat disagree", Table13[[#This Row],[33]]=6, "Disagree", Table13[[#This Row],[33]]=7, "Strongly disagree", Table13[[#This Row],[33]]="","")</f>
        <v>Disagree</v>
      </c>
      <c r="W98" t="s">
        <v>31</v>
      </c>
      <c r="X98" t="s">
        <v>34</v>
      </c>
      <c r="Y98" t="s">
        <v>72</v>
      </c>
      <c r="Z98" t="s">
        <v>31</v>
      </c>
      <c r="AA98" t="s">
        <v>45</v>
      </c>
      <c r="AB98" t="s">
        <v>31</v>
      </c>
      <c r="AC98" t="s">
        <v>31</v>
      </c>
      <c r="AD98" t="s">
        <v>151</v>
      </c>
      <c r="AE98" t="s">
        <v>37</v>
      </c>
      <c r="AF98" t="s">
        <v>38</v>
      </c>
      <c r="AG98" t="s">
        <v>51</v>
      </c>
    </row>
    <row r="99" spans="1:33" x14ac:dyDescent="0.25">
      <c r="A99">
        <v>108</v>
      </c>
      <c r="B99" s="1">
        <v>44741.882997685199</v>
      </c>
      <c r="C99" s="1">
        <v>44741.884803240697</v>
      </c>
      <c r="D99" t="s">
        <v>22</v>
      </c>
      <c r="F99" t="s">
        <v>23</v>
      </c>
      <c r="G99" t="s">
        <v>89</v>
      </c>
      <c r="H99" t="s">
        <v>53</v>
      </c>
      <c r="I99" t="s">
        <v>54</v>
      </c>
      <c r="J99" t="s">
        <v>96</v>
      </c>
      <c r="K99" t="s">
        <v>79</v>
      </c>
      <c r="L99" t="s">
        <v>29</v>
      </c>
      <c r="M99" t="s">
        <v>48</v>
      </c>
      <c r="N99" t="s">
        <v>30</v>
      </c>
      <c r="O99" t="s">
        <v>31</v>
      </c>
      <c r="Q99" t="s">
        <v>36</v>
      </c>
      <c r="R99" cm="1">
        <f t="array" ref="R9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99" t="s">
        <v>44</v>
      </c>
      <c r="T99" cm="1">
        <f t="array" ref="T9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99">
        <f>ROUNDUP(AVERAGE(Table13[[#This Row],[22]],Table13[[#This Row],[32]]),0)</f>
        <v>3</v>
      </c>
      <c r="V99" t="str" cm="1">
        <f t="array" ref="V99">_xlfn.IFS(Table13[[#This Row],[33]]=1, "Strongly agree", Table13[[#This Row],[33]]=2, "Agree", Table13[[#This Row],[33]]=3, "Somewhat agree", Table13[[#This Row],[33]]=4, "Neutral", Table13[[#This Row],[33]]=5, "Somewhat disagree", Table13[[#This Row],[33]]=6, "Disagree", Table13[[#This Row],[33]]=7, "Strongly disagree", Table13[[#This Row],[33]]="","")</f>
        <v>Somewhat agree</v>
      </c>
      <c r="W99" t="s">
        <v>31</v>
      </c>
      <c r="X99" t="s">
        <v>46</v>
      </c>
      <c r="Y99" t="s">
        <v>65</v>
      </c>
      <c r="Z99" t="s">
        <v>36</v>
      </c>
      <c r="AA99" t="s">
        <v>36</v>
      </c>
      <c r="AB99" t="s">
        <v>31</v>
      </c>
      <c r="AC99" t="s">
        <v>31</v>
      </c>
      <c r="AE99" t="s">
        <v>37</v>
      </c>
      <c r="AF99" t="s">
        <v>38</v>
      </c>
      <c r="AG99" t="s">
        <v>51</v>
      </c>
    </row>
    <row r="100" spans="1:33" x14ac:dyDescent="0.25">
      <c r="A100">
        <v>109</v>
      </c>
      <c r="B100" s="1">
        <v>44741.888946759304</v>
      </c>
      <c r="C100" s="1">
        <v>44741.892858796302</v>
      </c>
      <c r="D100" t="s">
        <v>22</v>
      </c>
      <c r="F100" t="s">
        <v>23</v>
      </c>
      <c r="G100" t="s">
        <v>24</v>
      </c>
      <c r="H100" t="s">
        <v>25</v>
      </c>
      <c r="I100" t="s">
        <v>26</v>
      </c>
      <c r="J100" t="s">
        <v>152</v>
      </c>
      <c r="K100" t="s">
        <v>98</v>
      </c>
      <c r="L100" t="s">
        <v>43</v>
      </c>
      <c r="P100" t="s">
        <v>48</v>
      </c>
      <c r="Q100" t="s">
        <v>44</v>
      </c>
      <c r="R100" cm="1">
        <f t="array" ref="R10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00" t="s">
        <v>31</v>
      </c>
      <c r="T100" cm="1">
        <f t="array" ref="T10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00">
        <f>ROUNDUP(AVERAGE(Table13[[#This Row],[22]],Table13[[#This Row],[32]]),0)</f>
        <v>2</v>
      </c>
      <c r="V100" t="str" cm="1">
        <f t="array" ref="V100">_xlfn.IFS(Table13[[#This Row],[33]]=1, "Strongly agree", Table13[[#This Row],[33]]=2, "Agree", Table13[[#This Row],[33]]=3, "Somewhat agree", Table13[[#This Row],[33]]=4, "Neutral", Table13[[#This Row],[33]]=5, "Somewhat disagree", Table13[[#This Row],[33]]=6, "Disagree", Table13[[#This Row],[33]]=7, "Strongly disagree", Table13[[#This Row],[33]]="","")</f>
        <v>Agree</v>
      </c>
      <c r="W100" t="s">
        <v>31</v>
      </c>
      <c r="X100" t="s">
        <v>46</v>
      </c>
      <c r="Y100" t="s">
        <v>65</v>
      </c>
      <c r="Z100" t="s">
        <v>31</v>
      </c>
      <c r="AA100" t="s">
        <v>36</v>
      </c>
      <c r="AB100" t="s">
        <v>31</v>
      </c>
      <c r="AC100" t="s">
        <v>36</v>
      </c>
      <c r="AD100" t="s">
        <v>153</v>
      </c>
      <c r="AE100" t="s">
        <v>37</v>
      </c>
      <c r="AF100" t="s">
        <v>38</v>
      </c>
      <c r="AG100" t="s">
        <v>39</v>
      </c>
    </row>
    <row r="101" spans="1:33" x14ac:dyDescent="0.25">
      <c r="A101">
        <v>110</v>
      </c>
      <c r="B101" s="1">
        <v>44741.893240740697</v>
      </c>
      <c r="C101" s="1">
        <v>44741.8953819444</v>
      </c>
      <c r="D101" t="s">
        <v>22</v>
      </c>
      <c r="F101" t="s">
        <v>23</v>
      </c>
      <c r="G101" t="s">
        <v>24</v>
      </c>
      <c r="H101" t="s">
        <v>25</v>
      </c>
      <c r="I101" t="s">
        <v>26</v>
      </c>
      <c r="J101" t="s">
        <v>27</v>
      </c>
      <c r="K101" t="s">
        <v>28</v>
      </c>
      <c r="L101" t="s">
        <v>43</v>
      </c>
      <c r="P101" t="s">
        <v>30</v>
      </c>
      <c r="Q101" t="s">
        <v>36</v>
      </c>
      <c r="R101" cm="1">
        <f t="array" ref="R10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01" t="s">
        <v>44</v>
      </c>
      <c r="T101" cm="1">
        <f t="array" ref="T10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01">
        <f>ROUNDUP(AVERAGE(Table13[[#This Row],[22]],Table13[[#This Row],[32]]),0)</f>
        <v>3</v>
      </c>
      <c r="V101" t="str" cm="1">
        <f t="array" ref="V101">_xlfn.IFS(Table13[[#This Row],[33]]=1, "Strongly agree", Table13[[#This Row],[33]]=2, "Agree", Table13[[#This Row],[33]]=3, "Somewhat agree", Table13[[#This Row],[33]]=4, "Neutral", Table13[[#This Row],[33]]=5, "Somewhat disagree", Table13[[#This Row],[33]]=6, "Disagree", Table13[[#This Row],[33]]=7, "Strongly disagree", Table13[[#This Row],[33]]="","")</f>
        <v>Somewhat agree</v>
      </c>
      <c r="W101" t="s">
        <v>31</v>
      </c>
      <c r="X101" t="s">
        <v>105</v>
      </c>
      <c r="Y101" t="s">
        <v>57</v>
      </c>
      <c r="Z101" t="s">
        <v>36</v>
      </c>
      <c r="AA101" t="s">
        <v>31</v>
      </c>
      <c r="AB101" t="s">
        <v>31</v>
      </c>
      <c r="AC101" t="s">
        <v>36</v>
      </c>
      <c r="AE101" t="s">
        <v>37</v>
      </c>
      <c r="AF101" t="s">
        <v>38</v>
      </c>
      <c r="AG101" t="s">
        <v>51</v>
      </c>
    </row>
    <row r="102" spans="1:33" x14ac:dyDescent="0.25">
      <c r="A102">
        <v>111</v>
      </c>
      <c r="B102" s="1">
        <v>44741.894687499997</v>
      </c>
      <c r="C102" s="1">
        <v>44741.896712962996</v>
      </c>
      <c r="D102" t="s">
        <v>22</v>
      </c>
      <c r="F102" t="s">
        <v>23</v>
      </c>
      <c r="G102" t="s">
        <v>89</v>
      </c>
      <c r="H102" t="s">
        <v>53</v>
      </c>
      <c r="I102" t="s">
        <v>54</v>
      </c>
      <c r="J102" t="s">
        <v>154</v>
      </c>
      <c r="K102" t="s">
        <v>98</v>
      </c>
      <c r="L102" t="s">
        <v>29</v>
      </c>
      <c r="M102" t="s">
        <v>30</v>
      </c>
      <c r="N102" t="s">
        <v>30</v>
      </c>
      <c r="O102" t="s">
        <v>31</v>
      </c>
      <c r="Q102" t="s">
        <v>44</v>
      </c>
      <c r="R102" cm="1">
        <f t="array" ref="R10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02" t="s">
        <v>33</v>
      </c>
      <c r="T102" cm="1">
        <f t="array" ref="T10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02">
        <f>ROUNDUP(AVERAGE(Table13[[#This Row],[22]],Table13[[#This Row],[32]]),0)</f>
        <v>4</v>
      </c>
      <c r="V102" t="str" cm="1">
        <f t="array" ref="V102">_xlfn.IFS(Table13[[#This Row],[33]]=1, "Strongly agree", Table13[[#This Row],[33]]=2, "Agree", Table13[[#This Row],[33]]=3, "Somewhat agree", Table13[[#This Row],[33]]=4, "Neutral", Table13[[#This Row],[33]]=5, "Somewhat disagree", Table13[[#This Row],[33]]=6, "Disagree", Table13[[#This Row],[33]]=7, "Strongly disagree", Table13[[#This Row],[33]]="","")</f>
        <v>Neutral</v>
      </c>
      <c r="W102" t="s">
        <v>31</v>
      </c>
      <c r="X102" t="s">
        <v>49</v>
      </c>
      <c r="Y102" t="s">
        <v>35</v>
      </c>
      <c r="Z102" t="s">
        <v>36</v>
      </c>
      <c r="AA102" t="s">
        <v>36</v>
      </c>
      <c r="AB102" t="s">
        <v>44</v>
      </c>
      <c r="AC102" t="s">
        <v>31</v>
      </c>
      <c r="AD102" t="s">
        <v>155</v>
      </c>
      <c r="AE102" t="s">
        <v>37</v>
      </c>
      <c r="AF102" t="s">
        <v>38</v>
      </c>
      <c r="AG102" t="s">
        <v>39</v>
      </c>
    </row>
    <row r="103" spans="1:33" x14ac:dyDescent="0.25">
      <c r="A103">
        <v>112</v>
      </c>
      <c r="B103" s="1">
        <v>44741.897800925901</v>
      </c>
      <c r="C103" s="1">
        <v>44741.899733796301</v>
      </c>
      <c r="D103" t="s">
        <v>22</v>
      </c>
      <c r="F103" t="s">
        <v>40</v>
      </c>
      <c r="G103" t="s">
        <v>86</v>
      </c>
      <c r="H103" t="s">
        <v>25</v>
      </c>
      <c r="I103" t="s">
        <v>54</v>
      </c>
      <c r="J103" t="s">
        <v>156</v>
      </c>
      <c r="K103" t="s">
        <v>62</v>
      </c>
      <c r="L103" t="s">
        <v>56</v>
      </c>
      <c r="P103" t="s">
        <v>63</v>
      </c>
      <c r="Q103" t="s">
        <v>31</v>
      </c>
      <c r="R103" cm="1">
        <f t="array" ref="R10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03" t="s">
        <v>44</v>
      </c>
      <c r="T103" cm="1">
        <f t="array" ref="T10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03">
        <f>ROUNDUP(AVERAGE(Table13[[#This Row],[22]],Table13[[#This Row],[32]]),0)</f>
        <v>2</v>
      </c>
      <c r="V103" t="str" cm="1">
        <f t="array" ref="V103">_xlfn.IFS(Table13[[#This Row],[33]]=1, "Strongly agree", Table13[[#This Row],[33]]=2, "Agree", Table13[[#This Row],[33]]=3, "Somewhat agree", Table13[[#This Row],[33]]=4, "Neutral", Table13[[#This Row],[33]]=5, "Somewhat disagree", Table13[[#This Row],[33]]=6, "Disagree", Table13[[#This Row],[33]]=7, "Strongly disagree", Table13[[#This Row],[33]]="","")</f>
        <v>Agree</v>
      </c>
      <c r="W103" t="s">
        <v>31</v>
      </c>
      <c r="X103" t="s">
        <v>68</v>
      </c>
      <c r="Y103" t="s">
        <v>65</v>
      </c>
      <c r="Z103" t="s">
        <v>31</v>
      </c>
      <c r="AA103" t="s">
        <v>36</v>
      </c>
      <c r="AB103" t="s">
        <v>36</v>
      </c>
      <c r="AC103" t="s">
        <v>36</v>
      </c>
      <c r="AD103" t="s">
        <v>157</v>
      </c>
      <c r="AE103" t="s">
        <v>37</v>
      </c>
      <c r="AF103" t="s">
        <v>47</v>
      </c>
      <c r="AG103" t="s">
        <v>51</v>
      </c>
    </row>
    <row r="104" spans="1:33" x14ac:dyDescent="0.25">
      <c r="A104">
        <v>113</v>
      </c>
      <c r="B104" s="1">
        <v>44741.896805555603</v>
      </c>
      <c r="C104" s="1">
        <v>44741.900208333303</v>
      </c>
      <c r="D104" t="s">
        <v>22</v>
      </c>
      <c r="F104" t="s">
        <v>23</v>
      </c>
      <c r="G104" t="s">
        <v>89</v>
      </c>
      <c r="H104" t="s">
        <v>53</v>
      </c>
      <c r="I104" t="s">
        <v>54</v>
      </c>
      <c r="J104" t="s">
        <v>27</v>
      </c>
      <c r="K104" t="s">
        <v>84</v>
      </c>
      <c r="L104" t="s">
        <v>43</v>
      </c>
      <c r="P104" t="s">
        <v>63</v>
      </c>
      <c r="Q104" t="s">
        <v>36</v>
      </c>
      <c r="R104" cm="1">
        <f t="array" ref="R10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04" t="s">
        <v>36</v>
      </c>
      <c r="T104" cm="1">
        <f t="array" ref="T10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4">
        <f>ROUNDUP(AVERAGE(Table13[[#This Row],[22]],Table13[[#This Row],[32]]),0)</f>
        <v>2</v>
      </c>
      <c r="V104" t="str" cm="1">
        <f t="array" ref="V104">_xlfn.IFS(Table13[[#This Row],[33]]=1, "Strongly agree", Table13[[#This Row],[33]]=2, "Agree", Table13[[#This Row],[33]]=3, "Somewhat agree", Table13[[#This Row],[33]]=4, "Neutral", Table13[[#This Row],[33]]=5, "Somewhat disagree", Table13[[#This Row],[33]]=6, "Disagree", Table13[[#This Row],[33]]=7, "Strongly disagree", Table13[[#This Row],[33]]="","")</f>
        <v>Agree</v>
      </c>
      <c r="W104" t="s">
        <v>31</v>
      </c>
      <c r="X104" t="s">
        <v>46</v>
      </c>
      <c r="Y104" t="s">
        <v>65</v>
      </c>
      <c r="Z104" t="s">
        <v>33</v>
      </c>
      <c r="AA104" t="s">
        <v>31</v>
      </c>
      <c r="AB104" t="s">
        <v>36</v>
      </c>
      <c r="AC104" t="s">
        <v>44</v>
      </c>
      <c r="AE104" t="s">
        <v>37</v>
      </c>
      <c r="AF104" t="s">
        <v>47</v>
      </c>
      <c r="AG104" t="s">
        <v>51</v>
      </c>
    </row>
    <row r="105" spans="1:33" x14ac:dyDescent="0.25">
      <c r="A105">
        <v>114</v>
      </c>
      <c r="B105" s="1">
        <v>44741.899907407402</v>
      </c>
      <c r="C105" s="1">
        <v>44741.902222222197</v>
      </c>
      <c r="D105" t="s">
        <v>22</v>
      </c>
      <c r="F105" t="s">
        <v>23</v>
      </c>
      <c r="G105" t="s">
        <v>78</v>
      </c>
      <c r="H105" t="s">
        <v>25</v>
      </c>
      <c r="I105" t="s">
        <v>54</v>
      </c>
      <c r="J105" t="s">
        <v>109</v>
      </c>
      <c r="K105" t="s">
        <v>62</v>
      </c>
      <c r="L105" t="s">
        <v>29</v>
      </c>
      <c r="M105" t="s">
        <v>63</v>
      </c>
      <c r="N105" t="s">
        <v>85</v>
      </c>
      <c r="Q105" t="s">
        <v>36</v>
      </c>
      <c r="R105" cm="1">
        <f t="array" ref="R10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05" t="s">
        <v>36</v>
      </c>
      <c r="T105" cm="1">
        <f t="array" ref="T10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5">
        <f>ROUNDUP(AVERAGE(Table13[[#This Row],[22]],Table13[[#This Row],[32]]),0)</f>
        <v>2</v>
      </c>
      <c r="V105" t="str" cm="1">
        <f t="array" ref="V105">_xlfn.IFS(Table13[[#This Row],[33]]=1, "Strongly agree", Table13[[#This Row],[33]]=2, "Agree", Table13[[#This Row],[33]]=3, "Somewhat agree", Table13[[#This Row],[33]]=4, "Neutral", Table13[[#This Row],[33]]=5, "Somewhat disagree", Table13[[#This Row],[33]]=6, "Disagree", Table13[[#This Row],[33]]=7, "Strongly disagree", Table13[[#This Row],[33]]="","")</f>
        <v>Agree</v>
      </c>
      <c r="W105" t="s">
        <v>36</v>
      </c>
      <c r="X105" t="s">
        <v>68</v>
      </c>
      <c r="Y105" t="s">
        <v>65</v>
      </c>
      <c r="Z105" t="s">
        <v>36</v>
      </c>
      <c r="AA105" t="s">
        <v>36</v>
      </c>
      <c r="AB105" t="s">
        <v>36</v>
      </c>
      <c r="AC105" t="s">
        <v>36</v>
      </c>
      <c r="AD105" t="s">
        <v>158</v>
      </c>
      <c r="AF105" t="s">
        <v>38</v>
      </c>
      <c r="AG105" t="s">
        <v>39</v>
      </c>
    </row>
    <row r="106" spans="1:33" x14ac:dyDescent="0.25">
      <c r="A106">
        <v>115</v>
      </c>
      <c r="B106" s="1">
        <v>44741.913321759297</v>
      </c>
      <c r="C106" s="1">
        <v>44741.914942129602</v>
      </c>
      <c r="D106" t="s">
        <v>22</v>
      </c>
      <c r="F106" t="s">
        <v>23</v>
      </c>
      <c r="G106" t="s">
        <v>71</v>
      </c>
      <c r="H106" t="s">
        <v>25</v>
      </c>
      <c r="I106" t="s">
        <v>26</v>
      </c>
      <c r="K106" t="s">
        <v>62</v>
      </c>
      <c r="L106" t="s">
        <v>43</v>
      </c>
      <c r="P106" t="s">
        <v>30</v>
      </c>
      <c r="Q106" t="s">
        <v>36</v>
      </c>
      <c r="R106" cm="1">
        <f t="array" ref="R10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06" t="s">
        <v>36</v>
      </c>
      <c r="T106" cm="1">
        <f t="array" ref="T10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6">
        <f>ROUNDUP(AVERAGE(Table13[[#This Row],[22]],Table13[[#This Row],[32]]),0)</f>
        <v>2</v>
      </c>
      <c r="V106" t="str" cm="1">
        <f t="array" ref="V106">_xlfn.IFS(Table13[[#This Row],[33]]=1, "Strongly agree", Table13[[#This Row],[33]]=2, "Agree", Table13[[#This Row],[33]]=3, "Somewhat agree", Table13[[#This Row],[33]]=4, "Neutral", Table13[[#This Row],[33]]=5, "Somewhat disagree", Table13[[#This Row],[33]]=6, "Disagree", Table13[[#This Row],[33]]=7, "Strongly disagree", Table13[[#This Row],[33]]="","")</f>
        <v>Agree</v>
      </c>
      <c r="W106" t="s">
        <v>36</v>
      </c>
      <c r="X106" t="s">
        <v>46</v>
      </c>
      <c r="Y106" t="s">
        <v>35</v>
      </c>
      <c r="Z106" t="s">
        <v>44</v>
      </c>
      <c r="AA106" t="s">
        <v>36</v>
      </c>
      <c r="AB106" t="s">
        <v>31</v>
      </c>
      <c r="AC106" t="s">
        <v>31</v>
      </c>
      <c r="AE106" t="s">
        <v>37</v>
      </c>
      <c r="AF106" t="s">
        <v>38</v>
      </c>
      <c r="AG106" t="s">
        <v>39</v>
      </c>
    </row>
    <row r="107" spans="1:33" x14ac:dyDescent="0.25">
      <c r="A107">
        <v>116</v>
      </c>
      <c r="B107" s="1">
        <v>44741.9213773148</v>
      </c>
      <c r="C107" s="1">
        <v>44741.9227777778</v>
      </c>
      <c r="D107" t="s">
        <v>22</v>
      </c>
      <c r="F107" t="s">
        <v>23</v>
      </c>
      <c r="G107" t="s">
        <v>24</v>
      </c>
      <c r="H107" t="s">
        <v>25</v>
      </c>
      <c r="I107" t="s">
        <v>54</v>
      </c>
      <c r="J107" t="s">
        <v>27</v>
      </c>
      <c r="K107" t="s">
        <v>28</v>
      </c>
      <c r="L107" t="s">
        <v>43</v>
      </c>
      <c r="P107" t="s">
        <v>48</v>
      </c>
      <c r="Q107" t="s">
        <v>45</v>
      </c>
      <c r="R107" cm="1">
        <f t="array" ref="R10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107" t="s">
        <v>45</v>
      </c>
      <c r="T107" cm="1">
        <f t="array" ref="T10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07">
        <f>ROUNDUP(AVERAGE(Table13[[#This Row],[22]],Table13[[#This Row],[32]]),0)</f>
        <v>4</v>
      </c>
      <c r="V107" t="str" cm="1">
        <f t="array" ref="V107">_xlfn.IFS(Table13[[#This Row],[33]]=1, "Strongly agree", Table13[[#This Row],[33]]=2, "Agree", Table13[[#This Row],[33]]=3, "Somewhat agree", Table13[[#This Row],[33]]=4, "Neutral", Table13[[#This Row],[33]]=5, "Somewhat disagree", Table13[[#This Row],[33]]=6, "Disagree", Table13[[#This Row],[33]]=7, "Strongly disagree", Table13[[#This Row],[33]]="","")</f>
        <v>Neutral</v>
      </c>
      <c r="W107" t="s">
        <v>36</v>
      </c>
      <c r="X107" t="s">
        <v>68</v>
      </c>
      <c r="Y107" t="s">
        <v>69</v>
      </c>
      <c r="Z107" t="s">
        <v>36</v>
      </c>
      <c r="AA107" t="s">
        <v>32</v>
      </c>
      <c r="AB107" t="s">
        <v>45</v>
      </c>
      <c r="AC107" t="s">
        <v>32</v>
      </c>
      <c r="AE107" t="s">
        <v>37</v>
      </c>
      <c r="AF107" t="s">
        <v>38</v>
      </c>
      <c r="AG107" t="s">
        <v>51</v>
      </c>
    </row>
    <row r="108" spans="1:33" x14ac:dyDescent="0.25">
      <c r="A108">
        <v>117</v>
      </c>
      <c r="B108" s="1">
        <v>44741.930011574099</v>
      </c>
      <c r="C108" s="1">
        <v>44741.933368055601</v>
      </c>
      <c r="D108" t="s">
        <v>22</v>
      </c>
      <c r="F108" t="s">
        <v>23</v>
      </c>
      <c r="G108" t="s">
        <v>71</v>
      </c>
      <c r="H108" t="s">
        <v>53</v>
      </c>
      <c r="I108" t="s">
        <v>54</v>
      </c>
      <c r="J108" t="s">
        <v>159</v>
      </c>
      <c r="K108" t="s">
        <v>83</v>
      </c>
      <c r="L108" t="s">
        <v>43</v>
      </c>
      <c r="P108" t="s">
        <v>30</v>
      </c>
      <c r="Q108" t="s">
        <v>44</v>
      </c>
      <c r="R108" cm="1">
        <f t="array" ref="R10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08" t="s">
        <v>36</v>
      </c>
      <c r="T108" cm="1">
        <f t="array" ref="T10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8">
        <f>ROUNDUP(AVERAGE(Table13[[#This Row],[22]],Table13[[#This Row],[32]]),0)</f>
        <v>3</v>
      </c>
      <c r="V108" t="str" cm="1">
        <f t="array" ref="V108">_xlfn.IFS(Table13[[#This Row],[33]]=1, "Strongly agree", Table13[[#This Row],[33]]=2, "Agree", Table13[[#This Row],[33]]=3, "Somewhat agree", Table13[[#This Row],[33]]=4, "Neutral", Table13[[#This Row],[33]]=5, "Somewhat disagree", Table13[[#This Row],[33]]=6, "Disagree", Table13[[#This Row],[33]]=7, "Strongly disagree", Table13[[#This Row],[33]]="","")</f>
        <v>Somewhat agree</v>
      </c>
      <c r="W108" t="s">
        <v>31</v>
      </c>
      <c r="X108" t="s">
        <v>34</v>
      </c>
      <c r="Y108" t="s">
        <v>65</v>
      </c>
      <c r="Z108" t="s">
        <v>31</v>
      </c>
      <c r="AA108" t="s">
        <v>44</v>
      </c>
      <c r="AB108" t="s">
        <v>31</v>
      </c>
      <c r="AC108" t="s">
        <v>31</v>
      </c>
      <c r="AE108" t="s">
        <v>66</v>
      </c>
      <c r="AF108" t="s">
        <v>47</v>
      </c>
      <c r="AG108" t="s">
        <v>51</v>
      </c>
    </row>
    <row r="109" spans="1:33" x14ac:dyDescent="0.25">
      <c r="A109">
        <v>118</v>
      </c>
      <c r="B109" s="1">
        <v>44741.938009259298</v>
      </c>
      <c r="C109" s="1">
        <v>44741.940428240698</v>
      </c>
      <c r="D109" t="s">
        <v>22</v>
      </c>
      <c r="F109" t="s">
        <v>23</v>
      </c>
      <c r="G109" t="s">
        <v>24</v>
      </c>
      <c r="H109" t="s">
        <v>53</v>
      </c>
      <c r="I109" t="s">
        <v>54</v>
      </c>
      <c r="J109" t="s">
        <v>27</v>
      </c>
      <c r="K109" t="s">
        <v>28</v>
      </c>
      <c r="L109" t="s">
        <v>29</v>
      </c>
      <c r="M109" t="s">
        <v>59</v>
      </c>
      <c r="N109" t="s">
        <v>48</v>
      </c>
      <c r="O109" t="s">
        <v>45</v>
      </c>
      <c r="Q109" t="s">
        <v>44</v>
      </c>
      <c r="R109" cm="1">
        <f t="array" ref="R10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09" t="s">
        <v>36</v>
      </c>
      <c r="T109" cm="1">
        <f t="array" ref="T10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09">
        <f>ROUNDUP(AVERAGE(Table13[[#This Row],[22]],Table13[[#This Row],[32]]),0)</f>
        <v>3</v>
      </c>
      <c r="V109" t="str" cm="1">
        <f t="array" ref="V109">_xlfn.IFS(Table13[[#This Row],[33]]=1, "Strongly agree", Table13[[#This Row],[33]]=2, "Agree", Table13[[#This Row],[33]]=3, "Somewhat agree", Table13[[#This Row],[33]]=4, "Neutral", Table13[[#This Row],[33]]=5, "Somewhat disagree", Table13[[#This Row],[33]]=6, "Disagree", Table13[[#This Row],[33]]=7, "Strongly disagree", Table13[[#This Row],[33]]="","")</f>
        <v>Somewhat agree</v>
      </c>
      <c r="W109" t="s">
        <v>31</v>
      </c>
      <c r="X109" t="s">
        <v>64</v>
      </c>
      <c r="Y109" t="s">
        <v>80</v>
      </c>
      <c r="Z109" t="s">
        <v>31</v>
      </c>
      <c r="AA109" t="s">
        <v>45</v>
      </c>
      <c r="AB109" t="s">
        <v>31</v>
      </c>
      <c r="AC109" t="s">
        <v>31</v>
      </c>
      <c r="AE109" t="s">
        <v>37</v>
      </c>
      <c r="AF109" t="s">
        <v>38</v>
      </c>
      <c r="AG109" t="s">
        <v>51</v>
      </c>
    </row>
    <row r="110" spans="1:33" x14ac:dyDescent="0.25">
      <c r="A110">
        <v>119</v>
      </c>
      <c r="B110" s="1">
        <v>44741.980740740699</v>
      </c>
      <c r="C110" s="1">
        <v>44741.9827546296</v>
      </c>
      <c r="D110" t="s">
        <v>22</v>
      </c>
      <c r="F110" t="s">
        <v>23</v>
      </c>
      <c r="G110" t="s">
        <v>24</v>
      </c>
      <c r="H110" t="s">
        <v>53</v>
      </c>
      <c r="I110" t="s">
        <v>54</v>
      </c>
      <c r="J110" t="s">
        <v>114</v>
      </c>
      <c r="K110" t="s">
        <v>28</v>
      </c>
      <c r="L110" t="s">
        <v>29</v>
      </c>
      <c r="M110" t="s">
        <v>63</v>
      </c>
      <c r="N110" t="s">
        <v>48</v>
      </c>
      <c r="O110" t="s">
        <v>31</v>
      </c>
      <c r="Q110" t="s">
        <v>36</v>
      </c>
      <c r="R110" cm="1">
        <f t="array" ref="R11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10" t="s">
        <v>36</v>
      </c>
      <c r="T110" cm="1">
        <f t="array" ref="T11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10">
        <f>ROUNDUP(AVERAGE(Table13[[#This Row],[22]],Table13[[#This Row],[32]]),0)</f>
        <v>2</v>
      </c>
      <c r="V110" t="str" cm="1">
        <f t="array" ref="V110">_xlfn.IFS(Table13[[#This Row],[33]]=1, "Strongly agree", Table13[[#This Row],[33]]=2, "Agree", Table13[[#This Row],[33]]=3, "Somewhat agree", Table13[[#This Row],[33]]=4, "Neutral", Table13[[#This Row],[33]]=5, "Somewhat disagree", Table13[[#This Row],[33]]=6, "Disagree", Table13[[#This Row],[33]]=7, "Strongly disagree", Table13[[#This Row],[33]]="","")</f>
        <v>Agree</v>
      </c>
      <c r="W110" t="s">
        <v>36</v>
      </c>
      <c r="X110" t="s">
        <v>34</v>
      </c>
      <c r="Y110" t="s">
        <v>35</v>
      </c>
      <c r="Z110" t="s">
        <v>36</v>
      </c>
      <c r="AA110" t="s">
        <v>45</v>
      </c>
      <c r="AB110" t="s">
        <v>36</v>
      </c>
      <c r="AC110" t="s">
        <v>36</v>
      </c>
      <c r="AE110" t="s">
        <v>37</v>
      </c>
      <c r="AF110" t="s">
        <v>38</v>
      </c>
      <c r="AG110" t="s">
        <v>51</v>
      </c>
    </row>
    <row r="111" spans="1:33" x14ac:dyDescent="0.25">
      <c r="A111">
        <v>120</v>
      </c>
      <c r="B111" s="1">
        <v>44741.985752314802</v>
      </c>
      <c r="C111" s="1">
        <v>44741.990416666697</v>
      </c>
      <c r="D111" t="s">
        <v>22</v>
      </c>
      <c r="F111" t="s">
        <v>23</v>
      </c>
      <c r="G111" t="s">
        <v>160</v>
      </c>
      <c r="H111" t="s">
        <v>25</v>
      </c>
      <c r="I111" t="s">
        <v>26</v>
      </c>
      <c r="J111" t="s">
        <v>109</v>
      </c>
      <c r="K111" t="s">
        <v>62</v>
      </c>
      <c r="L111" t="s">
        <v>43</v>
      </c>
      <c r="P111" t="s">
        <v>63</v>
      </c>
      <c r="Q111" t="s">
        <v>36</v>
      </c>
      <c r="R111" cm="1">
        <f t="array" ref="R11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11" t="s">
        <v>45</v>
      </c>
      <c r="T111" cm="1">
        <f t="array" ref="T11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11">
        <f>ROUNDUP(AVERAGE(Table13[[#This Row],[22]],Table13[[#This Row],[32]]),0)</f>
        <v>3</v>
      </c>
      <c r="V111" t="str" cm="1">
        <f t="array" ref="V111">_xlfn.IFS(Table13[[#This Row],[33]]=1, "Strongly agree", Table13[[#This Row],[33]]=2, "Agree", Table13[[#This Row],[33]]=3, "Somewhat agree", Table13[[#This Row],[33]]=4, "Neutral", Table13[[#This Row],[33]]=5, "Somewhat disagree", Table13[[#This Row],[33]]=6, "Disagree", Table13[[#This Row],[33]]=7, "Strongly disagree", Table13[[#This Row],[33]]="","")</f>
        <v>Somewhat agree</v>
      </c>
      <c r="W111" t="s">
        <v>36</v>
      </c>
      <c r="X111" t="s">
        <v>34</v>
      </c>
      <c r="Y111" t="s">
        <v>65</v>
      </c>
      <c r="Z111" t="s">
        <v>36</v>
      </c>
      <c r="AA111" t="s">
        <v>36</v>
      </c>
      <c r="AB111" t="s">
        <v>36</v>
      </c>
      <c r="AC111" t="s">
        <v>44</v>
      </c>
      <c r="AE111" t="s">
        <v>37</v>
      </c>
      <c r="AF111" t="s">
        <v>47</v>
      </c>
      <c r="AG111" t="s">
        <v>39</v>
      </c>
    </row>
    <row r="112" spans="1:33" x14ac:dyDescent="0.25">
      <c r="A112">
        <v>121</v>
      </c>
      <c r="B112" s="1">
        <v>44742.080115740697</v>
      </c>
      <c r="C112" s="1">
        <v>44742.081736111097</v>
      </c>
      <c r="D112" t="s">
        <v>22</v>
      </c>
      <c r="F112" t="s">
        <v>23</v>
      </c>
      <c r="G112" t="s">
        <v>89</v>
      </c>
      <c r="H112" t="s">
        <v>53</v>
      </c>
      <c r="I112" t="s">
        <v>54</v>
      </c>
      <c r="J112" t="s">
        <v>159</v>
      </c>
      <c r="K112" t="s">
        <v>106</v>
      </c>
      <c r="L112" t="s">
        <v>29</v>
      </c>
      <c r="M112" t="s">
        <v>30</v>
      </c>
      <c r="N112" t="s">
        <v>30</v>
      </c>
      <c r="O112" t="s">
        <v>31</v>
      </c>
      <c r="Q112" t="s">
        <v>36</v>
      </c>
      <c r="R112" cm="1">
        <f t="array" ref="R11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12" t="s">
        <v>31</v>
      </c>
      <c r="T112" cm="1">
        <f t="array" ref="T11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12">
        <f>ROUNDUP(AVERAGE(Table13[[#This Row],[22]],Table13[[#This Row],[32]]),0)</f>
        <v>2</v>
      </c>
      <c r="V112" t="str" cm="1">
        <f t="array" ref="V112">_xlfn.IFS(Table13[[#This Row],[33]]=1, "Strongly agree", Table13[[#This Row],[33]]=2, "Agree", Table13[[#This Row],[33]]=3, "Somewhat agree", Table13[[#This Row],[33]]=4, "Neutral", Table13[[#This Row],[33]]=5, "Somewhat disagree", Table13[[#This Row],[33]]=6, "Disagree", Table13[[#This Row],[33]]=7, "Strongly disagree", Table13[[#This Row],[33]]="","")</f>
        <v>Agree</v>
      </c>
      <c r="W112" t="s">
        <v>31</v>
      </c>
      <c r="X112" t="s">
        <v>34</v>
      </c>
      <c r="Y112" t="s">
        <v>80</v>
      </c>
      <c r="Z112" t="s">
        <v>31</v>
      </c>
      <c r="AA112" t="s">
        <v>44</v>
      </c>
      <c r="AB112" t="s">
        <v>31</v>
      </c>
      <c r="AC112" t="s">
        <v>31</v>
      </c>
      <c r="AE112" t="s">
        <v>37</v>
      </c>
      <c r="AF112" t="s">
        <v>38</v>
      </c>
      <c r="AG112" t="s">
        <v>51</v>
      </c>
    </row>
    <row r="113" spans="1:33" x14ac:dyDescent="0.25">
      <c r="A113">
        <v>122</v>
      </c>
      <c r="B113" s="1">
        <v>44742.249490740702</v>
      </c>
      <c r="C113" s="1">
        <v>44742.255775463003</v>
      </c>
      <c r="D113" t="s">
        <v>22</v>
      </c>
      <c r="F113" t="s">
        <v>23</v>
      </c>
      <c r="G113" t="s">
        <v>52</v>
      </c>
      <c r="H113" t="s">
        <v>25</v>
      </c>
      <c r="I113" t="s">
        <v>26</v>
      </c>
      <c r="J113" t="s">
        <v>27</v>
      </c>
      <c r="K113" t="s">
        <v>79</v>
      </c>
      <c r="L113" t="s">
        <v>29</v>
      </c>
      <c r="M113" t="s">
        <v>30</v>
      </c>
      <c r="N113" t="s">
        <v>63</v>
      </c>
      <c r="O113" t="s">
        <v>32</v>
      </c>
      <c r="Q113" t="s">
        <v>45</v>
      </c>
      <c r="R113" cm="1">
        <f t="array" ref="R11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113" t="s">
        <v>44</v>
      </c>
      <c r="T113" cm="1">
        <f t="array" ref="T11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13">
        <f>ROUNDUP(AVERAGE(Table13[[#This Row],[22]],Table13[[#This Row],[32]]),0)</f>
        <v>4</v>
      </c>
      <c r="V113" t="str" cm="1">
        <f t="array" ref="V113">_xlfn.IFS(Table13[[#This Row],[33]]=1, "Strongly agree", Table13[[#This Row],[33]]=2, "Agree", Table13[[#This Row],[33]]=3, "Somewhat agree", Table13[[#This Row],[33]]=4, "Neutral", Table13[[#This Row],[33]]=5, "Somewhat disagree", Table13[[#This Row],[33]]=6, "Disagree", Table13[[#This Row],[33]]=7, "Strongly disagree", Table13[[#This Row],[33]]="","")</f>
        <v>Neutral</v>
      </c>
      <c r="W113" t="s">
        <v>31</v>
      </c>
      <c r="X113" t="s">
        <v>49</v>
      </c>
      <c r="Y113" t="s">
        <v>80</v>
      </c>
      <c r="Z113" t="s">
        <v>31</v>
      </c>
      <c r="AA113" t="s">
        <v>45</v>
      </c>
      <c r="AB113" t="s">
        <v>36</v>
      </c>
      <c r="AC113" t="s">
        <v>36</v>
      </c>
      <c r="AE113" t="s">
        <v>37</v>
      </c>
      <c r="AF113" t="s">
        <v>82</v>
      </c>
      <c r="AG113" t="s">
        <v>39</v>
      </c>
    </row>
    <row r="114" spans="1:33" x14ac:dyDescent="0.25">
      <c r="A114">
        <v>123</v>
      </c>
      <c r="B114" s="1">
        <v>44742.3449652778</v>
      </c>
      <c r="C114" s="1">
        <v>44742.346909722197</v>
      </c>
      <c r="D114" t="s">
        <v>22</v>
      </c>
      <c r="F114" t="s">
        <v>23</v>
      </c>
      <c r="G114" t="s">
        <v>89</v>
      </c>
      <c r="H114" t="s">
        <v>53</v>
      </c>
      <c r="I114" t="s">
        <v>54</v>
      </c>
      <c r="J114" t="s">
        <v>27</v>
      </c>
      <c r="K114" t="s">
        <v>79</v>
      </c>
      <c r="L114" t="s">
        <v>29</v>
      </c>
      <c r="M114" t="s">
        <v>63</v>
      </c>
      <c r="N114" t="s">
        <v>63</v>
      </c>
      <c r="O114" t="s">
        <v>44</v>
      </c>
      <c r="Q114" t="s">
        <v>44</v>
      </c>
      <c r="R114" cm="1">
        <f t="array" ref="R11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14" t="s">
        <v>44</v>
      </c>
      <c r="T114" cm="1">
        <f t="array" ref="T11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14">
        <f>ROUNDUP(AVERAGE(Table13[[#This Row],[22]],Table13[[#This Row],[32]]),0)</f>
        <v>3</v>
      </c>
      <c r="V114" t="str" cm="1">
        <f t="array" ref="V114">_xlfn.IFS(Table13[[#This Row],[33]]=1, "Strongly agree", Table13[[#This Row],[33]]=2, "Agree", Table13[[#This Row],[33]]=3, "Somewhat agree", Table13[[#This Row],[33]]=4, "Neutral", Table13[[#This Row],[33]]=5, "Somewhat disagree", Table13[[#This Row],[33]]=6, "Disagree", Table13[[#This Row],[33]]=7, "Strongly disagree", Table13[[#This Row],[33]]="","")</f>
        <v>Somewhat agree</v>
      </c>
      <c r="W114" t="s">
        <v>31</v>
      </c>
      <c r="X114" t="s">
        <v>49</v>
      </c>
      <c r="Y114" t="s">
        <v>80</v>
      </c>
      <c r="Z114" t="s">
        <v>36</v>
      </c>
      <c r="AA114" t="s">
        <v>36</v>
      </c>
      <c r="AB114" t="s">
        <v>36</v>
      </c>
      <c r="AC114" t="s">
        <v>36</v>
      </c>
      <c r="AD114" t="s">
        <v>161</v>
      </c>
      <c r="AE114" t="s">
        <v>37</v>
      </c>
      <c r="AF114" t="s">
        <v>38</v>
      </c>
      <c r="AG114" t="s">
        <v>51</v>
      </c>
    </row>
    <row r="115" spans="1:33" x14ac:dyDescent="0.25">
      <c r="A115">
        <v>124</v>
      </c>
      <c r="B115" s="1">
        <v>44742.386724536998</v>
      </c>
      <c r="C115" s="1">
        <v>44742.398923611101</v>
      </c>
      <c r="D115" t="s">
        <v>22</v>
      </c>
      <c r="F115" t="s">
        <v>23</v>
      </c>
      <c r="G115" t="s">
        <v>89</v>
      </c>
      <c r="H115" t="s">
        <v>53</v>
      </c>
      <c r="I115" t="s">
        <v>54</v>
      </c>
      <c r="J115" t="s">
        <v>27</v>
      </c>
      <c r="K115" t="s">
        <v>79</v>
      </c>
      <c r="L115" t="s">
        <v>56</v>
      </c>
      <c r="P115" t="s">
        <v>30</v>
      </c>
      <c r="Q115" t="s">
        <v>44</v>
      </c>
      <c r="R115" cm="1">
        <f t="array" ref="R11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15" t="s">
        <v>33</v>
      </c>
      <c r="T115" cm="1">
        <f t="array" ref="T11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15">
        <f>ROUNDUP(AVERAGE(Table13[[#This Row],[22]],Table13[[#This Row],[32]]),0)</f>
        <v>4</v>
      </c>
      <c r="V115" t="str" cm="1">
        <f t="array" ref="V115">_xlfn.IFS(Table13[[#This Row],[33]]=1, "Strongly agree", Table13[[#This Row],[33]]=2, "Agree", Table13[[#This Row],[33]]=3, "Somewhat agree", Table13[[#This Row],[33]]=4, "Neutral", Table13[[#This Row],[33]]=5, "Somewhat disagree", Table13[[#This Row],[33]]=6, "Disagree", Table13[[#This Row],[33]]=7, "Strongly disagree", Table13[[#This Row],[33]]="","")</f>
        <v>Neutral</v>
      </c>
      <c r="W115" t="s">
        <v>31</v>
      </c>
      <c r="X115" t="s">
        <v>49</v>
      </c>
      <c r="Y115" t="s">
        <v>35</v>
      </c>
      <c r="Z115" t="s">
        <v>44</v>
      </c>
      <c r="AA115" t="s">
        <v>33</v>
      </c>
      <c r="AB115" t="s">
        <v>31</v>
      </c>
      <c r="AC115" t="s">
        <v>31</v>
      </c>
      <c r="AD115" t="s">
        <v>162</v>
      </c>
      <c r="AE115" t="s">
        <v>37</v>
      </c>
      <c r="AF115" t="s">
        <v>47</v>
      </c>
      <c r="AG115" t="s">
        <v>39</v>
      </c>
    </row>
    <row r="116" spans="1:33" x14ac:dyDescent="0.25">
      <c r="A116">
        <v>125</v>
      </c>
      <c r="B116" s="1">
        <v>44742.47625</v>
      </c>
      <c r="C116" s="1">
        <v>44742.4789930556</v>
      </c>
      <c r="D116" t="s">
        <v>22</v>
      </c>
      <c r="F116" t="s">
        <v>40</v>
      </c>
      <c r="G116" t="s">
        <v>71</v>
      </c>
      <c r="H116" t="s">
        <v>25</v>
      </c>
      <c r="I116" t="s">
        <v>26</v>
      </c>
      <c r="J116" t="s">
        <v>163</v>
      </c>
      <c r="K116" t="s">
        <v>164</v>
      </c>
      <c r="L116" t="s">
        <v>43</v>
      </c>
      <c r="P116" t="s">
        <v>59</v>
      </c>
      <c r="Q116" t="s">
        <v>33</v>
      </c>
      <c r="R116" cm="1">
        <f t="array" ref="R11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16" t="s">
        <v>33</v>
      </c>
      <c r="T116" cm="1">
        <f t="array" ref="T11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16">
        <f>ROUNDUP(AVERAGE(Table13[[#This Row],[22]],Table13[[#This Row],[32]]),0)</f>
        <v>5</v>
      </c>
      <c r="V116" t="str" cm="1">
        <f t="array" ref="V116">_xlfn.IFS(Table13[[#This Row],[33]]=1, "Strongly agree", Table13[[#This Row],[33]]=2, "Agree", Table13[[#This Row],[33]]=3, "Somewhat agree", Table13[[#This Row],[33]]=4, "Neutral", Table13[[#This Row],[33]]=5, "Somewhat disagree", Table13[[#This Row],[33]]=6, "Disagree", Table13[[#This Row],[33]]=7, "Strongly disagree", Table13[[#This Row],[33]]="","")</f>
        <v>Somewhat disagree</v>
      </c>
      <c r="W116" t="s">
        <v>36</v>
      </c>
      <c r="X116" t="s">
        <v>46</v>
      </c>
      <c r="Y116" t="s">
        <v>57</v>
      </c>
      <c r="Z116" t="s">
        <v>44</v>
      </c>
      <c r="AA116" t="s">
        <v>44</v>
      </c>
      <c r="AB116" t="s">
        <v>31</v>
      </c>
      <c r="AC116" t="s">
        <v>31</v>
      </c>
      <c r="AD116" t="s">
        <v>165</v>
      </c>
      <c r="AE116" t="s">
        <v>66</v>
      </c>
      <c r="AF116" t="s">
        <v>38</v>
      </c>
      <c r="AG116" t="s">
        <v>51</v>
      </c>
    </row>
    <row r="117" spans="1:33" x14ac:dyDescent="0.25">
      <c r="A117">
        <v>126</v>
      </c>
      <c r="B117" s="1">
        <v>44742.481863425899</v>
      </c>
      <c r="C117" s="1">
        <v>44742.4852777778</v>
      </c>
      <c r="D117" t="s">
        <v>22</v>
      </c>
      <c r="F117" t="s">
        <v>23</v>
      </c>
      <c r="G117" t="s">
        <v>89</v>
      </c>
      <c r="H117" t="s">
        <v>53</v>
      </c>
      <c r="I117" t="s">
        <v>54</v>
      </c>
      <c r="J117" t="s">
        <v>159</v>
      </c>
      <c r="K117" t="s">
        <v>104</v>
      </c>
      <c r="L117" t="s">
        <v>43</v>
      </c>
      <c r="P117" t="s">
        <v>48</v>
      </c>
      <c r="Q117" t="s">
        <v>44</v>
      </c>
      <c r="R117" cm="1">
        <f t="array" ref="R11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17" t="s">
        <v>32</v>
      </c>
      <c r="T117" cm="1">
        <f t="array" ref="T11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17">
        <f>ROUNDUP(AVERAGE(Table13[[#This Row],[22]],Table13[[#This Row],[32]]),0)</f>
        <v>5</v>
      </c>
      <c r="V117" t="str" cm="1">
        <f t="array" ref="V117">_xlfn.IFS(Table13[[#This Row],[33]]=1, "Strongly agree", Table13[[#This Row],[33]]=2, "Agree", Table13[[#This Row],[33]]=3, "Somewhat agree", Table13[[#This Row],[33]]=4, "Neutral", Table13[[#This Row],[33]]=5, "Somewhat disagree", Table13[[#This Row],[33]]=6, "Disagree", Table13[[#This Row],[33]]=7, "Strongly disagree", Table13[[#This Row],[33]]="","")</f>
        <v>Somewhat disagree</v>
      </c>
      <c r="W117" t="s">
        <v>31</v>
      </c>
      <c r="X117" t="s">
        <v>49</v>
      </c>
      <c r="Y117" t="s">
        <v>65</v>
      </c>
      <c r="Z117" t="s">
        <v>31</v>
      </c>
      <c r="AA117" t="s">
        <v>36</v>
      </c>
      <c r="AB117" t="s">
        <v>36</v>
      </c>
      <c r="AC117" t="s">
        <v>31</v>
      </c>
      <c r="AD117" t="s">
        <v>166</v>
      </c>
      <c r="AE117" t="s">
        <v>37</v>
      </c>
      <c r="AF117" t="s">
        <v>47</v>
      </c>
      <c r="AG117" t="s">
        <v>51</v>
      </c>
    </row>
    <row r="118" spans="1:33" x14ac:dyDescent="0.25">
      <c r="A118">
        <v>127</v>
      </c>
      <c r="B118" s="1">
        <v>44742.528067129599</v>
      </c>
      <c r="C118" s="1">
        <v>44742.532037037003</v>
      </c>
      <c r="D118" t="s">
        <v>22</v>
      </c>
      <c r="F118" t="s">
        <v>23</v>
      </c>
      <c r="G118" t="s">
        <v>24</v>
      </c>
      <c r="H118" t="s">
        <v>53</v>
      </c>
      <c r="I118" t="s">
        <v>54</v>
      </c>
      <c r="J118" t="s">
        <v>143</v>
      </c>
      <c r="K118" t="s">
        <v>106</v>
      </c>
      <c r="L118" t="s">
        <v>29</v>
      </c>
      <c r="M118" t="s">
        <v>76</v>
      </c>
      <c r="N118" t="s">
        <v>76</v>
      </c>
      <c r="O118" t="s">
        <v>31</v>
      </c>
      <c r="Q118" t="s">
        <v>31</v>
      </c>
      <c r="R118" cm="1">
        <f t="array" ref="R11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18" t="s">
        <v>31</v>
      </c>
      <c r="T118" cm="1">
        <f t="array" ref="T11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18">
        <f>ROUNDUP(AVERAGE(Table13[[#This Row],[22]],Table13[[#This Row],[32]]),0)</f>
        <v>1</v>
      </c>
      <c r="V118" t="str" cm="1">
        <f t="array" ref="V118">_xlfn.IFS(Table13[[#This Row],[33]]=1, "Strongly agree", Table13[[#This Row],[33]]=2, "Agree", Table13[[#This Row],[33]]=3, "Somewhat agree", Table13[[#This Row],[33]]=4, "Neutral", Table13[[#This Row],[33]]=5, "Somewhat disagree", Table13[[#This Row],[33]]=6, "Disagree", Table13[[#This Row],[33]]=7, "Strongly disagree", Table13[[#This Row],[33]]="","")</f>
        <v>Strongly agree</v>
      </c>
      <c r="W118" t="s">
        <v>31</v>
      </c>
      <c r="X118" t="s">
        <v>105</v>
      </c>
      <c r="Y118" t="s">
        <v>65</v>
      </c>
      <c r="Z118" t="s">
        <v>31</v>
      </c>
      <c r="AA118" t="s">
        <v>44</v>
      </c>
      <c r="AB118" t="s">
        <v>31</v>
      </c>
      <c r="AC118" t="s">
        <v>36</v>
      </c>
      <c r="AE118" t="s">
        <v>37</v>
      </c>
      <c r="AF118" t="s">
        <v>38</v>
      </c>
      <c r="AG118" t="s">
        <v>51</v>
      </c>
    </row>
    <row r="119" spans="1:33" x14ac:dyDescent="0.25">
      <c r="A119">
        <v>128</v>
      </c>
      <c r="B119" s="1">
        <v>44743.021203703698</v>
      </c>
      <c r="C119" s="1">
        <v>44743.0229398148</v>
      </c>
      <c r="D119" t="s">
        <v>22</v>
      </c>
      <c r="F119" t="s">
        <v>23</v>
      </c>
      <c r="G119" t="s">
        <v>71</v>
      </c>
      <c r="H119" t="s">
        <v>53</v>
      </c>
      <c r="I119" t="s">
        <v>54</v>
      </c>
      <c r="J119" t="s">
        <v>159</v>
      </c>
      <c r="K119" t="s">
        <v>83</v>
      </c>
      <c r="L119" t="s">
        <v>43</v>
      </c>
      <c r="P119" t="s">
        <v>63</v>
      </c>
      <c r="Q119" t="s">
        <v>36</v>
      </c>
      <c r="R119" cm="1">
        <f t="array" ref="R11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19" t="s">
        <v>32</v>
      </c>
      <c r="T119" cm="1">
        <f t="array" ref="T11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19">
        <f>ROUNDUP(AVERAGE(Table13[[#This Row],[22]],Table13[[#This Row],[32]]),0)</f>
        <v>4</v>
      </c>
      <c r="V119" t="str" cm="1">
        <f t="array" ref="V119">_xlfn.IFS(Table13[[#This Row],[33]]=1, "Strongly agree", Table13[[#This Row],[33]]=2, "Agree", Table13[[#This Row],[33]]=3, "Somewhat agree", Table13[[#This Row],[33]]=4, "Neutral", Table13[[#This Row],[33]]=5, "Somewhat disagree", Table13[[#This Row],[33]]=6, "Disagree", Table13[[#This Row],[33]]=7, "Strongly disagree", Table13[[#This Row],[33]]="","")</f>
        <v>Neutral</v>
      </c>
      <c r="W119" t="s">
        <v>31</v>
      </c>
      <c r="X119" t="s">
        <v>105</v>
      </c>
      <c r="Y119" t="s">
        <v>57</v>
      </c>
      <c r="Z119" t="s">
        <v>31</v>
      </c>
      <c r="AA119" t="s">
        <v>31</v>
      </c>
      <c r="AB119" t="s">
        <v>31</v>
      </c>
      <c r="AC119" t="s">
        <v>31</v>
      </c>
      <c r="AE119" t="s">
        <v>66</v>
      </c>
      <c r="AF119" t="s">
        <v>47</v>
      </c>
      <c r="AG119" t="s">
        <v>51</v>
      </c>
    </row>
    <row r="120" spans="1:33" x14ac:dyDescent="0.25">
      <c r="A120">
        <v>129</v>
      </c>
      <c r="B120" s="1">
        <v>44743.637905092597</v>
      </c>
      <c r="C120" s="1">
        <v>44743.6390972222</v>
      </c>
      <c r="D120" t="s">
        <v>22</v>
      </c>
      <c r="F120" t="s">
        <v>40</v>
      </c>
      <c r="G120" t="s">
        <v>52</v>
      </c>
      <c r="H120" t="s">
        <v>53</v>
      </c>
      <c r="I120" t="s">
        <v>54</v>
      </c>
      <c r="J120" t="s">
        <v>167</v>
      </c>
      <c r="K120" t="s">
        <v>96</v>
      </c>
      <c r="L120" t="s">
        <v>43</v>
      </c>
      <c r="P120" t="s">
        <v>48</v>
      </c>
      <c r="Q120" t="s">
        <v>44</v>
      </c>
      <c r="R120" cm="1">
        <f t="array" ref="R12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20" t="s">
        <v>32</v>
      </c>
      <c r="T120" cm="1">
        <f t="array" ref="T12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20">
        <f>ROUNDUP(AVERAGE(Table13[[#This Row],[22]],Table13[[#This Row],[32]]),0)</f>
        <v>5</v>
      </c>
      <c r="V120" t="str" cm="1">
        <f t="array" ref="V120">_xlfn.IFS(Table13[[#This Row],[33]]=1, "Strongly agree", Table13[[#This Row],[33]]=2, "Agree", Table13[[#This Row],[33]]=3, "Somewhat agree", Table13[[#This Row],[33]]=4, "Neutral", Table13[[#This Row],[33]]=5, "Somewhat disagree", Table13[[#This Row],[33]]=6, "Disagree", Table13[[#This Row],[33]]=7, "Strongly disagree", Table13[[#This Row],[33]]="","")</f>
        <v>Somewhat disagree</v>
      </c>
      <c r="W120" t="s">
        <v>31</v>
      </c>
      <c r="X120" t="s">
        <v>105</v>
      </c>
      <c r="Y120" t="s">
        <v>57</v>
      </c>
      <c r="Z120" t="s">
        <v>44</v>
      </c>
      <c r="AA120" t="s">
        <v>44</v>
      </c>
      <c r="AB120" t="s">
        <v>32</v>
      </c>
      <c r="AC120" t="s">
        <v>36</v>
      </c>
      <c r="AE120" t="s">
        <v>37</v>
      </c>
      <c r="AF120" t="s">
        <v>38</v>
      </c>
      <c r="AG120" t="s">
        <v>39</v>
      </c>
    </row>
    <row r="121" spans="1:33" x14ac:dyDescent="0.25">
      <c r="A121">
        <v>130</v>
      </c>
      <c r="B121" s="1">
        <v>44743.782314814802</v>
      </c>
      <c r="C121" s="1">
        <v>44743.783831018503</v>
      </c>
      <c r="D121" t="s">
        <v>22</v>
      </c>
      <c r="F121" t="s">
        <v>40</v>
      </c>
      <c r="G121" t="s">
        <v>168</v>
      </c>
      <c r="H121" t="s">
        <v>53</v>
      </c>
      <c r="I121" t="s">
        <v>54</v>
      </c>
      <c r="J121" t="s">
        <v>96</v>
      </c>
      <c r="K121" t="s">
        <v>96</v>
      </c>
      <c r="L121" t="s">
        <v>43</v>
      </c>
      <c r="P121" t="s">
        <v>59</v>
      </c>
      <c r="Q121" t="s">
        <v>33</v>
      </c>
      <c r="R121" cm="1">
        <f t="array" ref="R12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21" t="s">
        <v>32</v>
      </c>
      <c r="T121" cm="1">
        <f t="array" ref="T12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21">
        <f>ROUNDUP(AVERAGE(Table13[[#This Row],[22]],Table13[[#This Row],[32]]),0)</f>
        <v>6</v>
      </c>
      <c r="V121" t="str" cm="1">
        <f t="array" ref="V121">_xlfn.IFS(Table13[[#This Row],[33]]=1, "Strongly agree", Table13[[#This Row],[33]]=2, "Agree", Table13[[#This Row],[33]]=3, "Somewhat agree", Table13[[#This Row],[33]]=4, "Neutral", Table13[[#This Row],[33]]=5, "Somewhat disagree", Table13[[#This Row],[33]]=6, "Disagree", Table13[[#This Row],[33]]=7, "Strongly disagree", Table13[[#This Row],[33]]="","")</f>
        <v>Disagree</v>
      </c>
      <c r="W121" t="s">
        <v>36</v>
      </c>
      <c r="X121" t="s">
        <v>68</v>
      </c>
      <c r="Y121" t="s">
        <v>69</v>
      </c>
      <c r="Z121" t="s">
        <v>44</v>
      </c>
      <c r="AA121" t="s">
        <v>32</v>
      </c>
      <c r="AB121" t="s">
        <v>36</v>
      </c>
      <c r="AC121" t="s">
        <v>36</v>
      </c>
      <c r="AE121" t="s">
        <v>66</v>
      </c>
      <c r="AF121" t="s">
        <v>38</v>
      </c>
      <c r="AG121" t="s">
        <v>51</v>
      </c>
    </row>
    <row r="122" spans="1:33" x14ac:dyDescent="0.25">
      <c r="A122">
        <v>131</v>
      </c>
      <c r="B122" s="1">
        <v>44744.399664351797</v>
      </c>
      <c r="C122" s="1">
        <v>44744.409594907404</v>
      </c>
      <c r="D122" t="s">
        <v>22</v>
      </c>
      <c r="F122" t="s">
        <v>40</v>
      </c>
      <c r="G122" t="s">
        <v>89</v>
      </c>
      <c r="H122" t="s">
        <v>25</v>
      </c>
      <c r="I122" t="s">
        <v>54</v>
      </c>
      <c r="J122" t="s">
        <v>27</v>
      </c>
      <c r="K122" t="s">
        <v>28</v>
      </c>
      <c r="L122" t="s">
        <v>43</v>
      </c>
      <c r="P122" t="s">
        <v>48</v>
      </c>
      <c r="Q122" t="s">
        <v>36</v>
      </c>
      <c r="R122" cm="1">
        <f t="array" ref="R12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22" t="s">
        <v>36</v>
      </c>
      <c r="T122" cm="1">
        <f t="array" ref="T12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22">
        <f>ROUNDUP(AVERAGE(Table13[[#This Row],[22]],Table13[[#This Row],[32]]),0)</f>
        <v>2</v>
      </c>
      <c r="V122" t="str" cm="1">
        <f t="array" ref="V122">_xlfn.IFS(Table13[[#This Row],[33]]=1, "Strongly agree", Table13[[#This Row],[33]]=2, "Agree", Table13[[#This Row],[33]]=3, "Somewhat agree", Table13[[#This Row],[33]]=4, "Neutral", Table13[[#This Row],[33]]=5, "Somewhat disagree", Table13[[#This Row],[33]]=6, "Disagree", Table13[[#This Row],[33]]=7, "Strongly disagree", Table13[[#This Row],[33]]="","")</f>
        <v>Agree</v>
      </c>
      <c r="W122" t="s">
        <v>31</v>
      </c>
      <c r="X122" t="s">
        <v>34</v>
      </c>
      <c r="Y122" t="s">
        <v>80</v>
      </c>
      <c r="Z122" t="s">
        <v>36</v>
      </c>
      <c r="AA122" t="s">
        <v>36</v>
      </c>
      <c r="AB122" t="s">
        <v>36</v>
      </c>
      <c r="AC122" t="s">
        <v>36</v>
      </c>
      <c r="AE122" t="s">
        <v>37</v>
      </c>
      <c r="AF122" t="s">
        <v>38</v>
      </c>
      <c r="AG122" t="s">
        <v>51</v>
      </c>
    </row>
    <row r="123" spans="1:33" x14ac:dyDescent="0.25">
      <c r="A123">
        <v>132</v>
      </c>
      <c r="B123" s="1">
        <v>44744.461736111101</v>
      </c>
      <c r="C123" s="1">
        <v>44744.467002314799</v>
      </c>
      <c r="D123" t="s">
        <v>22</v>
      </c>
      <c r="F123" t="s">
        <v>23</v>
      </c>
      <c r="G123" t="s">
        <v>24</v>
      </c>
      <c r="H123" t="s">
        <v>25</v>
      </c>
      <c r="I123" t="s">
        <v>26</v>
      </c>
      <c r="J123" t="s">
        <v>114</v>
      </c>
      <c r="K123" t="s">
        <v>28</v>
      </c>
      <c r="L123" t="s">
        <v>29</v>
      </c>
      <c r="M123" t="s">
        <v>63</v>
      </c>
      <c r="N123" t="s">
        <v>48</v>
      </c>
      <c r="O123" t="s">
        <v>45</v>
      </c>
      <c r="Q123" t="s">
        <v>44</v>
      </c>
      <c r="R123" cm="1">
        <f t="array" ref="R12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23" t="s">
        <v>33</v>
      </c>
      <c r="T123" cm="1">
        <f t="array" ref="T12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23">
        <f>ROUNDUP(AVERAGE(Table13[[#This Row],[22]],Table13[[#This Row],[32]]),0)</f>
        <v>4</v>
      </c>
      <c r="V123" t="str" cm="1">
        <f t="array" ref="V123">_xlfn.IFS(Table13[[#This Row],[33]]=1, "Strongly agree", Table13[[#This Row],[33]]=2, "Agree", Table13[[#This Row],[33]]=3, "Somewhat agree", Table13[[#This Row],[33]]=4, "Neutral", Table13[[#This Row],[33]]=5, "Somewhat disagree", Table13[[#This Row],[33]]=6, "Disagree", Table13[[#This Row],[33]]=7, "Strongly disagree", Table13[[#This Row],[33]]="","")</f>
        <v>Neutral</v>
      </c>
      <c r="W123" t="s">
        <v>36</v>
      </c>
      <c r="X123" t="s">
        <v>68</v>
      </c>
      <c r="Y123" t="s">
        <v>69</v>
      </c>
      <c r="Z123" t="s">
        <v>73</v>
      </c>
      <c r="AA123" t="s">
        <v>31</v>
      </c>
      <c r="AB123" t="s">
        <v>36</v>
      </c>
      <c r="AC123" t="s">
        <v>32</v>
      </c>
      <c r="AD123" t="s">
        <v>169</v>
      </c>
      <c r="AE123" t="s">
        <v>37</v>
      </c>
      <c r="AF123" t="s">
        <v>38</v>
      </c>
      <c r="AG123" t="s">
        <v>39</v>
      </c>
    </row>
    <row r="124" spans="1:33" x14ac:dyDescent="0.25">
      <c r="A124">
        <v>133</v>
      </c>
      <c r="B124" s="1">
        <v>44744.468576388899</v>
      </c>
      <c r="C124" s="1">
        <v>44744.472106481502</v>
      </c>
      <c r="D124" t="s">
        <v>22</v>
      </c>
      <c r="F124" t="s">
        <v>23</v>
      </c>
      <c r="G124" t="s">
        <v>89</v>
      </c>
      <c r="H124" t="s">
        <v>25</v>
      </c>
      <c r="I124" t="s">
        <v>54</v>
      </c>
      <c r="J124" t="s">
        <v>114</v>
      </c>
      <c r="K124" t="s">
        <v>98</v>
      </c>
      <c r="L124" t="s">
        <v>56</v>
      </c>
      <c r="P124" t="s">
        <v>30</v>
      </c>
      <c r="Q124" t="s">
        <v>45</v>
      </c>
      <c r="R124" cm="1">
        <f t="array" ref="R12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124" t="s">
        <v>45</v>
      </c>
      <c r="T124" cm="1">
        <f t="array" ref="T12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24">
        <f>ROUNDUP(AVERAGE(Table13[[#This Row],[22]],Table13[[#This Row],[32]]),0)</f>
        <v>4</v>
      </c>
      <c r="V124" t="str" cm="1">
        <f t="array" ref="V124">_xlfn.IFS(Table13[[#This Row],[33]]=1, "Strongly agree", Table13[[#This Row],[33]]=2, "Agree", Table13[[#This Row],[33]]=3, "Somewhat agree", Table13[[#This Row],[33]]=4, "Neutral", Table13[[#This Row],[33]]=5, "Somewhat disagree", Table13[[#This Row],[33]]=6, "Disagree", Table13[[#This Row],[33]]=7, "Strongly disagree", Table13[[#This Row],[33]]="","")</f>
        <v>Neutral</v>
      </c>
      <c r="W124" t="s">
        <v>31</v>
      </c>
      <c r="X124" t="s">
        <v>105</v>
      </c>
      <c r="Y124" t="s">
        <v>69</v>
      </c>
      <c r="Z124" t="s">
        <v>31</v>
      </c>
      <c r="AA124" t="s">
        <v>31</v>
      </c>
      <c r="AB124" t="s">
        <v>36</v>
      </c>
      <c r="AC124" t="s">
        <v>31</v>
      </c>
      <c r="AD124" t="s">
        <v>170</v>
      </c>
      <c r="AE124" t="s">
        <v>37</v>
      </c>
      <c r="AF124" t="s">
        <v>38</v>
      </c>
      <c r="AG124" t="s">
        <v>51</v>
      </c>
    </row>
    <row r="125" spans="1:33" x14ac:dyDescent="0.25">
      <c r="A125">
        <v>134</v>
      </c>
      <c r="B125" s="1">
        <v>44744.485289351796</v>
      </c>
      <c r="C125" s="1">
        <v>44744.487615740698</v>
      </c>
      <c r="D125" t="s">
        <v>22</v>
      </c>
      <c r="F125" t="s">
        <v>23</v>
      </c>
      <c r="G125" t="s">
        <v>71</v>
      </c>
      <c r="H125" t="s">
        <v>53</v>
      </c>
      <c r="I125" t="s">
        <v>54</v>
      </c>
      <c r="J125" t="s">
        <v>114</v>
      </c>
      <c r="K125" t="s">
        <v>83</v>
      </c>
      <c r="L125" t="s">
        <v>29</v>
      </c>
      <c r="M125" t="s">
        <v>48</v>
      </c>
      <c r="N125" t="s">
        <v>63</v>
      </c>
      <c r="O125" t="s">
        <v>31</v>
      </c>
      <c r="Q125" t="s">
        <v>31</v>
      </c>
      <c r="R125" cm="1">
        <f t="array" ref="R12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25" t="s">
        <v>31</v>
      </c>
      <c r="T125" cm="1">
        <f t="array" ref="T12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25">
        <f>ROUNDUP(AVERAGE(Table13[[#This Row],[22]],Table13[[#This Row],[32]]),0)</f>
        <v>1</v>
      </c>
      <c r="V125" t="str" cm="1">
        <f t="array" ref="V125">_xlfn.IFS(Table13[[#This Row],[33]]=1, "Strongly agree", Table13[[#This Row],[33]]=2, "Agree", Table13[[#This Row],[33]]=3, "Somewhat agree", Table13[[#This Row],[33]]=4, "Neutral", Table13[[#This Row],[33]]=5, "Somewhat disagree", Table13[[#This Row],[33]]=6, "Disagree", Table13[[#This Row],[33]]=7, "Strongly disagree", Table13[[#This Row],[33]]="","")</f>
        <v>Strongly agree</v>
      </c>
      <c r="W125" t="s">
        <v>31</v>
      </c>
      <c r="X125" t="s">
        <v>46</v>
      </c>
      <c r="Y125" t="s">
        <v>65</v>
      </c>
      <c r="Z125" t="s">
        <v>31</v>
      </c>
      <c r="AA125" t="s">
        <v>31</v>
      </c>
      <c r="AB125" t="s">
        <v>31</v>
      </c>
      <c r="AC125" t="s">
        <v>31</v>
      </c>
      <c r="AE125" t="s">
        <v>66</v>
      </c>
      <c r="AF125" t="s">
        <v>47</v>
      </c>
      <c r="AG125" t="s">
        <v>51</v>
      </c>
    </row>
    <row r="126" spans="1:33" x14ac:dyDescent="0.25">
      <c r="A126">
        <v>135</v>
      </c>
      <c r="B126" s="1">
        <v>44744.531840277799</v>
      </c>
      <c r="C126" s="1">
        <v>44744.533692129597</v>
      </c>
      <c r="D126" t="s">
        <v>22</v>
      </c>
      <c r="F126" t="s">
        <v>40</v>
      </c>
      <c r="G126" t="s">
        <v>52</v>
      </c>
      <c r="H126" t="s">
        <v>25</v>
      </c>
      <c r="I126" t="s">
        <v>26</v>
      </c>
      <c r="J126" t="s">
        <v>171</v>
      </c>
      <c r="K126" t="s">
        <v>96</v>
      </c>
      <c r="L126" t="s">
        <v>43</v>
      </c>
      <c r="P126" t="s">
        <v>63</v>
      </c>
      <c r="Q126" t="s">
        <v>36</v>
      </c>
      <c r="R126" cm="1">
        <f t="array" ref="R12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26" t="s">
        <v>44</v>
      </c>
      <c r="T126" cm="1">
        <f t="array" ref="T12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26">
        <f>ROUNDUP(AVERAGE(Table13[[#This Row],[22]],Table13[[#This Row],[32]]),0)</f>
        <v>3</v>
      </c>
      <c r="V126" t="str" cm="1">
        <f t="array" ref="V126">_xlfn.IFS(Table13[[#This Row],[33]]=1, "Strongly agree", Table13[[#This Row],[33]]=2, "Agree", Table13[[#This Row],[33]]=3, "Somewhat agree", Table13[[#This Row],[33]]=4, "Neutral", Table13[[#This Row],[33]]=5, "Somewhat disagree", Table13[[#This Row],[33]]=6, "Disagree", Table13[[#This Row],[33]]=7, "Strongly disagree", Table13[[#This Row],[33]]="","")</f>
        <v>Somewhat agree</v>
      </c>
      <c r="W126" t="s">
        <v>31</v>
      </c>
      <c r="X126" t="s">
        <v>46</v>
      </c>
      <c r="Y126" t="s">
        <v>65</v>
      </c>
      <c r="Z126" t="s">
        <v>36</v>
      </c>
      <c r="AA126" t="s">
        <v>36</v>
      </c>
      <c r="AB126" t="s">
        <v>36</v>
      </c>
      <c r="AC126" t="s">
        <v>36</v>
      </c>
      <c r="AE126" t="s">
        <v>37</v>
      </c>
      <c r="AF126" t="s">
        <v>38</v>
      </c>
      <c r="AG126" t="s">
        <v>39</v>
      </c>
    </row>
    <row r="127" spans="1:33" x14ac:dyDescent="0.25">
      <c r="A127">
        <v>136</v>
      </c>
      <c r="B127" s="1">
        <v>44744.5323726852</v>
      </c>
      <c r="C127" s="1">
        <v>44744.534155092602</v>
      </c>
      <c r="D127" t="s">
        <v>22</v>
      </c>
      <c r="F127" t="s">
        <v>23</v>
      </c>
      <c r="G127" t="s">
        <v>24</v>
      </c>
      <c r="H127" t="s">
        <v>25</v>
      </c>
      <c r="I127" t="s">
        <v>54</v>
      </c>
      <c r="J127" t="s">
        <v>27</v>
      </c>
      <c r="K127" t="s">
        <v>28</v>
      </c>
      <c r="L127" t="s">
        <v>43</v>
      </c>
      <c r="P127" t="s">
        <v>30</v>
      </c>
      <c r="Q127" t="s">
        <v>44</v>
      </c>
      <c r="R127" cm="1">
        <f t="array" ref="R12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27" t="s">
        <v>36</v>
      </c>
      <c r="T127" cm="1">
        <f t="array" ref="T12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27">
        <f>ROUNDUP(AVERAGE(Table13[[#This Row],[22]],Table13[[#This Row],[32]]),0)</f>
        <v>3</v>
      </c>
      <c r="V127" t="str" cm="1">
        <f t="array" ref="V127">_xlfn.IFS(Table13[[#This Row],[33]]=1, "Strongly agree", Table13[[#This Row],[33]]=2, "Agree", Table13[[#This Row],[33]]=3, "Somewhat agree", Table13[[#This Row],[33]]=4, "Neutral", Table13[[#This Row],[33]]=5, "Somewhat disagree", Table13[[#This Row],[33]]=6, "Disagree", Table13[[#This Row],[33]]=7, "Strongly disagree", Table13[[#This Row],[33]]="","")</f>
        <v>Somewhat agree</v>
      </c>
      <c r="W127" t="s">
        <v>31</v>
      </c>
      <c r="X127" t="s">
        <v>49</v>
      </c>
      <c r="Y127" t="s">
        <v>35</v>
      </c>
      <c r="Z127" t="s">
        <v>36</v>
      </c>
      <c r="AA127" t="s">
        <v>36</v>
      </c>
      <c r="AB127" t="s">
        <v>31</v>
      </c>
      <c r="AC127" t="s">
        <v>36</v>
      </c>
      <c r="AE127" t="s">
        <v>37</v>
      </c>
      <c r="AF127" t="s">
        <v>38</v>
      </c>
      <c r="AG127" t="s">
        <v>51</v>
      </c>
    </row>
    <row r="128" spans="1:33" x14ac:dyDescent="0.25">
      <c r="A128">
        <v>137</v>
      </c>
      <c r="B128" s="1">
        <v>44744.586828703701</v>
      </c>
      <c r="C128" s="1">
        <v>44744.588287036997</v>
      </c>
      <c r="D128" t="s">
        <v>22</v>
      </c>
      <c r="F128" t="s">
        <v>40</v>
      </c>
      <c r="G128" t="s">
        <v>172</v>
      </c>
      <c r="H128" t="s">
        <v>25</v>
      </c>
      <c r="I128" t="s">
        <v>26</v>
      </c>
      <c r="J128" t="s">
        <v>27</v>
      </c>
      <c r="K128" t="s">
        <v>98</v>
      </c>
      <c r="L128" t="s">
        <v>29</v>
      </c>
      <c r="M128" t="s">
        <v>59</v>
      </c>
      <c r="N128" t="s">
        <v>59</v>
      </c>
      <c r="O128" t="s">
        <v>31</v>
      </c>
      <c r="Q128" t="s">
        <v>31</v>
      </c>
      <c r="R128" cm="1">
        <f t="array" ref="R12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28" t="s">
        <v>33</v>
      </c>
      <c r="T128" cm="1">
        <f t="array" ref="T12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28">
        <f>ROUNDUP(AVERAGE(Table13[[#This Row],[22]],Table13[[#This Row],[32]]),0)</f>
        <v>3</v>
      </c>
      <c r="V128" t="str" cm="1">
        <f t="array" ref="V128">_xlfn.IFS(Table13[[#This Row],[33]]=1, "Strongly agree", Table13[[#This Row],[33]]=2, "Agree", Table13[[#This Row],[33]]=3, "Somewhat agree", Table13[[#This Row],[33]]=4, "Neutral", Table13[[#This Row],[33]]=5, "Somewhat disagree", Table13[[#This Row],[33]]=6, "Disagree", Table13[[#This Row],[33]]=7, "Strongly disagree", Table13[[#This Row],[33]]="","")</f>
        <v>Somewhat agree</v>
      </c>
      <c r="W128" t="s">
        <v>31</v>
      </c>
      <c r="X128" t="s">
        <v>49</v>
      </c>
      <c r="Y128" t="s">
        <v>72</v>
      </c>
      <c r="Z128" t="s">
        <v>31</v>
      </c>
      <c r="AA128" t="s">
        <v>31</v>
      </c>
      <c r="AB128" t="s">
        <v>31</v>
      </c>
      <c r="AC128" t="s">
        <v>31</v>
      </c>
      <c r="AE128" t="s">
        <v>37</v>
      </c>
      <c r="AF128" t="s">
        <v>111</v>
      </c>
      <c r="AG128" t="s">
        <v>51</v>
      </c>
    </row>
    <row r="129" spans="1:33" x14ac:dyDescent="0.25">
      <c r="A129">
        <v>138</v>
      </c>
      <c r="B129" s="1">
        <v>44744.581469907404</v>
      </c>
      <c r="C129" s="1">
        <v>44744.589143518497</v>
      </c>
      <c r="D129" t="s">
        <v>22</v>
      </c>
      <c r="F129" t="s">
        <v>40</v>
      </c>
      <c r="G129" t="s">
        <v>52</v>
      </c>
      <c r="H129" t="s">
        <v>25</v>
      </c>
      <c r="I129" t="s">
        <v>54</v>
      </c>
      <c r="J129" t="s">
        <v>27</v>
      </c>
      <c r="K129" t="s">
        <v>75</v>
      </c>
      <c r="L129" t="s">
        <v>43</v>
      </c>
      <c r="P129" t="s">
        <v>63</v>
      </c>
      <c r="Q129" t="s">
        <v>36</v>
      </c>
      <c r="R129" cm="1">
        <f t="array" ref="R12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29" t="s">
        <v>36</v>
      </c>
      <c r="T129" cm="1">
        <f t="array" ref="T12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29">
        <f>ROUNDUP(AVERAGE(Table13[[#This Row],[22]],Table13[[#This Row],[32]]),0)</f>
        <v>2</v>
      </c>
      <c r="V129" t="str" cm="1">
        <f t="array" ref="V129">_xlfn.IFS(Table13[[#This Row],[33]]=1, "Strongly agree", Table13[[#This Row],[33]]=2, "Agree", Table13[[#This Row],[33]]=3, "Somewhat agree", Table13[[#This Row],[33]]=4, "Neutral", Table13[[#This Row],[33]]=5, "Somewhat disagree", Table13[[#This Row],[33]]=6, "Disagree", Table13[[#This Row],[33]]=7, "Strongly disagree", Table13[[#This Row],[33]]="","")</f>
        <v>Agree</v>
      </c>
      <c r="W129" t="s">
        <v>36</v>
      </c>
      <c r="X129" t="s">
        <v>46</v>
      </c>
      <c r="Y129" t="s">
        <v>80</v>
      </c>
      <c r="Z129" t="s">
        <v>31</v>
      </c>
      <c r="AA129" t="s">
        <v>32</v>
      </c>
      <c r="AB129" t="s">
        <v>36</v>
      </c>
      <c r="AC129" t="s">
        <v>32</v>
      </c>
      <c r="AE129" t="s">
        <v>37</v>
      </c>
      <c r="AF129" t="s">
        <v>47</v>
      </c>
      <c r="AG129" t="s">
        <v>39</v>
      </c>
    </row>
    <row r="130" spans="1:33" x14ac:dyDescent="0.25">
      <c r="A130">
        <v>139</v>
      </c>
      <c r="B130" s="1">
        <v>44744.601631944402</v>
      </c>
      <c r="C130" s="1">
        <v>44744.603472222203</v>
      </c>
      <c r="D130" t="s">
        <v>22</v>
      </c>
      <c r="F130" t="s">
        <v>40</v>
      </c>
      <c r="G130" t="s">
        <v>74</v>
      </c>
      <c r="H130" t="s">
        <v>25</v>
      </c>
      <c r="I130" t="s">
        <v>54</v>
      </c>
      <c r="J130" t="s">
        <v>118</v>
      </c>
      <c r="K130" t="s">
        <v>42</v>
      </c>
      <c r="L130" t="s">
        <v>43</v>
      </c>
      <c r="P130" t="s">
        <v>76</v>
      </c>
      <c r="Q130" t="s">
        <v>44</v>
      </c>
      <c r="R130" cm="1">
        <f t="array" ref="R13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0" t="s">
        <v>44</v>
      </c>
      <c r="T130" cm="1">
        <f t="array" ref="T13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30">
        <f>ROUNDUP(AVERAGE(Table13[[#This Row],[22]],Table13[[#This Row],[32]]),0)</f>
        <v>3</v>
      </c>
      <c r="V130" t="str" cm="1">
        <f t="array" ref="V130">_xlfn.IFS(Table13[[#This Row],[33]]=1, "Strongly agree", Table13[[#This Row],[33]]=2, "Agree", Table13[[#This Row],[33]]=3, "Somewhat agree", Table13[[#This Row],[33]]=4, "Neutral", Table13[[#This Row],[33]]=5, "Somewhat disagree", Table13[[#This Row],[33]]=6, "Disagree", Table13[[#This Row],[33]]=7, "Strongly disagree", Table13[[#This Row],[33]]="","")</f>
        <v>Somewhat agree</v>
      </c>
      <c r="W130" t="s">
        <v>36</v>
      </c>
      <c r="X130" t="s">
        <v>145</v>
      </c>
      <c r="Y130" t="s">
        <v>57</v>
      </c>
      <c r="Z130" t="s">
        <v>45</v>
      </c>
      <c r="AA130" t="s">
        <v>44</v>
      </c>
      <c r="AB130" t="s">
        <v>44</v>
      </c>
      <c r="AC130" t="s">
        <v>36</v>
      </c>
      <c r="AE130" t="s">
        <v>66</v>
      </c>
      <c r="AF130" t="s">
        <v>38</v>
      </c>
      <c r="AG130" t="s">
        <v>39</v>
      </c>
    </row>
    <row r="131" spans="1:33" x14ac:dyDescent="0.25">
      <c r="A131">
        <v>140</v>
      </c>
      <c r="B131" s="1">
        <v>44744.872962963003</v>
      </c>
      <c r="C131" s="1">
        <v>44744.874872685199</v>
      </c>
      <c r="D131" t="s">
        <v>22</v>
      </c>
      <c r="F131" t="s">
        <v>40</v>
      </c>
      <c r="G131" t="s">
        <v>52</v>
      </c>
      <c r="H131" t="s">
        <v>25</v>
      </c>
      <c r="I131" t="s">
        <v>54</v>
      </c>
      <c r="J131" t="s">
        <v>114</v>
      </c>
      <c r="K131" t="s">
        <v>96</v>
      </c>
      <c r="L131" t="s">
        <v>43</v>
      </c>
      <c r="P131" t="s">
        <v>59</v>
      </c>
      <c r="Q131" t="s">
        <v>44</v>
      </c>
      <c r="R131" cm="1">
        <f t="array" ref="R13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1" t="s">
        <v>45</v>
      </c>
      <c r="T131" cm="1">
        <f t="array" ref="T13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31">
        <f>ROUNDUP(AVERAGE(Table13[[#This Row],[22]],Table13[[#This Row],[32]]),0)</f>
        <v>4</v>
      </c>
      <c r="V131" t="str" cm="1">
        <f t="array" ref="V131">_xlfn.IFS(Table13[[#This Row],[33]]=1, "Strongly agree", Table13[[#This Row],[33]]=2, "Agree", Table13[[#This Row],[33]]=3, "Somewhat agree", Table13[[#This Row],[33]]=4, "Neutral", Table13[[#This Row],[33]]=5, "Somewhat disagree", Table13[[#This Row],[33]]=6, "Disagree", Table13[[#This Row],[33]]=7, "Strongly disagree", Table13[[#This Row],[33]]="","")</f>
        <v>Neutral</v>
      </c>
      <c r="W131" t="s">
        <v>36</v>
      </c>
      <c r="X131" t="s">
        <v>68</v>
      </c>
      <c r="Y131" t="s">
        <v>69</v>
      </c>
      <c r="Z131" t="s">
        <v>36</v>
      </c>
      <c r="AA131" t="s">
        <v>36</v>
      </c>
      <c r="AB131" t="s">
        <v>31</v>
      </c>
      <c r="AC131" t="s">
        <v>31</v>
      </c>
      <c r="AE131" t="s">
        <v>37</v>
      </c>
      <c r="AF131" t="s">
        <v>47</v>
      </c>
      <c r="AG131" t="s">
        <v>39</v>
      </c>
    </row>
    <row r="132" spans="1:33" x14ac:dyDescent="0.25">
      <c r="A132">
        <v>141</v>
      </c>
      <c r="B132" s="1">
        <v>44744.8878356481</v>
      </c>
      <c r="C132" s="1">
        <v>44744.888912037</v>
      </c>
      <c r="D132" t="s">
        <v>22</v>
      </c>
      <c r="F132" t="s">
        <v>40</v>
      </c>
      <c r="G132" t="s">
        <v>52</v>
      </c>
      <c r="H132" t="s">
        <v>25</v>
      </c>
      <c r="I132" t="s">
        <v>26</v>
      </c>
      <c r="J132" t="s">
        <v>173</v>
      </c>
      <c r="K132" t="s">
        <v>106</v>
      </c>
      <c r="L132" t="s">
        <v>43</v>
      </c>
      <c r="P132" t="s">
        <v>30</v>
      </c>
      <c r="Q132" t="s">
        <v>44</v>
      </c>
      <c r="R132" cm="1">
        <f t="array" ref="R13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2" t="s">
        <v>32</v>
      </c>
      <c r="T132" cm="1">
        <f t="array" ref="T13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32">
        <f>ROUNDUP(AVERAGE(Table13[[#This Row],[22]],Table13[[#This Row],[32]]),0)</f>
        <v>5</v>
      </c>
      <c r="V132" t="str" cm="1">
        <f t="array" ref="V132">_xlfn.IFS(Table13[[#This Row],[33]]=1, "Strongly agree", Table13[[#This Row],[33]]=2, "Agree", Table13[[#This Row],[33]]=3, "Somewhat agree", Table13[[#This Row],[33]]=4, "Neutral", Table13[[#This Row],[33]]=5, "Somewhat disagree", Table13[[#This Row],[33]]=6, "Disagree", Table13[[#This Row],[33]]=7, "Strongly disagree", Table13[[#This Row],[33]]="","")</f>
        <v>Somewhat disagree</v>
      </c>
      <c r="W132" t="s">
        <v>36</v>
      </c>
      <c r="X132" t="s">
        <v>68</v>
      </c>
      <c r="Y132" t="s">
        <v>69</v>
      </c>
      <c r="Z132" t="s">
        <v>45</v>
      </c>
      <c r="AA132" t="s">
        <v>73</v>
      </c>
      <c r="AB132" t="s">
        <v>36</v>
      </c>
      <c r="AC132" t="s">
        <v>45</v>
      </c>
      <c r="AE132" t="s">
        <v>37</v>
      </c>
      <c r="AF132" t="s">
        <v>47</v>
      </c>
      <c r="AG132" t="s">
        <v>51</v>
      </c>
    </row>
    <row r="133" spans="1:33" x14ac:dyDescent="0.25">
      <c r="A133">
        <v>142</v>
      </c>
      <c r="B133" s="1">
        <v>44744.922129629602</v>
      </c>
      <c r="C133" s="1">
        <v>44744.924548611103</v>
      </c>
      <c r="D133" t="s">
        <v>22</v>
      </c>
      <c r="F133" t="s">
        <v>40</v>
      </c>
      <c r="G133" t="s">
        <v>41</v>
      </c>
      <c r="H133" t="s">
        <v>53</v>
      </c>
      <c r="I133" t="s">
        <v>54</v>
      </c>
      <c r="J133" t="s">
        <v>118</v>
      </c>
      <c r="K133" t="s">
        <v>174</v>
      </c>
      <c r="L133" t="s">
        <v>29</v>
      </c>
      <c r="M133" t="s">
        <v>59</v>
      </c>
      <c r="N133" t="s">
        <v>63</v>
      </c>
      <c r="O133" t="s">
        <v>31</v>
      </c>
      <c r="Q133" t="s">
        <v>44</v>
      </c>
      <c r="R133" cm="1">
        <f t="array" ref="R13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3" t="s">
        <v>33</v>
      </c>
      <c r="T133" cm="1">
        <f t="array" ref="T13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33">
        <f>ROUNDUP(AVERAGE(Table13[[#This Row],[22]],Table13[[#This Row],[32]]),0)</f>
        <v>4</v>
      </c>
      <c r="V133" t="str" cm="1">
        <f t="array" ref="V133">_xlfn.IFS(Table13[[#This Row],[33]]=1, "Strongly agree", Table13[[#This Row],[33]]=2, "Agree", Table13[[#This Row],[33]]=3, "Somewhat agree", Table13[[#This Row],[33]]=4, "Neutral", Table13[[#This Row],[33]]=5, "Somewhat disagree", Table13[[#This Row],[33]]=6, "Disagree", Table13[[#This Row],[33]]=7, "Strongly disagree", Table13[[#This Row],[33]]="","")</f>
        <v>Neutral</v>
      </c>
      <c r="W133" t="s">
        <v>31</v>
      </c>
      <c r="X133" t="s">
        <v>34</v>
      </c>
      <c r="Y133" t="s">
        <v>80</v>
      </c>
      <c r="Z133" t="s">
        <v>36</v>
      </c>
      <c r="AA133" t="s">
        <v>45</v>
      </c>
      <c r="AB133" t="s">
        <v>45</v>
      </c>
      <c r="AC133" t="s">
        <v>44</v>
      </c>
      <c r="AE133" t="s">
        <v>37</v>
      </c>
      <c r="AF133" t="s">
        <v>111</v>
      </c>
      <c r="AG133" t="s">
        <v>39</v>
      </c>
    </row>
    <row r="134" spans="1:33" x14ac:dyDescent="0.25">
      <c r="A134">
        <v>143</v>
      </c>
      <c r="B134" s="1">
        <v>44745.010983796303</v>
      </c>
      <c r="C134" s="1">
        <v>44745.012754629599</v>
      </c>
      <c r="D134" t="s">
        <v>22</v>
      </c>
      <c r="F134" t="s">
        <v>40</v>
      </c>
      <c r="G134" t="s">
        <v>52</v>
      </c>
      <c r="H134" t="s">
        <v>53</v>
      </c>
      <c r="I134" t="s">
        <v>54</v>
      </c>
      <c r="J134" t="s">
        <v>167</v>
      </c>
      <c r="K134" t="s">
        <v>79</v>
      </c>
      <c r="L134" t="s">
        <v>43</v>
      </c>
      <c r="P134" t="s">
        <v>30</v>
      </c>
      <c r="Q134" t="s">
        <v>36</v>
      </c>
      <c r="R134" cm="1">
        <f t="array" ref="R13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34" t="s">
        <v>36</v>
      </c>
      <c r="T134" cm="1">
        <f t="array" ref="T13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34">
        <f>ROUNDUP(AVERAGE(Table13[[#This Row],[22]],Table13[[#This Row],[32]]),0)</f>
        <v>2</v>
      </c>
      <c r="V134" t="str" cm="1">
        <f t="array" ref="V134">_xlfn.IFS(Table13[[#This Row],[33]]=1, "Strongly agree", Table13[[#This Row],[33]]=2, "Agree", Table13[[#This Row],[33]]=3, "Somewhat agree", Table13[[#This Row],[33]]=4, "Neutral", Table13[[#This Row],[33]]=5, "Somewhat disagree", Table13[[#This Row],[33]]=6, "Disagree", Table13[[#This Row],[33]]=7, "Strongly disagree", Table13[[#This Row],[33]]="","")</f>
        <v>Agree</v>
      </c>
      <c r="W134" t="s">
        <v>36</v>
      </c>
      <c r="X134" t="s">
        <v>49</v>
      </c>
      <c r="Y134" t="s">
        <v>60</v>
      </c>
      <c r="Z134" t="s">
        <v>44</v>
      </c>
      <c r="AA134" t="s">
        <v>36</v>
      </c>
      <c r="AB134" t="s">
        <v>36</v>
      </c>
      <c r="AC134" t="s">
        <v>36</v>
      </c>
      <c r="AE134" t="s">
        <v>37</v>
      </c>
      <c r="AF134" t="s">
        <v>47</v>
      </c>
      <c r="AG134" t="s">
        <v>51</v>
      </c>
    </row>
    <row r="135" spans="1:33" x14ac:dyDescent="0.25">
      <c r="A135">
        <v>144</v>
      </c>
      <c r="B135" s="1">
        <v>44745.302372685197</v>
      </c>
      <c r="C135" s="1">
        <v>44745.305625000001</v>
      </c>
      <c r="D135" t="s">
        <v>22</v>
      </c>
      <c r="F135" t="s">
        <v>23</v>
      </c>
      <c r="G135" t="s">
        <v>52</v>
      </c>
      <c r="H135" t="s">
        <v>53</v>
      </c>
      <c r="I135" t="s">
        <v>54</v>
      </c>
      <c r="J135" t="s">
        <v>27</v>
      </c>
      <c r="K135" t="s">
        <v>98</v>
      </c>
      <c r="L135" t="s">
        <v>29</v>
      </c>
      <c r="M135" t="s">
        <v>48</v>
      </c>
      <c r="N135" t="s">
        <v>48</v>
      </c>
      <c r="O135" t="s">
        <v>31</v>
      </c>
      <c r="Q135" t="s">
        <v>44</v>
      </c>
      <c r="R135" cm="1">
        <f t="array" ref="R13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35" t="s">
        <v>33</v>
      </c>
      <c r="T135" cm="1">
        <f t="array" ref="T13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35">
        <f>ROUNDUP(AVERAGE(Table13[[#This Row],[22]],Table13[[#This Row],[32]]),0)</f>
        <v>4</v>
      </c>
      <c r="V135" t="str" cm="1">
        <f t="array" ref="V135">_xlfn.IFS(Table13[[#This Row],[33]]=1, "Strongly agree", Table13[[#This Row],[33]]=2, "Agree", Table13[[#This Row],[33]]=3, "Somewhat agree", Table13[[#This Row],[33]]=4, "Neutral", Table13[[#This Row],[33]]=5, "Somewhat disagree", Table13[[#This Row],[33]]=6, "Disagree", Table13[[#This Row],[33]]=7, "Strongly disagree", Table13[[#This Row],[33]]="","")</f>
        <v>Neutral</v>
      </c>
      <c r="W135" t="s">
        <v>31</v>
      </c>
      <c r="X135" t="s">
        <v>105</v>
      </c>
      <c r="Y135" t="s">
        <v>65</v>
      </c>
      <c r="Z135" t="s">
        <v>45</v>
      </c>
      <c r="AA135" t="s">
        <v>36</v>
      </c>
      <c r="AB135" t="s">
        <v>31</v>
      </c>
      <c r="AC135" t="s">
        <v>31</v>
      </c>
      <c r="AD135" t="s">
        <v>175</v>
      </c>
      <c r="AE135" t="s">
        <v>37</v>
      </c>
      <c r="AF135" t="s">
        <v>38</v>
      </c>
      <c r="AG135" t="s">
        <v>51</v>
      </c>
    </row>
    <row r="136" spans="1:33" x14ac:dyDescent="0.25">
      <c r="A136">
        <v>145</v>
      </c>
      <c r="B136" s="1">
        <v>44745.422037037002</v>
      </c>
      <c r="C136" s="1">
        <v>44745.424189814803</v>
      </c>
      <c r="D136" t="s">
        <v>22</v>
      </c>
      <c r="F136" t="s">
        <v>23</v>
      </c>
      <c r="G136" t="s">
        <v>176</v>
      </c>
      <c r="H136" t="s">
        <v>53</v>
      </c>
      <c r="I136" t="s">
        <v>90</v>
      </c>
      <c r="J136" t="s">
        <v>92</v>
      </c>
      <c r="K136" t="s">
        <v>75</v>
      </c>
      <c r="L136" t="s">
        <v>43</v>
      </c>
      <c r="P136" t="s">
        <v>76</v>
      </c>
      <c r="Q136" t="s">
        <v>36</v>
      </c>
      <c r="R136" cm="1">
        <f t="array" ref="R13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36" t="s">
        <v>44</v>
      </c>
      <c r="T136" cm="1">
        <f t="array" ref="T13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36">
        <f>ROUNDUP(AVERAGE(Table13[[#This Row],[22]],Table13[[#This Row],[32]]),0)</f>
        <v>3</v>
      </c>
      <c r="V136" t="str" cm="1">
        <f t="array" ref="V136">_xlfn.IFS(Table13[[#This Row],[33]]=1, "Strongly agree", Table13[[#This Row],[33]]=2, "Agree", Table13[[#This Row],[33]]=3, "Somewhat agree", Table13[[#This Row],[33]]=4, "Neutral", Table13[[#This Row],[33]]=5, "Somewhat disagree", Table13[[#This Row],[33]]=6, "Disagree", Table13[[#This Row],[33]]=7, "Strongly disagree", Table13[[#This Row],[33]]="","")</f>
        <v>Somewhat agree</v>
      </c>
      <c r="W136" t="s">
        <v>31</v>
      </c>
      <c r="X136" t="s">
        <v>68</v>
      </c>
      <c r="Y136" t="s">
        <v>69</v>
      </c>
      <c r="Z136" t="s">
        <v>36</v>
      </c>
      <c r="AA136" t="s">
        <v>32</v>
      </c>
      <c r="AB136" t="s">
        <v>44</v>
      </c>
      <c r="AC136" t="s">
        <v>36</v>
      </c>
      <c r="AD136" t="s">
        <v>177</v>
      </c>
      <c r="AE136" t="s">
        <v>66</v>
      </c>
      <c r="AF136" t="s">
        <v>38</v>
      </c>
      <c r="AG136" t="s">
        <v>39</v>
      </c>
    </row>
    <row r="137" spans="1:33" x14ac:dyDescent="0.25">
      <c r="A137">
        <v>146</v>
      </c>
      <c r="B137" s="1">
        <v>44745.557025463</v>
      </c>
      <c r="C137" s="1">
        <v>44745.560393518499</v>
      </c>
      <c r="D137" t="s">
        <v>22</v>
      </c>
      <c r="F137" t="s">
        <v>23</v>
      </c>
      <c r="G137" t="s">
        <v>89</v>
      </c>
      <c r="H137" t="s">
        <v>53</v>
      </c>
      <c r="I137" t="s">
        <v>54</v>
      </c>
      <c r="J137" t="s">
        <v>137</v>
      </c>
      <c r="K137" t="s">
        <v>106</v>
      </c>
      <c r="L137" t="s">
        <v>43</v>
      </c>
      <c r="P137" t="s">
        <v>30</v>
      </c>
      <c r="Q137" t="s">
        <v>33</v>
      </c>
      <c r="R137" cm="1">
        <f t="array" ref="R13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37" t="s">
        <v>32</v>
      </c>
      <c r="T137" cm="1">
        <f t="array" ref="T13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37">
        <f>ROUNDUP(AVERAGE(Table13[[#This Row],[22]],Table13[[#This Row],[32]]),0)</f>
        <v>6</v>
      </c>
      <c r="V137" t="str" cm="1">
        <f t="array" ref="V137">_xlfn.IFS(Table13[[#This Row],[33]]=1, "Strongly agree", Table13[[#This Row],[33]]=2, "Agree", Table13[[#This Row],[33]]=3, "Somewhat agree", Table13[[#This Row],[33]]=4, "Neutral", Table13[[#This Row],[33]]=5, "Somewhat disagree", Table13[[#This Row],[33]]=6, "Disagree", Table13[[#This Row],[33]]=7, "Strongly disagree", Table13[[#This Row],[33]]="","")</f>
        <v>Disagree</v>
      </c>
      <c r="W137" t="s">
        <v>31</v>
      </c>
      <c r="X137" t="s">
        <v>34</v>
      </c>
      <c r="Y137" t="s">
        <v>60</v>
      </c>
      <c r="Z137" t="s">
        <v>31</v>
      </c>
      <c r="AA137" t="s">
        <v>31</v>
      </c>
      <c r="AB137" t="s">
        <v>31</v>
      </c>
      <c r="AC137" t="s">
        <v>31</v>
      </c>
      <c r="AD137" t="s">
        <v>178</v>
      </c>
      <c r="AE137" t="s">
        <v>37</v>
      </c>
      <c r="AF137" t="s">
        <v>47</v>
      </c>
      <c r="AG137" t="s">
        <v>51</v>
      </c>
    </row>
    <row r="138" spans="1:33" x14ac:dyDescent="0.25">
      <c r="A138">
        <v>147</v>
      </c>
      <c r="B138" s="1">
        <v>44745.682407407403</v>
      </c>
      <c r="C138" s="1">
        <v>44745.683831018498</v>
      </c>
      <c r="D138" t="s">
        <v>22</v>
      </c>
      <c r="F138" t="s">
        <v>40</v>
      </c>
      <c r="G138" t="s">
        <v>172</v>
      </c>
      <c r="H138" t="s">
        <v>25</v>
      </c>
      <c r="I138" t="s">
        <v>26</v>
      </c>
      <c r="J138" t="s">
        <v>159</v>
      </c>
      <c r="K138" t="s">
        <v>98</v>
      </c>
      <c r="L138" t="s">
        <v>29</v>
      </c>
      <c r="M138" t="s">
        <v>59</v>
      </c>
      <c r="N138" t="s">
        <v>59</v>
      </c>
      <c r="O138" t="s">
        <v>31</v>
      </c>
      <c r="Q138" t="s">
        <v>36</v>
      </c>
      <c r="R138" cm="1">
        <f t="array" ref="R13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38" t="s">
        <v>45</v>
      </c>
      <c r="T138" cm="1">
        <f t="array" ref="T13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38">
        <f>ROUNDUP(AVERAGE(Table13[[#This Row],[22]],Table13[[#This Row],[32]]),0)</f>
        <v>3</v>
      </c>
      <c r="V138" t="str" cm="1">
        <f t="array" ref="V138">_xlfn.IFS(Table13[[#This Row],[33]]=1, "Strongly agree", Table13[[#This Row],[33]]=2, "Agree", Table13[[#This Row],[33]]=3, "Somewhat agree", Table13[[#This Row],[33]]=4, "Neutral", Table13[[#This Row],[33]]=5, "Somewhat disagree", Table13[[#This Row],[33]]=6, "Disagree", Table13[[#This Row],[33]]=7, "Strongly disagree", Table13[[#This Row],[33]]="","")</f>
        <v>Somewhat agree</v>
      </c>
      <c r="W138" t="s">
        <v>36</v>
      </c>
      <c r="X138" t="s">
        <v>46</v>
      </c>
      <c r="Y138" t="s">
        <v>65</v>
      </c>
      <c r="Z138" t="s">
        <v>36</v>
      </c>
      <c r="AA138" t="s">
        <v>45</v>
      </c>
      <c r="AB138" t="s">
        <v>44</v>
      </c>
      <c r="AC138" t="s">
        <v>31</v>
      </c>
      <c r="AE138" t="s">
        <v>37</v>
      </c>
      <c r="AF138" t="s">
        <v>38</v>
      </c>
      <c r="AG138" t="s">
        <v>39</v>
      </c>
    </row>
    <row r="139" spans="1:33" x14ac:dyDescent="0.25">
      <c r="A139">
        <v>148</v>
      </c>
      <c r="B139" s="1">
        <v>44745.640243055597</v>
      </c>
      <c r="C139" s="1">
        <v>44745.7015972222</v>
      </c>
      <c r="D139" t="s">
        <v>22</v>
      </c>
      <c r="F139" t="s">
        <v>23</v>
      </c>
      <c r="G139" t="s">
        <v>24</v>
      </c>
      <c r="H139" t="s">
        <v>53</v>
      </c>
      <c r="I139" t="s">
        <v>54</v>
      </c>
      <c r="J139" t="s">
        <v>27</v>
      </c>
      <c r="K139" t="s">
        <v>28</v>
      </c>
      <c r="L139" t="s">
        <v>29</v>
      </c>
      <c r="M139" t="s">
        <v>59</v>
      </c>
      <c r="N139" t="s">
        <v>48</v>
      </c>
      <c r="O139" t="s">
        <v>36</v>
      </c>
      <c r="Q139" t="s">
        <v>36</v>
      </c>
      <c r="R139" cm="1">
        <f t="array" ref="R13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39" t="s">
        <v>36</v>
      </c>
      <c r="T139" cm="1">
        <f t="array" ref="T13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39">
        <f>ROUNDUP(AVERAGE(Table13[[#This Row],[22]],Table13[[#This Row],[32]]),0)</f>
        <v>2</v>
      </c>
      <c r="V139" t="str" cm="1">
        <f t="array" ref="V139">_xlfn.IFS(Table13[[#This Row],[33]]=1, "Strongly agree", Table13[[#This Row],[33]]=2, "Agree", Table13[[#This Row],[33]]=3, "Somewhat agree", Table13[[#This Row],[33]]=4, "Neutral", Table13[[#This Row],[33]]=5, "Somewhat disagree", Table13[[#This Row],[33]]=6, "Disagree", Table13[[#This Row],[33]]=7, "Strongly disagree", Table13[[#This Row],[33]]="","")</f>
        <v>Agree</v>
      </c>
      <c r="W139" t="s">
        <v>36</v>
      </c>
      <c r="X139" t="s">
        <v>49</v>
      </c>
      <c r="Y139" t="s">
        <v>65</v>
      </c>
      <c r="Z139" t="s">
        <v>36</v>
      </c>
      <c r="AA139" t="s">
        <v>36</v>
      </c>
      <c r="AB139" t="s">
        <v>36</v>
      </c>
      <c r="AC139" t="s">
        <v>44</v>
      </c>
      <c r="AD139" t="s">
        <v>179</v>
      </c>
      <c r="AE139" t="s">
        <v>37</v>
      </c>
      <c r="AF139" t="s">
        <v>38</v>
      </c>
      <c r="AG139" t="s">
        <v>51</v>
      </c>
    </row>
    <row r="140" spans="1:33" x14ac:dyDescent="0.25">
      <c r="A140">
        <v>149</v>
      </c>
      <c r="B140" s="1">
        <v>44745.702141203699</v>
      </c>
      <c r="C140" s="1">
        <v>44745.705277777801</v>
      </c>
      <c r="D140" t="s">
        <v>22</v>
      </c>
      <c r="F140" t="s">
        <v>23</v>
      </c>
      <c r="G140" t="s">
        <v>71</v>
      </c>
      <c r="H140" t="s">
        <v>53</v>
      </c>
      <c r="I140" t="s">
        <v>54</v>
      </c>
      <c r="J140" t="s">
        <v>27</v>
      </c>
      <c r="K140" t="s">
        <v>28</v>
      </c>
      <c r="L140" t="s">
        <v>29</v>
      </c>
      <c r="M140" t="s">
        <v>59</v>
      </c>
      <c r="N140" t="s">
        <v>48</v>
      </c>
      <c r="O140" t="s">
        <v>45</v>
      </c>
      <c r="Q140" t="s">
        <v>36</v>
      </c>
      <c r="R140" cm="1">
        <f t="array" ref="R14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40" t="s">
        <v>36</v>
      </c>
      <c r="T140" cm="1">
        <f t="array" ref="T14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40">
        <f>ROUNDUP(AVERAGE(Table13[[#This Row],[22]],Table13[[#This Row],[32]]),0)</f>
        <v>2</v>
      </c>
      <c r="V140" t="str" cm="1">
        <f t="array" ref="V140">_xlfn.IFS(Table13[[#This Row],[33]]=1, "Strongly agree", Table13[[#This Row],[33]]=2, "Agree", Table13[[#This Row],[33]]=3, "Somewhat agree", Table13[[#This Row],[33]]=4, "Neutral", Table13[[#This Row],[33]]=5, "Somewhat disagree", Table13[[#This Row],[33]]=6, "Disagree", Table13[[#This Row],[33]]=7, "Strongly disagree", Table13[[#This Row],[33]]="","")</f>
        <v>Agree</v>
      </c>
      <c r="W140" t="s">
        <v>31</v>
      </c>
      <c r="X140" t="s">
        <v>105</v>
      </c>
      <c r="Y140" t="s">
        <v>57</v>
      </c>
      <c r="Z140" t="s">
        <v>31</v>
      </c>
      <c r="AA140" t="s">
        <v>31</v>
      </c>
      <c r="AB140" t="s">
        <v>31</v>
      </c>
      <c r="AC140" t="s">
        <v>31</v>
      </c>
      <c r="AE140" t="s">
        <v>37</v>
      </c>
      <c r="AF140" t="s">
        <v>38</v>
      </c>
      <c r="AG140" t="s">
        <v>39</v>
      </c>
    </row>
    <row r="141" spans="1:33" x14ac:dyDescent="0.25">
      <c r="A141">
        <v>150</v>
      </c>
      <c r="B141" s="1">
        <v>44745.854016203702</v>
      </c>
      <c r="C141" s="1">
        <v>44745.859502314801</v>
      </c>
      <c r="D141" t="s">
        <v>22</v>
      </c>
      <c r="F141" t="s">
        <v>23</v>
      </c>
      <c r="G141" t="s">
        <v>89</v>
      </c>
      <c r="H141" t="s">
        <v>53</v>
      </c>
      <c r="I141" t="s">
        <v>26</v>
      </c>
      <c r="J141" t="s">
        <v>27</v>
      </c>
      <c r="K141" t="s">
        <v>83</v>
      </c>
      <c r="L141" t="s">
        <v>29</v>
      </c>
      <c r="M141" t="s">
        <v>76</v>
      </c>
      <c r="N141" t="s">
        <v>48</v>
      </c>
      <c r="O141" t="s">
        <v>36</v>
      </c>
      <c r="Q141" t="s">
        <v>36</v>
      </c>
      <c r="R141" cm="1">
        <f t="array" ref="R14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41" t="s">
        <v>44</v>
      </c>
      <c r="T141" cm="1">
        <f t="array" ref="T14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41">
        <f>ROUNDUP(AVERAGE(Table13[[#This Row],[22]],Table13[[#This Row],[32]]),0)</f>
        <v>3</v>
      </c>
      <c r="V141" t="str" cm="1">
        <f t="array" ref="V141">_xlfn.IFS(Table13[[#This Row],[33]]=1, "Strongly agree", Table13[[#This Row],[33]]=2, "Agree", Table13[[#This Row],[33]]=3, "Somewhat agree", Table13[[#This Row],[33]]=4, "Neutral", Table13[[#This Row],[33]]=5, "Somewhat disagree", Table13[[#This Row],[33]]=6, "Disagree", Table13[[#This Row],[33]]=7, "Strongly disagree", Table13[[#This Row],[33]]="","")</f>
        <v>Somewhat agree</v>
      </c>
      <c r="W141" t="s">
        <v>31</v>
      </c>
      <c r="X141" t="s">
        <v>34</v>
      </c>
      <c r="Y141" t="s">
        <v>80</v>
      </c>
      <c r="Z141" t="s">
        <v>36</v>
      </c>
      <c r="AA141" t="s">
        <v>45</v>
      </c>
      <c r="AB141" t="s">
        <v>31</v>
      </c>
      <c r="AC141" t="s">
        <v>36</v>
      </c>
      <c r="AD141" t="s">
        <v>180</v>
      </c>
      <c r="AE141" t="s">
        <v>37</v>
      </c>
      <c r="AF141" t="s">
        <v>38</v>
      </c>
      <c r="AG141" t="s">
        <v>51</v>
      </c>
    </row>
    <row r="142" spans="1:33" x14ac:dyDescent="0.25">
      <c r="A142">
        <v>151</v>
      </c>
      <c r="B142" s="1">
        <v>44745.988923611098</v>
      </c>
      <c r="C142" s="1">
        <v>44745.991087962997</v>
      </c>
      <c r="D142" t="s">
        <v>22</v>
      </c>
      <c r="F142" t="s">
        <v>40</v>
      </c>
      <c r="G142" t="s">
        <v>52</v>
      </c>
      <c r="H142" t="s">
        <v>25</v>
      </c>
      <c r="I142" t="s">
        <v>54</v>
      </c>
      <c r="J142" t="s">
        <v>121</v>
      </c>
      <c r="K142" t="s">
        <v>181</v>
      </c>
      <c r="L142" t="s">
        <v>43</v>
      </c>
      <c r="P142" t="s">
        <v>30</v>
      </c>
      <c r="Q142" t="s">
        <v>32</v>
      </c>
      <c r="R142" cm="1">
        <f t="array" ref="R14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42" t="s">
        <v>44</v>
      </c>
      <c r="T142" cm="1">
        <f t="array" ref="T14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42">
        <f>ROUNDUP(AVERAGE(Table13[[#This Row],[22]],Table13[[#This Row],[32]]),0)</f>
        <v>5</v>
      </c>
      <c r="V142" t="str" cm="1">
        <f t="array" ref="V142">_xlfn.IFS(Table13[[#This Row],[33]]=1, "Strongly agree", Table13[[#This Row],[33]]=2, "Agree", Table13[[#This Row],[33]]=3, "Somewhat agree", Table13[[#This Row],[33]]=4, "Neutral", Table13[[#This Row],[33]]=5, "Somewhat disagree", Table13[[#This Row],[33]]=6, "Disagree", Table13[[#This Row],[33]]=7, "Strongly disagree", Table13[[#This Row],[33]]="","")</f>
        <v>Somewhat disagree</v>
      </c>
      <c r="W142" t="s">
        <v>45</v>
      </c>
      <c r="X142" t="s">
        <v>68</v>
      </c>
      <c r="Y142" t="s">
        <v>69</v>
      </c>
      <c r="Z142" t="s">
        <v>44</v>
      </c>
      <c r="AA142" t="s">
        <v>33</v>
      </c>
      <c r="AC142" t="s">
        <v>45</v>
      </c>
      <c r="AE142" t="s">
        <v>66</v>
      </c>
      <c r="AF142" t="s">
        <v>38</v>
      </c>
      <c r="AG142" t="s">
        <v>39</v>
      </c>
    </row>
    <row r="143" spans="1:33" x14ac:dyDescent="0.25">
      <c r="A143">
        <v>152</v>
      </c>
      <c r="B143" s="1">
        <v>44746.418738425898</v>
      </c>
      <c r="C143" s="1">
        <v>44746.424722222197</v>
      </c>
      <c r="D143" t="s">
        <v>22</v>
      </c>
      <c r="F143" t="s">
        <v>40</v>
      </c>
      <c r="G143" t="s">
        <v>89</v>
      </c>
      <c r="H143" t="s">
        <v>25</v>
      </c>
      <c r="I143" t="s">
        <v>54</v>
      </c>
      <c r="J143" t="s">
        <v>118</v>
      </c>
      <c r="K143" t="s">
        <v>62</v>
      </c>
      <c r="L143" t="s">
        <v>43</v>
      </c>
      <c r="P143" t="s">
        <v>63</v>
      </c>
      <c r="Q143" t="s">
        <v>31</v>
      </c>
      <c r="R143" cm="1">
        <f t="array" ref="R14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43" t="s">
        <v>44</v>
      </c>
      <c r="T143" cm="1">
        <f t="array" ref="T14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43">
        <f>ROUNDUP(AVERAGE(Table13[[#This Row],[22]],Table13[[#This Row],[32]]),0)</f>
        <v>2</v>
      </c>
      <c r="V143" t="str" cm="1">
        <f t="array" ref="V143">_xlfn.IFS(Table13[[#This Row],[33]]=1, "Strongly agree", Table13[[#This Row],[33]]=2, "Agree", Table13[[#This Row],[33]]=3, "Somewhat agree", Table13[[#This Row],[33]]=4, "Neutral", Table13[[#This Row],[33]]=5, "Somewhat disagree", Table13[[#This Row],[33]]=6, "Disagree", Table13[[#This Row],[33]]=7, "Strongly disagree", Table13[[#This Row],[33]]="","")</f>
        <v>Agree</v>
      </c>
      <c r="W143" t="s">
        <v>31</v>
      </c>
      <c r="X143" t="s">
        <v>49</v>
      </c>
      <c r="Y143" t="s">
        <v>35</v>
      </c>
      <c r="Z143" t="s">
        <v>44</v>
      </c>
      <c r="AA143" t="s">
        <v>36</v>
      </c>
      <c r="AB143" t="s">
        <v>36</v>
      </c>
      <c r="AC143" t="s">
        <v>36</v>
      </c>
      <c r="AE143" t="s">
        <v>37</v>
      </c>
      <c r="AF143" t="s">
        <v>38</v>
      </c>
      <c r="AG143" t="s">
        <v>51</v>
      </c>
    </row>
    <row r="144" spans="1:33" x14ac:dyDescent="0.25">
      <c r="A144">
        <v>153</v>
      </c>
      <c r="B144" s="1">
        <v>44746.461770833303</v>
      </c>
      <c r="C144" s="1">
        <v>44746.463912036997</v>
      </c>
      <c r="D144" t="s">
        <v>22</v>
      </c>
      <c r="F144" t="s">
        <v>40</v>
      </c>
      <c r="G144" t="s">
        <v>41</v>
      </c>
      <c r="H144" t="s">
        <v>25</v>
      </c>
      <c r="I144" t="s">
        <v>26</v>
      </c>
      <c r="J144" t="s">
        <v>96</v>
      </c>
      <c r="K144" t="s">
        <v>42</v>
      </c>
      <c r="L144" t="s">
        <v>43</v>
      </c>
      <c r="P144" t="s">
        <v>30</v>
      </c>
      <c r="Q144" t="s">
        <v>44</v>
      </c>
      <c r="R144" cm="1">
        <f t="array" ref="R14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44" t="s">
        <v>32</v>
      </c>
      <c r="T144" cm="1">
        <f t="array" ref="T14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44">
        <f>ROUNDUP(AVERAGE(Table13[[#This Row],[22]],Table13[[#This Row],[32]]),0)</f>
        <v>5</v>
      </c>
      <c r="V144" t="str" cm="1">
        <f t="array" ref="V144">_xlfn.IFS(Table13[[#This Row],[33]]=1, "Strongly agree", Table13[[#This Row],[33]]=2, "Agree", Table13[[#This Row],[33]]=3, "Somewhat agree", Table13[[#This Row],[33]]=4, "Neutral", Table13[[#This Row],[33]]=5, "Somewhat disagree", Table13[[#This Row],[33]]=6, "Disagree", Table13[[#This Row],[33]]=7, "Strongly disagree", Table13[[#This Row],[33]]="","")</f>
        <v>Somewhat disagree</v>
      </c>
      <c r="W144" t="s">
        <v>36</v>
      </c>
      <c r="X144" t="s">
        <v>49</v>
      </c>
      <c r="Y144" t="s">
        <v>35</v>
      </c>
      <c r="Z144" t="s">
        <v>44</v>
      </c>
      <c r="AA144" t="s">
        <v>36</v>
      </c>
      <c r="AB144" t="s">
        <v>36</v>
      </c>
      <c r="AC144" t="s">
        <v>44</v>
      </c>
      <c r="AE144" t="s">
        <v>101</v>
      </c>
      <c r="AF144" t="s">
        <v>47</v>
      </c>
      <c r="AG144" t="s">
        <v>39</v>
      </c>
    </row>
    <row r="145" spans="1:33" x14ac:dyDescent="0.25">
      <c r="A145">
        <v>154</v>
      </c>
      <c r="B145" s="1">
        <v>44746.578333333302</v>
      </c>
      <c r="C145" s="1">
        <v>44746.581412036998</v>
      </c>
      <c r="D145" t="s">
        <v>22</v>
      </c>
      <c r="F145" t="s">
        <v>40</v>
      </c>
      <c r="G145" t="s">
        <v>24</v>
      </c>
      <c r="H145" t="s">
        <v>53</v>
      </c>
      <c r="I145" t="s">
        <v>26</v>
      </c>
      <c r="J145" t="s">
        <v>27</v>
      </c>
      <c r="K145" t="s">
        <v>28</v>
      </c>
      <c r="L145" t="s">
        <v>43</v>
      </c>
      <c r="P145" t="s">
        <v>30</v>
      </c>
      <c r="Q145" t="s">
        <v>36</v>
      </c>
      <c r="R145" cm="1">
        <f t="array" ref="R14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45" t="s">
        <v>31</v>
      </c>
      <c r="T145" cm="1">
        <f t="array" ref="T14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45">
        <f>ROUNDUP(AVERAGE(Table13[[#This Row],[22]],Table13[[#This Row],[32]]),0)</f>
        <v>2</v>
      </c>
      <c r="V145" t="str" cm="1">
        <f t="array" ref="V145">_xlfn.IFS(Table13[[#This Row],[33]]=1, "Strongly agree", Table13[[#This Row],[33]]=2, "Agree", Table13[[#This Row],[33]]=3, "Somewhat agree", Table13[[#This Row],[33]]=4, "Neutral", Table13[[#This Row],[33]]=5, "Somewhat disagree", Table13[[#This Row],[33]]=6, "Disagree", Table13[[#This Row],[33]]=7, "Strongly disagree", Table13[[#This Row],[33]]="","")</f>
        <v>Agree</v>
      </c>
      <c r="W145" t="s">
        <v>31</v>
      </c>
      <c r="X145" t="s">
        <v>145</v>
      </c>
      <c r="Y145" t="s">
        <v>65</v>
      </c>
      <c r="Z145" t="s">
        <v>44</v>
      </c>
      <c r="AA145" t="s">
        <v>36</v>
      </c>
      <c r="AB145" t="s">
        <v>45</v>
      </c>
      <c r="AC145" t="s">
        <v>31</v>
      </c>
      <c r="AD145" t="s">
        <v>182</v>
      </c>
      <c r="AE145" t="s">
        <v>37</v>
      </c>
      <c r="AF145" t="s">
        <v>47</v>
      </c>
      <c r="AG145" t="s">
        <v>51</v>
      </c>
    </row>
    <row r="146" spans="1:33" x14ac:dyDescent="0.25">
      <c r="A146">
        <v>155</v>
      </c>
      <c r="B146" s="1">
        <v>44746.9431944444</v>
      </c>
      <c r="C146" s="1">
        <v>44746.945092592599</v>
      </c>
      <c r="D146" t="s">
        <v>22</v>
      </c>
      <c r="F146" t="s">
        <v>40</v>
      </c>
      <c r="G146" t="s">
        <v>172</v>
      </c>
      <c r="H146" t="s">
        <v>25</v>
      </c>
      <c r="I146" t="s">
        <v>26</v>
      </c>
      <c r="J146" t="s">
        <v>183</v>
      </c>
      <c r="K146" t="s">
        <v>98</v>
      </c>
      <c r="L146" t="s">
        <v>29</v>
      </c>
      <c r="M146" t="s">
        <v>59</v>
      </c>
      <c r="N146" t="s">
        <v>63</v>
      </c>
      <c r="O146" t="s">
        <v>73</v>
      </c>
      <c r="Q146" t="s">
        <v>32</v>
      </c>
      <c r="R146" cm="1">
        <f t="array" ref="R14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46" t="s">
        <v>32</v>
      </c>
      <c r="T146" cm="1">
        <f t="array" ref="T14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46">
        <f>ROUNDUP(AVERAGE(Table13[[#This Row],[22]],Table13[[#This Row],[32]]),0)</f>
        <v>6</v>
      </c>
      <c r="V146" t="str" cm="1">
        <f t="array" ref="V146">_xlfn.IFS(Table13[[#This Row],[33]]=1, "Strongly agree", Table13[[#This Row],[33]]=2, "Agree", Table13[[#This Row],[33]]=3, "Somewhat agree", Table13[[#This Row],[33]]=4, "Neutral", Table13[[#This Row],[33]]=5, "Somewhat disagree", Table13[[#This Row],[33]]=6, "Disagree", Table13[[#This Row],[33]]=7, "Strongly disagree", Table13[[#This Row],[33]]="","")</f>
        <v>Disagree</v>
      </c>
      <c r="W146" t="s">
        <v>31</v>
      </c>
      <c r="X146" t="s">
        <v>49</v>
      </c>
      <c r="Y146" t="s">
        <v>35</v>
      </c>
      <c r="Z146" t="s">
        <v>32</v>
      </c>
      <c r="AA146" t="s">
        <v>31</v>
      </c>
      <c r="AB146" t="s">
        <v>45</v>
      </c>
      <c r="AC146" t="s">
        <v>44</v>
      </c>
      <c r="AD146" t="s">
        <v>184</v>
      </c>
      <c r="AE146" t="s">
        <v>37</v>
      </c>
      <c r="AF146" t="s">
        <v>111</v>
      </c>
      <c r="AG146" t="s">
        <v>39</v>
      </c>
    </row>
    <row r="147" spans="1:33" x14ac:dyDescent="0.25">
      <c r="A147">
        <v>156</v>
      </c>
      <c r="B147" s="1">
        <v>44747.491365740701</v>
      </c>
      <c r="C147" s="1">
        <v>44747.493518518502</v>
      </c>
      <c r="D147" t="s">
        <v>22</v>
      </c>
      <c r="F147" t="s">
        <v>40</v>
      </c>
      <c r="G147" t="s">
        <v>89</v>
      </c>
      <c r="H147" t="s">
        <v>25</v>
      </c>
      <c r="I147" t="s">
        <v>54</v>
      </c>
      <c r="J147" t="s">
        <v>185</v>
      </c>
      <c r="K147" t="s">
        <v>98</v>
      </c>
      <c r="L147" t="s">
        <v>43</v>
      </c>
      <c r="P147" t="s">
        <v>30</v>
      </c>
      <c r="Q147" t="s">
        <v>31</v>
      </c>
      <c r="R147" cm="1">
        <f t="array" ref="R14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47" t="s">
        <v>31</v>
      </c>
      <c r="T147" cm="1">
        <f t="array" ref="T14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47">
        <f>ROUNDUP(AVERAGE(Table13[[#This Row],[22]],Table13[[#This Row],[32]]),0)</f>
        <v>1</v>
      </c>
      <c r="V147" t="str" cm="1">
        <f t="array" ref="V147">_xlfn.IFS(Table13[[#This Row],[33]]=1, "Strongly agree", Table13[[#This Row],[33]]=2, "Agree", Table13[[#This Row],[33]]=3, "Somewhat agree", Table13[[#This Row],[33]]=4, "Neutral", Table13[[#This Row],[33]]=5, "Somewhat disagree", Table13[[#This Row],[33]]=6, "Disagree", Table13[[#This Row],[33]]=7, "Strongly disagree", Table13[[#This Row],[33]]="","")</f>
        <v>Strongly agree</v>
      </c>
      <c r="W147" t="s">
        <v>31</v>
      </c>
      <c r="X147" t="s">
        <v>34</v>
      </c>
      <c r="Y147" t="s">
        <v>72</v>
      </c>
      <c r="Z147" t="s">
        <v>31</v>
      </c>
      <c r="AA147" t="s">
        <v>33</v>
      </c>
      <c r="AB147" t="s">
        <v>31</v>
      </c>
      <c r="AC147" t="s">
        <v>31</v>
      </c>
      <c r="AE147" t="s">
        <v>37</v>
      </c>
      <c r="AF147" t="s">
        <v>38</v>
      </c>
      <c r="AG147" t="s">
        <v>39</v>
      </c>
    </row>
    <row r="148" spans="1:33" x14ac:dyDescent="0.25">
      <c r="A148">
        <v>157</v>
      </c>
      <c r="B148" s="1">
        <v>44747.5203356481</v>
      </c>
      <c r="C148" s="1">
        <v>44747.523923611101</v>
      </c>
      <c r="D148" t="s">
        <v>22</v>
      </c>
      <c r="F148" t="s">
        <v>40</v>
      </c>
      <c r="G148" t="s">
        <v>172</v>
      </c>
      <c r="H148" t="s">
        <v>25</v>
      </c>
      <c r="I148" t="s">
        <v>54</v>
      </c>
      <c r="J148" t="s">
        <v>96</v>
      </c>
      <c r="K148" t="s">
        <v>42</v>
      </c>
      <c r="L148" t="s">
        <v>29</v>
      </c>
      <c r="M148" t="s">
        <v>63</v>
      </c>
      <c r="N148" t="s">
        <v>63</v>
      </c>
      <c r="O148" t="s">
        <v>44</v>
      </c>
      <c r="Q148" t="s">
        <v>44</v>
      </c>
      <c r="R148" cm="1">
        <f t="array" ref="R14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48" t="s">
        <v>73</v>
      </c>
      <c r="T148" cm="1">
        <f t="array" ref="T14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148">
        <f>ROUNDUP(AVERAGE(Table13[[#This Row],[22]],Table13[[#This Row],[32]]),0)</f>
        <v>5</v>
      </c>
      <c r="V148" t="str" cm="1">
        <f t="array" ref="V148">_xlfn.IFS(Table13[[#This Row],[33]]=1, "Strongly agree", Table13[[#This Row],[33]]=2, "Agree", Table13[[#This Row],[33]]=3, "Somewhat agree", Table13[[#This Row],[33]]=4, "Neutral", Table13[[#This Row],[33]]=5, "Somewhat disagree", Table13[[#This Row],[33]]=6, "Disagree", Table13[[#This Row],[33]]=7, "Strongly disagree", Table13[[#This Row],[33]]="","")</f>
        <v>Somewhat disagree</v>
      </c>
      <c r="W148" t="s">
        <v>36</v>
      </c>
      <c r="X148" t="s">
        <v>68</v>
      </c>
      <c r="Y148" t="s">
        <v>69</v>
      </c>
      <c r="Z148" t="s">
        <v>44</v>
      </c>
      <c r="AA148" t="s">
        <v>44</v>
      </c>
      <c r="AB148" t="s">
        <v>36</v>
      </c>
      <c r="AC148" t="s">
        <v>44</v>
      </c>
      <c r="AE148" t="s">
        <v>37</v>
      </c>
      <c r="AF148" t="s">
        <v>38</v>
      </c>
      <c r="AG148" t="s">
        <v>39</v>
      </c>
    </row>
    <row r="149" spans="1:33" x14ac:dyDescent="0.25">
      <c r="A149">
        <v>158</v>
      </c>
      <c r="B149" s="1">
        <v>44747.632164351897</v>
      </c>
      <c r="C149" s="1">
        <v>44747.6335763889</v>
      </c>
      <c r="D149" t="s">
        <v>22</v>
      </c>
      <c r="F149" t="s">
        <v>40</v>
      </c>
      <c r="G149" t="s">
        <v>172</v>
      </c>
      <c r="H149" t="s">
        <v>53</v>
      </c>
      <c r="I149" t="s">
        <v>54</v>
      </c>
      <c r="J149" t="s">
        <v>109</v>
      </c>
      <c r="K149" t="s">
        <v>62</v>
      </c>
      <c r="L149" t="s">
        <v>43</v>
      </c>
      <c r="P149" t="s">
        <v>30</v>
      </c>
      <c r="Q149" t="s">
        <v>44</v>
      </c>
      <c r="R149" cm="1">
        <f t="array" ref="R14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49" t="s">
        <v>36</v>
      </c>
      <c r="T149" cm="1">
        <f t="array" ref="T14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49">
        <f>ROUNDUP(AVERAGE(Table13[[#This Row],[22]],Table13[[#This Row],[32]]),0)</f>
        <v>3</v>
      </c>
      <c r="V149" t="str" cm="1">
        <f t="array" ref="V149">_xlfn.IFS(Table13[[#This Row],[33]]=1, "Strongly agree", Table13[[#This Row],[33]]=2, "Agree", Table13[[#This Row],[33]]=3, "Somewhat agree", Table13[[#This Row],[33]]=4, "Neutral", Table13[[#This Row],[33]]=5, "Somewhat disagree", Table13[[#This Row],[33]]=6, "Disagree", Table13[[#This Row],[33]]=7, "Strongly disagree", Table13[[#This Row],[33]]="","")</f>
        <v>Somewhat agree</v>
      </c>
      <c r="W149" t="s">
        <v>31</v>
      </c>
      <c r="X149" t="s">
        <v>68</v>
      </c>
      <c r="Y149" t="s">
        <v>69</v>
      </c>
      <c r="Z149" t="s">
        <v>44</v>
      </c>
      <c r="AA149" t="s">
        <v>33</v>
      </c>
      <c r="AB149" t="s">
        <v>36</v>
      </c>
      <c r="AC149" t="s">
        <v>44</v>
      </c>
      <c r="AE149" t="s">
        <v>37</v>
      </c>
      <c r="AF149" t="s">
        <v>38</v>
      </c>
      <c r="AG149" t="s">
        <v>39</v>
      </c>
    </row>
    <row r="150" spans="1:33" x14ac:dyDescent="0.25">
      <c r="A150">
        <v>159</v>
      </c>
      <c r="B150" s="1">
        <v>44747.665462962999</v>
      </c>
      <c r="C150" s="1">
        <v>44747.666932870401</v>
      </c>
      <c r="D150" t="s">
        <v>22</v>
      </c>
      <c r="F150" t="s">
        <v>40</v>
      </c>
      <c r="G150" t="s">
        <v>186</v>
      </c>
      <c r="H150" t="s">
        <v>25</v>
      </c>
      <c r="I150" t="s">
        <v>54</v>
      </c>
      <c r="J150" t="s">
        <v>187</v>
      </c>
      <c r="K150" t="s">
        <v>188</v>
      </c>
      <c r="L150" t="s">
        <v>43</v>
      </c>
      <c r="P150" t="s">
        <v>30</v>
      </c>
      <c r="Q150" t="s">
        <v>44</v>
      </c>
      <c r="R150" cm="1">
        <f t="array" ref="R15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50" t="s">
        <v>44</v>
      </c>
      <c r="T150" cm="1">
        <f t="array" ref="T15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50">
        <f>ROUNDUP(AVERAGE(Table13[[#This Row],[22]],Table13[[#This Row],[32]]),0)</f>
        <v>3</v>
      </c>
      <c r="V150" t="str" cm="1">
        <f t="array" ref="V150">_xlfn.IFS(Table13[[#This Row],[33]]=1, "Strongly agree", Table13[[#This Row],[33]]=2, "Agree", Table13[[#This Row],[33]]=3, "Somewhat agree", Table13[[#This Row],[33]]=4, "Neutral", Table13[[#This Row],[33]]=5, "Somewhat disagree", Table13[[#This Row],[33]]=6, "Disagree", Table13[[#This Row],[33]]=7, "Strongly disagree", Table13[[#This Row],[33]]="","")</f>
        <v>Somewhat agree</v>
      </c>
      <c r="W150" t="s">
        <v>44</v>
      </c>
      <c r="X150" t="s">
        <v>145</v>
      </c>
      <c r="Y150" t="s">
        <v>57</v>
      </c>
      <c r="Z150" t="s">
        <v>44</v>
      </c>
      <c r="AA150" t="s">
        <v>44</v>
      </c>
      <c r="AB150" t="s">
        <v>44</v>
      </c>
      <c r="AC150" t="s">
        <v>44</v>
      </c>
      <c r="AD150" t="s">
        <v>189</v>
      </c>
      <c r="AF150" t="s">
        <v>47</v>
      </c>
      <c r="AG150" t="s">
        <v>51</v>
      </c>
    </row>
    <row r="151" spans="1:33" x14ac:dyDescent="0.25">
      <c r="A151">
        <v>160</v>
      </c>
      <c r="B151" s="1">
        <v>44747.832256944399</v>
      </c>
      <c r="C151" s="1">
        <v>44747.834398148101</v>
      </c>
      <c r="D151" t="s">
        <v>22</v>
      </c>
      <c r="F151" t="s">
        <v>40</v>
      </c>
      <c r="G151" t="s">
        <v>52</v>
      </c>
      <c r="H151" t="s">
        <v>25</v>
      </c>
      <c r="I151" t="s">
        <v>54</v>
      </c>
      <c r="J151" t="s">
        <v>96</v>
      </c>
      <c r="K151" t="s">
        <v>96</v>
      </c>
      <c r="L151" t="s">
        <v>56</v>
      </c>
      <c r="P151" t="s">
        <v>63</v>
      </c>
      <c r="Q151" t="s">
        <v>36</v>
      </c>
      <c r="R151" cm="1">
        <f t="array" ref="R15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51" t="s">
        <v>33</v>
      </c>
      <c r="T151" cm="1">
        <f t="array" ref="T15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51">
        <f>ROUNDUP(AVERAGE(Table13[[#This Row],[22]],Table13[[#This Row],[32]]),0)</f>
        <v>4</v>
      </c>
      <c r="V151" t="str" cm="1">
        <f t="array" ref="V151">_xlfn.IFS(Table13[[#This Row],[33]]=1, "Strongly agree", Table13[[#This Row],[33]]=2, "Agree", Table13[[#This Row],[33]]=3, "Somewhat agree", Table13[[#This Row],[33]]=4, "Neutral", Table13[[#This Row],[33]]=5, "Somewhat disagree", Table13[[#This Row],[33]]=6, "Disagree", Table13[[#This Row],[33]]=7, "Strongly disagree", Table13[[#This Row],[33]]="","")</f>
        <v>Neutral</v>
      </c>
      <c r="W151" t="s">
        <v>36</v>
      </c>
      <c r="X151" t="s">
        <v>64</v>
      </c>
      <c r="Y151" t="s">
        <v>57</v>
      </c>
      <c r="Z151" t="s">
        <v>36</v>
      </c>
      <c r="AA151" t="s">
        <v>36</v>
      </c>
      <c r="AB151" t="s">
        <v>31</v>
      </c>
      <c r="AC151" t="s">
        <v>36</v>
      </c>
      <c r="AD151" t="s">
        <v>190</v>
      </c>
      <c r="AE151" t="s">
        <v>66</v>
      </c>
      <c r="AF151" t="s">
        <v>47</v>
      </c>
      <c r="AG151" t="s">
        <v>39</v>
      </c>
    </row>
    <row r="152" spans="1:33" x14ac:dyDescent="0.25">
      <c r="A152">
        <v>161</v>
      </c>
      <c r="B152" s="1">
        <v>44748.452731481499</v>
      </c>
      <c r="C152" s="1">
        <v>44748.454849537004</v>
      </c>
      <c r="D152" t="s">
        <v>22</v>
      </c>
      <c r="F152" t="s">
        <v>23</v>
      </c>
      <c r="G152" t="s">
        <v>52</v>
      </c>
      <c r="H152" t="s">
        <v>25</v>
      </c>
      <c r="I152" t="s">
        <v>54</v>
      </c>
      <c r="J152" t="s">
        <v>191</v>
      </c>
      <c r="K152" t="s">
        <v>96</v>
      </c>
      <c r="L152" t="s">
        <v>43</v>
      </c>
      <c r="P152" t="s">
        <v>76</v>
      </c>
      <c r="Q152" t="s">
        <v>44</v>
      </c>
      <c r="R152" cm="1">
        <f t="array" ref="R15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52" t="s">
        <v>45</v>
      </c>
      <c r="T152" cm="1">
        <f t="array" ref="T15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52">
        <f>ROUNDUP(AVERAGE(Table13[[#This Row],[22]],Table13[[#This Row],[32]]),0)</f>
        <v>4</v>
      </c>
      <c r="V152" t="str" cm="1">
        <f t="array" ref="V152">_xlfn.IFS(Table13[[#This Row],[33]]=1, "Strongly agree", Table13[[#This Row],[33]]=2, "Agree", Table13[[#This Row],[33]]=3, "Somewhat agree", Table13[[#This Row],[33]]=4, "Neutral", Table13[[#This Row],[33]]=5, "Somewhat disagree", Table13[[#This Row],[33]]=6, "Disagree", Table13[[#This Row],[33]]=7, "Strongly disagree", Table13[[#This Row],[33]]="","")</f>
        <v>Neutral</v>
      </c>
      <c r="W152" t="s">
        <v>44</v>
      </c>
      <c r="X152" t="s">
        <v>68</v>
      </c>
      <c r="Y152" t="s">
        <v>69</v>
      </c>
      <c r="Z152" t="s">
        <v>45</v>
      </c>
      <c r="AA152" t="s">
        <v>44</v>
      </c>
      <c r="AB152" t="s">
        <v>44</v>
      </c>
      <c r="AC152" t="s">
        <v>44</v>
      </c>
      <c r="AD152" t="s">
        <v>192</v>
      </c>
      <c r="AE152" t="s">
        <v>66</v>
      </c>
      <c r="AF152" t="s">
        <v>38</v>
      </c>
      <c r="AG152" t="s">
        <v>39</v>
      </c>
    </row>
    <row r="153" spans="1:33" x14ac:dyDescent="0.25">
      <c r="A153">
        <v>162</v>
      </c>
      <c r="B153" s="1">
        <v>44748.4616550926</v>
      </c>
      <c r="C153" s="1">
        <v>44748.463437500002</v>
      </c>
      <c r="D153" t="s">
        <v>22</v>
      </c>
      <c r="F153" t="s">
        <v>40</v>
      </c>
      <c r="G153" t="s">
        <v>89</v>
      </c>
      <c r="H153" t="s">
        <v>25</v>
      </c>
      <c r="I153" t="s">
        <v>54</v>
      </c>
      <c r="J153" t="s">
        <v>96</v>
      </c>
      <c r="K153" t="s">
        <v>96</v>
      </c>
      <c r="L153" t="s">
        <v>56</v>
      </c>
      <c r="P153" t="s">
        <v>63</v>
      </c>
      <c r="Q153" t="s">
        <v>33</v>
      </c>
      <c r="R153" cm="1">
        <f t="array" ref="R15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53" t="s">
        <v>33</v>
      </c>
      <c r="T153" cm="1">
        <f t="array" ref="T15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53">
        <f>ROUNDUP(AVERAGE(Table13[[#This Row],[22]],Table13[[#This Row],[32]]),0)</f>
        <v>5</v>
      </c>
      <c r="V153" t="str" cm="1">
        <f t="array" ref="V153">_xlfn.IFS(Table13[[#This Row],[33]]=1, "Strongly agree", Table13[[#This Row],[33]]=2, "Agree", Table13[[#This Row],[33]]=3, "Somewhat agree", Table13[[#This Row],[33]]=4, "Neutral", Table13[[#This Row],[33]]=5, "Somewhat disagree", Table13[[#This Row],[33]]=6, "Disagree", Table13[[#This Row],[33]]=7, "Strongly disagree", Table13[[#This Row],[33]]="","")</f>
        <v>Somewhat disagree</v>
      </c>
      <c r="W153" t="s">
        <v>36</v>
      </c>
      <c r="X153" t="s">
        <v>64</v>
      </c>
      <c r="Y153" t="s">
        <v>57</v>
      </c>
      <c r="Z153" t="s">
        <v>36</v>
      </c>
      <c r="AA153" t="s">
        <v>36</v>
      </c>
      <c r="AB153" t="s">
        <v>36</v>
      </c>
      <c r="AC153" t="s">
        <v>36</v>
      </c>
      <c r="AD153" t="s">
        <v>193</v>
      </c>
      <c r="AE153" t="s">
        <v>37</v>
      </c>
      <c r="AF153" t="s">
        <v>47</v>
      </c>
      <c r="AG153" t="s">
        <v>39</v>
      </c>
    </row>
    <row r="154" spans="1:33" x14ac:dyDescent="0.25">
      <c r="A154">
        <v>163</v>
      </c>
      <c r="B154" s="1">
        <v>44748.524988425903</v>
      </c>
      <c r="C154" s="1">
        <v>44748.529652777797</v>
      </c>
      <c r="D154" t="s">
        <v>22</v>
      </c>
      <c r="F154" t="s">
        <v>23</v>
      </c>
      <c r="G154" t="s">
        <v>89</v>
      </c>
      <c r="H154" t="s">
        <v>53</v>
      </c>
      <c r="I154" t="s">
        <v>54</v>
      </c>
      <c r="J154" t="s">
        <v>194</v>
      </c>
      <c r="K154" t="s">
        <v>62</v>
      </c>
      <c r="L154" t="s">
        <v>56</v>
      </c>
      <c r="P154" t="s">
        <v>30</v>
      </c>
      <c r="Q154" t="s">
        <v>44</v>
      </c>
      <c r="R154" cm="1">
        <f t="array" ref="R15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54" t="s">
        <v>33</v>
      </c>
      <c r="T154" cm="1">
        <f t="array" ref="T15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54">
        <f>ROUNDUP(AVERAGE(Table13[[#This Row],[22]],Table13[[#This Row],[32]]),0)</f>
        <v>4</v>
      </c>
      <c r="V154" t="str" cm="1">
        <f t="array" ref="V154">_xlfn.IFS(Table13[[#This Row],[33]]=1, "Strongly agree", Table13[[#This Row],[33]]=2, "Agree", Table13[[#This Row],[33]]=3, "Somewhat agree", Table13[[#This Row],[33]]=4, "Neutral", Table13[[#This Row],[33]]=5, "Somewhat disagree", Table13[[#This Row],[33]]=6, "Disagree", Table13[[#This Row],[33]]=7, "Strongly disagree", Table13[[#This Row],[33]]="","")</f>
        <v>Neutral</v>
      </c>
      <c r="W154" t="s">
        <v>31</v>
      </c>
      <c r="X154" t="s">
        <v>34</v>
      </c>
      <c r="Y154" t="s">
        <v>72</v>
      </c>
      <c r="Z154" t="s">
        <v>31</v>
      </c>
      <c r="AA154" t="s">
        <v>31</v>
      </c>
      <c r="AB154" t="s">
        <v>31</v>
      </c>
      <c r="AC154" t="s">
        <v>31</v>
      </c>
      <c r="AD154" t="s">
        <v>195</v>
      </c>
      <c r="AE154" t="s">
        <v>37</v>
      </c>
      <c r="AF154" t="s">
        <v>38</v>
      </c>
      <c r="AG154" t="s">
        <v>51</v>
      </c>
    </row>
    <row r="155" spans="1:33" x14ac:dyDescent="0.25">
      <c r="A155">
        <v>164</v>
      </c>
      <c r="B155" s="1">
        <v>44748.657986111102</v>
      </c>
      <c r="C155" s="1">
        <v>44748.659976851901</v>
      </c>
      <c r="D155" t="s">
        <v>22</v>
      </c>
      <c r="F155" t="s">
        <v>23</v>
      </c>
      <c r="G155" t="s">
        <v>71</v>
      </c>
      <c r="H155" t="s">
        <v>25</v>
      </c>
      <c r="I155" t="s">
        <v>26</v>
      </c>
      <c r="J155" t="s">
        <v>159</v>
      </c>
      <c r="K155" t="s">
        <v>196</v>
      </c>
      <c r="L155" t="s">
        <v>56</v>
      </c>
      <c r="P155" t="s">
        <v>63</v>
      </c>
      <c r="Q155" t="s">
        <v>31</v>
      </c>
      <c r="R155" cm="1">
        <f t="array" ref="R15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55" t="s">
        <v>31</v>
      </c>
      <c r="T155" cm="1">
        <f t="array" ref="T15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55">
        <f>ROUNDUP(AVERAGE(Table13[[#This Row],[22]],Table13[[#This Row],[32]]),0)</f>
        <v>1</v>
      </c>
      <c r="V155" t="str" cm="1">
        <f t="array" ref="V155">_xlfn.IFS(Table13[[#This Row],[33]]=1, "Strongly agree", Table13[[#This Row],[33]]=2, "Agree", Table13[[#This Row],[33]]=3, "Somewhat agree", Table13[[#This Row],[33]]=4, "Neutral", Table13[[#This Row],[33]]=5, "Somewhat disagree", Table13[[#This Row],[33]]=6, "Disagree", Table13[[#This Row],[33]]=7, "Strongly disagree", Table13[[#This Row],[33]]="","")</f>
        <v>Strongly agree</v>
      </c>
      <c r="W155" t="s">
        <v>31</v>
      </c>
      <c r="X155" t="s">
        <v>46</v>
      </c>
      <c r="Y155" t="s">
        <v>60</v>
      </c>
      <c r="Z155" t="s">
        <v>31</v>
      </c>
      <c r="AA155" t="s">
        <v>31</v>
      </c>
      <c r="AB155" t="s">
        <v>31</v>
      </c>
      <c r="AC155" t="s">
        <v>31</v>
      </c>
      <c r="AE155" t="s">
        <v>66</v>
      </c>
      <c r="AF155" t="s">
        <v>47</v>
      </c>
      <c r="AG155" t="s">
        <v>39</v>
      </c>
    </row>
    <row r="156" spans="1:33" x14ac:dyDescent="0.25">
      <c r="A156">
        <v>165</v>
      </c>
      <c r="B156" s="1">
        <v>44748.919351851902</v>
      </c>
      <c r="C156" s="1">
        <v>44748.920636574097</v>
      </c>
      <c r="D156" t="s">
        <v>22</v>
      </c>
      <c r="F156" t="s">
        <v>40</v>
      </c>
      <c r="G156" t="s">
        <v>52</v>
      </c>
      <c r="H156" t="s">
        <v>53</v>
      </c>
      <c r="I156" t="s">
        <v>90</v>
      </c>
      <c r="J156" t="s">
        <v>92</v>
      </c>
      <c r="K156" t="s">
        <v>79</v>
      </c>
      <c r="L156" t="s">
        <v>29</v>
      </c>
      <c r="M156" t="s">
        <v>59</v>
      </c>
      <c r="N156" t="s">
        <v>63</v>
      </c>
      <c r="O156" t="s">
        <v>33</v>
      </c>
      <c r="Q156" t="s">
        <v>36</v>
      </c>
      <c r="R156" cm="1">
        <f t="array" ref="R15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56" t="s">
        <v>33</v>
      </c>
      <c r="T156" cm="1">
        <f t="array" ref="T15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56">
        <f>ROUNDUP(AVERAGE(Table13[[#This Row],[22]],Table13[[#This Row],[32]]),0)</f>
        <v>4</v>
      </c>
      <c r="V156" t="str" cm="1">
        <f t="array" ref="V156">_xlfn.IFS(Table13[[#This Row],[33]]=1, "Strongly agree", Table13[[#This Row],[33]]=2, "Agree", Table13[[#This Row],[33]]=3, "Somewhat agree", Table13[[#This Row],[33]]=4, "Neutral", Table13[[#This Row],[33]]=5, "Somewhat disagree", Table13[[#This Row],[33]]=6, "Disagree", Table13[[#This Row],[33]]=7, "Strongly disagree", Table13[[#This Row],[33]]="","")</f>
        <v>Neutral</v>
      </c>
      <c r="W156" t="s">
        <v>44</v>
      </c>
      <c r="X156" t="s">
        <v>49</v>
      </c>
      <c r="Y156" t="s">
        <v>69</v>
      </c>
      <c r="Z156" t="s">
        <v>44</v>
      </c>
      <c r="AA156" t="s">
        <v>44</v>
      </c>
      <c r="AB156" t="s">
        <v>44</v>
      </c>
      <c r="AC156" t="s">
        <v>44</v>
      </c>
      <c r="AE156" t="s">
        <v>66</v>
      </c>
      <c r="AF156" t="s">
        <v>47</v>
      </c>
      <c r="AG156" t="s">
        <v>39</v>
      </c>
    </row>
    <row r="157" spans="1:33" x14ac:dyDescent="0.25">
      <c r="A157">
        <v>166</v>
      </c>
      <c r="B157" s="1">
        <v>44749.383796296301</v>
      </c>
      <c r="C157" s="1">
        <v>44749.385138888902</v>
      </c>
      <c r="D157" t="s">
        <v>22</v>
      </c>
      <c r="F157" t="s">
        <v>40</v>
      </c>
      <c r="G157" t="s">
        <v>89</v>
      </c>
      <c r="H157" t="s">
        <v>25</v>
      </c>
      <c r="I157" t="s">
        <v>26</v>
      </c>
      <c r="J157" t="s">
        <v>96</v>
      </c>
      <c r="K157" t="s">
        <v>96</v>
      </c>
      <c r="L157" t="s">
        <v>43</v>
      </c>
      <c r="P157" t="s">
        <v>30</v>
      </c>
      <c r="Q157" t="s">
        <v>45</v>
      </c>
      <c r="R157" cm="1">
        <f t="array" ref="R15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157" t="s">
        <v>32</v>
      </c>
      <c r="T157" cm="1">
        <f t="array" ref="T15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57">
        <f>ROUNDUP(AVERAGE(Table13[[#This Row],[22]],Table13[[#This Row],[32]]),0)</f>
        <v>5</v>
      </c>
      <c r="V157" t="str" cm="1">
        <f t="array" ref="V157">_xlfn.IFS(Table13[[#This Row],[33]]=1, "Strongly agree", Table13[[#This Row],[33]]=2, "Agree", Table13[[#This Row],[33]]=3, "Somewhat agree", Table13[[#This Row],[33]]=4, "Neutral", Table13[[#This Row],[33]]=5, "Somewhat disagree", Table13[[#This Row],[33]]=6, "Disagree", Table13[[#This Row],[33]]=7, "Strongly disagree", Table13[[#This Row],[33]]="","")</f>
        <v>Somewhat disagree</v>
      </c>
      <c r="W157" t="s">
        <v>36</v>
      </c>
      <c r="X157" t="s">
        <v>64</v>
      </c>
      <c r="Y157" t="s">
        <v>57</v>
      </c>
      <c r="Z157" t="s">
        <v>36</v>
      </c>
      <c r="AA157" t="s">
        <v>33</v>
      </c>
      <c r="AB157" t="s">
        <v>36</v>
      </c>
      <c r="AC157" t="s">
        <v>36</v>
      </c>
      <c r="AE157" t="s">
        <v>37</v>
      </c>
      <c r="AF157" t="s">
        <v>47</v>
      </c>
      <c r="AG157" t="s">
        <v>39</v>
      </c>
    </row>
    <row r="158" spans="1:33" x14ac:dyDescent="0.25">
      <c r="A158">
        <v>167</v>
      </c>
      <c r="B158" s="1">
        <v>44749.4210185185</v>
      </c>
      <c r="C158" s="1">
        <v>44749.422395833302</v>
      </c>
      <c r="D158" t="s">
        <v>22</v>
      </c>
      <c r="F158" t="s">
        <v>40</v>
      </c>
      <c r="G158" t="s">
        <v>86</v>
      </c>
      <c r="H158" t="s">
        <v>25</v>
      </c>
      <c r="I158" t="s">
        <v>26</v>
      </c>
      <c r="J158" t="s">
        <v>118</v>
      </c>
      <c r="K158" t="s">
        <v>62</v>
      </c>
      <c r="L158" t="s">
        <v>29</v>
      </c>
      <c r="M158" t="s">
        <v>59</v>
      </c>
      <c r="N158" t="s">
        <v>85</v>
      </c>
      <c r="Q158" t="s">
        <v>33</v>
      </c>
      <c r="R158" cm="1">
        <f t="array" ref="R15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58" t="s">
        <v>36</v>
      </c>
      <c r="T158" cm="1">
        <f t="array" ref="T15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58">
        <f>ROUNDUP(AVERAGE(Table13[[#This Row],[22]],Table13[[#This Row],[32]]),0)</f>
        <v>4</v>
      </c>
      <c r="V158" t="str" cm="1">
        <f t="array" ref="V158">_xlfn.IFS(Table13[[#This Row],[33]]=1, "Strongly agree", Table13[[#This Row],[33]]=2, "Agree", Table13[[#This Row],[33]]=3, "Somewhat agree", Table13[[#This Row],[33]]=4, "Neutral", Table13[[#This Row],[33]]=5, "Somewhat disagree", Table13[[#This Row],[33]]=6, "Disagree", Table13[[#This Row],[33]]=7, "Strongly disagree", Table13[[#This Row],[33]]="","")</f>
        <v>Neutral</v>
      </c>
      <c r="W158" t="s">
        <v>36</v>
      </c>
      <c r="X158" t="s">
        <v>49</v>
      </c>
      <c r="Y158" t="s">
        <v>60</v>
      </c>
      <c r="Z158" t="s">
        <v>44</v>
      </c>
      <c r="AA158" t="s">
        <v>45</v>
      </c>
      <c r="AB158" t="s">
        <v>44</v>
      </c>
      <c r="AC158" t="s">
        <v>44</v>
      </c>
      <c r="AE158" t="s">
        <v>133</v>
      </c>
      <c r="AF158" t="s">
        <v>111</v>
      </c>
      <c r="AG158" t="s">
        <v>39</v>
      </c>
    </row>
    <row r="159" spans="1:33" x14ac:dyDescent="0.25">
      <c r="A159">
        <v>168</v>
      </c>
      <c r="B159" s="1">
        <v>44749.435266203698</v>
      </c>
      <c r="C159" s="1">
        <v>44749.436481481498</v>
      </c>
      <c r="D159" t="s">
        <v>22</v>
      </c>
      <c r="F159" t="s">
        <v>40</v>
      </c>
      <c r="G159" t="s">
        <v>24</v>
      </c>
      <c r="H159" t="s">
        <v>25</v>
      </c>
      <c r="I159" t="s">
        <v>26</v>
      </c>
      <c r="J159" t="s">
        <v>27</v>
      </c>
      <c r="K159" t="s">
        <v>28</v>
      </c>
      <c r="L159" t="s">
        <v>43</v>
      </c>
      <c r="P159" t="s">
        <v>76</v>
      </c>
      <c r="Q159" t="s">
        <v>44</v>
      </c>
      <c r="R159" cm="1">
        <f t="array" ref="R15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59" t="s">
        <v>44</v>
      </c>
      <c r="T159" cm="1">
        <f t="array" ref="T15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59">
        <f>ROUNDUP(AVERAGE(Table13[[#This Row],[22]],Table13[[#This Row],[32]]),0)</f>
        <v>3</v>
      </c>
      <c r="V159" t="str" cm="1">
        <f t="array" ref="V159">_xlfn.IFS(Table13[[#This Row],[33]]=1, "Strongly agree", Table13[[#This Row],[33]]=2, "Agree", Table13[[#This Row],[33]]=3, "Somewhat agree", Table13[[#This Row],[33]]=4, "Neutral", Table13[[#This Row],[33]]=5, "Somewhat disagree", Table13[[#This Row],[33]]=6, "Disagree", Table13[[#This Row],[33]]=7, "Strongly disagree", Table13[[#This Row],[33]]="","")</f>
        <v>Somewhat agree</v>
      </c>
      <c r="W159" t="s">
        <v>44</v>
      </c>
      <c r="X159" t="s">
        <v>46</v>
      </c>
      <c r="Y159" t="s">
        <v>35</v>
      </c>
      <c r="Z159" t="s">
        <v>44</v>
      </c>
      <c r="AA159" t="s">
        <v>36</v>
      </c>
      <c r="AB159" t="s">
        <v>44</v>
      </c>
      <c r="AC159" t="s">
        <v>36</v>
      </c>
      <c r="AE159" t="s">
        <v>66</v>
      </c>
      <c r="AF159" t="s">
        <v>38</v>
      </c>
      <c r="AG159" t="s">
        <v>39</v>
      </c>
    </row>
    <row r="160" spans="1:33" x14ac:dyDescent="0.25">
      <c r="A160">
        <v>169</v>
      </c>
      <c r="B160" s="1">
        <v>44749.453715277799</v>
      </c>
      <c r="C160" s="1">
        <v>44749.455902777801</v>
      </c>
      <c r="D160" t="s">
        <v>22</v>
      </c>
      <c r="F160" t="s">
        <v>40</v>
      </c>
      <c r="G160" t="s">
        <v>24</v>
      </c>
      <c r="H160" t="s">
        <v>53</v>
      </c>
      <c r="I160" t="s">
        <v>90</v>
      </c>
      <c r="J160" t="s">
        <v>27</v>
      </c>
      <c r="K160" t="s">
        <v>98</v>
      </c>
      <c r="L160" t="s">
        <v>29</v>
      </c>
      <c r="M160" t="s">
        <v>59</v>
      </c>
      <c r="N160" t="s">
        <v>63</v>
      </c>
      <c r="O160" t="s">
        <v>73</v>
      </c>
      <c r="Q160" t="s">
        <v>32</v>
      </c>
      <c r="R160" cm="1">
        <f t="array" ref="R16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60" t="s">
        <v>33</v>
      </c>
      <c r="T160" cm="1">
        <f t="array" ref="T16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60">
        <f>ROUNDUP(AVERAGE(Table13[[#This Row],[22]],Table13[[#This Row],[32]]),0)</f>
        <v>6</v>
      </c>
      <c r="V160" t="str" cm="1">
        <f t="array" ref="V160">_xlfn.IFS(Table13[[#This Row],[33]]=1, "Strongly agree", Table13[[#This Row],[33]]=2, "Agree", Table13[[#This Row],[33]]=3, "Somewhat agree", Table13[[#This Row],[33]]=4, "Neutral", Table13[[#This Row],[33]]=5, "Somewhat disagree", Table13[[#This Row],[33]]=6, "Disagree", Table13[[#This Row],[33]]=7, "Strongly disagree", Table13[[#This Row],[33]]="","")</f>
        <v>Disagree</v>
      </c>
      <c r="W160" t="s">
        <v>31</v>
      </c>
      <c r="X160" t="s">
        <v>49</v>
      </c>
      <c r="Y160" t="s">
        <v>72</v>
      </c>
      <c r="Z160" t="s">
        <v>31</v>
      </c>
      <c r="AA160" t="s">
        <v>33</v>
      </c>
      <c r="AB160" t="s">
        <v>31</v>
      </c>
      <c r="AC160" t="s">
        <v>31</v>
      </c>
      <c r="AD160" t="s">
        <v>197</v>
      </c>
      <c r="AE160" t="s">
        <v>66</v>
      </c>
      <c r="AF160" t="s">
        <v>38</v>
      </c>
      <c r="AG160" t="s">
        <v>39</v>
      </c>
    </row>
    <row r="161" spans="1:33" x14ac:dyDescent="0.25">
      <c r="A161">
        <v>170</v>
      </c>
      <c r="B161" s="1">
        <v>44749.4625115741</v>
      </c>
      <c r="C161" s="1">
        <v>44749.468067129601</v>
      </c>
      <c r="D161" t="s">
        <v>22</v>
      </c>
      <c r="F161" t="s">
        <v>40</v>
      </c>
      <c r="G161" t="s">
        <v>52</v>
      </c>
      <c r="H161" t="s">
        <v>25</v>
      </c>
      <c r="I161" t="s">
        <v>26</v>
      </c>
      <c r="J161" t="s">
        <v>96</v>
      </c>
      <c r="K161" t="s">
        <v>79</v>
      </c>
      <c r="L161" t="s">
        <v>43</v>
      </c>
      <c r="P161" t="s">
        <v>59</v>
      </c>
      <c r="Q161" t="s">
        <v>31</v>
      </c>
      <c r="R161" cm="1">
        <f t="array" ref="R16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61" t="s">
        <v>33</v>
      </c>
      <c r="T161" cm="1">
        <f t="array" ref="T16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61">
        <f>ROUNDUP(AVERAGE(Table13[[#This Row],[22]],Table13[[#This Row],[32]]),0)</f>
        <v>3</v>
      </c>
      <c r="V161" t="str" cm="1">
        <f t="array" ref="V161">_xlfn.IFS(Table13[[#This Row],[33]]=1, "Strongly agree", Table13[[#This Row],[33]]=2, "Agree", Table13[[#This Row],[33]]=3, "Somewhat agree", Table13[[#This Row],[33]]=4, "Neutral", Table13[[#This Row],[33]]=5, "Somewhat disagree", Table13[[#This Row],[33]]=6, "Disagree", Table13[[#This Row],[33]]=7, "Strongly disagree", Table13[[#This Row],[33]]="","")</f>
        <v>Somewhat agree</v>
      </c>
      <c r="W161" t="s">
        <v>36</v>
      </c>
      <c r="X161" t="s">
        <v>46</v>
      </c>
      <c r="Y161" t="s">
        <v>57</v>
      </c>
      <c r="Z161" t="s">
        <v>44</v>
      </c>
      <c r="AA161" t="s">
        <v>45</v>
      </c>
      <c r="AB161" t="s">
        <v>33</v>
      </c>
      <c r="AC161" t="s">
        <v>36</v>
      </c>
      <c r="AE161" t="s">
        <v>66</v>
      </c>
      <c r="AF161" t="s">
        <v>47</v>
      </c>
      <c r="AG161" t="s">
        <v>51</v>
      </c>
    </row>
    <row r="162" spans="1:33" x14ac:dyDescent="0.25">
      <c r="A162">
        <v>171</v>
      </c>
      <c r="B162" s="1">
        <v>44749.474374999998</v>
      </c>
      <c r="C162" s="1">
        <v>44749.47625</v>
      </c>
      <c r="D162" t="s">
        <v>22</v>
      </c>
      <c r="F162" t="s">
        <v>40</v>
      </c>
      <c r="G162" t="s">
        <v>172</v>
      </c>
      <c r="H162" t="s">
        <v>25</v>
      </c>
      <c r="I162" t="s">
        <v>54</v>
      </c>
      <c r="J162" t="s">
        <v>118</v>
      </c>
      <c r="K162" t="s">
        <v>42</v>
      </c>
      <c r="L162" t="s">
        <v>56</v>
      </c>
      <c r="P162" t="s">
        <v>63</v>
      </c>
      <c r="Q162" t="s">
        <v>33</v>
      </c>
      <c r="R162" cm="1">
        <f t="array" ref="R16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62" t="s">
        <v>32</v>
      </c>
      <c r="T162" cm="1">
        <f t="array" ref="T16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62">
        <f>ROUNDUP(AVERAGE(Table13[[#This Row],[22]],Table13[[#This Row],[32]]),0)</f>
        <v>6</v>
      </c>
      <c r="V162" t="str" cm="1">
        <f t="array" ref="V162">_xlfn.IFS(Table13[[#This Row],[33]]=1, "Strongly agree", Table13[[#This Row],[33]]=2, "Agree", Table13[[#This Row],[33]]=3, "Somewhat agree", Table13[[#This Row],[33]]=4, "Neutral", Table13[[#This Row],[33]]=5, "Somewhat disagree", Table13[[#This Row],[33]]=6, "Disagree", Table13[[#This Row],[33]]=7, "Strongly disagree", Table13[[#This Row],[33]]="","")</f>
        <v>Disagree</v>
      </c>
      <c r="W162" t="s">
        <v>44</v>
      </c>
      <c r="X162" t="s">
        <v>145</v>
      </c>
      <c r="Y162" t="s">
        <v>57</v>
      </c>
      <c r="Z162" t="s">
        <v>44</v>
      </c>
      <c r="AA162" t="s">
        <v>45</v>
      </c>
      <c r="AB162" t="s">
        <v>45</v>
      </c>
      <c r="AC162" t="s">
        <v>44</v>
      </c>
      <c r="AE162" t="s">
        <v>37</v>
      </c>
      <c r="AF162" t="s">
        <v>38</v>
      </c>
      <c r="AG162" t="s">
        <v>39</v>
      </c>
    </row>
    <row r="163" spans="1:33" x14ac:dyDescent="0.25">
      <c r="A163">
        <v>172</v>
      </c>
      <c r="B163" s="1">
        <v>44749.488460648099</v>
      </c>
      <c r="C163" s="1">
        <v>44749.489745370403</v>
      </c>
      <c r="D163" t="s">
        <v>22</v>
      </c>
      <c r="F163" t="s">
        <v>40</v>
      </c>
      <c r="G163" t="s">
        <v>172</v>
      </c>
      <c r="H163" t="s">
        <v>53</v>
      </c>
      <c r="I163" t="s">
        <v>90</v>
      </c>
      <c r="J163" t="s">
        <v>118</v>
      </c>
      <c r="K163" t="s">
        <v>75</v>
      </c>
      <c r="L163" t="s">
        <v>43</v>
      </c>
      <c r="P163" t="s">
        <v>48</v>
      </c>
      <c r="Q163" t="s">
        <v>36</v>
      </c>
      <c r="R163" cm="1">
        <f t="array" ref="R16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63" t="s">
        <v>36</v>
      </c>
      <c r="T163" cm="1">
        <f t="array" ref="T16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63">
        <f>ROUNDUP(AVERAGE(Table13[[#This Row],[22]],Table13[[#This Row],[32]]),0)</f>
        <v>2</v>
      </c>
      <c r="V163" t="str" cm="1">
        <f t="array" ref="V163">_xlfn.IFS(Table13[[#This Row],[33]]=1, "Strongly agree", Table13[[#This Row],[33]]=2, "Agree", Table13[[#This Row],[33]]=3, "Somewhat agree", Table13[[#This Row],[33]]=4, "Neutral", Table13[[#This Row],[33]]=5, "Somewhat disagree", Table13[[#This Row],[33]]=6, "Disagree", Table13[[#This Row],[33]]=7, "Strongly disagree", Table13[[#This Row],[33]]="","")</f>
        <v>Agree</v>
      </c>
      <c r="W163" t="s">
        <v>36</v>
      </c>
      <c r="X163" t="s">
        <v>49</v>
      </c>
      <c r="Y163" t="s">
        <v>57</v>
      </c>
      <c r="Z163" t="s">
        <v>36</v>
      </c>
      <c r="AA163" t="s">
        <v>32</v>
      </c>
      <c r="AB163" t="s">
        <v>36</v>
      </c>
      <c r="AC163" t="s">
        <v>36</v>
      </c>
      <c r="AE163" t="s">
        <v>66</v>
      </c>
      <c r="AF163" t="s">
        <v>38</v>
      </c>
      <c r="AG163" t="s">
        <v>39</v>
      </c>
    </row>
    <row r="164" spans="1:33" x14ac:dyDescent="0.25">
      <c r="A164">
        <v>173</v>
      </c>
      <c r="B164" s="1">
        <v>44749.5391550926</v>
      </c>
      <c r="C164" s="1">
        <v>44749.540752314802</v>
      </c>
      <c r="D164" t="s">
        <v>22</v>
      </c>
      <c r="F164" t="s">
        <v>23</v>
      </c>
      <c r="G164" t="s">
        <v>89</v>
      </c>
      <c r="H164" t="s">
        <v>53</v>
      </c>
      <c r="I164" t="s">
        <v>54</v>
      </c>
      <c r="J164" t="s">
        <v>114</v>
      </c>
      <c r="K164" t="s">
        <v>62</v>
      </c>
      <c r="L164" t="s">
        <v>43</v>
      </c>
      <c r="P164" t="s">
        <v>63</v>
      </c>
      <c r="Q164" t="s">
        <v>36</v>
      </c>
      <c r="R164" cm="1">
        <f t="array" ref="R16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64" t="s">
        <v>36</v>
      </c>
      <c r="T164" cm="1">
        <f t="array" ref="T16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64">
        <f>ROUNDUP(AVERAGE(Table13[[#This Row],[22]],Table13[[#This Row],[32]]),0)</f>
        <v>2</v>
      </c>
      <c r="V164" t="str" cm="1">
        <f t="array" ref="V164">_xlfn.IFS(Table13[[#This Row],[33]]=1, "Strongly agree", Table13[[#This Row],[33]]=2, "Agree", Table13[[#This Row],[33]]=3, "Somewhat agree", Table13[[#This Row],[33]]=4, "Neutral", Table13[[#This Row],[33]]=5, "Somewhat disagree", Table13[[#This Row],[33]]=6, "Disagree", Table13[[#This Row],[33]]=7, "Strongly disagree", Table13[[#This Row],[33]]="","")</f>
        <v>Agree</v>
      </c>
      <c r="W164" t="s">
        <v>31</v>
      </c>
      <c r="X164" t="s">
        <v>49</v>
      </c>
      <c r="Y164" t="s">
        <v>35</v>
      </c>
      <c r="Z164" t="s">
        <v>36</v>
      </c>
      <c r="AA164" t="s">
        <v>36</v>
      </c>
      <c r="AB164" t="s">
        <v>36</v>
      </c>
      <c r="AC164" t="s">
        <v>44</v>
      </c>
      <c r="AE164" t="s">
        <v>66</v>
      </c>
      <c r="AF164" t="s">
        <v>82</v>
      </c>
      <c r="AG164" t="s">
        <v>51</v>
      </c>
    </row>
    <row r="165" spans="1:33" x14ac:dyDescent="0.25">
      <c r="A165">
        <v>174</v>
      </c>
      <c r="B165" s="1">
        <v>44749.591354166703</v>
      </c>
      <c r="C165" s="1">
        <v>44749.593518518501</v>
      </c>
      <c r="D165" t="s">
        <v>22</v>
      </c>
      <c r="F165" t="s">
        <v>40</v>
      </c>
      <c r="G165" t="s">
        <v>172</v>
      </c>
      <c r="H165" t="s">
        <v>25</v>
      </c>
      <c r="I165" t="s">
        <v>26</v>
      </c>
      <c r="J165" t="s">
        <v>198</v>
      </c>
      <c r="K165" t="s">
        <v>42</v>
      </c>
      <c r="L165" t="s">
        <v>43</v>
      </c>
      <c r="P165" t="s">
        <v>59</v>
      </c>
      <c r="Q165" t="s">
        <v>36</v>
      </c>
      <c r="R165" cm="1">
        <f t="array" ref="R16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65" t="s">
        <v>36</v>
      </c>
      <c r="T165" cm="1">
        <f t="array" ref="T16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65">
        <f>ROUNDUP(AVERAGE(Table13[[#This Row],[22]],Table13[[#This Row],[32]]),0)</f>
        <v>2</v>
      </c>
      <c r="V165" t="str" cm="1">
        <f t="array" ref="V165">_xlfn.IFS(Table13[[#This Row],[33]]=1, "Strongly agree", Table13[[#This Row],[33]]=2, "Agree", Table13[[#This Row],[33]]=3, "Somewhat agree", Table13[[#This Row],[33]]=4, "Neutral", Table13[[#This Row],[33]]=5, "Somewhat disagree", Table13[[#This Row],[33]]=6, "Disagree", Table13[[#This Row],[33]]=7, "Strongly disagree", Table13[[#This Row],[33]]="","")</f>
        <v>Agree</v>
      </c>
      <c r="W165" t="s">
        <v>31</v>
      </c>
      <c r="X165" t="s">
        <v>49</v>
      </c>
      <c r="Y165" t="s">
        <v>72</v>
      </c>
      <c r="Z165" t="s">
        <v>36</v>
      </c>
      <c r="AA165" t="s">
        <v>44</v>
      </c>
      <c r="AB165" t="s">
        <v>36</v>
      </c>
      <c r="AC165" t="s">
        <v>36</v>
      </c>
      <c r="AD165" t="s">
        <v>199</v>
      </c>
      <c r="AE165" t="s">
        <v>37</v>
      </c>
      <c r="AF165" t="s">
        <v>38</v>
      </c>
      <c r="AG165" t="s">
        <v>39</v>
      </c>
    </row>
    <row r="166" spans="1:33" x14ac:dyDescent="0.25">
      <c r="A166">
        <v>175</v>
      </c>
      <c r="B166" s="1">
        <v>44749.594537037003</v>
      </c>
      <c r="C166" s="1">
        <v>44749.597662036998</v>
      </c>
      <c r="D166" t="s">
        <v>22</v>
      </c>
      <c r="F166" t="s">
        <v>40</v>
      </c>
      <c r="G166" t="s">
        <v>52</v>
      </c>
      <c r="H166" t="s">
        <v>53</v>
      </c>
      <c r="I166" t="s">
        <v>54</v>
      </c>
      <c r="J166" t="s">
        <v>200</v>
      </c>
      <c r="K166" t="s">
        <v>98</v>
      </c>
      <c r="L166" t="s">
        <v>29</v>
      </c>
      <c r="M166" t="s">
        <v>59</v>
      </c>
      <c r="N166" t="s">
        <v>30</v>
      </c>
      <c r="O166" t="s">
        <v>73</v>
      </c>
      <c r="Q166" t="s">
        <v>44</v>
      </c>
      <c r="R166" cm="1">
        <f t="array" ref="R16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66" t="s">
        <v>32</v>
      </c>
      <c r="T166" cm="1">
        <f t="array" ref="T16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66">
        <f>ROUNDUP(AVERAGE(Table13[[#This Row],[22]],Table13[[#This Row],[32]]),0)</f>
        <v>5</v>
      </c>
      <c r="V166" t="str" cm="1">
        <f t="array" ref="V166">_xlfn.IFS(Table13[[#This Row],[33]]=1, "Strongly agree", Table13[[#This Row],[33]]=2, "Agree", Table13[[#This Row],[33]]=3, "Somewhat agree", Table13[[#This Row],[33]]=4, "Neutral", Table13[[#This Row],[33]]=5, "Somewhat disagree", Table13[[#This Row],[33]]=6, "Disagree", Table13[[#This Row],[33]]=7, "Strongly disagree", Table13[[#This Row],[33]]="","")</f>
        <v>Somewhat disagree</v>
      </c>
      <c r="W166" t="s">
        <v>31</v>
      </c>
      <c r="X166" t="s">
        <v>68</v>
      </c>
      <c r="Y166" t="s">
        <v>69</v>
      </c>
      <c r="Z166" t="s">
        <v>36</v>
      </c>
      <c r="AA166" t="s">
        <v>31</v>
      </c>
      <c r="AB166" t="s">
        <v>31</v>
      </c>
      <c r="AC166" t="s">
        <v>31</v>
      </c>
      <c r="AE166" t="s">
        <v>37</v>
      </c>
      <c r="AF166" t="s">
        <v>38</v>
      </c>
      <c r="AG166" t="s">
        <v>39</v>
      </c>
    </row>
    <row r="167" spans="1:33" x14ac:dyDescent="0.25">
      <c r="A167">
        <v>176</v>
      </c>
      <c r="B167" s="1">
        <v>44749.622094907398</v>
      </c>
      <c r="C167" s="1">
        <v>44749.623599537001</v>
      </c>
      <c r="D167" t="s">
        <v>22</v>
      </c>
      <c r="F167" t="s">
        <v>40</v>
      </c>
      <c r="G167" t="s">
        <v>52</v>
      </c>
      <c r="H167" t="s">
        <v>25</v>
      </c>
      <c r="I167" t="s">
        <v>54</v>
      </c>
      <c r="J167" t="s">
        <v>121</v>
      </c>
      <c r="K167" t="s">
        <v>96</v>
      </c>
      <c r="L167" t="s">
        <v>43</v>
      </c>
      <c r="P167" t="s">
        <v>30</v>
      </c>
      <c r="Q167" t="s">
        <v>36</v>
      </c>
      <c r="R167" cm="1">
        <f t="array" ref="R16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67" t="s">
        <v>73</v>
      </c>
      <c r="T167" cm="1">
        <f t="array" ref="T16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167">
        <f>ROUNDUP(AVERAGE(Table13[[#This Row],[22]],Table13[[#This Row],[32]]),0)</f>
        <v>5</v>
      </c>
      <c r="V167" t="str" cm="1">
        <f t="array" ref="V167">_xlfn.IFS(Table13[[#This Row],[33]]=1, "Strongly agree", Table13[[#This Row],[33]]=2, "Agree", Table13[[#This Row],[33]]=3, "Somewhat agree", Table13[[#This Row],[33]]=4, "Neutral", Table13[[#This Row],[33]]=5, "Somewhat disagree", Table13[[#This Row],[33]]=6, "Disagree", Table13[[#This Row],[33]]=7, "Strongly disagree", Table13[[#This Row],[33]]="","")</f>
        <v>Somewhat disagree</v>
      </c>
      <c r="W167" t="s">
        <v>36</v>
      </c>
      <c r="X167" t="s">
        <v>64</v>
      </c>
      <c r="Y167" t="s">
        <v>80</v>
      </c>
      <c r="Z167" t="s">
        <v>45</v>
      </c>
      <c r="AA167" t="s">
        <v>31</v>
      </c>
      <c r="AB167" t="s">
        <v>31</v>
      </c>
      <c r="AC167" t="s">
        <v>36</v>
      </c>
      <c r="AE167" t="s">
        <v>66</v>
      </c>
      <c r="AF167" t="s">
        <v>38</v>
      </c>
      <c r="AG167" t="s">
        <v>51</v>
      </c>
    </row>
    <row r="168" spans="1:33" x14ac:dyDescent="0.25">
      <c r="A168">
        <v>177</v>
      </c>
      <c r="B168" s="1">
        <v>44749.628738425898</v>
      </c>
      <c r="C168" s="1">
        <v>44749.630763888897</v>
      </c>
      <c r="D168" t="s">
        <v>22</v>
      </c>
      <c r="F168" t="s">
        <v>40</v>
      </c>
      <c r="G168" t="s">
        <v>89</v>
      </c>
      <c r="H168" t="s">
        <v>25</v>
      </c>
      <c r="I168" t="s">
        <v>26</v>
      </c>
      <c r="J168" t="s">
        <v>201</v>
      </c>
      <c r="K168" t="s">
        <v>202</v>
      </c>
      <c r="L168" t="s">
        <v>43</v>
      </c>
      <c r="P168" t="s">
        <v>63</v>
      </c>
      <c r="Q168" t="s">
        <v>44</v>
      </c>
      <c r="R168" cm="1">
        <f t="array" ref="R16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68" t="s">
        <v>44</v>
      </c>
      <c r="T168" cm="1">
        <f t="array" ref="T16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68">
        <f>ROUNDUP(AVERAGE(Table13[[#This Row],[22]],Table13[[#This Row],[32]]),0)</f>
        <v>3</v>
      </c>
      <c r="V168" t="str" cm="1">
        <f t="array" ref="V168">_xlfn.IFS(Table13[[#This Row],[33]]=1, "Strongly agree", Table13[[#This Row],[33]]=2, "Agree", Table13[[#This Row],[33]]=3, "Somewhat agree", Table13[[#This Row],[33]]=4, "Neutral", Table13[[#This Row],[33]]=5, "Somewhat disagree", Table13[[#This Row],[33]]=6, "Disagree", Table13[[#This Row],[33]]=7, "Strongly disagree", Table13[[#This Row],[33]]="","")</f>
        <v>Somewhat agree</v>
      </c>
      <c r="W168" t="s">
        <v>31</v>
      </c>
      <c r="X168" t="s">
        <v>68</v>
      </c>
      <c r="Y168" t="s">
        <v>69</v>
      </c>
      <c r="Z168" t="s">
        <v>36</v>
      </c>
      <c r="AA168" t="s">
        <v>32</v>
      </c>
      <c r="AB168" t="s">
        <v>36</v>
      </c>
      <c r="AC168" t="s">
        <v>31</v>
      </c>
      <c r="AE168" t="s">
        <v>37</v>
      </c>
      <c r="AF168" t="s">
        <v>47</v>
      </c>
      <c r="AG168" t="s">
        <v>39</v>
      </c>
    </row>
    <row r="169" spans="1:33" x14ac:dyDescent="0.25">
      <c r="A169">
        <v>178</v>
      </c>
      <c r="B169" s="1">
        <v>44749.630289351902</v>
      </c>
      <c r="C169" s="1">
        <v>44749.631759259297</v>
      </c>
      <c r="D169" t="s">
        <v>22</v>
      </c>
      <c r="F169" t="s">
        <v>40</v>
      </c>
      <c r="G169" t="s">
        <v>41</v>
      </c>
      <c r="H169" t="s">
        <v>25</v>
      </c>
      <c r="I169" t="s">
        <v>26</v>
      </c>
      <c r="J169" t="s">
        <v>118</v>
      </c>
      <c r="K169" t="s">
        <v>75</v>
      </c>
      <c r="L169" t="s">
        <v>43</v>
      </c>
      <c r="P169" t="s">
        <v>48</v>
      </c>
      <c r="Q169" t="s">
        <v>44</v>
      </c>
      <c r="R169" cm="1">
        <f t="array" ref="R16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69" t="s">
        <v>36</v>
      </c>
      <c r="T169" cm="1">
        <f t="array" ref="T16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69">
        <f>ROUNDUP(AVERAGE(Table13[[#This Row],[22]],Table13[[#This Row],[32]]),0)</f>
        <v>3</v>
      </c>
      <c r="V169" t="str" cm="1">
        <f t="array" ref="V169">_xlfn.IFS(Table13[[#This Row],[33]]=1, "Strongly agree", Table13[[#This Row],[33]]=2, "Agree", Table13[[#This Row],[33]]=3, "Somewhat agree", Table13[[#This Row],[33]]=4, "Neutral", Table13[[#This Row],[33]]=5, "Somewhat disagree", Table13[[#This Row],[33]]=6, "Disagree", Table13[[#This Row],[33]]=7, "Strongly disagree", Table13[[#This Row],[33]]="","")</f>
        <v>Somewhat agree</v>
      </c>
      <c r="W169" t="s">
        <v>31</v>
      </c>
      <c r="X169" t="s">
        <v>34</v>
      </c>
      <c r="Y169" t="s">
        <v>35</v>
      </c>
      <c r="Z169" t="s">
        <v>36</v>
      </c>
      <c r="AA169" t="s">
        <v>31</v>
      </c>
      <c r="AB169" t="s">
        <v>31</v>
      </c>
      <c r="AC169" t="s">
        <v>36</v>
      </c>
      <c r="AD169" t="s">
        <v>203</v>
      </c>
      <c r="AE169" t="s">
        <v>66</v>
      </c>
      <c r="AF169" t="s">
        <v>47</v>
      </c>
      <c r="AG169" t="s">
        <v>39</v>
      </c>
    </row>
    <row r="170" spans="1:33" x14ac:dyDescent="0.25">
      <c r="A170">
        <v>179</v>
      </c>
      <c r="B170" s="1">
        <v>44749.6417013889</v>
      </c>
      <c r="C170" s="1">
        <v>44749.643287036997</v>
      </c>
      <c r="D170" t="s">
        <v>22</v>
      </c>
      <c r="F170" t="s">
        <v>40</v>
      </c>
      <c r="G170" t="s">
        <v>74</v>
      </c>
      <c r="H170" t="s">
        <v>25</v>
      </c>
      <c r="I170" t="s">
        <v>26</v>
      </c>
      <c r="J170" t="s">
        <v>109</v>
      </c>
      <c r="K170" t="s">
        <v>204</v>
      </c>
      <c r="L170" t="s">
        <v>56</v>
      </c>
      <c r="P170" t="s">
        <v>63</v>
      </c>
      <c r="Q170" t="s">
        <v>45</v>
      </c>
      <c r="R170" cm="1">
        <f t="array" ref="R17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170" t="s">
        <v>45</v>
      </c>
      <c r="T170" cm="1">
        <f t="array" ref="T17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70">
        <f>ROUNDUP(AVERAGE(Table13[[#This Row],[22]],Table13[[#This Row],[32]]),0)</f>
        <v>4</v>
      </c>
      <c r="V170" t="str" cm="1">
        <f t="array" ref="V170">_xlfn.IFS(Table13[[#This Row],[33]]=1, "Strongly agree", Table13[[#This Row],[33]]=2, "Agree", Table13[[#This Row],[33]]=3, "Somewhat agree", Table13[[#This Row],[33]]=4, "Neutral", Table13[[#This Row],[33]]=5, "Somewhat disagree", Table13[[#This Row],[33]]=6, "Disagree", Table13[[#This Row],[33]]=7, "Strongly disagree", Table13[[#This Row],[33]]="","")</f>
        <v>Neutral</v>
      </c>
      <c r="W170" t="s">
        <v>45</v>
      </c>
      <c r="X170" t="s">
        <v>68</v>
      </c>
      <c r="Y170" t="s">
        <v>69</v>
      </c>
      <c r="Z170" t="s">
        <v>32</v>
      </c>
      <c r="AA170" t="s">
        <v>32</v>
      </c>
      <c r="AB170" t="s">
        <v>36</v>
      </c>
      <c r="AC170" t="s">
        <v>36</v>
      </c>
      <c r="AE170" t="s">
        <v>66</v>
      </c>
      <c r="AF170" t="s">
        <v>47</v>
      </c>
      <c r="AG170" t="s">
        <v>39</v>
      </c>
    </row>
    <row r="171" spans="1:33" x14ac:dyDescent="0.25">
      <c r="A171">
        <v>180</v>
      </c>
      <c r="B171" s="1">
        <v>44749.686516203699</v>
      </c>
      <c r="C171" s="1">
        <v>44749.689317129603</v>
      </c>
      <c r="D171" t="s">
        <v>22</v>
      </c>
      <c r="F171" t="s">
        <v>40</v>
      </c>
      <c r="G171" t="s">
        <v>205</v>
      </c>
      <c r="H171" t="s">
        <v>25</v>
      </c>
      <c r="I171" t="s">
        <v>26</v>
      </c>
      <c r="J171" t="s">
        <v>96</v>
      </c>
      <c r="K171" t="s">
        <v>96</v>
      </c>
      <c r="L171" t="s">
        <v>43</v>
      </c>
      <c r="P171" t="s">
        <v>30</v>
      </c>
      <c r="Q171" t="s">
        <v>31</v>
      </c>
      <c r="R171" cm="1">
        <f t="array" ref="R17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71" t="s">
        <v>33</v>
      </c>
      <c r="T171" cm="1">
        <f t="array" ref="T17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71">
        <f>ROUNDUP(AVERAGE(Table13[[#This Row],[22]],Table13[[#This Row],[32]]),0)</f>
        <v>3</v>
      </c>
      <c r="V171" t="str" cm="1">
        <f t="array" ref="V171">_xlfn.IFS(Table13[[#This Row],[33]]=1, "Strongly agree", Table13[[#This Row],[33]]=2, "Agree", Table13[[#This Row],[33]]=3, "Somewhat agree", Table13[[#This Row],[33]]=4, "Neutral", Table13[[#This Row],[33]]=5, "Somewhat disagree", Table13[[#This Row],[33]]=6, "Disagree", Table13[[#This Row],[33]]=7, "Strongly disagree", Table13[[#This Row],[33]]="","")</f>
        <v>Somewhat agree</v>
      </c>
      <c r="W171" t="s">
        <v>44</v>
      </c>
      <c r="X171" t="s">
        <v>64</v>
      </c>
      <c r="Y171" t="s">
        <v>57</v>
      </c>
      <c r="Z171" t="s">
        <v>44</v>
      </c>
      <c r="AA171" t="s">
        <v>44</v>
      </c>
      <c r="AB171" t="s">
        <v>31</v>
      </c>
      <c r="AC171" t="s">
        <v>33</v>
      </c>
      <c r="AE171" t="s">
        <v>101</v>
      </c>
      <c r="AF171" t="s">
        <v>38</v>
      </c>
      <c r="AG171" t="s">
        <v>39</v>
      </c>
    </row>
    <row r="172" spans="1:33" x14ac:dyDescent="0.25">
      <c r="A172">
        <v>181</v>
      </c>
      <c r="B172" s="1">
        <v>44749.692557870403</v>
      </c>
      <c r="C172" s="1">
        <v>44749.695162037002</v>
      </c>
      <c r="D172" t="s">
        <v>22</v>
      </c>
      <c r="F172" t="s">
        <v>40</v>
      </c>
      <c r="G172" t="s">
        <v>206</v>
      </c>
      <c r="H172" t="s">
        <v>25</v>
      </c>
      <c r="I172" t="s">
        <v>26</v>
      </c>
      <c r="J172" t="s">
        <v>167</v>
      </c>
      <c r="K172" t="s">
        <v>207</v>
      </c>
      <c r="L172" t="s">
        <v>43</v>
      </c>
      <c r="P172" t="s">
        <v>48</v>
      </c>
      <c r="Q172" t="s">
        <v>36</v>
      </c>
      <c r="R172" cm="1">
        <f t="array" ref="R17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72" t="s">
        <v>45</v>
      </c>
      <c r="T172" cm="1">
        <f t="array" ref="T17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172">
        <f>ROUNDUP(AVERAGE(Table13[[#This Row],[22]],Table13[[#This Row],[32]]),0)</f>
        <v>3</v>
      </c>
      <c r="V172" t="str" cm="1">
        <f t="array" ref="V172">_xlfn.IFS(Table13[[#This Row],[33]]=1, "Strongly agree", Table13[[#This Row],[33]]=2, "Agree", Table13[[#This Row],[33]]=3, "Somewhat agree", Table13[[#This Row],[33]]=4, "Neutral", Table13[[#This Row],[33]]=5, "Somewhat disagree", Table13[[#This Row],[33]]=6, "Disagree", Table13[[#This Row],[33]]=7, "Strongly disagree", Table13[[#This Row],[33]]="","")</f>
        <v>Somewhat agree</v>
      </c>
      <c r="W172" t="s">
        <v>36</v>
      </c>
      <c r="X172" t="s">
        <v>105</v>
      </c>
      <c r="Y172" t="s">
        <v>57</v>
      </c>
      <c r="Z172" t="s">
        <v>44</v>
      </c>
      <c r="AA172" t="s">
        <v>36</v>
      </c>
      <c r="AB172" t="s">
        <v>36</v>
      </c>
      <c r="AC172" t="s">
        <v>31</v>
      </c>
      <c r="AD172" t="s">
        <v>208</v>
      </c>
      <c r="AE172" t="s">
        <v>37</v>
      </c>
      <c r="AF172" t="s">
        <v>38</v>
      </c>
      <c r="AG172" t="s">
        <v>39</v>
      </c>
    </row>
    <row r="173" spans="1:33" x14ac:dyDescent="0.25">
      <c r="A173">
        <v>182</v>
      </c>
      <c r="B173" s="1">
        <v>44749.693761574097</v>
      </c>
      <c r="C173" s="1">
        <v>44749.698900463001</v>
      </c>
      <c r="D173" t="s">
        <v>22</v>
      </c>
      <c r="F173" t="s">
        <v>40</v>
      </c>
      <c r="G173" t="s">
        <v>74</v>
      </c>
      <c r="H173" t="s">
        <v>25</v>
      </c>
      <c r="I173" t="s">
        <v>26</v>
      </c>
      <c r="J173" t="s">
        <v>209</v>
      </c>
      <c r="K173" t="s">
        <v>104</v>
      </c>
      <c r="L173" t="s">
        <v>43</v>
      </c>
      <c r="P173" t="s">
        <v>48</v>
      </c>
      <c r="Q173" t="s">
        <v>36</v>
      </c>
      <c r="R173" cm="1">
        <f t="array" ref="R17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73" t="s">
        <v>36</v>
      </c>
      <c r="T173" cm="1">
        <f t="array" ref="T17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73">
        <f>ROUNDUP(AVERAGE(Table13[[#This Row],[22]],Table13[[#This Row],[32]]),0)</f>
        <v>2</v>
      </c>
      <c r="V173" t="str" cm="1">
        <f t="array" ref="V173">_xlfn.IFS(Table13[[#This Row],[33]]=1, "Strongly agree", Table13[[#This Row],[33]]=2, "Agree", Table13[[#This Row],[33]]=3, "Somewhat agree", Table13[[#This Row],[33]]=4, "Neutral", Table13[[#This Row],[33]]=5, "Somewhat disagree", Table13[[#This Row],[33]]=6, "Disagree", Table13[[#This Row],[33]]=7, "Strongly disagree", Table13[[#This Row],[33]]="","")</f>
        <v>Agree</v>
      </c>
      <c r="W173" t="s">
        <v>31</v>
      </c>
      <c r="X173" t="s">
        <v>49</v>
      </c>
      <c r="Y173" t="s">
        <v>65</v>
      </c>
      <c r="Z173" t="s">
        <v>44</v>
      </c>
      <c r="AA173" t="s">
        <v>32</v>
      </c>
      <c r="AB173" t="s">
        <v>36</v>
      </c>
      <c r="AC173" t="s">
        <v>44</v>
      </c>
      <c r="AE173" t="s">
        <v>66</v>
      </c>
      <c r="AF173" t="s">
        <v>47</v>
      </c>
      <c r="AG173" t="s">
        <v>39</v>
      </c>
    </row>
    <row r="174" spans="1:33" x14ac:dyDescent="0.25">
      <c r="A174">
        <v>183</v>
      </c>
      <c r="B174" s="1">
        <v>44749.703784722202</v>
      </c>
      <c r="C174" s="1">
        <v>44749.706226851798</v>
      </c>
      <c r="D174" t="s">
        <v>22</v>
      </c>
      <c r="F174" t="s">
        <v>40</v>
      </c>
      <c r="G174" t="s">
        <v>24</v>
      </c>
      <c r="H174" t="s">
        <v>25</v>
      </c>
      <c r="I174" t="s">
        <v>26</v>
      </c>
      <c r="J174" t="s">
        <v>121</v>
      </c>
      <c r="K174" t="s">
        <v>42</v>
      </c>
      <c r="L174" t="s">
        <v>43</v>
      </c>
      <c r="P174" t="s">
        <v>30</v>
      </c>
      <c r="Q174" t="s">
        <v>44</v>
      </c>
      <c r="R174" cm="1">
        <f t="array" ref="R17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74" t="s">
        <v>33</v>
      </c>
      <c r="T174" cm="1">
        <f t="array" ref="T17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74">
        <f>ROUNDUP(AVERAGE(Table13[[#This Row],[22]],Table13[[#This Row],[32]]),0)</f>
        <v>4</v>
      </c>
      <c r="V174" t="str" cm="1">
        <f t="array" ref="V174">_xlfn.IFS(Table13[[#This Row],[33]]=1, "Strongly agree", Table13[[#This Row],[33]]=2, "Agree", Table13[[#This Row],[33]]=3, "Somewhat agree", Table13[[#This Row],[33]]=4, "Neutral", Table13[[#This Row],[33]]=5, "Somewhat disagree", Table13[[#This Row],[33]]=6, "Disagree", Table13[[#This Row],[33]]=7, "Strongly disagree", Table13[[#This Row],[33]]="","")</f>
        <v>Neutral</v>
      </c>
      <c r="W174" t="s">
        <v>33</v>
      </c>
      <c r="X174" t="s">
        <v>46</v>
      </c>
      <c r="Y174" t="s">
        <v>57</v>
      </c>
      <c r="Z174" t="s">
        <v>44</v>
      </c>
      <c r="AA174" t="s">
        <v>44</v>
      </c>
      <c r="AB174" t="s">
        <v>44</v>
      </c>
      <c r="AC174" t="s">
        <v>44</v>
      </c>
      <c r="AE174" t="s">
        <v>37</v>
      </c>
      <c r="AF174" t="s">
        <v>47</v>
      </c>
      <c r="AG174" t="s">
        <v>39</v>
      </c>
    </row>
    <row r="175" spans="1:33" x14ac:dyDescent="0.25">
      <c r="A175">
        <v>184</v>
      </c>
      <c r="B175" s="1">
        <v>44749.753576388903</v>
      </c>
      <c r="C175" s="1">
        <v>44749.755138888897</v>
      </c>
      <c r="D175" t="s">
        <v>22</v>
      </c>
      <c r="F175" t="s">
        <v>40</v>
      </c>
      <c r="G175" t="s">
        <v>52</v>
      </c>
      <c r="H175" t="s">
        <v>25</v>
      </c>
      <c r="I175" t="s">
        <v>26</v>
      </c>
      <c r="J175" t="s">
        <v>114</v>
      </c>
      <c r="K175" t="s">
        <v>96</v>
      </c>
      <c r="L175" t="s">
        <v>43</v>
      </c>
      <c r="P175" t="s">
        <v>30</v>
      </c>
      <c r="Q175" t="s">
        <v>32</v>
      </c>
      <c r="R175" cm="1">
        <f t="array" ref="R17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75" t="s">
        <v>32</v>
      </c>
      <c r="T175" cm="1">
        <f t="array" ref="T17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75">
        <f>ROUNDUP(AVERAGE(Table13[[#This Row],[22]],Table13[[#This Row],[32]]),0)</f>
        <v>6</v>
      </c>
      <c r="V175" t="str" cm="1">
        <f t="array" ref="V175">_xlfn.IFS(Table13[[#This Row],[33]]=1, "Strongly agree", Table13[[#This Row],[33]]=2, "Agree", Table13[[#This Row],[33]]=3, "Somewhat agree", Table13[[#This Row],[33]]=4, "Neutral", Table13[[#This Row],[33]]=5, "Somewhat disagree", Table13[[#This Row],[33]]=6, "Disagree", Table13[[#This Row],[33]]=7, "Strongly disagree", Table13[[#This Row],[33]]="","")</f>
        <v>Disagree</v>
      </c>
      <c r="W175" t="s">
        <v>36</v>
      </c>
      <c r="X175" t="s">
        <v>64</v>
      </c>
      <c r="Y175" t="s">
        <v>35</v>
      </c>
      <c r="Z175" t="s">
        <v>36</v>
      </c>
      <c r="AA175" t="s">
        <v>32</v>
      </c>
      <c r="AB175" t="s">
        <v>36</v>
      </c>
      <c r="AC175" t="s">
        <v>36</v>
      </c>
      <c r="AE175" t="s">
        <v>37</v>
      </c>
      <c r="AF175" t="s">
        <v>38</v>
      </c>
      <c r="AG175" t="s">
        <v>39</v>
      </c>
    </row>
    <row r="176" spans="1:33" x14ac:dyDescent="0.25">
      <c r="A176">
        <v>185</v>
      </c>
      <c r="B176" s="1">
        <v>44749.760752314804</v>
      </c>
      <c r="C176" s="1">
        <v>44749.762083333299</v>
      </c>
      <c r="D176" t="s">
        <v>22</v>
      </c>
      <c r="F176" t="s">
        <v>40</v>
      </c>
      <c r="G176" t="s">
        <v>210</v>
      </c>
      <c r="H176" t="s">
        <v>53</v>
      </c>
      <c r="I176" t="s">
        <v>54</v>
      </c>
      <c r="J176" t="s">
        <v>211</v>
      </c>
      <c r="K176" t="s">
        <v>96</v>
      </c>
      <c r="L176" t="s">
        <v>43</v>
      </c>
      <c r="P176" t="s">
        <v>30</v>
      </c>
      <c r="Q176" t="s">
        <v>44</v>
      </c>
      <c r="R176" cm="1">
        <f t="array" ref="R17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76" t="s">
        <v>32</v>
      </c>
      <c r="T176" cm="1">
        <f t="array" ref="T17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76">
        <f>ROUNDUP(AVERAGE(Table13[[#This Row],[22]],Table13[[#This Row],[32]]),0)</f>
        <v>5</v>
      </c>
      <c r="V176" t="str" cm="1">
        <f t="array" ref="V176">_xlfn.IFS(Table13[[#This Row],[33]]=1, "Strongly agree", Table13[[#This Row],[33]]=2, "Agree", Table13[[#This Row],[33]]=3, "Somewhat agree", Table13[[#This Row],[33]]=4, "Neutral", Table13[[#This Row],[33]]=5, "Somewhat disagree", Table13[[#This Row],[33]]=6, "Disagree", Table13[[#This Row],[33]]=7, "Strongly disagree", Table13[[#This Row],[33]]="","")</f>
        <v>Somewhat disagree</v>
      </c>
      <c r="W176" t="s">
        <v>31</v>
      </c>
      <c r="X176" t="s">
        <v>105</v>
      </c>
      <c r="Y176" t="s">
        <v>65</v>
      </c>
      <c r="Z176" t="s">
        <v>36</v>
      </c>
      <c r="AA176" t="s">
        <v>32</v>
      </c>
      <c r="AB176" t="s">
        <v>36</v>
      </c>
      <c r="AC176" t="s">
        <v>36</v>
      </c>
      <c r="AE176" t="s">
        <v>66</v>
      </c>
      <c r="AF176" t="s">
        <v>47</v>
      </c>
      <c r="AG176" t="s">
        <v>39</v>
      </c>
    </row>
    <row r="177" spans="1:33" x14ac:dyDescent="0.25">
      <c r="A177">
        <v>186</v>
      </c>
      <c r="B177" s="1">
        <v>44749.776296296302</v>
      </c>
      <c r="C177" s="1">
        <v>44749.777685185203</v>
      </c>
      <c r="D177" t="s">
        <v>22</v>
      </c>
      <c r="F177" t="s">
        <v>40</v>
      </c>
      <c r="G177" t="s">
        <v>52</v>
      </c>
      <c r="H177" t="s">
        <v>25</v>
      </c>
      <c r="I177" t="s">
        <v>26</v>
      </c>
      <c r="J177" t="s">
        <v>96</v>
      </c>
      <c r="K177" t="s">
        <v>75</v>
      </c>
      <c r="L177" t="s">
        <v>43</v>
      </c>
      <c r="P177" t="s">
        <v>48</v>
      </c>
      <c r="Q177" t="s">
        <v>33</v>
      </c>
      <c r="R177" cm="1">
        <f t="array" ref="R17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77" t="s">
        <v>44</v>
      </c>
      <c r="T177" cm="1">
        <f t="array" ref="T17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77">
        <f>ROUNDUP(AVERAGE(Table13[[#This Row],[22]],Table13[[#This Row],[32]]),0)</f>
        <v>4</v>
      </c>
      <c r="V177" t="str" cm="1">
        <f t="array" ref="V177">_xlfn.IFS(Table13[[#This Row],[33]]=1, "Strongly agree", Table13[[#This Row],[33]]=2, "Agree", Table13[[#This Row],[33]]=3, "Somewhat agree", Table13[[#This Row],[33]]=4, "Neutral", Table13[[#This Row],[33]]=5, "Somewhat disagree", Table13[[#This Row],[33]]=6, "Disagree", Table13[[#This Row],[33]]=7, "Strongly disagree", Table13[[#This Row],[33]]="","")</f>
        <v>Neutral</v>
      </c>
      <c r="W177" t="s">
        <v>45</v>
      </c>
      <c r="X177" t="s">
        <v>46</v>
      </c>
      <c r="Y177" t="s">
        <v>80</v>
      </c>
      <c r="Z177" t="s">
        <v>32</v>
      </c>
      <c r="AA177" t="s">
        <v>44</v>
      </c>
      <c r="AB177" t="s">
        <v>45</v>
      </c>
      <c r="AC177" t="s">
        <v>31</v>
      </c>
      <c r="AD177" t="s">
        <v>212</v>
      </c>
      <c r="AE177" t="s">
        <v>66</v>
      </c>
      <c r="AF177" t="s">
        <v>47</v>
      </c>
      <c r="AG177" t="s">
        <v>51</v>
      </c>
    </row>
    <row r="178" spans="1:33" x14ac:dyDescent="0.25">
      <c r="A178">
        <v>187</v>
      </c>
      <c r="B178" s="1">
        <v>44749.795173611099</v>
      </c>
      <c r="C178" s="1">
        <v>44749.796493055597</v>
      </c>
      <c r="D178" t="s">
        <v>22</v>
      </c>
      <c r="F178" t="s">
        <v>40</v>
      </c>
      <c r="G178" t="s">
        <v>52</v>
      </c>
      <c r="H178" t="s">
        <v>53</v>
      </c>
      <c r="I178" t="s">
        <v>54</v>
      </c>
      <c r="J178" t="s">
        <v>96</v>
      </c>
      <c r="K178" t="s">
        <v>79</v>
      </c>
      <c r="L178" t="s">
        <v>43</v>
      </c>
      <c r="P178" t="s">
        <v>48</v>
      </c>
      <c r="Q178" t="s">
        <v>36</v>
      </c>
      <c r="R178" cm="1">
        <f t="array" ref="R17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78" t="s">
        <v>31</v>
      </c>
      <c r="T178" cm="1">
        <f t="array" ref="T17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78">
        <f>ROUNDUP(AVERAGE(Table13[[#This Row],[22]],Table13[[#This Row],[32]]),0)</f>
        <v>2</v>
      </c>
      <c r="V178" t="str" cm="1">
        <f t="array" ref="V178">_xlfn.IFS(Table13[[#This Row],[33]]=1, "Strongly agree", Table13[[#This Row],[33]]=2, "Agree", Table13[[#This Row],[33]]=3, "Somewhat agree", Table13[[#This Row],[33]]=4, "Neutral", Table13[[#This Row],[33]]=5, "Somewhat disagree", Table13[[#This Row],[33]]=6, "Disagree", Table13[[#This Row],[33]]=7, "Strongly disagree", Table13[[#This Row],[33]]="","")</f>
        <v>Agree</v>
      </c>
      <c r="W178" t="s">
        <v>31</v>
      </c>
      <c r="X178" t="s">
        <v>49</v>
      </c>
      <c r="Y178" t="s">
        <v>72</v>
      </c>
      <c r="Z178" t="s">
        <v>36</v>
      </c>
      <c r="AA178" t="s">
        <v>32</v>
      </c>
      <c r="AB178" t="s">
        <v>36</v>
      </c>
      <c r="AC178" t="s">
        <v>36</v>
      </c>
      <c r="AE178" t="s">
        <v>37</v>
      </c>
      <c r="AF178" t="s">
        <v>38</v>
      </c>
      <c r="AG178" t="s">
        <v>39</v>
      </c>
    </row>
    <row r="179" spans="1:33" x14ac:dyDescent="0.25">
      <c r="A179">
        <v>188</v>
      </c>
      <c r="B179" s="1">
        <v>44749.799189814803</v>
      </c>
      <c r="C179" s="1">
        <v>44749.807800925897</v>
      </c>
      <c r="D179" t="s">
        <v>22</v>
      </c>
      <c r="F179" t="s">
        <v>40</v>
      </c>
      <c r="G179" t="s">
        <v>24</v>
      </c>
      <c r="H179" t="s">
        <v>25</v>
      </c>
      <c r="I179" t="s">
        <v>54</v>
      </c>
      <c r="J179" t="s">
        <v>167</v>
      </c>
      <c r="K179" t="s">
        <v>28</v>
      </c>
      <c r="L179" t="s">
        <v>29</v>
      </c>
      <c r="M179" t="s">
        <v>63</v>
      </c>
      <c r="N179" t="s">
        <v>59</v>
      </c>
      <c r="O179" t="s">
        <v>36</v>
      </c>
      <c r="Q179" t="s">
        <v>36</v>
      </c>
      <c r="R179" cm="1">
        <f t="array" ref="R17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79" t="s">
        <v>36</v>
      </c>
      <c r="T179" cm="1">
        <f t="array" ref="T17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79">
        <f>ROUNDUP(AVERAGE(Table13[[#This Row],[22]],Table13[[#This Row],[32]]),0)</f>
        <v>2</v>
      </c>
      <c r="V179" t="str" cm="1">
        <f t="array" ref="V179">_xlfn.IFS(Table13[[#This Row],[33]]=1, "Strongly agree", Table13[[#This Row],[33]]=2, "Agree", Table13[[#This Row],[33]]=3, "Somewhat agree", Table13[[#This Row],[33]]=4, "Neutral", Table13[[#This Row],[33]]=5, "Somewhat disagree", Table13[[#This Row],[33]]=6, "Disagree", Table13[[#This Row],[33]]=7, "Strongly disagree", Table13[[#This Row],[33]]="","")</f>
        <v>Agree</v>
      </c>
      <c r="W179" t="s">
        <v>31</v>
      </c>
      <c r="X179" t="s">
        <v>68</v>
      </c>
      <c r="Y179" t="s">
        <v>69</v>
      </c>
      <c r="Z179" t="s">
        <v>36</v>
      </c>
      <c r="AA179" t="s">
        <v>45</v>
      </c>
      <c r="AB179" t="s">
        <v>31</v>
      </c>
      <c r="AC179" t="s">
        <v>36</v>
      </c>
      <c r="AD179" t="s">
        <v>213</v>
      </c>
      <c r="AE179" t="s">
        <v>66</v>
      </c>
      <c r="AF179" t="s">
        <v>38</v>
      </c>
      <c r="AG179" t="s">
        <v>51</v>
      </c>
    </row>
    <row r="180" spans="1:33" x14ac:dyDescent="0.25">
      <c r="A180">
        <v>189</v>
      </c>
      <c r="B180" s="1">
        <v>44749.902314814797</v>
      </c>
      <c r="C180" s="1">
        <v>44749.9049884259</v>
      </c>
      <c r="D180" t="s">
        <v>22</v>
      </c>
      <c r="F180" t="s">
        <v>40</v>
      </c>
      <c r="G180" t="s">
        <v>52</v>
      </c>
      <c r="H180" t="s">
        <v>25</v>
      </c>
      <c r="I180" t="s">
        <v>26</v>
      </c>
      <c r="J180" t="s">
        <v>114</v>
      </c>
      <c r="K180" t="s">
        <v>119</v>
      </c>
      <c r="L180" t="s">
        <v>43</v>
      </c>
      <c r="P180" t="s">
        <v>30</v>
      </c>
      <c r="Q180" t="s">
        <v>44</v>
      </c>
      <c r="R180" cm="1">
        <f t="array" ref="R18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80" t="s">
        <v>44</v>
      </c>
      <c r="T180" cm="1">
        <f t="array" ref="T18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80">
        <f>ROUNDUP(AVERAGE(Table13[[#This Row],[22]],Table13[[#This Row],[32]]),0)</f>
        <v>3</v>
      </c>
      <c r="V180" t="str" cm="1">
        <f t="array" ref="V180">_xlfn.IFS(Table13[[#This Row],[33]]=1, "Strongly agree", Table13[[#This Row],[33]]=2, "Agree", Table13[[#This Row],[33]]=3, "Somewhat agree", Table13[[#This Row],[33]]=4, "Neutral", Table13[[#This Row],[33]]=5, "Somewhat disagree", Table13[[#This Row],[33]]=6, "Disagree", Table13[[#This Row],[33]]=7, "Strongly disagree", Table13[[#This Row],[33]]="","")</f>
        <v>Somewhat agree</v>
      </c>
      <c r="W180" t="s">
        <v>31</v>
      </c>
      <c r="X180" t="s">
        <v>105</v>
      </c>
      <c r="Y180" t="s">
        <v>57</v>
      </c>
      <c r="Z180" t="s">
        <v>44</v>
      </c>
      <c r="AA180" t="s">
        <v>44</v>
      </c>
      <c r="AB180" t="s">
        <v>36</v>
      </c>
      <c r="AC180" t="s">
        <v>36</v>
      </c>
      <c r="AE180" t="s">
        <v>37</v>
      </c>
      <c r="AF180" t="s">
        <v>38</v>
      </c>
      <c r="AG180" t="s">
        <v>51</v>
      </c>
    </row>
    <row r="181" spans="1:33" x14ac:dyDescent="0.25">
      <c r="A181">
        <v>190</v>
      </c>
      <c r="B181" s="1">
        <v>44749.911863425899</v>
      </c>
      <c r="C181" s="1">
        <v>44749.914675925902</v>
      </c>
      <c r="D181" t="s">
        <v>22</v>
      </c>
      <c r="F181" t="s">
        <v>40</v>
      </c>
      <c r="G181" t="s">
        <v>78</v>
      </c>
      <c r="H181" t="s">
        <v>25</v>
      </c>
      <c r="I181" t="s">
        <v>26</v>
      </c>
      <c r="J181" t="s">
        <v>214</v>
      </c>
      <c r="K181" t="s">
        <v>75</v>
      </c>
      <c r="L181" t="s">
        <v>56</v>
      </c>
      <c r="P181" t="s">
        <v>63</v>
      </c>
      <c r="Q181" t="s">
        <v>73</v>
      </c>
      <c r="R181" cm="1">
        <f t="array" ref="R18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181" t="s">
        <v>73</v>
      </c>
      <c r="T181" cm="1">
        <f t="array" ref="T18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181">
        <f>ROUNDUP(AVERAGE(Table13[[#This Row],[22]],Table13[[#This Row],[32]]),0)</f>
        <v>7</v>
      </c>
      <c r="V181" t="str" cm="1">
        <f t="array" ref="V181">_xlfn.IFS(Table13[[#This Row],[33]]=1, "Strongly agree", Table13[[#This Row],[33]]=2, "Agree", Table13[[#This Row],[33]]=3, "Somewhat agree", Table13[[#This Row],[33]]=4, "Neutral", Table13[[#This Row],[33]]=5, "Somewhat disagree", Table13[[#This Row],[33]]=6, "Disagree", Table13[[#This Row],[33]]=7, "Strongly disagree", Table13[[#This Row],[33]]="","")</f>
        <v>Strongly disagree</v>
      </c>
      <c r="W181" t="s">
        <v>73</v>
      </c>
      <c r="X181" t="s">
        <v>68</v>
      </c>
      <c r="Y181" t="s">
        <v>69</v>
      </c>
      <c r="Z181" t="s">
        <v>73</v>
      </c>
      <c r="AA181" t="s">
        <v>73</v>
      </c>
      <c r="AB181" t="s">
        <v>73</v>
      </c>
      <c r="AC181" t="s">
        <v>73</v>
      </c>
      <c r="AD181" t="s">
        <v>215</v>
      </c>
      <c r="AE181" t="s">
        <v>66</v>
      </c>
      <c r="AF181" t="s">
        <v>47</v>
      </c>
      <c r="AG181" t="s">
        <v>51</v>
      </c>
    </row>
    <row r="182" spans="1:33" x14ac:dyDescent="0.25">
      <c r="A182">
        <v>191</v>
      </c>
      <c r="B182" s="1">
        <v>44749.922476851803</v>
      </c>
      <c r="C182" s="1">
        <v>44749.925486111097</v>
      </c>
      <c r="D182" t="s">
        <v>22</v>
      </c>
      <c r="F182" t="s">
        <v>40</v>
      </c>
      <c r="G182" t="s">
        <v>89</v>
      </c>
      <c r="H182" t="s">
        <v>25</v>
      </c>
      <c r="I182" t="s">
        <v>26</v>
      </c>
      <c r="J182" t="s">
        <v>159</v>
      </c>
      <c r="K182" t="s">
        <v>83</v>
      </c>
      <c r="L182" t="s">
        <v>43</v>
      </c>
      <c r="P182" t="s">
        <v>76</v>
      </c>
      <c r="Q182" t="s">
        <v>32</v>
      </c>
      <c r="R182" cm="1">
        <f t="array" ref="R18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82" t="s">
        <v>73</v>
      </c>
      <c r="T182" cm="1">
        <f t="array" ref="T18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182">
        <f>ROUNDUP(AVERAGE(Table13[[#This Row],[22]],Table13[[#This Row],[32]]),0)</f>
        <v>7</v>
      </c>
      <c r="V182" t="str" cm="1">
        <f t="array" ref="V182">_xlfn.IFS(Table13[[#This Row],[33]]=1, "Strongly agree", Table13[[#This Row],[33]]=2, "Agree", Table13[[#This Row],[33]]=3, "Somewhat agree", Table13[[#This Row],[33]]=4, "Neutral", Table13[[#This Row],[33]]=5, "Somewhat disagree", Table13[[#This Row],[33]]=6, "Disagree", Table13[[#This Row],[33]]=7, "Strongly disagree", Table13[[#This Row],[33]]="","")</f>
        <v>Strongly disagree</v>
      </c>
      <c r="W182" t="s">
        <v>36</v>
      </c>
      <c r="X182" t="s">
        <v>49</v>
      </c>
      <c r="Y182" t="s">
        <v>60</v>
      </c>
      <c r="Z182" t="s">
        <v>33</v>
      </c>
      <c r="AA182" t="s">
        <v>36</v>
      </c>
      <c r="AB182" t="s">
        <v>36</v>
      </c>
      <c r="AC182" t="s">
        <v>31</v>
      </c>
      <c r="AD182" t="s">
        <v>216</v>
      </c>
      <c r="AF182" t="s">
        <v>47</v>
      </c>
      <c r="AG182" t="s">
        <v>39</v>
      </c>
    </row>
    <row r="183" spans="1:33" x14ac:dyDescent="0.25">
      <c r="A183">
        <v>192</v>
      </c>
      <c r="B183" s="1">
        <v>44749.946458333303</v>
      </c>
      <c r="C183" s="1">
        <v>44749.949143518497</v>
      </c>
      <c r="D183" t="s">
        <v>22</v>
      </c>
      <c r="F183" t="s">
        <v>23</v>
      </c>
      <c r="G183" t="s">
        <v>52</v>
      </c>
      <c r="H183" t="s">
        <v>25</v>
      </c>
      <c r="I183" t="s">
        <v>26</v>
      </c>
      <c r="J183" t="s">
        <v>109</v>
      </c>
      <c r="K183" t="s">
        <v>75</v>
      </c>
      <c r="L183" t="s">
        <v>43</v>
      </c>
      <c r="P183" t="s">
        <v>30</v>
      </c>
      <c r="Q183" t="s">
        <v>44</v>
      </c>
      <c r="R183" cm="1">
        <f t="array" ref="R18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T183" t="str" cm="1">
        <f t="array" ref="T18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
      </c>
      <c r="U183">
        <f>ROUNDUP(AVERAGE(Table13[[#This Row],[22]],Table13[[#This Row],[32]]),0)</f>
        <v>3</v>
      </c>
      <c r="V183" t="str" cm="1">
        <f t="array" ref="V183">_xlfn.IFS(Table13[[#This Row],[33]]=1, "Strongly agree", Table13[[#This Row],[33]]=2, "Agree", Table13[[#This Row],[33]]=3, "Somewhat agree", Table13[[#This Row],[33]]=4, "Neutral", Table13[[#This Row],[33]]=5, "Somewhat disagree", Table13[[#This Row],[33]]=6, "Disagree", Table13[[#This Row],[33]]=7, "Strongly disagree", Table13[[#This Row],[33]]="","")</f>
        <v>Somewhat agree</v>
      </c>
      <c r="W183" t="s">
        <v>31</v>
      </c>
      <c r="X183" t="s">
        <v>49</v>
      </c>
      <c r="Y183" t="s">
        <v>65</v>
      </c>
      <c r="Z183" t="s">
        <v>44</v>
      </c>
      <c r="AA183" t="s">
        <v>31</v>
      </c>
      <c r="AB183" t="s">
        <v>36</v>
      </c>
      <c r="AC183" t="s">
        <v>31</v>
      </c>
      <c r="AD183" s="2" t="s">
        <v>217</v>
      </c>
      <c r="AE183" t="s">
        <v>37</v>
      </c>
      <c r="AF183" t="s">
        <v>38</v>
      </c>
      <c r="AG183" t="s">
        <v>39</v>
      </c>
    </row>
    <row r="184" spans="1:33" x14ac:dyDescent="0.25">
      <c r="A184">
        <v>193</v>
      </c>
      <c r="B184" s="1">
        <v>44749.948576388902</v>
      </c>
      <c r="C184" s="1">
        <v>44749.949988425898</v>
      </c>
      <c r="D184" t="s">
        <v>22</v>
      </c>
      <c r="F184" t="s">
        <v>40</v>
      </c>
      <c r="G184" t="s">
        <v>52</v>
      </c>
      <c r="H184" t="s">
        <v>25</v>
      </c>
      <c r="I184" t="s">
        <v>26</v>
      </c>
      <c r="J184" t="s">
        <v>96</v>
      </c>
      <c r="K184" t="s">
        <v>96</v>
      </c>
      <c r="L184" t="s">
        <v>43</v>
      </c>
      <c r="P184" t="s">
        <v>63</v>
      </c>
      <c r="Q184" t="s">
        <v>44</v>
      </c>
      <c r="R184" cm="1">
        <f t="array" ref="R18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84" t="s">
        <v>33</v>
      </c>
      <c r="T184" cm="1">
        <f t="array" ref="T18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84">
        <f>ROUNDUP(AVERAGE(Table13[[#This Row],[22]],Table13[[#This Row],[32]]),0)</f>
        <v>4</v>
      </c>
      <c r="V184" t="str" cm="1">
        <f t="array" ref="V184">_xlfn.IFS(Table13[[#This Row],[33]]=1, "Strongly agree", Table13[[#This Row],[33]]=2, "Agree", Table13[[#This Row],[33]]=3, "Somewhat agree", Table13[[#This Row],[33]]=4, "Neutral", Table13[[#This Row],[33]]=5, "Somewhat disagree", Table13[[#This Row],[33]]=6, "Disagree", Table13[[#This Row],[33]]=7, "Strongly disagree", Table13[[#This Row],[33]]="","")</f>
        <v>Neutral</v>
      </c>
      <c r="W184" t="s">
        <v>44</v>
      </c>
      <c r="X184" t="s">
        <v>49</v>
      </c>
      <c r="Y184" t="s">
        <v>72</v>
      </c>
      <c r="Z184" t="s">
        <v>44</v>
      </c>
      <c r="AB184" t="s">
        <v>44</v>
      </c>
      <c r="AC184" t="s">
        <v>44</v>
      </c>
      <c r="AE184" t="s">
        <v>66</v>
      </c>
      <c r="AF184" t="s">
        <v>47</v>
      </c>
      <c r="AG184" t="s">
        <v>39</v>
      </c>
    </row>
    <row r="185" spans="1:33" x14ac:dyDescent="0.25">
      <c r="A185">
        <v>194</v>
      </c>
      <c r="B185" s="1">
        <v>44750.013287037</v>
      </c>
      <c r="C185" s="1">
        <v>44750.014733796299</v>
      </c>
      <c r="D185" t="s">
        <v>22</v>
      </c>
      <c r="F185" t="s">
        <v>40</v>
      </c>
      <c r="G185" t="s">
        <v>172</v>
      </c>
      <c r="H185" t="s">
        <v>25</v>
      </c>
      <c r="I185" t="s">
        <v>26</v>
      </c>
      <c r="J185" t="s">
        <v>118</v>
      </c>
      <c r="K185" t="s">
        <v>42</v>
      </c>
      <c r="L185" t="s">
        <v>43</v>
      </c>
      <c r="P185" t="s">
        <v>76</v>
      </c>
      <c r="Q185" t="s">
        <v>44</v>
      </c>
      <c r="R185" cm="1">
        <f t="array" ref="R18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85" t="s">
        <v>44</v>
      </c>
      <c r="T185" cm="1">
        <f t="array" ref="T18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85">
        <f>ROUNDUP(AVERAGE(Table13[[#This Row],[22]],Table13[[#This Row],[32]]),0)</f>
        <v>3</v>
      </c>
      <c r="V185" t="str" cm="1">
        <f t="array" ref="V185">_xlfn.IFS(Table13[[#This Row],[33]]=1, "Strongly agree", Table13[[#This Row],[33]]=2, "Agree", Table13[[#This Row],[33]]=3, "Somewhat agree", Table13[[#This Row],[33]]=4, "Neutral", Table13[[#This Row],[33]]=5, "Somewhat disagree", Table13[[#This Row],[33]]=6, "Disagree", Table13[[#This Row],[33]]=7, "Strongly disagree", Table13[[#This Row],[33]]="","")</f>
        <v>Somewhat agree</v>
      </c>
      <c r="W185" t="s">
        <v>36</v>
      </c>
      <c r="X185" t="s">
        <v>145</v>
      </c>
      <c r="Y185" t="s">
        <v>57</v>
      </c>
      <c r="Z185" t="s">
        <v>33</v>
      </c>
      <c r="AA185" t="s">
        <v>44</v>
      </c>
      <c r="AB185" t="s">
        <v>36</v>
      </c>
      <c r="AC185" t="s">
        <v>36</v>
      </c>
      <c r="AE185" t="s">
        <v>37</v>
      </c>
      <c r="AF185" t="s">
        <v>38</v>
      </c>
      <c r="AG185" t="s">
        <v>39</v>
      </c>
    </row>
    <row r="186" spans="1:33" x14ac:dyDescent="0.25">
      <c r="A186">
        <v>195</v>
      </c>
      <c r="B186" s="1">
        <v>44750.367314814801</v>
      </c>
      <c r="C186" s="1">
        <v>44750.369675925896</v>
      </c>
      <c r="D186" t="s">
        <v>22</v>
      </c>
      <c r="F186" t="s">
        <v>40</v>
      </c>
      <c r="G186" t="s">
        <v>89</v>
      </c>
      <c r="H186" t="s">
        <v>25</v>
      </c>
      <c r="I186" t="s">
        <v>54</v>
      </c>
      <c r="J186" t="s">
        <v>114</v>
      </c>
      <c r="K186" t="s">
        <v>98</v>
      </c>
      <c r="L186" t="s">
        <v>43</v>
      </c>
      <c r="P186" t="s">
        <v>63</v>
      </c>
      <c r="Q186" t="s">
        <v>36</v>
      </c>
      <c r="R186" cm="1">
        <f t="array" ref="R18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86" t="s">
        <v>44</v>
      </c>
      <c r="T186" cm="1">
        <f t="array" ref="T18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86">
        <f>ROUNDUP(AVERAGE(Table13[[#This Row],[22]],Table13[[#This Row],[32]]),0)</f>
        <v>3</v>
      </c>
      <c r="V186" t="str" cm="1">
        <f t="array" ref="V186">_xlfn.IFS(Table13[[#This Row],[33]]=1, "Strongly agree", Table13[[#This Row],[33]]=2, "Agree", Table13[[#This Row],[33]]=3, "Somewhat agree", Table13[[#This Row],[33]]=4, "Neutral", Table13[[#This Row],[33]]=5, "Somewhat disagree", Table13[[#This Row],[33]]=6, "Disagree", Table13[[#This Row],[33]]=7, "Strongly disagree", Table13[[#This Row],[33]]="","")</f>
        <v>Somewhat agree</v>
      </c>
      <c r="W186" t="s">
        <v>31</v>
      </c>
      <c r="X186" t="s">
        <v>34</v>
      </c>
      <c r="Y186" t="s">
        <v>57</v>
      </c>
      <c r="Z186" t="s">
        <v>44</v>
      </c>
      <c r="AA186" t="s">
        <v>33</v>
      </c>
      <c r="AB186" t="s">
        <v>31</v>
      </c>
      <c r="AC186" t="s">
        <v>36</v>
      </c>
      <c r="AE186" t="s">
        <v>66</v>
      </c>
      <c r="AF186" t="s">
        <v>38</v>
      </c>
      <c r="AG186" t="s">
        <v>51</v>
      </c>
    </row>
    <row r="187" spans="1:33" x14ac:dyDescent="0.25">
      <c r="A187">
        <v>196</v>
      </c>
      <c r="B187" s="1">
        <v>44750.389791666697</v>
      </c>
      <c r="C187" s="1">
        <v>44750.3909837963</v>
      </c>
      <c r="D187" t="s">
        <v>22</v>
      </c>
      <c r="F187" t="s">
        <v>40</v>
      </c>
      <c r="G187" t="s">
        <v>24</v>
      </c>
      <c r="H187" t="s">
        <v>53</v>
      </c>
      <c r="I187" t="s">
        <v>90</v>
      </c>
      <c r="J187" t="s">
        <v>27</v>
      </c>
      <c r="K187" t="s">
        <v>98</v>
      </c>
      <c r="L187" t="s">
        <v>29</v>
      </c>
      <c r="M187" t="s">
        <v>59</v>
      </c>
      <c r="N187" t="s">
        <v>59</v>
      </c>
      <c r="O187" t="s">
        <v>73</v>
      </c>
      <c r="Q187" t="s">
        <v>73</v>
      </c>
      <c r="R187" cm="1">
        <f t="array" ref="R18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187" t="s">
        <v>32</v>
      </c>
      <c r="T187" cm="1">
        <f t="array" ref="T18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87">
        <f>ROUNDUP(AVERAGE(Table13[[#This Row],[22]],Table13[[#This Row],[32]]),0)</f>
        <v>7</v>
      </c>
      <c r="V187" t="str" cm="1">
        <f t="array" ref="V187">_xlfn.IFS(Table13[[#This Row],[33]]=1, "Strongly agree", Table13[[#This Row],[33]]=2, "Agree", Table13[[#This Row],[33]]=3, "Somewhat agree", Table13[[#This Row],[33]]=4, "Neutral", Table13[[#This Row],[33]]=5, "Somewhat disagree", Table13[[#This Row],[33]]=6, "Disagree", Table13[[#This Row],[33]]=7, "Strongly disagree", Table13[[#This Row],[33]]="","")</f>
        <v>Strongly disagree</v>
      </c>
      <c r="W187" t="s">
        <v>31</v>
      </c>
      <c r="X187" t="s">
        <v>49</v>
      </c>
      <c r="Y187" t="s">
        <v>80</v>
      </c>
      <c r="Z187" t="s">
        <v>31</v>
      </c>
      <c r="AA187" t="s">
        <v>31</v>
      </c>
      <c r="AB187" t="s">
        <v>31</v>
      </c>
      <c r="AC187" t="s">
        <v>31</v>
      </c>
      <c r="AD187" t="s">
        <v>218</v>
      </c>
      <c r="AE187" t="s">
        <v>66</v>
      </c>
      <c r="AF187" t="s">
        <v>38</v>
      </c>
      <c r="AG187" t="s">
        <v>39</v>
      </c>
    </row>
    <row r="188" spans="1:33" x14ac:dyDescent="0.25">
      <c r="A188">
        <v>197</v>
      </c>
      <c r="B188" s="1">
        <v>44750.432256944398</v>
      </c>
      <c r="C188" s="1">
        <v>44750.433657407397</v>
      </c>
      <c r="D188" t="s">
        <v>22</v>
      </c>
      <c r="F188" t="s">
        <v>40</v>
      </c>
      <c r="G188" t="s">
        <v>219</v>
      </c>
      <c r="H188" t="s">
        <v>25</v>
      </c>
      <c r="I188" t="s">
        <v>26</v>
      </c>
      <c r="J188" t="s">
        <v>186</v>
      </c>
      <c r="K188" t="s">
        <v>220</v>
      </c>
      <c r="L188" t="s">
        <v>43</v>
      </c>
      <c r="P188" t="s">
        <v>76</v>
      </c>
      <c r="Q188" t="s">
        <v>31</v>
      </c>
      <c r="R188" cm="1">
        <f t="array" ref="R18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88" t="s">
        <v>31</v>
      </c>
      <c r="T188" cm="1">
        <f t="array" ref="T18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88">
        <f>ROUNDUP(AVERAGE(Table13[[#This Row],[22]],Table13[[#This Row],[32]]),0)</f>
        <v>1</v>
      </c>
      <c r="V188" t="str" cm="1">
        <f t="array" ref="V188">_xlfn.IFS(Table13[[#This Row],[33]]=1, "Strongly agree", Table13[[#This Row],[33]]=2, "Agree", Table13[[#This Row],[33]]=3, "Somewhat agree", Table13[[#This Row],[33]]=4, "Neutral", Table13[[#This Row],[33]]=5, "Somewhat disagree", Table13[[#This Row],[33]]=6, "Disagree", Table13[[#This Row],[33]]=7, "Strongly disagree", Table13[[#This Row],[33]]="","")</f>
        <v>Strongly agree</v>
      </c>
      <c r="W188" t="s">
        <v>36</v>
      </c>
      <c r="X188" t="s">
        <v>145</v>
      </c>
      <c r="Y188" t="s">
        <v>57</v>
      </c>
      <c r="Z188" t="s">
        <v>36</v>
      </c>
      <c r="AA188" t="s">
        <v>44</v>
      </c>
      <c r="AB188" t="s">
        <v>36</v>
      </c>
      <c r="AC188" t="s">
        <v>36</v>
      </c>
      <c r="AE188" t="s">
        <v>66</v>
      </c>
      <c r="AF188" t="s">
        <v>38</v>
      </c>
      <c r="AG188" t="s">
        <v>51</v>
      </c>
    </row>
    <row r="189" spans="1:33" x14ac:dyDescent="0.25">
      <c r="A189">
        <v>198</v>
      </c>
      <c r="B189" s="1">
        <v>44750.4558680556</v>
      </c>
      <c r="C189" s="1">
        <v>44750.456886574102</v>
      </c>
      <c r="D189" t="s">
        <v>22</v>
      </c>
      <c r="F189" t="s">
        <v>40</v>
      </c>
      <c r="G189" t="s">
        <v>24</v>
      </c>
      <c r="H189" t="s">
        <v>25</v>
      </c>
      <c r="I189" t="s">
        <v>26</v>
      </c>
      <c r="J189" t="s">
        <v>137</v>
      </c>
      <c r="K189" t="s">
        <v>84</v>
      </c>
      <c r="L189" t="s">
        <v>43</v>
      </c>
      <c r="P189" t="s">
        <v>48</v>
      </c>
      <c r="Q189" t="s">
        <v>44</v>
      </c>
      <c r="R189" cm="1">
        <f t="array" ref="R18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89" t="s">
        <v>36</v>
      </c>
      <c r="T189" cm="1">
        <f t="array" ref="T18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89">
        <f>ROUNDUP(AVERAGE(Table13[[#This Row],[22]],Table13[[#This Row],[32]]),0)</f>
        <v>3</v>
      </c>
      <c r="V189" t="str" cm="1">
        <f t="array" ref="V189">_xlfn.IFS(Table13[[#This Row],[33]]=1, "Strongly agree", Table13[[#This Row],[33]]=2, "Agree", Table13[[#This Row],[33]]=3, "Somewhat agree", Table13[[#This Row],[33]]=4, "Neutral", Table13[[#This Row],[33]]=5, "Somewhat disagree", Table13[[#This Row],[33]]=6, "Disagree", Table13[[#This Row],[33]]=7, "Strongly disagree", Table13[[#This Row],[33]]="","")</f>
        <v>Somewhat agree</v>
      </c>
      <c r="W189" t="s">
        <v>31</v>
      </c>
      <c r="X189" t="s">
        <v>49</v>
      </c>
      <c r="Y189" t="s">
        <v>65</v>
      </c>
      <c r="Z189" t="s">
        <v>44</v>
      </c>
      <c r="AA189" t="s">
        <v>36</v>
      </c>
      <c r="AB189" t="s">
        <v>36</v>
      </c>
      <c r="AC189" t="s">
        <v>36</v>
      </c>
      <c r="AE189" t="s">
        <v>66</v>
      </c>
      <c r="AF189" t="s">
        <v>38</v>
      </c>
      <c r="AG189" t="s">
        <v>51</v>
      </c>
    </row>
    <row r="190" spans="1:33" x14ac:dyDescent="0.25">
      <c r="A190">
        <v>199</v>
      </c>
      <c r="B190" s="1">
        <v>44750.496203703697</v>
      </c>
      <c r="C190" s="1">
        <v>44750.500300925902</v>
      </c>
      <c r="D190" t="s">
        <v>22</v>
      </c>
      <c r="F190" t="s">
        <v>40</v>
      </c>
      <c r="G190" t="s">
        <v>201</v>
      </c>
      <c r="H190" t="s">
        <v>53</v>
      </c>
      <c r="I190" t="s">
        <v>54</v>
      </c>
      <c r="J190" t="s">
        <v>221</v>
      </c>
      <c r="K190" t="s">
        <v>98</v>
      </c>
      <c r="L190" t="s">
        <v>43</v>
      </c>
      <c r="P190" t="s">
        <v>76</v>
      </c>
      <c r="Q190" t="s">
        <v>44</v>
      </c>
      <c r="R190" cm="1">
        <f t="array" ref="R19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90" t="s">
        <v>36</v>
      </c>
      <c r="T190" cm="1">
        <f t="array" ref="T19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90">
        <f>ROUNDUP(AVERAGE(Table13[[#This Row],[22]],Table13[[#This Row],[32]]),0)</f>
        <v>3</v>
      </c>
      <c r="V190" t="str" cm="1">
        <f t="array" ref="V190">_xlfn.IFS(Table13[[#This Row],[33]]=1, "Strongly agree", Table13[[#This Row],[33]]=2, "Agree", Table13[[#This Row],[33]]=3, "Somewhat agree", Table13[[#This Row],[33]]=4, "Neutral", Table13[[#This Row],[33]]=5, "Somewhat disagree", Table13[[#This Row],[33]]=6, "Disagree", Table13[[#This Row],[33]]=7, "Strongly disagree", Table13[[#This Row],[33]]="","")</f>
        <v>Somewhat agree</v>
      </c>
      <c r="W190" t="s">
        <v>36</v>
      </c>
      <c r="X190" t="s">
        <v>46</v>
      </c>
      <c r="Y190" t="s">
        <v>35</v>
      </c>
      <c r="Z190" t="s">
        <v>44</v>
      </c>
      <c r="AA190" t="s">
        <v>45</v>
      </c>
      <c r="AB190" t="s">
        <v>36</v>
      </c>
      <c r="AC190" t="s">
        <v>31</v>
      </c>
      <c r="AE190" t="s">
        <v>66</v>
      </c>
      <c r="AF190" t="s">
        <v>38</v>
      </c>
      <c r="AG190" t="s">
        <v>39</v>
      </c>
    </row>
    <row r="191" spans="1:33" x14ac:dyDescent="0.25">
      <c r="A191">
        <v>200</v>
      </c>
      <c r="B191" s="1">
        <v>44750.536898148101</v>
      </c>
      <c r="C191" s="1">
        <v>44750.538935185199</v>
      </c>
      <c r="D191" t="s">
        <v>22</v>
      </c>
      <c r="F191" t="s">
        <v>40</v>
      </c>
      <c r="G191" t="s">
        <v>24</v>
      </c>
      <c r="H191" t="s">
        <v>25</v>
      </c>
      <c r="I191" t="s">
        <v>26</v>
      </c>
      <c r="J191" t="s">
        <v>137</v>
      </c>
      <c r="K191" t="s">
        <v>28</v>
      </c>
      <c r="L191" t="s">
        <v>43</v>
      </c>
      <c r="P191" t="s">
        <v>30</v>
      </c>
      <c r="Q191" t="s">
        <v>44</v>
      </c>
      <c r="R191" cm="1">
        <f t="array" ref="R19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91" t="s">
        <v>33</v>
      </c>
      <c r="T191" cm="1">
        <f t="array" ref="T19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91">
        <f>ROUNDUP(AVERAGE(Table13[[#This Row],[22]],Table13[[#This Row],[32]]),0)</f>
        <v>4</v>
      </c>
      <c r="V191" t="str" cm="1">
        <f t="array" ref="V191">_xlfn.IFS(Table13[[#This Row],[33]]=1, "Strongly agree", Table13[[#This Row],[33]]=2, "Agree", Table13[[#This Row],[33]]=3, "Somewhat agree", Table13[[#This Row],[33]]=4, "Neutral", Table13[[#This Row],[33]]=5, "Somewhat disagree", Table13[[#This Row],[33]]=6, "Disagree", Table13[[#This Row],[33]]=7, "Strongly disagree", Table13[[#This Row],[33]]="","")</f>
        <v>Neutral</v>
      </c>
      <c r="W191" t="s">
        <v>31</v>
      </c>
      <c r="X191" t="s">
        <v>68</v>
      </c>
      <c r="Y191" t="s">
        <v>69</v>
      </c>
      <c r="Z191" t="s">
        <v>36</v>
      </c>
      <c r="AA191" t="s">
        <v>32</v>
      </c>
      <c r="AB191" t="s">
        <v>36</v>
      </c>
      <c r="AC191" t="s">
        <v>31</v>
      </c>
      <c r="AE191" t="s">
        <v>37</v>
      </c>
      <c r="AF191" t="s">
        <v>38</v>
      </c>
      <c r="AG191" t="s">
        <v>51</v>
      </c>
    </row>
    <row r="192" spans="1:33" x14ac:dyDescent="0.25">
      <c r="A192">
        <v>201</v>
      </c>
      <c r="B192" s="1">
        <v>44750.547708333303</v>
      </c>
      <c r="C192" s="1">
        <v>44750.550451388903</v>
      </c>
      <c r="D192" t="s">
        <v>22</v>
      </c>
      <c r="F192" t="s">
        <v>40</v>
      </c>
      <c r="G192" t="s">
        <v>222</v>
      </c>
      <c r="H192" t="s">
        <v>53</v>
      </c>
      <c r="I192" t="s">
        <v>54</v>
      </c>
      <c r="J192" t="s">
        <v>223</v>
      </c>
      <c r="K192" t="s">
        <v>96</v>
      </c>
      <c r="L192" t="s">
        <v>29</v>
      </c>
      <c r="M192" t="s">
        <v>59</v>
      </c>
      <c r="N192" t="s">
        <v>30</v>
      </c>
      <c r="O192" t="s">
        <v>32</v>
      </c>
      <c r="Q192" t="s">
        <v>36</v>
      </c>
      <c r="R192" cm="1">
        <f t="array" ref="R19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92" t="s">
        <v>44</v>
      </c>
      <c r="T192" cm="1">
        <f t="array" ref="T19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92">
        <f>ROUNDUP(AVERAGE(Table13[[#This Row],[22]],Table13[[#This Row],[32]]),0)</f>
        <v>3</v>
      </c>
      <c r="V192" t="str" cm="1">
        <f t="array" ref="V192">_xlfn.IFS(Table13[[#This Row],[33]]=1, "Strongly agree", Table13[[#This Row],[33]]=2, "Agree", Table13[[#This Row],[33]]=3, "Somewhat agree", Table13[[#This Row],[33]]=4, "Neutral", Table13[[#This Row],[33]]=5, "Somewhat disagree", Table13[[#This Row],[33]]=6, "Disagree", Table13[[#This Row],[33]]=7, "Strongly disagree", Table13[[#This Row],[33]]="","")</f>
        <v>Somewhat agree</v>
      </c>
      <c r="W192" t="s">
        <v>31</v>
      </c>
      <c r="X192" t="s">
        <v>49</v>
      </c>
      <c r="Y192" t="s">
        <v>57</v>
      </c>
      <c r="Z192" t="s">
        <v>44</v>
      </c>
      <c r="AA192" t="s">
        <v>36</v>
      </c>
      <c r="AB192" t="s">
        <v>36</v>
      </c>
      <c r="AC192" t="s">
        <v>45</v>
      </c>
      <c r="AE192" t="s">
        <v>37</v>
      </c>
      <c r="AF192" t="s">
        <v>38</v>
      </c>
      <c r="AG192" t="s">
        <v>39</v>
      </c>
    </row>
    <row r="193" spans="1:33" x14ac:dyDescent="0.25">
      <c r="A193">
        <v>202</v>
      </c>
      <c r="B193" s="1">
        <v>44750.549340277801</v>
      </c>
      <c r="C193" s="1">
        <v>44750.550821759301</v>
      </c>
      <c r="D193" t="s">
        <v>22</v>
      </c>
      <c r="F193" t="s">
        <v>40</v>
      </c>
      <c r="G193" t="s">
        <v>89</v>
      </c>
      <c r="H193" t="s">
        <v>25</v>
      </c>
      <c r="I193" t="s">
        <v>26</v>
      </c>
      <c r="J193" t="s">
        <v>27</v>
      </c>
      <c r="K193" t="s">
        <v>96</v>
      </c>
      <c r="L193" t="s">
        <v>43</v>
      </c>
      <c r="P193" t="s">
        <v>48</v>
      </c>
      <c r="Q193" t="s">
        <v>31</v>
      </c>
      <c r="R193" cm="1">
        <f t="array" ref="R19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193" t="s">
        <v>32</v>
      </c>
      <c r="T193" cm="1">
        <f t="array" ref="T19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193">
        <f>ROUNDUP(AVERAGE(Table13[[#This Row],[22]],Table13[[#This Row],[32]]),0)</f>
        <v>4</v>
      </c>
      <c r="V193" t="str" cm="1">
        <f t="array" ref="V193">_xlfn.IFS(Table13[[#This Row],[33]]=1, "Strongly agree", Table13[[#This Row],[33]]=2, "Agree", Table13[[#This Row],[33]]=3, "Somewhat agree", Table13[[#This Row],[33]]=4, "Neutral", Table13[[#This Row],[33]]=5, "Somewhat disagree", Table13[[#This Row],[33]]=6, "Disagree", Table13[[#This Row],[33]]=7, "Strongly disagree", Table13[[#This Row],[33]]="","")</f>
        <v>Neutral</v>
      </c>
      <c r="W193" t="s">
        <v>31</v>
      </c>
      <c r="X193" t="s">
        <v>68</v>
      </c>
      <c r="Y193" t="s">
        <v>69</v>
      </c>
      <c r="Z193" t="s">
        <v>32</v>
      </c>
      <c r="AA193" t="s">
        <v>73</v>
      </c>
      <c r="AB193" t="s">
        <v>31</v>
      </c>
      <c r="AC193" t="s">
        <v>32</v>
      </c>
      <c r="AE193" t="s">
        <v>37</v>
      </c>
      <c r="AF193" t="s">
        <v>38</v>
      </c>
      <c r="AG193" t="s">
        <v>39</v>
      </c>
    </row>
    <row r="194" spans="1:33" x14ac:dyDescent="0.25">
      <c r="A194">
        <v>203</v>
      </c>
      <c r="B194" s="1">
        <v>44750.557418981502</v>
      </c>
      <c r="C194" s="1">
        <v>44750.558599536998</v>
      </c>
      <c r="D194" t="s">
        <v>22</v>
      </c>
      <c r="F194" t="s">
        <v>40</v>
      </c>
      <c r="G194" t="s">
        <v>186</v>
      </c>
      <c r="H194" t="s">
        <v>25</v>
      </c>
      <c r="I194" t="s">
        <v>26</v>
      </c>
      <c r="J194" t="s">
        <v>96</v>
      </c>
      <c r="K194" t="s">
        <v>42</v>
      </c>
      <c r="L194" t="s">
        <v>56</v>
      </c>
      <c r="P194" t="s">
        <v>63</v>
      </c>
      <c r="Q194" t="s">
        <v>32</v>
      </c>
      <c r="R194" cm="1">
        <f t="array" ref="R19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6</v>
      </c>
      <c r="S194" t="s">
        <v>33</v>
      </c>
      <c r="T194" cm="1">
        <f t="array" ref="T19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94">
        <f>ROUNDUP(AVERAGE(Table13[[#This Row],[22]],Table13[[#This Row],[32]]),0)</f>
        <v>6</v>
      </c>
      <c r="V194" t="str" cm="1">
        <f t="array" ref="V194">_xlfn.IFS(Table13[[#This Row],[33]]=1, "Strongly agree", Table13[[#This Row],[33]]=2, "Agree", Table13[[#This Row],[33]]=3, "Somewhat agree", Table13[[#This Row],[33]]=4, "Neutral", Table13[[#This Row],[33]]=5, "Somewhat disagree", Table13[[#This Row],[33]]=6, "Disagree", Table13[[#This Row],[33]]=7, "Strongly disagree", Table13[[#This Row],[33]]="","")</f>
        <v>Disagree</v>
      </c>
      <c r="W194" t="s">
        <v>36</v>
      </c>
      <c r="X194" t="s">
        <v>68</v>
      </c>
      <c r="Y194" t="s">
        <v>69</v>
      </c>
      <c r="Z194" t="s">
        <v>36</v>
      </c>
      <c r="AA194" t="s">
        <v>36</v>
      </c>
      <c r="AB194" t="s">
        <v>36</v>
      </c>
      <c r="AC194" t="s">
        <v>45</v>
      </c>
      <c r="AE194" t="s">
        <v>66</v>
      </c>
      <c r="AF194" t="s">
        <v>47</v>
      </c>
      <c r="AG194" t="s">
        <v>39</v>
      </c>
    </row>
    <row r="195" spans="1:33" x14ac:dyDescent="0.25">
      <c r="A195">
        <v>204</v>
      </c>
      <c r="B195" s="1">
        <v>44750.604641203703</v>
      </c>
      <c r="C195" s="1">
        <v>44750.6102777778</v>
      </c>
      <c r="D195" t="s">
        <v>22</v>
      </c>
      <c r="F195" t="s">
        <v>40</v>
      </c>
      <c r="G195" t="s">
        <v>52</v>
      </c>
      <c r="H195" t="s">
        <v>53</v>
      </c>
      <c r="I195" t="s">
        <v>54</v>
      </c>
      <c r="J195" t="s">
        <v>137</v>
      </c>
      <c r="K195" t="s">
        <v>75</v>
      </c>
      <c r="L195" t="s">
        <v>43</v>
      </c>
      <c r="P195" t="s">
        <v>63</v>
      </c>
      <c r="Q195" t="s">
        <v>36</v>
      </c>
      <c r="R195" cm="1">
        <f t="array" ref="R19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95" t="s">
        <v>31</v>
      </c>
      <c r="T195" cm="1">
        <f t="array" ref="T19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195">
        <f>ROUNDUP(AVERAGE(Table13[[#This Row],[22]],Table13[[#This Row],[32]]),0)</f>
        <v>2</v>
      </c>
      <c r="V195" t="str" cm="1">
        <f t="array" ref="V195">_xlfn.IFS(Table13[[#This Row],[33]]=1, "Strongly agree", Table13[[#This Row],[33]]=2, "Agree", Table13[[#This Row],[33]]=3, "Somewhat agree", Table13[[#This Row],[33]]=4, "Neutral", Table13[[#This Row],[33]]=5, "Somewhat disagree", Table13[[#This Row],[33]]=6, "Disagree", Table13[[#This Row],[33]]=7, "Strongly disagree", Table13[[#This Row],[33]]="","")</f>
        <v>Agree</v>
      </c>
      <c r="W195" t="s">
        <v>44</v>
      </c>
      <c r="X195" t="s">
        <v>68</v>
      </c>
      <c r="Y195" t="s">
        <v>69</v>
      </c>
      <c r="Z195" t="s">
        <v>33</v>
      </c>
      <c r="AA195" t="s">
        <v>73</v>
      </c>
      <c r="AB195" t="s">
        <v>31</v>
      </c>
      <c r="AC195" t="s">
        <v>45</v>
      </c>
      <c r="AE195" t="s">
        <v>37</v>
      </c>
      <c r="AF195" t="s">
        <v>38</v>
      </c>
      <c r="AG195" t="s">
        <v>51</v>
      </c>
    </row>
    <row r="196" spans="1:33" x14ac:dyDescent="0.25">
      <c r="A196">
        <v>205</v>
      </c>
      <c r="B196" s="1">
        <v>44750.661388888897</v>
      </c>
      <c r="C196" s="1">
        <v>44750.662905092599</v>
      </c>
      <c r="D196" t="s">
        <v>22</v>
      </c>
      <c r="F196" t="s">
        <v>40</v>
      </c>
      <c r="G196" t="s">
        <v>74</v>
      </c>
      <c r="H196" t="s">
        <v>25</v>
      </c>
      <c r="I196" t="s">
        <v>26</v>
      </c>
      <c r="J196" t="s">
        <v>118</v>
      </c>
      <c r="K196" t="s">
        <v>79</v>
      </c>
      <c r="L196" t="s">
        <v>56</v>
      </c>
      <c r="P196" t="s">
        <v>63</v>
      </c>
      <c r="Q196" t="s">
        <v>44</v>
      </c>
      <c r="R196" cm="1">
        <f t="array" ref="R19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196" t="s">
        <v>44</v>
      </c>
      <c r="T196" cm="1">
        <f t="array" ref="T19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96">
        <f>ROUNDUP(AVERAGE(Table13[[#This Row],[22]],Table13[[#This Row],[32]]),0)</f>
        <v>3</v>
      </c>
      <c r="V196" t="str" cm="1">
        <f t="array" ref="V196">_xlfn.IFS(Table13[[#This Row],[33]]=1, "Strongly agree", Table13[[#This Row],[33]]=2, "Agree", Table13[[#This Row],[33]]=3, "Somewhat agree", Table13[[#This Row],[33]]=4, "Neutral", Table13[[#This Row],[33]]=5, "Somewhat disagree", Table13[[#This Row],[33]]=6, "Disagree", Table13[[#This Row],[33]]=7, "Strongly disagree", Table13[[#This Row],[33]]="","")</f>
        <v>Somewhat agree</v>
      </c>
      <c r="W196" t="s">
        <v>31</v>
      </c>
      <c r="X196" t="s">
        <v>105</v>
      </c>
      <c r="Y196" t="s">
        <v>57</v>
      </c>
      <c r="Z196" t="s">
        <v>45</v>
      </c>
      <c r="AA196" t="s">
        <v>45</v>
      </c>
      <c r="AB196" t="s">
        <v>44</v>
      </c>
      <c r="AC196" t="s">
        <v>31</v>
      </c>
      <c r="AE196" t="s">
        <v>66</v>
      </c>
      <c r="AF196" t="s">
        <v>47</v>
      </c>
      <c r="AG196" t="s">
        <v>39</v>
      </c>
    </row>
    <row r="197" spans="1:33" x14ac:dyDescent="0.25">
      <c r="A197">
        <v>206</v>
      </c>
      <c r="B197" s="1">
        <v>44750.662928240701</v>
      </c>
      <c r="C197" s="1">
        <v>44750.664837962999</v>
      </c>
      <c r="D197" t="s">
        <v>22</v>
      </c>
      <c r="F197" t="s">
        <v>40</v>
      </c>
      <c r="G197" t="s">
        <v>172</v>
      </c>
      <c r="H197" t="s">
        <v>25</v>
      </c>
      <c r="I197" t="s">
        <v>26</v>
      </c>
      <c r="J197" t="s">
        <v>118</v>
      </c>
      <c r="K197" t="s">
        <v>42</v>
      </c>
      <c r="L197" t="s">
        <v>43</v>
      </c>
      <c r="P197" t="s">
        <v>63</v>
      </c>
      <c r="Q197" t="s">
        <v>33</v>
      </c>
      <c r="R197" cm="1">
        <f t="array" ref="R19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97" t="s">
        <v>44</v>
      </c>
      <c r="T197" cm="1">
        <f t="array" ref="T19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197">
        <f>ROUNDUP(AVERAGE(Table13[[#This Row],[22]],Table13[[#This Row],[32]]),0)</f>
        <v>4</v>
      </c>
      <c r="V197" t="str" cm="1">
        <f t="array" ref="V197">_xlfn.IFS(Table13[[#This Row],[33]]=1, "Strongly agree", Table13[[#This Row],[33]]=2, "Agree", Table13[[#This Row],[33]]=3, "Somewhat agree", Table13[[#This Row],[33]]=4, "Neutral", Table13[[#This Row],[33]]=5, "Somewhat disagree", Table13[[#This Row],[33]]=6, "Disagree", Table13[[#This Row],[33]]=7, "Strongly disagree", Table13[[#This Row],[33]]="","")</f>
        <v>Neutral</v>
      </c>
      <c r="W197" t="s">
        <v>31</v>
      </c>
      <c r="X197" t="s">
        <v>46</v>
      </c>
      <c r="Y197" t="s">
        <v>57</v>
      </c>
      <c r="Z197" t="s">
        <v>31</v>
      </c>
      <c r="AA197" t="s">
        <v>44</v>
      </c>
      <c r="AB197" t="s">
        <v>31</v>
      </c>
      <c r="AC197" t="s">
        <v>31</v>
      </c>
      <c r="AE197" t="s">
        <v>101</v>
      </c>
      <c r="AF197" t="s">
        <v>47</v>
      </c>
      <c r="AG197" t="s">
        <v>39</v>
      </c>
    </row>
    <row r="198" spans="1:33" x14ac:dyDescent="0.25">
      <c r="A198">
        <v>207</v>
      </c>
      <c r="B198" s="1">
        <v>44750.712893518503</v>
      </c>
      <c r="C198" s="1">
        <v>44750.714421296303</v>
      </c>
      <c r="D198" t="s">
        <v>22</v>
      </c>
      <c r="F198" t="s">
        <v>40</v>
      </c>
      <c r="G198" t="s">
        <v>224</v>
      </c>
      <c r="H198" t="s">
        <v>25</v>
      </c>
      <c r="I198" t="s">
        <v>54</v>
      </c>
      <c r="J198" t="s">
        <v>225</v>
      </c>
      <c r="K198" t="s">
        <v>79</v>
      </c>
      <c r="L198" t="s">
        <v>29</v>
      </c>
      <c r="M198" t="s">
        <v>76</v>
      </c>
      <c r="N198" t="s">
        <v>63</v>
      </c>
      <c r="O198" t="s">
        <v>36</v>
      </c>
      <c r="Q198" t="s">
        <v>36</v>
      </c>
      <c r="R198" cm="1">
        <f t="array" ref="R19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198" t="s">
        <v>36</v>
      </c>
      <c r="T198" cm="1">
        <f t="array" ref="T19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198">
        <f>ROUNDUP(AVERAGE(Table13[[#This Row],[22]],Table13[[#This Row],[32]]),0)</f>
        <v>2</v>
      </c>
      <c r="V198" t="str" cm="1">
        <f t="array" ref="V198">_xlfn.IFS(Table13[[#This Row],[33]]=1, "Strongly agree", Table13[[#This Row],[33]]=2, "Agree", Table13[[#This Row],[33]]=3, "Somewhat agree", Table13[[#This Row],[33]]=4, "Neutral", Table13[[#This Row],[33]]=5, "Somewhat disagree", Table13[[#This Row],[33]]=6, "Disagree", Table13[[#This Row],[33]]=7, "Strongly disagree", Table13[[#This Row],[33]]="","")</f>
        <v>Agree</v>
      </c>
      <c r="W198" t="s">
        <v>36</v>
      </c>
      <c r="X198" t="s">
        <v>34</v>
      </c>
      <c r="Y198" t="s">
        <v>60</v>
      </c>
      <c r="Z198" t="s">
        <v>45</v>
      </c>
      <c r="AA198" t="s">
        <v>36</v>
      </c>
      <c r="AB198" t="s">
        <v>44</v>
      </c>
      <c r="AC198" t="s">
        <v>36</v>
      </c>
      <c r="AE198" t="s">
        <v>37</v>
      </c>
      <c r="AF198" t="s">
        <v>47</v>
      </c>
      <c r="AG198" t="s">
        <v>51</v>
      </c>
    </row>
    <row r="199" spans="1:33" x14ac:dyDescent="0.25">
      <c r="A199">
        <v>208</v>
      </c>
      <c r="B199" s="1">
        <v>44750.787812499999</v>
      </c>
      <c r="C199" s="1">
        <v>44750.7898726852</v>
      </c>
      <c r="D199" t="s">
        <v>22</v>
      </c>
      <c r="F199" t="s">
        <v>40</v>
      </c>
      <c r="G199" t="s">
        <v>52</v>
      </c>
      <c r="H199" t="s">
        <v>25</v>
      </c>
      <c r="I199" t="s">
        <v>26</v>
      </c>
      <c r="J199" t="s">
        <v>226</v>
      </c>
      <c r="K199" t="s">
        <v>79</v>
      </c>
      <c r="L199" t="s">
        <v>43</v>
      </c>
      <c r="P199" t="s">
        <v>30</v>
      </c>
      <c r="Q199" t="s">
        <v>33</v>
      </c>
      <c r="R199" cm="1">
        <f t="array" ref="R19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199" t="s">
        <v>33</v>
      </c>
      <c r="T199" cm="1">
        <f t="array" ref="T19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199">
        <f>ROUNDUP(AVERAGE(Table13[[#This Row],[22]],Table13[[#This Row],[32]]),0)</f>
        <v>5</v>
      </c>
      <c r="V199" t="str" cm="1">
        <f t="array" ref="V199">_xlfn.IFS(Table13[[#This Row],[33]]=1, "Strongly agree", Table13[[#This Row],[33]]=2, "Agree", Table13[[#This Row],[33]]=3, "Somewhat agree", Table13[[#This Row],[33]]=4, "Neutral", Table13[[#This Row],[33]]=5, "Somewhat disagree", Table13[[#This Row],[33]]=6, "Disagree", Table13[[#This Row],[33]]=7, "Strongly disagree", Table13[[#This Row],[33]]="","")</f>
        <v>Somewhat disagree</v>
      </c>
      <c r="W199" t="s">
        <v>44</v>
      </c>
      <c r="X199" t="s">
        <v>105</v>
      </c>
      <c r="Y199" t="s">
        <v>65</v>
      </c>
      <c r="Z199" t="s">
        <v>44</v>
      </c>
      <c r="AA199" t="s">
        <v>32</v>
      </c>
      <c r="AB199" t="s">
        <v>44</v>
      </c>
      <c r="AC199" t="s">
        <v>36</v>
      </c>
      <c r="AE199" t="s">
        <v>66</v>
      </c>
      <c r="AF199" t="s">
        <v>38</v>
      </c>
      <c r="AG199" t="s">
        <v>39</v>
      </c>
    </row>
    <row r="200" spans="1:33" x14ac:dyDescent="0.25">
      <c r="A200">
        <v>209</v>
      </c>
      <c r="B200" s="1">
        <v>44750.929537037002</v>
      </c>
      <c r="C200" s="1">
        <v>44750.930972222202</v>
      </c>
      <c r="D200" t="s">
        <v>22</v>
      </c>
      <c r="F200" t="s">
        <v>40</v>
      </c>
      <c r="G200" t="s">
        <v>89</v>
      </c>
      <c r="H200" t="s">
        <v>25</v>
      </c>
      <c r="I200" t="s">
        <v>54</v>
      </c>
      <c r="J200" t="s">
        <v>27</v>
      </c>
      <c r="K200" t="s">
        <v>79</v>
      </c>
      <c r="L200" t="s">
        <v>29</v>
      </c>
      <c r="M200" t="s">
        <v>59</v>
      </c>
      <c r="N200" t="s">
        <v>63</v>
      </c>
      <c r="O200" t="s">
        <v>44</v>
      </c>
      <c r="Q200" t="s">
        <v>45</v>
      </c>
      <c r="R200" cm="1">
        <f t="array" ref="R20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200" t="s">
        <v>44</v>
      </c>
      <c r="T200" cm="1">
        <f t="array" ref="T20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00">
        <f>ROUNDUP(AVERAGE(Table13[[#This Row],[22]],Table13[[#This Row],[32]]),0)</f>
        <v>4</v>
      </c>
      <c r="V200" t="str" cm="1">
        <f t="array" ref="V200">_xlfn.IFS(Table13[[#This Row],[33]]=1, "Strongly agree", Table13[[#This Row],[33]]=2, "Agree", Table13[[#This Row],[33]]=3, "Somewhat agree", Table13[[#This Row],[33]]=4, "Neutral", Table13[[#This Row],[33]]=5, "Somewhat disagree", Table13[[#This Row],[33]]=6, "Disagree", Table13[[#This Row],[33]]=7, "Strongly disagree", Table13[[#This Row],[33]]="","")</f>
        <v>Neutral</v>
      </c>
      <c r="W200" t="s">
        <v>44</v>
      </c>
      <c r="X200" t="s">
        <v>68</v>
      </c>
      <c r="Y200" t="s">
        <v>69</v>
      </c>
      <c r="Z200" t="s">
        <v>44</v>
      </c>
      <c r="AA200" t="s">
        <v>45</v>
      </c>
      <c r="AB200" t="s">
        <v>36</v>
      </c>
      <c r="AC200" t="s">
        <v>45</v>
      </c>
      <c r="AE200" t="s">
        <v>133</v>
      </c>
      <c r="AF200" t="s">
        <v>111</v>
      </c>
      <c r="AG200" t="s">
        <v>51</v>
      </c>
    </row>
    <row r="201" spans="1:33" x14ac:dyDescent="0.25">
      <c r="A201">
        <v>210</v>
      </c>
      <c r="B201" s="1">
        <v>44751.474016203698</v>
      </c>
      <c r="C201" s="1">
        <v>44751.476689814801</v>
      </c>
      <c r="D201" t="s">
        <v>22</v>
      </c>
      <c r="F201" t="s">
        <v>40</v>
      </c>
      <c r="G201" t="s">
        <v>52</v>
      </c>
      <c r="H201" t="s">
        <v>53</v>
      </c>
      <c r="I201" t="s">
        <v>54</v>
      </c>
      <c r="J201" t="s">
        <v>27</v>
      </c>
      <c r="K201" t="s">
        <v>75</v>
      </c>
      <c r="L201" t="s">
        <v>29</v>
      </c>
      <c r="M201" t="s">
        <v>59</v>
      </c>
      <c r="N201" t="s">
        <v>59</v>
      </c>
      <c r="O201" t="s">
        <v>36</v>
      </c>
      <c r="Q201" t="s">
        <v>36</v>
      </c>
      <c r="R201" cm="1">
        <f t="array" ref="R20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01" t="s">
        <v>45</v>
      </c>
      <c r="T201" cm="1">
        <f t="array" ref="T20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01">
        <f>ROUNDUP(AVERAGE(Table13[[#This Row],[22]],Table13[[#This Row],[32]]),0)</f>
        <v>3</v>
      </c>
      <c r="V201" t="str" cm="1">
        <f t="array" ref="V201">_xlfn.IFS(Table13[[#This Row],[33]]=1, "Strongly agree", Table13[[#This Row],[33]]=2, "Agree", Table13[[#This Row],[33]]=3, "Somewhat agree", Table13[[#This Row],[33]]=4, "Neutral", Table13[[#This Row],[33]]=5, "Somewhat disagree", Table13[[#This Row],[33]]=6, "Disagree", Table13[[#This Row],[33]]=7, "Strongly disagree", Table13[[#This Row],[33]]="","")</f>
        <v>Somewhat agree</v>
      </c>
      <c r="W201" t="s">
        <v>31</v>
      </c>
      <c r="X201" t="s">
        <v>49</v>
      </c>
      <c r="Y201" t="s">
        <v>35</v>
      </c>
      <c r="Z201" t="s">
        <v>44</v>
      </c>
      <c r="AA201" t="s">
        <v>45</v>
      </c>
      <c r="AB201" t="s">
        <v>36</v>
      </c>
      <c r="AC201" t="s">
        <v>31</v>
      </c>
      <c r="AD201" t="s">
        <v>227</v>
      </c>
      <c r="AE201" t="s">
        <v>37</v>
      </c>
      <c r="AF201" t="s">
        <v>82</v>
      </c>
      <c r="AG201" t="s">
        <v>39</v>
      </c>
    </row>
    <row r="202" spans="1:33" x14ac:dyDescent="0.25">
      <c r="A202">
        <v>211</v>
      </c>
      <c r="B202" s="1">
        <v>44751.480682870402</v>
      </c>
      <c r="C202" s="1">
        <v>44751.4821296296</v>
      </c>
      <c r="D202" t="s">
        <v>22</v>
      </c>
      <c r="F202" t="s">
        <v>40</v>
      </c>
      <c r="G202" t="s">
        <v>24</v>
      </c>
      <c r="H202" t="s">
        <v>25</v>
      </c>
      <c r="I202" t="s">
        <v>26</v>
      </c>
      <c r="J202" t="s">
        <v>27</v>
      </c>
      <c r="K202" t="s">
        <v>28</v>
      </c>
      <c r="L202" t="s">
        <v>43</v>
      </c>
      <c r="P202" t="s">
        <v>30</v>
      </c>
      <c r="Q202" t="s">
        <v>33</v>
      </c>
      <c r="R202" cm="1">
        <f t="array" ref="R20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02" t="s">
        <v>44</v>
      </c>
      <c r="T202" cm="1">
        <f t="array" ref="T20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02">
        <f>ROUNDUP(AVERAGE(Table13[[#This Row],[22]],Table13[[#This Row],[32]]),0)</f>
        <v>4</v>
      </c>
      <c r="V202" t="str" cm="1">
        <f t="array" ref="V202">_xlfn.IFS(Table13[[#This Row],[33]]=1, "Strongly agree", Table13[[#This Row],[33]]=2, "Agree", Table13[[#This Row],[33]]=3, "Somewhat agree", Table13[[#This Row],[33]]=4, "Neutral", Table13[[#This Row],[33]]=5, "Somewhat disagree", Table13[[#This Row],[33]]=6, "Disagree", Table13[[#This Row],[33]]=7, "Strongly disagree", Table13[[#This Row],[33]]="","")</f>
        <v>Neutral</v>
      </c>
      <c r="W202" t="s">
        <v>31</v>
      </c>
      <c r="X202" t="s">
        <v>34</v>
      </c>
      <c r="Y202" t="s">
        <v>35</v>
      </c>
      <c r="Z202" t="s">
        <v>31</v>
      </c>
      <c r="AA202" t="s">
        <v>36</v>
      </c>
      <c r="AB202" t="s">
        <v>36</v>
      </c>
      <c r="AC202" t="s">
        <v>31</v>
      </c>
      <c r="AD202" t="s">
        <v>228</v>
      </c>
      <c r="AE202" t="s">
        <v>66</v>
      </c>
      <c r="AF202" t="s">
        <v>38</v>
      </c>
      <c r="AG202" t="s">
        <v>51</v>
      </c>
    </row>
    <row r="203" spans="1:33" x14ac:dyDescent="0.25">
      <c r="A203">
        <v>212</v>
      </c>
      <c r="B203" s="1">
        <v>44751.515347222201</v>
      </c>
      <c r="C203" s="1">
        <v>44751.520069444399</v>
      </c>
      <c r="D203" t="s">
        <v>22</v>
      </c>
      <c r="F203" t="s">
        <v>40</v>
      </c>
      <c r="G203" t="s">
        <v>52</v>
      </c>
      <c r="H203" t="s">
        <v>25</v>
      </c>
      <c r="I203" t="s">
        <v>54</v>
      </c>
      <c r="J203" t="s">
        <v>96</v>
      </c>
      <c r="K203" t="s">
        <v>96</v>
      </c>
      <c r="L203" t="s">
        <v>43</v>
      </c>
      <c r="P203" t="s">
        <v>63</v>
      </c>
      <c r="Q203" t="s">
        <v>44</v>
      </c>
      <c r="R203" cm="1">
        <f t="array" ref="R20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03" t="s">
        <v>31</v>
      </c>
      <c r="T203" cm="1">
        <f t="array" ref="T20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203">
        <f>ROUNDUP(AVERAGE(Table13[[#This Row],[22]],Table13[[#This Row],[32]]),0)</f>
        <v>2</v>
      </c>
      <c r="V203" t="str" cm="1">
        <f t="array" ref="V203">_xlfn.IFS(Table13[[#This Row],[33]]=1, "Strongly agree", Table13[[#This Row],[33]]=2, "Agree", Table13[[#This Row],[33]]=3, "Somewhat agree", Table13[[#This Row],[33]]=4, "Neutral", Table13[[#This Row],[33]]=5, "Somewhat disagree", Table13[[#This Row],[33]]=6, "Disagree", Table13[[#This Row],[33]]=7, "Strongly disagree", Table13[[#This Row],[33]]="","")</f>
        <v>Agree</v>
      </c>
      <c r="W203" t="s">
        <v>36</v>
      </c>
      <c r="X203" t="s">
        <v>68</v>
      </c>
      <c r="Y203" t="s">
        <v>69</v>
      </c>
      <c r="Z203" t="s">
        <v>31</v>
      </c>
      <c r="AA203" t="s">
        <v>33</v>
      </c>
      <c r="AB203" t="s">
        <v>31</v>
      </c>
      <c r="AC203" t="s">
        <v>31</v>
      </c>
      <c r="AD203" t="s">
        <v>229</v>
      </c>
      <c r="AE203" t="s">
        <v>37</v>
      </c>
      <c r="AF203" t="s">
        <v>38</v>
      </c>
      <c r="AG203" t="s">
        <v>39</v>
      </c>
    </row>
    <row r="204" spans="1:33" x14ac:dyDescent="0.25">
      <c r="A204">
        <v>213</v>
      </c>
      <c r="B204" s="1">
        <v>44751.537928240701</v>
      </c>
      <c r="C204" s="1">
        <v>44751.539722222202</v>
      </c>
      <c r="D204" t="s">
        <v>22</v>
      </c>
      <c r="F204" t="s">
        <v>40</v>
      </c>
      <c r="G204" t="s">
        <v>205</v>
      </c>
      <c r="H204" t="s">
        <v>25</v>
      </c>
      <c r="I204" t="s">
        <v>26</v>
      </c>
      <c r="J204" t="s">
        <v>114</v>
      </c>
      <c r="K204" t="s">
        <v>98</v>
      </c>
      <c r="L204" t="s">
        <v>56</v>
      </c>
      <c r="P204" t="s">
        <v>63</v>
      </c>
      <c r="Q204" t="s">
        <v>33</v>
      </c>
      <c r="R204" cm="1">
        <f t="array" ref="R20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04" t="s">
        <v>45</v>
      </c>
      <c r="T204" cm="1">
        <f t="array" ref="T20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04">
        <f>ROUNDUP(AVERAGE(Table13[[#This Row],[22]],Table13[[#This Row],[32]]),0)</f>
        <v>5</v>
      </c>
      <c r="V204" t="str" cm="1">
        <f t="array" ref="V204">_xlfn.IFS(Table13[[#This Row],[33]]=1, "Strongly agree", Table13[[#This Row],[33]]=2, "Agree", Table13[[#This Row],[33]]=3, "Somewhat agree", Table13[[#This Row],[33]]=4, "Neutral", Table13[[#This Row],[33]]=5, "Somewhat disagree", Table13[[#This Row],[33]]=6, "Disagree", Table13[[#This Row],[33]]=7, "Strongly disagree", Table13[[#This Row],[33]]="","")</f>
        <v>Somewhat disagree</v>
      </c>
      <c r="W204" t="s">
        <v>36</v>
      </c>
      <c r="X204" t="s">
        <v>46</v>
      </c>
      <c r="Y204" t="s">
        <v>65</v>
      </c>
      <c r="Z204" t="s">
        <v>36</v>
      </c>
      <c r="AA204" t="s">
        <v>32</v>
      </c>
      <c r="AB204" t="s">
        <v>44</v>
      </c>
      <c r="AC204" t="s">
        <v>36</v>
      </c>
      <c r="AE204" t="s">
        <v>37</v>
      </c>
      <c r="AF204" t="s">
        <v>38</v>
      </c>
      <c r="AG204" t="s">
        <v>51</v>
      </c>
    </row>
    <row r="205" spans="1:33" x14ac:dyDescent="0.25">
      <c r="A205">
        <v>214</v>
      </c>
      <c r="B205" s="1">
        <v>44751.601666666698</v>
      </c>
      <c r="C205" s="1">
        <v>44751.603067129603</v>
      </c>
      <c r="D205" t="s">
        <v>22</v>
      </c>
      <c r="F205" t="s">
        <v>40</v>
      </c>
      <c r="G205" t="s">
        <v>52</v>
      </c>
      <c r="H205" t="s">
        <v>25</v>
      </c>
      <c r="I205" t="s">
        <v>26</v>
      </c>
      <c r="J205" t="s">
        <v>96</v>
      </c>
      <c r="K205" t="s">
        <v>106</v>
      </c>
      <c r="L205" t="s">
        <v>43</v>
      </c>
      <c r="P205" t="s">
        <v>48</v>
      </c>
      <c r="Q205" t="s">
        <v>36</v>
      </c>
      <c r="R205" cm="1">
        <f t="array" ref="R20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05" t="s">
        <v>44</v>
      </c>
      <c r="T205" cm="1">
        <f t="array" ref="T20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05">
        <f>ROUNDUP(AVERAGE(Table13[[#This Row],[22]],Table13[[#This Row],[32]]),0)</f>
        <v>3</v>
      </c>
      <c r="V205" t="str" cm="1">
        <f t="array" ref="V205">_xlfn.IFS(Table13[[#This Row],[33]]=1, "Strongly agree", Table13[[#This Row],[33]]=2, "Agree", Table13[[#This Row],[33]]=3, "Somewhat agree", Table13[[#This Row],[33]]=4, "Neutral", Table13[[#This Row],[33]]=5, "Somewhat disagree", Table13[[#This Row],[33]]=6, "Disagree", Table13[[#This Row],[33]]=7, "Strongly disagree", Table13[[#This Row],[33]]="","")</f>
        <v>Somewhat agree</v>
      </c>
      <c r="W205" t="s">
        <v>31</v>
      </c>
      <c r="X205" t="s">
        <v>64</v>
      </c>
      <c r="Y205" t="s">
        <v>57</v>
      </c>
      <c r="Z205" t="s">
        <v>31</v>
      </c>
      <c r="AA205" t="s">
        <v>36</v>
      </c>
      <c r="AB205" t="s">
        <v>36</v>
      </c>
      <c r="AC205" t="s">
        <v>31</v>
      </c>
      <c r="AE205" t="s">
        <v>66</v>
      </c>
      <c r="AF205" t="s">
        <v>47</v>
      </c>
      <c r="AG205" t="s">
        <v>51</v>
      </c>
    </row>
    <row r="206" spans="1:33" x14ac:dyDescent="0.25">
      <c r="A206">
        <v>215</v>
      </c>
      <c r="B206" s="1">
        <v>44751.661550925899</v>
      </c>
      <c r="C206" s="1">
        <v>44751.662592592598</v>
      </c>
      <c r="D206" t="s">
        <v>22</v>
      </c>
      <c r="F206" t="s">
        <v>40</v>
      </c>
      <c r="G206" t="s">
        <v>24</v>
      </c>
      <c r="H206" t="s">
        <v>53</v>
      </c>
      <c r="I206" t="s">
        <v>26</v>
      </c>
      <c r="J206" t="s">
        <v>96</v>
      </c>
      <c r="K206" t="s">
        <v>42</v>
      </c>
      <c r="L206" t="s">
        <v>29</v>
      </c>
      <c r="M206" t="s">
        <v>48</v>
      </c>
      <c r="N206" t="s">
        <v>48</v>
      </c>
      <c r="O206" t="s">
        <v>45</v>
      </c>
      <c r="Q206" t="s">
        <v>45</v>
      </c>
      <c r="R206" cm="1">
        <f t="array" ref="R20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4</v>
      </c>
      <c r="S206" t="s">
        <v>36</v>
      </c>
      <c r="T206" cm="1">
        <f t="array" ref="T20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06">
        <f>ROUNDUP(AVERAGE(Table13[[#This Row],[22]],Table13[[#This Row],[32]]),0)</f>
        <v>3</v>
      </c>
      <c r="V206" t="str" cm="1">
        <f t="array" ref="V206">_xlfn.IFS(Table13[[#This Row],[33]]=1, "Strongly agree", Table13[[#This Row],[33]]=2, "Agree", Table13[[#This Row],[33]]=3, "Somewhat agree", Table13[[#This Row],[33]]=4, "Neutral", Table13[[#This Row],[33]]=5, "Somewhat disagree", Table13[[#This Row],[33]]=6, "Disagree", Table13[[#This Row],[33]]=7, "Strongly disagree", Table13[[#This Row],[33]]="","")</f>
        <v>Somewhat agree</v>
      </c>
      <c r="W206" t="s">
        <v>44</v>
      </c>
      <c r="X206" t="s">
        <v>46</v>
      </c>
      <c r="Y206" t="s">
        <v>60</v>
      </c>
      <c r="Z206" t="s">
        <v>45</v>
      </c>
      <c r="AA206" t="s">
        <v>44</v>
      </c>
      <c r="AB206" t="s">
        <v>33</v>
      </c>
      <c r="AC206" t="s">
        <v>33</v>
      </c>
      <c r="AE206" t="s">
        <v>66</v>
      </c>
      <c r="AF206" t="s">
        <v>38</v>
      </c>
      <c r="AG206" t="s">
        <v>39</v>
      </c>
    </row>
    <row r="207" spans="1:33" x14ac:dyDescent="0.25">
      <c r="A207">
        <v>216</v>
      </c>
      <c r="B207" s="1">
        <v>44751.764525462997</v>
      </c>
      <c r="C207" s="1">
        <v>44751.766284722202</v>
      </c>
      <c r="D207" t="s">
        <v>22</v>
      </c>
      <c r="F207" t="s">
        <v>40</v>
      </c>
      <c r="G207" t="s">
        <v>41</v>
      </c>
      <c r="H207" t="s">
        <v>53</v>
      </c>
      <c r="I207" t="s">
        <v>54</v>
      </c>
      <c r="J207" t="s">
        <v>27</v>
      </c>
      <c r="K207" t="s">
        <v>79</v>
      </c>
      <c r="L207" t="s">
        <v>29</v>
      </c>
      <c r="M207" t="s">
        <v>59</v>
      </c>
      <c r="N207" t="s">
        <v>63</v>
      </c>
      <c r="O207" t="s">
        <v>73</v>
      </c>
      <c r="Q207" t="s">
        <v>73</v>
      </c>
      <c r="R207" cm="1">
        <f t="array" ref="R20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207" t="s">
        <v>44</v>
      </c>
      <c r="T207" cm="1">
        <f t="array" ref="T20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07">
        <f>ROUNDUP(AVERAGE(Table13[[#This Row],[22]],Table13[[#This Row],[32]]),0)</f>
        <v>5</v>
      </c>
      <c r="V207" t="str" cm="1">
        <f t="array" ref="V207">_xlfn.IFS(Table13[[#This Row],[33]]=1, "Strongly agree", Table13[[#This Row],[33]]=2, "Agree", Table13[[#This Row],[33]]=3, "Somewhat agree", Table13[[#This Row],[33]]=4, "Neutral", Table13[[#This Row],[33]]=5, "Somewhat disagree", Table13[[#This Row],[33]]=6, "Disagree", Table13[[#This Row],[33]]=7, "Strongly disagree", Table13[[#This Row],[33]]="","")</f>
        <v>Somewhat disagree</v>
      </c>
      <c r="W207" t="s">
        <v>44</v>
      </c>
      <c r="X207" t="s">
        <v>68</v>
      </c>
      <c r="Y207" t="s">
        <v>69</v>
      </c>
      <c r="Z207" t="s">
        <v>36</v>
      </c>
      <c r="AA207" t="s">
        <v>33</v>
      </c>
      <c r="AB207" t="s">
        <v>36</v>
      </c>
      <c r="AC207" t="s">
        <v>44</v>
      </c>
      <c r="AD207" s="2" t="s">
        <v>230</v>
      </c>
      <c r="AE207" t="s">
        <v>66</v>
      </c>
      <c r="AF207" t="s">
        <v>38</v>
      </c>
      <c r="AG207" t="s">
        <v>39</v>
      </c>
    </row>
    <row r="208" spans="1:33" x14ac:dyDescent="0.25">
      <c r="A208">
        <v>217</v>
      </c>
      <c r="B208" s="1">
        <v>44752.3606828704</v>
      </c>
      <c r="C208" s="1">
        <v>44752.362581018497</v>
      </c>
      <c r="D208" t="s">
        <v>22</v>
      </c>
      <c r="F208" t="s">
        <v>23</v>
      </c>
      <c r="G208" t="s">
        <v>24</v>
      </c>
      <c r="H208" t="s">
        <v>25</v>
      </c>
      <c r="I208" t="s">
        <v>26</v>
      </c>
      <c r="J208" t="s">
        <v>27</v>
      </c>
      <c r="K208" t="s">
        <v>28</v>
      </c>
      <c r="L208" t="s">
        <v>56</v>
      </c>
      <c r="P208" t="s">
        <v>63</v>
      </c>
      <c r="Q208" t="s">
        <v>36</v>
      </c>
      <c r="R208" cm="1">
        <f t="array" ref="R20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08" t="s">
        <v>31</v>
      </c>
      <c r="T208" cm="1">
        <f t="array" ref="T20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208">
        <f>ROUNDUP(AVERAGE(Table13[[#This Row],[22]],Table13[[#This Row],[32]]),0)</f>
        <v>2</v>
      </c>
      <c r="V208" t="str" cm="1">
        <f t="array" ref="V208">_xlfn.IFS(Table13[[#This Row],[33]]=1, "Strongly agree", Table13[[#This Row],[33]]=2, "Agree", Table13[[#This Row],[33]]=3, "Somewhat agree", Table13[[#This Row],[33]]=4, "Neutral", Table13[[#This Row],[33]]=5, "Somewhat disagree", Table13[[#This Row],[33]]=6, "Disagree", Table13[[#This Row],[33]]=7, "Strongly disagree", Table13[[#This Row],[33]]="","")</f>
        <v>Agree</v>
      </c>
      <c r="W208" t="s">
        <v>36</v>
      </c>
      <c r="X208" t="s">
        <v>49</v>
      </c>
      <c r="Y208" t="s">
        <v>80</v>
      </c>
      <c r="Z208" t="s">
        <v>36</v>
      </c>
      <c r="AA208" t="s">
        <v>44</v>
      </c>
      <c r="AB208" t="s">
        <v>36</v>
      </c>
      <c r="AC208" t="s">
        <v>31</v>
      </c>
      <c r="AE208" t="s">
        <v>37</v>
      </c>
      <c r="AF208" t="s">
        <v>38</v>
      </c>
      <c r="AG208" t="s">
        <v>51</v>
      </c>
    </row>
    <row r="209" spans="1:33" x14ac:dyDescent="0.25">
      <c r="A209">
        <v>218</v>
      </c>
      <c r="B209" s="1">
        <v>44752.362974536998</v>
      </c>
      <c r="C209" s="1">
        <v>44752.363472222198</v>
      </c>
      <c r="D209" t="s">
        <v>22</v>
      </c>
      <c r="F209" t="s">
        <v>23</v>
      </c>
      <c r="G209" t="s">
        <v>24</v>
      </c>
      <c r="H209" t="s">
        <v>25</v>
      </c>
      <c r="I209" t="s">
        <v>26</v>
      </c>
      <c r="J209" t="s">
        <v>27</v>
      </c>
      <c r="K209" t="s">
        <v>28</v>
      </c>
      <c r="L209" t="s">
        <v>56</v>
      </c>
      <c r="P209" t="s">
        <v>63</v>
      </c>
      <c r="Q209" t="s">
        <v>44</v>
      </c>
      <c r="R209" cm="1">
        <f t="array" ref="R20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09" t="s">
        <v>36</v>
      </c>
      <c r="T209" cm="1">
        <f t="array" ref="T20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09">
        <f>ROUNDUP(AVERAGE(Table13[[#This Row],[22]],Table13[[#This Row],[32]]),0)</f>
        <v>3</v>
      </c>
      <c r="V209" t="str" cm="1">
        <f t="array" ref="V209">_xlfn.IFS(Table13[[#This Row],[33]]=1, "Strongly agree", Table13[[#This Row],[33]]=2, "Agree", Table13[[#This Row],[33]]=3, "Somewhat agree", Table13[[#This Row],[33]]=4, "Neutral", Table13[[#This Row],[33]]=5, "Somewhat disagree", Table13[[#This Row],[33]]=6, "Disagree", Table13[[#This Row],[33]]=7, "Strongly disagree", Table13[[#This Row],[33]]="","")</f>
        <v>Somewhat agree</v>
      </c>
      <c r="W209" t="s">
        <v>31</v>
      </c>
      <c r="X209" t="s">
        <v>34</v>
      </c>
      <c r="Y209" t="s">
        <v>80</v>
      </c>
      <c r="Z209" t="s">
        <v>36</v>
      </c>
      <c r="AA209" t="s">
        <v>31</v>
      </c>
      <c r="AB209" t="s">
        <v>36</v>
      </c>
      <c r="AC209" t="s">
        <v>36</v>
      </c>
      <c r="AE209" t="s">
        <v>37</v>
      </c>
      <c r="AF209" t="s">
        <v>38</v>
      </c>
      <c r="AG209" t="s">
        <v>51</v>
      </c>
    </row>
    <row r="210" spans="1:33" x14ac:dyDescent="0.25">
      <c r="A210">
        <v>219</v>
      </c>
      <c r="B210" s="1">
        <v>44752.514918981498</v>
      </c>
      <c r="C210" s="1">
        <v>44752.517048611102</v>
      </c>
      <c r="D210" t="s">
        <v>22</v>
      </c>
      <c r="F210" t="s">
        <v>40</v>
      </c>
      <c r="G210" t="s">
        <v>41</v>
      </c>
      <c r="H210" t="s">
        <v>25</v>
      </c>
      <c r="I210" t="s">
        <v>26</v>
      </c>
      <c r="J210" t="s">
        <v>118</v>
      </c>
      <c r="K210" t="s">
        <v>62</v>
      </c>
      <c r="L210" t="s">
        <v>43</v>
      </c>
      <c r="P210" t="s">
        <v>59</v>
      </c>
      <c r="Q210" t="s">
        <v>36</v>
      </c>
      <c r="R210" cm="1">
        <f t="array" ref="R21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10" t="s">
        <v>44</v>
      </c>
      <c r="T210" cm="1">
        <f t="array" ref="T21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10">
        <f>ROUNDUP(AVERAGE(Table13[[#This Row],[22]],Table13[[#This Row],[32]]),0)</f>
        <v>3</v>
      </c>
      <c r="V210" t="str" cm="1">
        <f t="array" ref="V210">_xlfn.IFS(Table13[[#This Row],[33]]=1, "Strongly agree", Table13[[#This Row],[33]]=2, "Agree", Table13[[#This Row],[33]]=3, "Somewhat agree", Table13[[#This Row],[33]]=4, "Neutral", Table13[[#This Row],[33]]=5, "Somewhat disagree", Table13[[#This Row],[33]]=6, "Disagree", Table13[[#This Row],[33]]=7, "Strongly disagree", Table13[[#This Row],[33]]="","")</f>
        <v>Somewhat agree</v>
      </c>
      <c r="W210" t="s">
        <v>36</v>
      </c>
      <c r="X210" t="s">
        <v>68</v>
      </c>
      <c r="Y210" t="s">
        <v>65</v>
      </c>
      <c r="Z210" t="s">
        <v>44</v>
      </c>
      <c r="AA210" t="s">
        <v>36</v>
      </c>
      <c r="AB210" t="s">
        <v>31</v>
      </c>
      <c r="AC210" t="s">
        <v>31</v>
      </c>
      <c r="AE210" t="s">
        <v>37</v>
      </c>
      <c r="AF210" t="s">
        <v>38</v>
      </c>
      <c r="AG210" t="s">
        <v>39</v>
      </c>
    </row>
    <row r="211" spans="1:33" x14ac:dyDescent="0.25">
      <c r="A211">
        <v>220</v>
      </c>
      <c r="B211" s="1">
        <v>44752.582268518498</v>
      </c>
      <c r="C211" s="1">
        <v>44752.583391203698</v>
      </c>
      <c r="D211" t="s">
        <v>22</v>
      </c>
      <c r="F211" t="s">
        <v>40</v>
      </c>
      <c r="G211" t="s">
        <v>172</v>
      </c>
      <c r="H211" t="s">
        <v>25</v>
      </c>
      <c r="I211" t="s">
        <v>26</v>
      </c>
      <c r="J211" t="s">
        <v>92</v>
      </c>
      <c r="K211" t="s">
        <v>84</v>
      </c>
      <c r="L211" t="s">
        <v>43</v>
      </c>
      <c r="P211" t="s">
        <v>48</v>
      </c>
      <c r="Q211" t="s">
        <v>44</v>
      </c>
      <c r="R211" cm="1">
        <f t="array" ref="R21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11" t="s">
        <v>44</v>
      </c>
      <c r="T211" cm="1">
        <f t="array" ref="T21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11">
        <f>ROUNDUP(AVERAGE(Table13[[#This Row],[22]],Table13[[#This Row],[32]]),0)</f>
        <v>3</v>
      </c>
      <c r="V211" t="str" cm="1">
        <f t="array" ref="V211">_xlfn.IFS(Table13[[#This Row],[33]]=1, "Strongly agree", Table13[[#This Row],[33]]=2, "Agree", Table13[[#This Row],[33]]=3, "Somewhat agree", Table13[[#This Row],[33]]=4, "Neutral", Table13[[#This Row],[33]]=5, "Somewhat disagree", Table13[[#This Row],[33]]=6, "Disagree", Table13[[#This Row],[33]]=7, "Strongly disagree", Table13[[#This Row],[33]]="","")</f>
        <v>Somewhat agree</v>
      </c>
      <c r="W211" t="s">
        <v>44</v>
      </c>
      <c r="X211" t="s">
        <v>105</v>
      </c>
      <c r="Y211" t="s">
        <v>80</v>
      </c>
      <c r="Z211" t="s">
        <v>44</v>
      </c>
      <c r="AA211" t="s">
        <v>44</v>
      </c>
      <c r="AB211" t="s">
        <v>36</v>
      </c>
      <c r="AC211" t="s">
        <v>31</v>
      </c>
      <c r="AE211" t="s">
        <v>37</v>
      </c>
      <c r="AF211" t="s">
        <v>47</v>
      </c>
      <c r="AG211" t="s">
        <v>51</v>
      </c>
    </row>
    <row r="212" spans="1:33" x14ac:dyDescent="0.25">
      <c r="A212">
        <v>221</v>
      </c>
      <c r="B212" s="1">
        <v>44752.613553240699</v>
      </c>
      <c r="C212" s="1">
        <v>44752.615046296298</v>
      </c>
      <c r="D212" t="s">
        <v>22</v>
      </c>
      <c r="F212" t="s">
        <v>40</v>
      </c>
      <c r="G212" t="s">
        <v>71</v>
      </c>
      <c r="H212" t="s">
        <v>25</v>
      </c>
      <c r="I212" t="s">
        <v>26</v>
      </c>
      <c r="J212" t="s">
        <v>214</v>
      </c>
      <c r="K212" t="s">
        <v>79</v>
      </c>
      <c r="L212" t="s">
        <v>29</v>
      </c>
      <c r="M212" t="s">
        <v>59</v>
      </c>
      <c r="N212" t="s">
        <v>63</v>
      </c>
      <c r="O212" t="s">
        <v>31</v>
      </c>
      <c r="Q212" t="s">
        <v>31</v>
      </c>
      <c r="R212" cm="1">
        <f t="array" ref="R21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12" t="s">
        <v>44</v>
      </c>
      <c r="T212" cm="1">
        <f t="array" ref="T21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12">
        <f>ROUNDUP(AVERAGE(Table13[[#This Row],[22]],Table13[[#This Row],[32]]),0)</f>
        <v>2</v>
      </c>
      <c r="V212" t="str" cm="1">
        <f t="array" ref="V212">_xlfn.IFS(Table13[[#This Row],[33]]=1, "Strongly agree", Table13[[#This Row],[33]]=2, "Agree", Table13[[#This Row],[33]]=3, "Somewhat agree", Table13[[#This Row],[33]]=4, "Neutral", Table13[[#This Row],[33]]=5, "Somewhat disagree", Table13[[#This Row],[33]]=6, "Disagree", Table13[[#This Row],[33]]=7, "Strongly disagree", Table13[[#This Row],[33]]="","")</f>
        <v>Agree</v>
      </c>
      <c r="W212" t="s">
        <v>36</v>
      </c>
      <c r="X212" t="s">
        <v>46</v>
      </c>
      <c r="Y212" t="s">
        <v>65</v>
      </c>
      <c r="Z212" t="s">
        <v>36</v>
      </c>
      <c r="AA212" t="s">
        <v>44</v>
      </c>
      <c r="AB212" t="s">
        <v>45</v>
      </c>
      <c r="AC212" t="s">
        <v>31</v>
      </c>
      <c r="AD212" t="s">
        <v>231</v>
      </c>
      <c r="AE212" t="s">
        <v>37</v>
      </c>
      <c r="AF212" t="s">
        <v>82</v>
      </c>
      <c r="AG212" t="s">
        <v>39</v>
      </c>
    </row>
    <row r="213" spans="1:33" x14ac:dyDescent="0.25">
      <c r="A213">
        <v>222</v>
      </c>
      <c r="B213" s="1">
        <v>44752.666481481501</v>
      </c>
      <c r="C213" s="1">
        <v>44752.669722222199</v>
      </c>
      <c r="D213" t="s">
        <v>22</v>
      </c>
      <c r="F213" t="s">
        <v>40</v>
      </c>
      <c r="G213" t="s">
        <v>232</v>
      </c>
      <c r="H213" t="s">
        <v>25</v>
      </c>
      <c r="I213" t="s">
        <v>26</v>
      </c>
      <c r="J213" t="s">
        <v>159</v>
      </c>
      <c r="K213" t="s">
        <v>96</v>
      </c>
      <c r="L213" t="s">
        <v>43</v>
      </c>
      <c r="P213" t="s">
        <v>30</v>
      </c>
      <c r="Q213" t="s">
        <v>33</v>
      </c>
      <c r="R213" cm="1">
        <f t="array" ref="R21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13" t="s">
        <v>44</v>
      </c>
      <c r="T213" cm="1">
        <f t="array" ref="T21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13">
        <f>ROUNDUP(AVERAGE(Table13[[#This Row],[22]],Table13[[#This Row],[32]]),0)</f>
        <v>4</v>
      </c>
      <c r="V213" t="str" cm="1">
        <f t="array" ref="V213">_xlfn.IFS(Table13[[#This Row],[33]]=1, "Strongly agree", Table13[[#This Row],[33]]=2, "Agree", Table13[[#This Row],[33]]=3, "Somewhat agree", Table13[[#This Row],[33]]=4, "Neutral", Table13[[#This Row],[33]]=5, "Somewhat disagree", Table13[[#This Row],[33]]=6, "Disagree", Table13[[#This Row],[33]]=7, "Strongly disagree", Table13[[#This Row],[33]]="","")</f>
        <v>Neutral</v>
      </c>
      <c r="W213" t="s">
        <v>31</v>
      </c>
      <c r="X213" t="s">
        <v>46</v>
      </c>
      <c r="Y213" t="s">
        <v>57</v>
      </c>
      <c r="Z213" t="s">
        <v>36</v>
      </c>
      <c r="AA213" t="s">
        <v>32</v>
      </c>
      <c r="AB213" t="s">
        <v>44</v>
      </c>
      <c r="AC213" t="s">
        <v>31</v>
      </c>
      <c r="AD213" t="s">
        <v>233</v>
      </c>
      <c r="AE213" t="s">
        <v>66</v>
      </c>
      <c r="AF213" t="s">
        <v>47</v>
      </c>
      <c r="AG213" t="s">
        <v>51</v>
      </c>
    </row>
    <row r="214" spans="1:33" x14ac:dyDescent="0.25">
      <c r="A214">
        <v>223</v>
      </c>
      <c r="B214" s="1">
        <v>44752.941412036998</v>
      </c>
      <c r="C214" s="1">
        <v>44752.944074074097</v>
      </c>
      <c r="D214" t="s">
        <v>22</v>
      </c>
      <c r="F214" t="s">
        <v>40</v>
      </c>
      <c r="G214" t="s">
        <v>41</v>
      </c>
      <c r="H214" t="s">
        <v>25</v>
      </c>
      <c r="I214" t="s">
        <v>26</v>
      </c>
      <c r="J214" t="s">
        <v>109</v>
      </c>
      <c r="K214" t="s">
        <v>75</v>
      </c>
      <c r="L214" t="s">
        <v>56</v>
      </c>
      <c r="P214" t="s">
        <v>30</v>
      </c>
      <c r="Q214" t="s">
        <v>44</v>
      </c>
      <c r="R214" cm="1">
        <f t="array" ref="R21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14" t="s">
        <v>32</v>
      </c>
      <c r="T214" cm="1">
        <f t="array" ref="T21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214">
        <f>ROUNDUP(AVERAGE(Table13[[#This Row],[22]],Table13[[#This Row],[32]]),0)</f>
        <v>5</v>
      </c>
      <c r="V214" t="str" cm="1">
        <f t="array" ref="V214">_xlfn.IFS(Table13[[#This Row],[33]]=1, "Strongly agree", Table13[[#This Row],[33]]=2, "Agree", Table13[[#This Row],[33]]=3, "Somewhat agree", Table13[[#This Row],[33]]=4, "Neutral", Table13[[#This Row],[33]]=5, "Somewhat disagree", Table13[[#This Row],[33]]=6, "Disagree", Table13[[#This Row],[33]]=7, "Strongly disagree", Table13[[#This Row],[33]]="","")</f>
        <v>Somewhat disagree</v>
      </c>
      <c r="W214" t="s">
        <v>44</v>
      </c>
      <c r="X214" t="s">
        <v>105</v>
      </c>
      <c r="Y214" t="s">
        <v>65</v>
      </c>
      <c r="Z214" t="s">
        <v>32</v>
      </c>
      <c r="AA214" t="s">
        <v>36</v>
      </c>
      <c r="AB214" t="s">
        <v>44</v>
      </c>
      <c r="AC214" t="s">
        <v>36</v>
      </c>
      <c r="AE214" t="s">
        <v>66</v>
      </c>
      <c r="AF214" t="s">
        <v>38</v>
      </c>
      <c r="AG214" t="s">
        <v>39</v>
      </c>
    </row>
    <row r="215" spans="1:33" x14ac:dyDescent="0.25">
      <c r="A215">
        <v>224</v>
      </c>
      <c r="B215" s="1">
        <v>44753.403391203698</v>
      </c>
      <c r="C215" s="1">
        <v>44753.405011574097</v>
      </c>
      <c r="D215" t="s">
        <v>22</v>
      </c>
      <c r="F215" t="s">
        <v>40</v>
      </c>
      <c r="G215" t="s">
        <v>74</v>
      </c>
      <c r="H215" t="s">
        <v>53</v>
      </c>
      <c r="I215" t="s">
        <v>54</v>
      </c>
      <c r="J215" t="s">
        <v>118</v>
      </c>
      <c r="K215" t="s">
        <v>234</v>
      </c>
      <c r="L215" t="s">
        <v>43</v>
      </c>
      <c r="P215" t="s">
        <v>48</v>
      </c>
      <c r="Q215" t="s">
        <v>36</v>
      </c>
      <c r="R215" cm="1">
        <f t="array" ref="R21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15" t="s">
        <v>45</v>
      </c>
      <c r="T215" cm="1">
        <f t="array" ref="T21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15">
        <f>ROUNDUP(AVERAGE(Table13[[#This Row],[22]],Table13[[#This Row],[32]]),0)</f>
        <v>3</v>
      </c>
      <c r="V215" t="str" cm="1">
        <f t="array" ref="V215">_xlfn.IFS(Table13[[#This Row],[33]]=1, "Strongly agree", Table13[[#This Row],[33]]=2, "Agree", Table13[[#This Row],[33]]=3, "Somewhat agree", Table13[[#This Row],[33]]=4, "Neutral", Table13[[#This Row],[33]]=5, "Somewhat disagree", Table13[[#This Row],[33]]=6, "Disagree", Table13[[#This Row],[33]]=7, "Strongly disagree", Table13[[#This Row],[33]]="","")</f>
        <v>Somewhat agree</v>
      </c>
      <c r="W215" t="s">
        <v>31</v>
      </c>
      <c r="X215" t="s">
        <v>68</v>
      </c>
      <c r="Y215" t="s">
        <v>69</v>
      </c>
      <c r="Z215" t="s">
        <v>45</v>
      </c>
      <c r="AA215" t="s">
        <v>44</v>
      </c>
      <c r="AB215" t="s">
        <v>36</v>
      </c>
      <c r="AC215" t="s">
        <v>36</v>
      </c>
      <c r="AE215" t="s">
        <v>66</v>
      </c>
      <c r="AF215" t="s">
        <v>38</v>
      </c>
      <c r="AG215" t="s">
        <v>39</v>
      </c>
    </row>
    <row r="216" spans="1:33" x14ac:dyDescent="0.25">
      <c r="A216">
        <v>225</v>
      </c>
      <c r="B216" s="1">
        <v>44753.453541666699</v>
      </c>
      <c r="C216" s="1">
        <v>44753.460381944402</v>
      </c>
      <c r="D216" t="s">
        <v>22</v>
      </c>
      <c r="F216" t="s">
        <v>40</v>
      </c>
      <c r="G216" t="s">
        <v>86</v>
      </c>
      <c r="H216" t="s">
        <v>25</v>
      </c>
      <c r="I216" t="s">
        <v>26</v>
      </c>
      <c r="J216" t="s">
        <v>235</v>
      </c>
      <c r="K216" t="s">
        <v>79</v>
      </c>
      <c r="L216" t="s">
        <v>43</v>
      </c>
      <c r="P216" t="s">
        <v>48</v>
      </c>
      <c r="Q216" t="s">
        <v>73</v>
      </c>
      <c r="R216" cm="1">
        <f t="array" ref="R21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216" t="s">
        <v>73</v>
      </c>
      <c r="T216" cm="1">
        <f t="array" ref="T21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216">
        <f>ROUNDUP(AVERAGE(Table13[[#This Row],[22]],Table13[[#This Row],[32]]),0)</f>
        <v>7</v>
      </c>
      <c r="V216" t="str" cm="1">
        <f t="array" ref="V216">_xlfn.IFS(Table13[[#This Row],[33]]=1, "Strongly agree", Table13[[#This Row],[33]]=2, "Agree", Table13[[#This Row],[33]]=3, "Somewhat agree", Table13[[#This Row],[33]]=4, "Neutral", Table13[[#This Row],[33]]=5, "Somewhat disagree", Table13[[#This Row],[33]]=6, "Disagree", Table13[[#This Row],[33]]=7, "Strongly disagree", Table13[[#This Row],[33]]="","")</f>
        <v>Strongly disagree</v>
      </c>
      <c r="W216" t="s">
        <v>31</v>
      </c>
      <c r="X216" t="s">
        <v>105</v>
      </c>
      <c r="Y216" t="s">
        <v>69</v>
      </c>
      <c r="Z216" t="s">
        <v>31</v>
      </c>
      <c r="AA216" t="s">
        <v>73</v>
      </c>
      <c r="AB216" t="s">
        <v>36</v>
      </c>
      <c r="AC216" t="s">
        <v>31</v>
      </c>
      <c r="AD216" t="s">
        <v>236</v>
      </c>
      <c r="AE216" t="s">
        <v>101</v>
      </c>
      <c r="AF216" t="s">
        <v>38</v>
      </c>
      <c r="AG216" t="s">
        <v>39</v>
      </c>
    </row>
    <row r="217" spans="1:33" x14ac:dyDescent="0.25">
      <c r="A217">
        <v>226</v>
      </c>
      <c r="B217" s="1">
        <v>44753.474120370403</v>
      </c>
      <c r="C217" s="1">
        <v>44753.475370370397</v>
      </c>
      <c r="D217" t="s">
        <v>22</v>
      </c>
      <c r="F217" t="s">
        <v>40</v>
      </c>
      <c r="G217" t="s">
        <v>172</v>
      </c>
      <c r="H217" t="s">
        <v>25</v>
      </c>
      <c r="I217" t="s">
        <v>26</v>
      </c>
      <c r="J217" t="s">
        <v>118</v>
      </c>
      <c r="K217" t="s">
        <v>237</v>
      </c>
      <c r="L217" t="s">
        <v>29</v>
      </c>
      <c r="M217" t="s">
        <v>59</v>
      </c>
      <c r="N217" t="s">
        <v>63</v>
      </c>
      <c r="O217" t="s">
        <v>73</v>
      </c>
      <c r="Q217" t="s">
        <v>33</v>
      </c>
      <c r="R217" cm="1">
        <f t="array" ref="R21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17" t="s">
        <v>45</v>
      </c>
      <c r="T217" cm="1">
        <f t="array" ref="T21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17">
        <f>ROUNDUP(AVERAGE(Table13[[#This Row],[22]],Table13[[#This Row],[32]]),0)</f>
        <v>5</v>
      </c>
      <c r="V217" t="str" cm="1">
        <f t="array" ref="V217">_xlfn.IFS(Table13[[#This Row],[33]]=1, "Strongly agree", Table13[[#This Row],[33]]=2, "Agree", Table13[[#This Row],[33]]=3, "Somewhat agree", Table13[[#This Row],[33]]=4, "Neutral", Table13[[#This Row],[33]]=5, "Somewhat disagree", Table13[[#This Row],[33]]=6, "Disagree", Table13[[#This Row],[33]]=7, "Strongly disagree", Table13[[#This Row],[33]]="","")</f>
        <v>Somewhat disagree</v>
      </c>
      <c r="W217" t="s">
        <v>31</v>
      </c>
      <c r="X217" t="s">
        <v>49</v>
      </c>
      <c r="Y217" t="s">
        <v>65</v>
      </c>
      <c r="Z217" t="s">
        <v>73</v>
      </c>
      <c r="AA217" t="s">
        <v>31</v>
      </c>
      <c r="AB217" t="s">
        <v>31</v>
      </c>
      <c r="AC217" t="s">
        <v>73</v>
      </c>
      <c r="AE217" t="s">
        <v>133</v>
      </c>
      <c r="AF217" t="s">
        <v>111</v>
      </c>
      <c r="AG217" t="s">
        <v>39</v>
      </c>
    </row>
    <row r="218" spans="1:33" x14ac:dyDescent="0.25">
      <c r="A218">
        <v>227</v>
      </c>
      <c r="B218" s="1">
        <v>44753.477708333303</v>
      </c>
      <c r="C218" s="1">
        <v>44753.480740740699</v>
      </c>
      <c r="D218" t="s">
        <v>22</v>
      </c>
      <c r="F218" t="s">
        <v>23</v>
      </c>
      <c r="G218" t="s">
        <v>238</v>
      </c>
      <c r="H218" t="s">
        <v>25</v>
      </c>
      <c r="I218" t="s">
        <v>26</v>
      </c>
      <c r="J218" t="s">
        <v>167</v>
      </c>
      <c r="K218" t="s">
        <v>79</v>
      </c>
      <c r="L218" t="s">
        <v>29</v>
      </c>
      <c r="M218" t="s">
        <v>63</v>
      </c>
      <c r="N218" t="s">
        <v>48</v>
      </c>
      <c r="O218" t="s">
        <v>44</v>
      </c>
      <c r="Q218" t="s">
        <v>73</v>
      </c>
      <c r="R218" cm="1">
        <f t="array" ref="R21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7</v>
      </c>
      <c r="S218" t="s">
        <v>73</v>
      </c>
      <c r="T218" cm="1">
        <f t="array" ref="T21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218">
        <f>ROUNDUP(AVERAGE(Table13[[#This Row],[22]],Table13[[#This Row],[32]]),0)</f>
        <v>7</v>
      </c>
      <c r="V218" t="str" cm="1">
        <f t="array" ref="V218">_xlfn.IFS(Table13[[#This Row],[33]]=1, "Strongly agree", Table13[[#This Row],[33]]=2, "Agree", Table13[[#This Row],[33]]=3, "Somewhat agree", Table13[[#This Row],[33]]=4, "Neutral", Table13[[#This Row],[33]]=5, "Somewhat disagree", Table13[[#This Row],[33]]=6, "Disagree", Table13[[#This Row],[33]]=7, "Strongly disagree", Table13[[#This Row],[33]]="","")</f>
        <v>Strongly disagree</v>
      </c>
      <c r="W218" t="s">
        <v>31</v>
      </c>
      <c r="X218" t="s">
        <v>34</v>
      </c>
      <c r="Y218" t="s">
        <v>35</v>
      </c>
      <c r="Z218" t="s">
        <v>36</v>
      </c>
      <c r="AA218" t="s">
        <v>32</v>
      </c>
      <c r="AB218" t="s">
        <v>31</v>
      </c>
      <c r="AC218" t="s">
        <v>31</v>
      </c>
      <c r="AD218" t="s">
        <v>239</v>
      </c>
      <c r="AE218" t="s">
        <v>66</v>
      </c>
      <c r="AF218" t="s">
        <v>82</v>
      </c>
      <c r="AG218" t="s">
        <v>51</v>
      </c>
    </row>
    <row r="219" spans="1:33" x14ac:dyDescent="0.25">
      <c r="A219">
        <v>228</v>
      </c>
      <c r="B219" s="1">
        <v>44753.512673611098</v>
      </c>
      <c r="C219" s="1">
        <v>44753.514525462997</v>
      </c>
      <c r="D219" t="s">
        <v>22</v>
      </c>
      <c r="F219" t="s">
        <v>40</v>
      </c>
      <c r="G219" t="s">
        <v>52</v>
      </c>
      <c r="H219" t="s">
        <v>25</v>
      </c>
      <c r="I219" t="s">
        <v>26</v>
      </c>
      <c r="J219" t="s">
        <v>27</v>
      </c>
      <c r="K219" t="s">
        <v>98</v>
      </c>
      <c r="L219" t="s">
        <v>56</v>
      </c>
      <c r="P219" t="s">
        <v>63</v>
      </c>
      <c r="Q219" t="s">
        <v>36</v>
      </c>
      <c r="R219" cm="1">
        <f t="array" ref="R21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19" t="s">
        <v>45</v>
      </c>
      <c r="T219" cm="1">
        <f t="array" ref="T21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19">
        <f>ROUNDUP(AVERAGE(Table13[[#This Row],[22]],Table13[[#This Row],[32]]),0)</f>
        <v>3</v>
      </c>
      <c r="V219" t="str" cm="1">
        <f t="array" ref="V219">_xlfn.IFS(Table13[[#This Row],[33]]=1, "Strongly agree", Table13[[#This Row],[33]]=2, "Agree", Table13[[#This Row],[33]]=3, "Somewhat agree", Table13[[#This Row],[33]]=4, "Neutral", Table13[[#This Row],[33]]=5, "Somewhat disagree", Table13[[#This Row],[33]]=6, "Disagree", Table13[[#This Row],[33]]=7, "Strongly disagree", Table13[[#This Row],[33]]="","")</f>
        <v>Somewhat agree</v>
      </c>
      <c r="W219" t="s">
        <v>36</v>
      </c>
      <c r="X219" t="s">
        <v>105</v>
      </c>
      <c r="Y219" t="s">
        <v>57</v>
      </c>
      <c r="Z219" t="s">
        <v>36</v>
      </c>
      <c r="AA219" t="s">
        <v>33</v>
      </c>
      <c r="AB219" t="s">
        <v>44</v>
      </c>
      <c r="AC219" t="s">
        <v>36</v>
      </c>
      <c r="AE219" t="s">
        <v>66</v>
      </c>
      <c r="AF219" t="s">
        <v>47</v>
      </c>
      <c r="AG219" t="s">
        <v>39</v>
      </c>
    </row>
    <row r="220" spans="1:33" x14ac:dyDescent="0.25">
      <c r="A220">
        <v>229</v>
      </c>
      <c r="B220" s="1">
        <v>44753.5690972222</v>
      </c>
      <c r="C220" s="1">
        <v>44753.572835648098</v>
      </c>
      <c r="D220" t="s">
        <v>22</v>
      </c>
      <c r="F220" t="s">
        <v>40</v>
      </c>
      <c r="G220" t="s">
        <v>74</v>
      </c>
      <c r="H220" t="s">
        <v>25</v>
      </c>
      <c r="I220" t="s">
        <v>26</v>
      </c>
      <c r="J220" t="s">
        <v>109</v>
      </c>
      <c r="K220" t="s">
        <v>62</v>
      </c>
      <c r="L220" t="s">
        <v>43</v>
      </c>
      <c r="P220" t="s">
        <v>59</v>
      </c>
      <c r="Q220" t="s">
        <v>31</v>
      </c>
      <c r="R220" cm="1">
        <f t="array" ref="R22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20" t="s">
        <v>31</v>
      </c>
      <c r="T220" cm="1">
        <f t="array" ref="T22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220">
        <f>ROUNDUP(AVERAGE(Table13[[#This Row],[22]],Table13[[#This Row],[32]]),0)</f>
        <v>1</v>
      </c>
      <c r="V220" t="str" cm="1">
        <f t="array" ref="V220">_xlfn.IFS(Table13[[#This Row],[33]]=1, "Strongly agree", Table13[[#This Row],[33]]=2, "Agree", Table13[[#This Row],[33]]=3, "Somewhat agree", Table13[[#This Row],[33]]=4, "Neutral", Table13[[#This Row],[33]]=5, "Somewhat disagree", Table13[[#This Row],[33]]=6, "Disagree", Table13[[#This Row],[33]]=7, "Strongly disagree", Table13[[#This Row],[33]]="","")</f>
        <v>Strongly agree</v>
      </c>
      <c r="W220" t="s">
        <v>31</v>
      </c>
      <c r="X220" t="s">
        <v>145</v>
      </c>
      <c r="Y220" t="s">
        <v>57</v>
      </c>
      <c r="Z220" t="s">
        <v>45</v>
      </c>
      <c r="AA220" t="s">
        <v>45</v>
      </c>
      <c r="AB220" t="s">
        <v>45</v>
      </c>
      <c r="AC220" t="s">
        <v>36</v>
      </c>
      <c r="AE220" t="s">
        <v>66</v>
      </c>
      <c r="AF220" t="s">
        <v>38</v>
      </c>
      <c r="AG220" t="s">
        <v>39</v>
      </c>
    </row>
    <row r="221" spans="1:33" x14ac:dyDescent="0.25">
      <c r="A221">
        <v>230</v>
      </c>
      <c r="B221" s="1">
        <v>44753.609976851803</v>
      </c>
      <c r="C221" s="1">
        <v>44753.610868055599</v>
      </c>
      <c r="D221" t="s">
        <v>22</v>
      </c>
      <c r="F221" t="s">
        <v>40</v>
      </c>
      <c r="G221" t="s">
        <v>89</v>
      </c>
      <c r="H221" t="s">
        <v>25</v>
      </c>
      <c r="I221" t="s">
        <v>26</v>
      </c>
      <c r="J221" t="s">
        <v>96</v>
      </c>
      <c r="K221" t="s">
        <v>106</v>
      </c>
      <c r="L221" t="s">
        <v>43</v>
      </c>
      <c r="P221" t="s">
        <v>48</v>
      </c>
      <c r="Q221" t="s">
        <v>44</v>
      </c>
      <c r="R221" cm="1">
        <f t="array" ref="R22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21" t="s">
        <v>33</v>
      </c>
      <c r="T221" cm="1">
        <f t="array" ref="T22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221">
        <f>ROUNDUP(AVERAGE(Table13[[#This Row],[22]],Table13[[#This Row],[32]]),0)</f>
        <v>4</v>
      </c>
      <c r="V221" t="str" cm="1">
        <f t="array" ref="V221">_xlfn.IFS(Table13[[#This Row],[33]]=1, "Strongly agree", Table13[[#This Row],[33]]=2, "Agree", Table13[[#This Row],[33]]=3, "Somewhat agree", Table13[[#This Row],[33]]=4, "Neutral", Table13[[#This Row],[33]]=5, "Somewhat disagree", Table13[[#This Row],[33]]=6, "Disagree", Table13[[#This Row],[33]]=7, "Strongly disagree", Table13[[#This Row],[33]]="","")</f>
        <v>Neutral</v>
      </c>
      <c r="W221" t="s">
        <v>44</v>
      </c>
      <c r="X221" t="s">
        <v>49</v>
      </c>
      <c r="Y221" t="s">
        <v>35</v>
      </c>
      <c r="Z221" t="s">
        <v>45</v>
      </c>
      <c r="AA221" t="s">
        <v>44</v>
      </c>
      <c r="AB221" t="s">
        <v>45</v>
      </c>
      <c r="AC221" t="s">
        <v>36</v>
      </c>
      <c r="AE221" t="s">
        <v>66</v>
      </c>
      <c r="AF221" t="s">
        <v>47</v>
      </c>
    </row>
    <row r="222" spans="1:33" x14ac:dyDescent="0.25">
      <c r="A222">
        <v>231</v>
      </c>
      <c r="B222" s="1">
        <v>44753.605717592603</v>
      </c>
      <c r="C222" s="1">
        <v>44753.611469907402</v>
      </c>
      <c r="D222" t="s">
        <v>22</v>
      </c>
      <c r="F222" t="s">
        <v>40</v>
      </c>
      <c r="G222" t="s">
        <v>52</v>
      </c>
      <c r="H222" t="s">
        <v>25</v>
      </c>
      <c r="I222" t="s">
        <v>26</v>
      </c>
      <c r="J222" t="s">
        <v>240</v>
      </c>
      <c r="K222" t="s">
        <v>241</v>
      </c>
      <c r="L222" t="s">
        <v>43</v>
      </c>
      <c r="P222" t="s">
        <v>59</v>
      </c>
      <c r="Q222" t="s">
        <v>33</v>
      </c>
      <c r="R222" cm="1">
        <f t="array" ref="R22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22" t="s">
        <v>44</v>
      </c>
      <c r="T222" cm="1">
        <f t="array" ref="T22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22">
        <f>ROUNDUP(AVERAGE(Table13[[#This Row],[22]],Table13[[#This Row],[32]]),0)</f>
        <v>4</v>
      </c>
      <c r="V222" t="str" cm="1">
        <f t="array" ref="V222">_xlfn.IFS(Table13[[#This Row],[33]]=1, "Strongly agree", Table13[[#This Row],[33]]=2, "Agree", Table13[[#This Row],[33]]=3, "Somewhat agree", Table13[[#This Row],[33]]=4, "Neutral", Table13[[#This Row],[33]]=5, "Somewhat disagree", Table13[[#This Row],[33]]=6, "Disagree", Table13[[#This Row],[33]]=7, "Strongly disagree", Table13[[#This Row],[33]]="","")</f>
        <v>Neutral</v>
      </c>
      <c r="W222" t="s">
        <v>44</v>
      </c>
      <c r="X222" t="s">
        <v>68</v>
      </c>
      <c r="Y222" t="s">
        <v>69</v>
      </c>
      <c r="Z222" t="s">
        <v>33</v>
      </c>
      <c r="AA222" t="s">
        <v>33</v>
      </c>
      <c r="AB222" t="s">
        <v>44</v>
      </c>
      <c r="AC222" t="s">
        <v>36</v>
      </c>
      <c r="AE222" t="s">
        <v>66</v>
      </c>
      <c r="AF222" t="s">
        <v>47</v>
      </c>
      <c r="AG222" t="s">
        <v>39</v>
      </c>
    </row>
    <row r="223" spans="1:33" x14ac:dyDescent="0.25">
      <c r="A223">
        <v>232</v>
      </c>
      <c r="B223" s="1">
        <v>44753.612280092602</v>
      </c>
      <c r="C223" s="1">
        <v>44753.615185185197</v>
      </c>
      <c r="D223" t="s">
        <v>22</v>
      </c>
      <c r="F223" t="s">
        <v>40</v>
      </c>
      <c r="G223" t="s">
        <v>172</v>
      </c>
      <c r="H223" t="s">
        <v>53</v>
      </c>
      <c r="I223" t="s">
        <v>26</v>
      </c>
      <c r="J223" t="s">
        <v>109</v>
      </c>
      <c r="K223" t="s">
        <v>84</v>
      </c>
      <c r="L223" t="s">
        <v>43</v>
      </c>
      <c r="P223" t="s">
        <v>30</v>
      </c>
      <c r="Q223" t="s">
        <v>33</v>
      </c>
      <c r="R223" cm="1">
        <f t="array" ref="R22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23" t="s">
        <v>32</v>
      </c>
      <c r="T223" cm="1">
        <f t="array" ref="T22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223">
        <f>ROUNDUP(AVERAGE(Table13[[#This Row],[22]],Table13[[#This Row],[32]]),0)</f>
        <v>6</v>
      </c>
      <c r="V223" t="str" cm="1">
        <f t="array" ref="V223">_xlfn.IFS(Table13[[#This Row],[33]]=1, "Strongly agree", Table13[[#This Row],[33]]=2, "Agree", Table13[[#This Row],[33]]=3, "Somewhat agree", Table13[[#This Row],[33]]=4, "Neutral", Table13[[#This Row],[33]]=5, "Somewhat disagree", Table13[[#This Row],[33]]=6, "Disagree", Table13[[#This Row],[33]]=7, "Strongly disagree", Table13[[#This Row],[33]]="","")</f>
        <v>Disagree</v>
      </c>
      <c r="W223" t="s">
        <v>36</v>
      </c>
      <c r="X223" t="s">
        <v>46</v>
      </c>
      <c r="Y223" t="s">
        <v>65</v>
      </c>
      <c r="Z223" t="s">
        <v>44</v>
      </c>
      <c r="AA223" t="s">
        <v>36</v>
      </c>
      <c r="AB223" t="s">
        <v>44</v>
      </c>
      <c r="AC223" t="s">
        <v>32</v>
      </c>
      <c r="AE223" t="s">
        <v>66</v>
      </c>
      <c r="AF223" t="s">
        <v>38</v>
      </c>
      <c r="AG223" t="s">
        <v>39</v>
      </c>
    </row>
    <row r="224" spans="1:33" x14ac:dyDescent="0.25">
      <c r="A224">
        <v>233</v>
      </c>
      <c r="B224" s="1">
        <v>44753.6190740741</v>
      </c>
      <c r="C224" s="1">
        <v>44753.621354166702</v>
      </c>
      <c r="D224" t="s">
        <v>22</v>
      </c>
      <c r="F224" t="s">
        <v>23</v>
      </c>
      <c r="G224" t="s">
        <v>89</v>
      </c>
      <c r="H224" t="s">
        <v>25</v>
      </c>
      <c r="I224" t="s">
        <v>54</v>
      </c>
      <c r="J224" t="s">
        <v>159</v>
      </c>
      <c r="K224" t="s">
        <v>119</v>
      </c>
      <c r="L224" t="s">
        <v>43</v>
      </c>
      <c r="P224" t="s">
        <v>48</v>
      </c>
      <c r="Q224" t="s">
        <v>44</v>
      </c>
      <c r="R224" cm="1">
        <f t="array" ref="R22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24" t="s">
        <v>31</v>
      </c>
      <c r="T224" cm="1">
        <f t="array" ref="T22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1</v>
      </c>
      <c r="U224">
        <f>ROUNDUP(AVERAGE(Table13[[#This Row],[22]],Table13[[#This Row],[32]]),0)</f>
        <v>2</v>
      </c>
      <c r="V224" t="str" cm="1">
        <f t="array" ref="V224">_xlfn.IFS(Table13[[#This Row],[33]]=1, "Strongly agree", Table13[[#This Row],[33]]=2, "Agree", Table13[[#This Row],[33]]=3, "Somewhat agree", Table13[[#This Row],[33]]=4, "Neutral", Table13[[#This Row],[33]]=5, "Somewhat disagree", Table13[[#This Row],[33]]=6, "Disagree", Table13[[#This Row],[33]]=7, "Strongly disagree", Table13[[#This Row],[33]]="","")</f>
        <v>Agree</v>
      </c>
      <c r="W224" t="s">
        <v>31</v>
      </c>
      <c r="X224" t="s">
        <v>145</v>
      </c>
      <c r="Y224" t="s">
        <v>57</v>
      </c>
      <c r="Z224" t="s">
        <v>45</v>
      </c>
      <c r="AA224" t="s">
        <v>31</v>
      </c>
      <c r="AB224" t="s">
        <v>31</v>
      </c>
      <c r="AC224" t="s">
        <v>44</v>
      </c>
      <c r="AE224" t="s">
        <v>66</v>
      </c>
      <c r="AF224" t="s">
        <v>47</v>
      </c>
      <c r="AG224" t="s">
        <v>39</v>
      </c>
    </row>
    <row r="225" spans="1:33" x14ac:dyDescent="0.25">
      <c r="A225">
        <v>234</v>
      </c>
      <c r="B225" s="1">
        <v>44753.653263888897</v>
      </c>
      <c r="C225" s="1">
        <v>44753.654745370397</v>
      </c>
      <c r="D225" t="s">
        <v>22</v>
      </c>
      <c r="F225" t="s">
        <v>40</v>
      </c>
      <c r="G225" t="s">
        <v>242</v>
      </c>
      <c r="H225" t="s">
        <v>25</v>
      </c>
      <c r="I225" t="s">
        <v>26</v>
      </c>
      <c r="J225" t="s">
        <v>96</v>
      </c>
      <c r="K225" t="s">
        <v>42</v>
      </c>
      <c r="L225" t="s">
        <v>43</v>
      </c>
      <c r="P225" t="s">
        <v>63</v>
      </c>
      <c r="Q225" t="s">
        <v>44</v>
      </c>
      <c r="R225" cm="1">
        <f t="array" ref="R22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25" t="s">
        <v>45</v>
      </c>
      <c r="T225" cm="1">
        <f t="array" ref="T22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25">
        <f>ROUNDUP(AVERAGE(Table13[[#This Row],[22]],Table13[[#This Row],[32]]),0)</f>
        <v>4</v>
      </c>
      <c r="V225" t="str" cm="1">
        <f t="array" ref="V225">_xlfn.IFS(Table13[[#This Row],[33]]=1, "Strongly agree", Table13[[#This Row],[33]]=2, "Agree", Table13[[#This Row],[33]]=3, "Somewhat agree", Table13[[#This Row],[33]]=4, "Neutral", Table13[[#This Row],[33]]=5, "Somewhat disagree", Table13[[#This Row],[33]]=6, "Disagree", Table13[[#This Row],[33]]=7, "Strongly disagree", Table13[[#This Row],[33]]="","")</f>
        <v>Neutral</v>
      </c>
      <c r="W225" t="s">
        <v>44</v>
      </c>
      <c r="X225" t="s">
        <v>105</v>
      </c>
      <c r="Y225" t="s">
        <v>57</v>
      </c>
      <c r="Z225" t="s">
        <v>44</v>
      </c>
      <c r="AA225" t="s">
        <v>32</v>
      </c>
      <c r="AB225" t="s">
        <v>36</v>
      </c>
      <c r="AC225" t="s">
        <v>36</v>
      </c>
      <c r="AE225" t="s">
        <v>66</v>
      </c>
      <c r="AF225" t="s">
        <v>47</v>
      </c>
      <c r="AG225" t="s">
        <v>39</v>
      </c>
    </row>
    <row r="226" spans="1:33" x14ac:dyDescent="0.25">
      <c r="A226">
        <v>235</v>
      </c>
      <c r="B226" s="1">
        <v>44753.664722222202</v>
      </c>
      <c r="C226" s="1">
        <v>44753.665810185201</v>
      </c>
      <c r="D226" t="s">
        <v>22</v>
      </c>
      <c r="F226" t="s">
        <v>40</v>
      </c>
      <c r="G226" t="s">
        <v>172</v>
      </c>
      <c r="H226" t="s">
        <v>25</v>
      </c>
      <c r="I226" t="s">
        <v>26</v>
      </c>
      <c r="J226" t="s">
        <v>118</v>
      </c>
      <c r="K226" t="s">
        <v>42</v>
      </c>
      <c r="L226" t="s">
        <v>43</v>
      </c>
      <c r="P226" t="s">
        <v>48</v>
      </c>
      <c r="Q226" t="s">
        <v>31</v>
      </c>
      <c r="R226" cm="1">
        <f t="array" ref="R22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26" t="s">
        <v>44</v>
      </c>
      <c r="T226" cm="1">
        <f t="array" ref="T22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26">
        <f>ROUNDUP(AVERAGE(Table13[[#This Row],[22]],Table13[[#This Row],[32]]),0)</f>
        <v>2</v>
      </c>
      <c r="V226" t="str" cm="1">
        <f t="array" ref="V226">_xlfn.IFS(Table13[[#This Row],[33]]=1, "Strongly agree", Table13[[#This Row],[33]]=2, "Agree", Table13[[#This Row],[33]]=3, "Somewhat agree", Table13[[#This Row],[33]]=4, "Neutral", Table13[[#This Row],[33]]=5, "Somewhat disagree", Table13[[#This Row],[33]]=6, "Disagree", Table13[[#This Row],[33]]=7, "Strongly disagree", Table13[[#This Row],[33]]="","")</f>
        <v>Agree</v>
      </c>
      <c r="W226" t="s">
        <v>31</v>
      </c>
      <c r="X226" t="s">
        <v>34</v>
      </c>
      <c r="Y226" t="s">
        <v>60</v>
      </c>
      <c r="Z226" t="s">
        <v>44</v>
      </c>
      <c r="AA226" t="s">
        <v>36</v>
      </c>
      <c r="AB226" t="s">
        <v>36</v>
      </c>
      <c r="AC226" t="s">
        <v>36</v>
      </c>
      <c r="AE226" t="s">
        <v>37</v>
      </c>
      <c r="AF226" t="s">
        <v>47</v>
      </c>
      <c r="AG226" t="s">
        <v>39</v>
      </c>
    </row>
    <row r="227" spans="1:33" x14ac:dyDescent="0.25">
      <c r="A227">
        <v>236</v>
      </c>
      <c r="B227" s="1">
        <v>44753.682326388902</v>
      </c>
      <c r="C227" s="1">
        <v>44753.684282407397</v>
      </c>
      <c r="D227" t="s">
        <v>22</v>
      </c>
      <c r="F227" t="s">
        <v>23</v>
      </c>
      <c r="G227" t="s">
        <v>52</v>
      </c>
      <c r="H227" t="s">
        <v>25</v>
      </c>
      <c r="I227" t="s">
        <v>26</v>
      </c>
      <c r="J227" t="s">
        <v>27</v>
      </c>
      <c r="K227" t="s">
        <v>83</v>
      </c>
      <c r="L227" t="s">
        <v>43</v>
      </c>
      <c r="P227" t="s">
        <v>30</v>
      </c>
      <c r="Q227" t="s">
        <v>36</v>
      </c>
      <c r="R227" cm="1">
        <f t="array" ref="R22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27" t="s">
        <v>44</v>
      </c>
      <c r="T227" cm="1">
        <f t="array" ref="T22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27">
        <f>ROUNDUP(AVERAGE(Table13[[#This Row],[22]],Table13[[#This Row],[32]]),0)</f>
        <v>3</v>
      </c>
      <c r="V227" t="str" cm="1">
        <f t="array" ref="V227">_xlfn.IFS(Table13[[#This Row],[33]]=1, "Strongly agree", Table13[[#This Row],[33]]=2, "Agree", Table13[[#This Row],[33]]=3, "Somewhat agree", Table13[[#This Row],[33]]=4, "Neutral", Table13[[#This Row],[33]]=5, "Somewhat disagree", Table13[[#This Row],[33]]=6, "Disagree", Table13[[#This Row],[33]]=7, "Strongly disagree", Table13[[#This Row],[33]]="","")</f>
        <v>Somewhat agree</v>
      </c>
      <c r="W227" t="s">
        <v>31</v>
      </c>
      <c r="X227" t="s">
        <v>34</v>
      </c>
      <c r="Y227" t="s">
        <v>72</v>
      </c>
      <c r="Z227" t="s">
        <v>31</v>
      </c>
      <c r="AA227" t="s">
        <v>33</v>
      </c>
      <c r="AB227" t="s">
        <v>44</v>
      </c>
      <c r="AC227" t="s">
        <v>31</v>
      </c>
      <c r="AD227" t="s">
        <v>243</v>
      </c>
      <c r="AE227" t="s">
        <v>66</v>
      </c>
      <c r="AF227" t="s">
        <v>38</v>
      </c>
      <c r="AG227" t="s">
        <v>39</v>
      </c>
    </row>
    <row r="228" spans="1:33" x14ac:dyDescent="0.25">
      <c r="A228">
        <v>237</v>
      </c>
      <c r="B228" s="1">
        <v>44753.699409722198</v>
      </c>
      <c r="C228" s="1">
        <v>44753.701469907399</v>
      </c>
      <c r="D228" t="s">
        <v>22</v>
      </c>
      <c r="F228" t="s">
        <v>40</v>
      </c>
      <c r="G228" t="s">
        <v>52</v>
      </c>
      <c r="H228" t="s">
        <v>25</v>
      </c>
      <c r="I228" t="s">
        <v>26</v>
      </c>
      <c r="J228" t="s">
        <v>92</v>
      </c>
      <c r="K228" t="s">
        <v>98</v>
      </c>
      <c r="L228" t="s">
        <v>29</v>
      </c>
      <c r="M228" t="s">
        <v>30</v>
      </c>
      <c r="N228" t="s">
        <v>30</v>
      </c>
      <c r="O228" t="s">
        <v>36</v>
      </c>
      <c r="Q228" t="s">
        <v>31</v>
      </c>
      <c r="R228" cm="1">
        <f t="array" ref="R22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28" t="s">
        <v>32</v>
      </c>
      <c r="T228" cm="1">
        <f t="array" ref="T22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228">
        <f>ROUNDUP(AVERAGE(Table13[[#This Row],[22]],Table13[[#This Row],[32]]),0)</f>
        <v>4</v>
      </c>
      <c r="V228" t="str" cm="1">
        <f t="array" ref="V228">_xlfn.IFS(Table13[[#This Row],[33]]=1, "Strongly agree", Table13[[#This Row],[33]]=2, "Agree", Table13[[#This Row],[33]]=3, "Somewhat agree", Table13[[#This Row],[33]]=4, "Neutral", Table13[[#This Row],[33]]=5, "Somewhat disagree", Table13[[#This Row],[33]]=6, "Disagree", Table13[[#This Row],[33]]=7, "Strongly disagree", Table13[[#This Row],[33]]="","")</f>
        <v>Neutral</v>
      </c>
      <c r="W228" t="s">
        <v>31</v>
      </c>
      <c r="X228" t="s">
        <v>64</v>
      </c>
      <c r="Y228" t="s">
        <v>35</v>
      </c>
      <c r="Z228" t="s">
        <v>36</v>
      </c>
      <c r="AA228" t="s">
        <v>36</v>
      </c>
      <c r="AB228" t="s">
        <v>36</v>
      </c>
      <c r="AC228" t="s">
        <v>36</v>
      </c>
      <c r="AE228" t="s">
        <v>37</v>
      </c>
      <c r="AF228" t="s">
        <v>38</v>
      </c>
      <c r="AG228" t="s">
        <v>51</v>
      </c>
    </row>
    <row r="229" spans="1:33" x14ac:dyDescent="0.25">
      <c r="A229">
        <v>238</v>
      </c>
      <c r="B229" s="1">
        <v>44753.714861111097</v>
      </c>
      <c r="C229" s="1">
        <v>44753.716377314799</v>
      </c>
      <c r="D229" t="s">
        <v>22</v>
      </c>
      <c r="F229" t="s">
        <v>40</v>
      </c>
      <c r="G229" t="s">
        <v>244</v>
      </c>
      <c r="H229" t="s">
        <v>25</v>
      </c>
      <c r="I229" t="s">
        <v>26</v>
      </c>
      <c r="J229" t="s">
        <v>27</v>
      </c>
      <c r="K229" t="s">
        <v>98</v>
      </c>
      <c r="L229" t="s">
        <v>43</v>
      </c>
      <c r="P229" t="s">
        <v>30</v>
      </c>
      <c r="Q229" t="s">
        <v>44</v>
      </c>
      <c r="R229" cm="1">
        <f t="array" ref="R22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29" t="s">
        <v>44</v>
      </c>
      <c r="T229" cm="1">
        <f t="array" ref="T22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29">
        <f>ROUNDUP(AVERAGE(Table13[[#This Row],[22]],Table13[[#This Row],[32]]),0)</f>
        <v>3</v>
      </c>
      <c r="V229" t="str" cm="1">
        <f t="array" ref="V229">_xlfn.IFS(Table13[[#This Row],[33]]=1, "Strongly agree", Table13[[#This Row],[33]]=2, "Agree", Table13[[#This Row],[33]]=3, "Somewhat agree", Table13[[#This Row],[33]]=4, "Neutral", Table13[[#This Row],[33]]=5, "Somewhat disagree", Table13[[#This Row],[33]]=6, "Disagree", Table13[[#This Row],[33]]=7, "Strongly disagree", Table13[[#This Row],[33]]="","")</f>
        <v>Somewhat agree</v>
      </c>
      <c r="W229" t="s">
        <v>36</v>
      </c>
      <c r="X229" t="s">
        <v>68</v>
      </c>
      <c r="Y229" t="s">
        <v>69</v>
      </c>
      <c r="Z229" t="s">
        <v>45</v>
      </c>
      <c r="AA229" t="s">
        <v>33</v>
      </c>
      <c r="AB229" t="s">
        <v>45</v>
      </c>
      <c r="AC229" t="s">
        <v>44</v>
      </c>
      <c r="AE229" t="s">
        <v>37</v>
      </c>
      <c r="AF229" t="s">
        <v>47</v>
      </c>
      <c r="AG229" t="s">
        <v>39</v>
      </c>
    </row>
    <row r="230" spans="1:33" x14ac:dyDescent="0.25">
      <c r="A230">
        <v>239</v>
      </c>
      <c r="B230" s="1">
        <v>44753.764421296299</v>
      </c>
      <c r="C230" s="1">
        <v>44753.766053240703</v>
      </c>
      <c r="D230" t="s">
        <v>22</v>
      </c>
      <c r="F230" t="s">
        <v>40</v>
      </c>
      <c r="G230" t="s">
        <v>41</v>
      </c>
      <c r="H230" t="s">
        <v>53</v>
      </c>
      <c r="I230" t="s">
        <v>90</v>
      </c>
      <c r="J230" t="s">
        <v>245</v>
      </c>
      <c r="K230" t="s">
        <v>75</v>
      </c>
      <c r="L230" t="s">
        <v>43</v>
      </c>
      <c r="P230" t="s">
        <v>30</v>
      </c>
      <c r="Q230" t="s">
        <v>44</v>
      </c>
      <c r="R230" cm="1">
        <f t="array" ref="R23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30" t="s">
        <v>73</v>
      </c>
      <c r="T230" cm="1">
        <f t="array" ref="T23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7</v>
      </c>
      <c r="U230">
        <f>ROUNDUP(AVERAGE(Table13[[#This Row],[22]],Table13[[#This Row],[32]]),0)</f>
        <v>5</v>
      </c>
      <c r="V230" t="str" cm="1">
        <f t="array" ref="V230">_xlfn.IFS(Table13[[#This Row],[33]]=1, "Strongly agree", Table13[[#This Row],[33]]=2, "Agree", Table13[[#This Row],[33]]=3, "Somewhat agree", Table13[[#This Row],[33]]=4, "Neutral", Table13[[#This Row],[33]]=5, "Somewhat disagree", Table13[[#This Row],[33]]=6, "Disagree", Table13[[#This Row],[33]]=7, "Strongly disagree", Table13[[#This Row],[33]]="","")</f>
        <v>Somewhat disagree</v>
      </c>
      <c r="W230" t="s">
        <v>31</v>
      </c>
      <c r="X230" t="s">
        <v>64</v>
      </c>
      <c r="Y230" t="s">
        <v>65</v>
      </c>
      <c r="Z230" t="s">
        <v>36</v>
      </c>
      <c r="AA230" t="s">
        <v>44</v>
      </c>
      <c r="AB230" t="s">
        <v>31</v>
      </c>
      <c r="AC230" t="s">
        <v>44</v>
      </c>
      <c r="AE230" t="s">
        <v>66</v>
      </c>
      <c r="AF230" t="s">
        <v>38</v>
      </c>
      <c r="AG230" t="s">
        <v>39</v>
      </c>
    </row>
    <row r="231" spans="1:33" x14ac:dyDescent="0.25">
      <c r="A231">
        <v>240</v>
      </c>
      <c r="B231" s="1">
        <v>44753.831423611096</v>
      </c>
      <c r="C231" s="1">
        <v>44753.833680555603</v>
      </c>
      <c r="D231" t="s">
        <v>22</v>
      </c>
      <c r="F231" t="s">
        <v>40</v>
      </c>
      <c r="G231" t="s">
        <v>246</v>
      </c>
      <c r="H231" t="s">
        <v>25</v>
      </c>
      <c r="I231" t="s">
        <v>54</v>
      </c>
      <c r="J231" t="s">
        <v>247</v>
      </c>
      <c r="K231" t="s">
        <v>42</v>
      </c>
      <c r="L231" t="s">
        <v>43</v>
      </c>
      <c r="P231" t="s">
        <v>76</v>
      </c>
      <c r="Q231" t="s">
        <v>36</v>
      </c>
      <c r="R231" cm="1">
        <f t="array" ref="R23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31" t="s">
        <v>44</v>
      </c>
      <c r="T231" cm="1">
        <f t="array" ref="T23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31">
        <f>ROUNDUP(AVERAGE(Table13[[#This Row],[22]],Table13[[#This Row],[32]]),0)</f>
        <v>3</v>
      </c>
      <c r="V231" t="str" cm="1">
        <f t="array" ref="V231">_xlfn.IFS(Table13[[#This Row],[33]]=1, "Strongly agree", Table13[[#This Row],[33]]=2, "Agree", Table13[[#This Row],[33]]=3, "Somewhat agree", Table13[[#This Row],[33]]=4, "Neutral", Table13[[#This Row],[33]]=5, "Somewhat disagree", Table13[[#This Row],[33]]=6, "Disagree", Table13[[#This Row],[33]]=7, "Strongly disagree", Table13[[#This Row],[33]]="","")</f>
        <v>Somewhat agree</v>
      </c>
      <c r="W231" t="s">
        <v>36</v>
      </c>
      <c r="X231" t="s">
        <v>68</v>
      </c>
      <c r="Y231" t="s">
        <v>69</v>
      </c>
      <c r="Z231" t="s">
        <v>32</v>
      </c>
      <c r="AA231" t="s">
        <v>36</v>
      </c>
      <c r="AB231" t="s">
        <v>31</v>
      </c>
      <c r="AC231" t="s">
        <v>44</v>
      </c>
      <c r="AE231" t="s">
        <v>66</v>
      </c>
      <c r="AF231" t="s">
        <v>82</v>
      </c>
      <c r="AG231" t="s">
        <v>51</v>
      </c>
    </row>
    <row r="232" spans="1:33" x14ac:dyDescent="0.25">
      <c r="A232">
        <v>241</v>
      </c>
      <c r="B232" s="1">
        <v>44753.831458333298</v>
      </c>
      <c r="C232" s="1">
        <v>44753.834548611099</v>
      </c>
      <c r="D232" t="s">
        <v>22</v>
      </c>
      <c r="F232" t="s">
        <v>40</v>
      </c>
      <c r="G232" t="s">
        <v>242</v>
      </c>
      <c r="H232" t="s">
        <v>25</v>
      </c>
      <c r="I232" t="s">
        <v>26</v>
      </c>
      <c r="J232" t="s">
        <v>248</v>
      </c>
      <c r="K232" t="s">
        <v>42</v>
      </c>
      <c r="L232" t="s">
        <v>43</v>
      </c>
      <c r="P232" t="s">
        <v>59</v>
      </c>
      <c r="Q232" t="s">
        <v>31</v>
      </c>
      <c r="R232" cm="1">
        <f t="array" ref="R23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32" t="s">
        <v>36</v>
      </c>
      <c r="T232" cm="1">
        <f t="array" ref="T23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32">
        <f>ROUNDUP(AVERAGE(Table13[[#This Row],[22]],Table13[[#This Row],[32]]),0)</f>
        <v>2</v>
      </c>
      <c r="V232" t="str" cm="1">
        <f t="array" ref="V232">_xlfn.IFS(Table13[[#This Row],[33]]=1, "Strongly agree", Table13[[#This Row],[33]]=2, "Agree", Table13[[#This Row],[33]]=3, "Somewhat agree", Table13[[#This Row],[33]]=4, "Neutral", Table13[[#This Row],[33]]=5, "Somewhat disagree", Table13[[#This Row],[33]]=6, "Disagree", Table13[[#This Row],[33]]=7, "Strongly disagree", Table13[[#This Row],[33]]="","")</f>
        <v>Agree</v>
      </c>
      <c r="W232" t="s">
        <v>31</v>
      </c>
      <c r="X232" t="s">
        <v>49</v>
      </c>
      <c r="Y232" t="s">
        <v>72</v>
      </c>
      <c r="Z232" t="s">
        <v>32</v>
      </c>
      <c r="AA232" t="s">
        <v>31</v>
      </c>
      <c r="AB232" t="s">
        <v>44</v>
      </c>
      <c r="AC232" t="s">
        <v>31</v>
      </c>
      <c r="AD232" t="s">
        <v>249</v>
      </c>
      <c r="AE232" t="s">
        <v>37</v>
      </c>
      <c r="AF232" t="s">
        <v>82</v>
      </c>
      <c r="AG232" t="s">
        <v>39</v>
      </c>
    </row>
    <row r="233" spans="1:33" x14ac:dyDescent="0.25">
      <c r="A233">
        <v>242</v>
      </c>
      <c r="B233" s="1">
        <v>44753.914305555598</v>
      </c>
      <c r="C233" s="1">
        <v>44753.916053240697</v>
      </c>
      <c r="D233" t="s">
        <v>22</v>
      </c>
      <c r="F233" t="s">
        <v>40</v>
      </c>
      <c r="G233" t="s">
        <v>52</v>
      </c>
      <c r="H233" t="s">
        <v>25</v>
      </c>
      <c r="I233" t="s">
        <v>26</v>
      </c>
      <c r="J233" t="s">
        <v>250</v>
      </c>
      <c r="K233" t="s">
        <v>84</v>
      </c>
      <c r="L233" t="s">
        <v>43</v>
      </c>
      <c r="P233" t="s">
        <v>30</v>
      </c>
      <c r="Q233" t="s">
        <v>44</v>
      </c>
      <c r="R233" cm="1">
        <f t="array" ref="R23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33" t="s">
        <v>45</v>
      </c>
      <c r="T233" cm="1">
        <f t="array" ref="T23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33">
        <f>ROUNDUP(AVERAGE(Table13[[#This Row],[22]],Table13[[#This Row],[32]]),0)</f>
        <v>4</v>
      </c>
      <c r="V233" t="str" cm="1">
        <f t="array" ref="V233">_xlfn.IFS(Table13[[#This Row],[33]]=1, "Strongly agree", Table13[[#This Row],[33]]=2, "Agree", Table13[[#This Row],[33]]=3, "Somewhat agree", Table13[[#This Row],[33]]=4, "Neutral", Table13[[#This Row],[33]]=5, "Somewhat disagree", Table13[[#This Row],[33]]=6, "Disagree", Table13[[#This Row],[33]]=7, "Strongly disagree", Table13[[#This Row],[33]]="","")</f>
        <v>Neutral</v>
      </c>
      <c r="W233" t="s">
        <v>31</v>
      </c>
      <c r="X233" t="s">
        <v>49</v>
      </c>
      <c r="Y233" t="s">
        <v>65</v>
      </c>
      <c r="Z233" t="s">
        <v>36</v>
      </c>
      <c r="AA233" t="s">
        <v>44</v>
      </c>
      <c r="AB233" t="s">
        <v>36</v>
      </c>
      <c r="AC233" t="s">
        <v>31</v>
      </c>
      <c r="AD233" t="s">
        <v>251</v>
      </c>
      <c r="AE233" t="s">
        <v>66</v>
      </c>
      <c r="AF233" t="s">
        <v>47</v>
      </c>
      <c r="AG233" t="s">
        <v>39</v>
      </c>
    </row>
    <row r="234" spans="1:33" x14ac:dyDescent="0.25">
      <c r="A234">
        <v>243</v>
      </c>
      <c r="B234" s="1">
        <v>44753.9504282407</v>
      </c>
      <c r="C234" s="1">
        <v>44753.950972222199</v>
      </c>
      <c r="D234" t="s">
        <v>22</v>
      </c>
      <c r="F234" t="s">
        <v>40</v>
      </c>
      <c r="G234" t="s">
        <v>71</v>
      </c>
      <c r="H234" t="s">
        <v>25</v>
      </c>
      <c r="I234" t="s">
        <v>26</v>
      </c>
      <c r="J234" t="s">
        <v>214</v>
      </c>
      <c r="K234" t="s">
        <v>28</v>
      </c>
      <c r="L234" t="s">
        <v>43</v>
      </c>
      <c r="P234" t="s">
        <v>76</v>
      </c>
      <c r="Q234" t="s">
        <v>33</v>
      </c>
      <c r="R234" cm="1">
        <f t="array" ref="R23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5</v>
      </c>
      <c r="S234" t="s">
        <v>45</v>
      </c>
      <c r="T234" cm="1">
        <f t="array" ref="T23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34">
        <f>ROUNDUP(AVERAGE(Table13[[#This Row],[22]],Table13[[#This Row],[32]]),0)</f>
        <v>5</v>
      </c>
      <c r="V234" t="str" cm="1">
        <f t="array" ref="V234">_xlfn.IFS(Table13[[#This Row],[33]]=1, "Strongly agree", Table13[[#This Row],[33]]=2, "Agree", Table13[[#This Row],[33]]=3, "Somewhat agree", Table13[[#This Row],[33]]=4, "Neutral", Table13[[#This Row],[33]]=5, "Somewhat disagree", Table13[[#This Row],[33]]=6, "Disagree", Table13[[#This Row],[33]]=7, "Strongly disagree", Table13[[#This Row],[33]]="","")</f>
        <v>Somewhat disagree</v>
      </c>
      <c r="W234" t="s">
        <v>33</v>
      </c>
      <c r="Y234" t="s">
        <v>72</v>
      </c>
      <c r="Z234" t="s">
        <v>33</v>
      </c>
      <c r="AA234" t="s">
        <v>45</v>
      </c>
      <c r="AB234" t="s">
        <v>33</v>
      </c>
      <c r="AC234" t="s">
        <v>45</v>
      </c>
      <c r="AE234" t="s">
        <v>66</v>
      </c>
      <c r="AF234" t="s">
        <v>38</v>
      </c>
      <c r="AG234" t="s">
        <v>51</v>
      </c>
    </row>
    <row r="235" spans="1:33" x14ac:dyDescent="0.25">
      <c r="A235">
        <v>244</v>
      </c>
      <c r="B235" s="1">
        <v>44754.490578703699</v>
      </c>
      <c r="C235" s="1">
        <v>44754.494444444397</v>
      </c>
      <c r="D235" t="s">
        <v>22</v>
      </c>
      <c r="F235" t="s">
        <v>23</v>
      </c>
      <c r="G235" t="s">
        <v>71</v>
      </c>
      <c r="H235" t="s">
        <v>25</v>
      </c>
      <c r="I235" t="s">
        <v>26</v>
      </c>
      <c r="J235" t="s">
        <v>109</v>
      </c>
      <c r="K235" t="s">
        <v>62</v>
      </c>
      <c r="L235" t="s">
        <v>56</v>
      </c>
      <c r="P235" t="s">
        <v>63</v>
      </c>
      <c r="Q235" t="s">
        <v>36</v>
      </c>
      <c r="R235" cm="1">
        <f t="array" ref="R235">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35" t="s">
        <v>32</v>
      </c>
      <c r="T235" cm="1">
        <f t="array" ref="T235">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6</v>
      </c>
      <c r="U235">
        <f>ROUNDUP(AVERAGE(Table13[[#This Row],[22]],Table13[[#This Row],[32]]),0)</f>
        <v>4</v>
      </c>
      <c r="V235" t="str" cm="1">
        <f t="array" ref="V235">_xlfn.IFS(Table13[[#This Row],[33]]=1, "Strongly agree", Table13[[#This Row],[33]]=2, "Agree", Table13[[#This Row],[33]]=3, "Somewhat agree", Table13[[#This Row],[33]]=4, "Neutral", Table13[[#This Row],[33]]=5, "Somewhat disagree", Table13[[#This Row],[33]]=6, "Disagree", Table13[[#This Row],[33]]=7, "Strongly disagree", Table13[[#This Row],[33]]="","")</f>
        <v>Neutral</v>
      </c>
      <c r="W235" t="s">
        <v>31</v>
      </c>
      <c r="X235" t="s">
        <v>46</v>
      </c>
      <c r="Y235" t="s">
        <v>57</v>
      </c>
      <c r="Z235" t="s">
        <v>44</v>
      </c>
      <c r="AA235" t="s">
        <v>45</v>
      </c>
      <c r="AB235" t="s">
        <v>31</v>
      </c>
      <c r="AC235" t="s">
        <v>36</v>
      </c>
      <c r="AD235" t="s">
        <v>252</v>
      </c>
      <c r="AE235" t="s">
        <v>37</v>
      </c>
      <c r="AF235" t="s">
        <v>111</v>
      </c>
      <c r="AG235" t="s">
        <v>39</v>
      </c>
    </row>
    <row r="236" spans="1:33" x14ac:dyDescent="0.25">
      <c r="A236">
        <v>245</v>
      </c>
      <c r="B236" s="1">
        <v>44754.795462962997</v>
      </c>
      <c r="C236" s="1">
        <v>44754.798333333303</v>
      </c>
      <c r="D236" t="s">
        <v>22</v>
      </c>
      <c r="F236" t="s">
        <v>40</v>
      </c>
      <c r="G236" t="s">
        <v>89</v>
      </c>
      <c r="H236" t="s">
        <v>25</v>
      </c>
      <c r="I236" t="s">
        <v>26</v>
      </c>
      <c r="J236" t="s">
        <v>121</v>
      </c>
      <c r="K236" t="s">
        <v>79</v>
      </c>
      <c r="L236" t="s">
        <v>43</v>
      </c>
      <c r="P236" t="s">
        <v>59</v>
      </c>
      <c r="Q236" t="s">
        <v>44</v>
      </c>
      <c r="R236" cm="1">
        <f t="array" ref="R236">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36" t="s">
        <v>36</v>
      </c>
      <c r="T236" cm="1">
        <f t="array" ref="T236">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36">
        <f>ROUNDUP(AVERAGE(Table13[[#This Row],[22]],Table13[[#This Row],[32]]),0)</f>
        <v>3</v>
      </c>
      <c r="V236" t="str" cm="1">
        <f t="array" ref="V236">_xlfn.IFS(Table13[[#This Row],[33]]=1, "Strongly agree", Table13[[#This Row],[33]]=2, "Agree", Table13[[#This Row],[33]]=3, "Somewhat agree", Table13[[#This Row],[33]]=4, "Neutral", Table13[[#This Row],[33]]=5, "Somewhat disagree", Table13[[#This Row],[33]]=6, "Disagree", Table13[[#This Row],[33]]=7, "Strongly disagree", Table13[[#This Row],[33]]="","")</f>
        <v>Somewhat agree</v>
      </c>
      <c r="W236" t="s">
        <v>31</v>
      </c>
      <c r="X236" t="s">
        <v>64</v>
      </c>
      <c r="Y236" t="s">
        <v>35</v>
      </c>
      <c r="Z236" t="s">
        <v>31</v>
      </c>
      <c r="AA236" t="s">
        <v>45</v>
      </c>
      <c r="AB236" t="s">
        <v>31</v>
      </c>
      <c r="AC236" t="s">
        <v>31</v>
      </c>
      <c r="AD236" t="s">
        <v>253</v>
      </c>
      <c r="AE236" t="s">
        <v>37</v>
      </c>
      <c r="AF236" t="s">
        <v>38</v>
      </c>
      <c r="AG236" t="s">
        <v>39</v>
      </c>
    </row>
    <row r="237" spans="1:33" x14ac:dyDescent="0.25">
      <c r="A237">
        <v>246</v>
      </c>
      <c r="B237" s="1">
        <v>44754.869583333297</v>
      </c>
      <c r="C237" s="1">
        <v>44754.871041666702</v>
      </c>
      <c r="D237" t="s">
        <v>22</v>
      </c>
      <c r="F237" t="s">
        <v>40</v>
      </c>
      <c r="G237" t="s">
        <v>254</v>
      </c>
      <c r="H237" t="s">
        <v>53</v>
      </c>
      <c r="I237" t="s">
        <v>90</v>
      </c>
      <c r="J237" t="s">
        <v>109</v>
      </c>
      <c r="K237" t="s">
        <v>104</v>
      </c>
      <c r="L237" t="s">
        <v>29</v>
      </c>
      <c r="M237" t="s">
        <v>59</v>
      </c>
      <c r="N237" t="s">
        <v>85</v>
      </c>
      <c r="Q237" t="s">
        <v>31</v>
      </c>
      <c r="R237" cm="1">
        <f t="array" ref="R237">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1</v>
      </c>
      <c r="S237" t="s">
        <v>33</v>
      </c>
      <c r="T237" cm="1">
        <f t="array" ref="T237">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5</v>
      </c>
      <c r="U237">
        <f>ROUNDUP(AVERAGE(Table13[[#This Row],[22]],Table13[[#This Row],[32]]),0)</f>
        <v>3</v>
      </c>
      <c r="V237" t="str" cm="1">
        <f t="array" ref="V237">_xlfn.IFS(Table13[[#This Row],[33]]=1, "Strongly agree", Table13[[#This Row],[33]]=2, "Agree", Table13[[#This Row],[33]]=3, "Somewhat agree", Table13[[#This Row],[33]]=4, "Neutral", Table13[[#This Row],[33]]=5, "Somewhat disagree", Table13[[#This Row],[33]]=6, "Disagree", Table13[[#This Row],[33]]=7, "Strongly disagree", Table13[[#This Row],[33]]="","")</f>
        <v>Somewhat agree</v>
      </c>
      <c r="W237" t="s">
        <v>36</v>
      </c>
      <c r="X237" t="s">
        <v>68</v>
      </c>
      <c r="Y237" t="s">
        <v>69</v>
      </c>
      <c r="Z237" t="s">
        <v>31</v>
      </c>
      <c r="AA237" t="s">
        <v>31</v>
      </c>
      <c r="AB237" t="s">
        <v>31</v>
      </c>
      <c r="AC237" t="s">
        <v>36</v>
      </c>
      <c r="AF237" t="s">
        <v>38</v>
      </c>
      <c r="AG237" t="s">
        <v>39</v>
      </c>
    </row>
    <row r="238" spans="1:33" x14ac:dyDescent="0.25">
      <c r="A238">
        <v>247</v>
      </c>
      <c r="B238" s="1">
        <v>44754.869247685201</v>
      </c>
      <c r="C238" s="1">
        <v>44754.871412036999</v>
      </c>
      <c r="D238" t="s">
        <v>22</v>
      </c>
      <c r="F238" t="s">
        <v>40</v>
      </c>
      <c r="G238" t="s">
        <v>78</v>
      </c>
      <c r="H238" t="s">
        <v>25</v>
      </c>
      <c r="I238" t="s">
        <v>26</v>
      </c>
      <c r="J238" t="s">
        <v>118</v>
      </c>
      <c r="K238" t="s">
        <v>62</v>
      </c>
      <c r="L238" t="s">
        <v>29</v>
      </c>
      <c r="M238" t="s">
        <v>59</v>
      </c>
      <c r="N238" t="s">
        <v>30</v>
      </c>
      <c r="O238" t="s">
        <v>73</v>
      </c>
      <c r="Q238" t="s">
        <v>44</v>
      </c>
      <c r="R238" cm="1">
        <f t="array" ref="R238">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38" t="s">
        <v>44</v>
      </c>
      <c r="T238" cm="1">
        <f t="array" ref="T238">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38">
        <f>ROUNDUP(AVERAGE(Table13[[#This Row],[22]],Table13[[#This Row],[32]]),0)</f>
        <v>3</v>
      </c>
      <c r="V238" t="str" cm="1">
        <f t="array" ref="V238">_xlfn.IFS(Table13[[#This Row],[33]]=1, "Strongly agree", Table13[[#This Row],[33]]=2, "Agree", Table13[[#This Row],[33]]=3, "Somewhat agree", Table13[[#This Row],[33]]=4, "Neutral", Table13[[#This Row],[33]]=5, "Somewhat disagree", Table13[[#This Row],[33]]=6, "Disagree", Table13[[#This Row],[33]]=7, "Strongly disagree", Table13[[#This Row],[33]]="","")</f>
        <v>Somewhat agree</v>
      </c>
      <c r="W238" t="s">
        <v>36</v>
      </c>
      <c r="X238" t="s">
        <v>64</v>
      </c>
      <c r="Y238" t="s">
        <v>80</v>
      </c>
      <c r="Z238" t="s">
        <v>44</v>
      </c>
      <c r="AA238" t="s">
        <v>45</v>
      </c>
      <c r="AB238" t="s">
        <v>36</v>
      </c>
      <c r="AC238" t="s">
        <v>36</v>
      </c>
      <c r="AE238" t="s">
        <v>133</v>
      </c>
      <c r="AF238" t="s">
        <v>38</v>
      </c>
      <c r="AG238" t="s">
        <v>39</v>
      </c>
    </row>
    <row r="239" spans="1:33" x14ac:dyDescent="0.25">
      <c r="A239">
        <v>248</v>
      </c>
      <c r="B239" s="1">
        <v>44754.905590277798</v>
      </c>
      <c r="C239" s="1">
        <v>44754.908240740697</v>
      </c>
      <c r="D239" t="s">
        <v>22</v>
      </c>
      <c r="F239" t="s">
        <v>40</v>
      </c>
      <c r="G239" t="s">
        <v>172</v>
      </c>
      <c r="H239" t="s">
        <v>25</v>
      </c>
      <c r="I239" t="s">
        <v>26</v>
      </c>
      <c r="J239" t="s">
        <v>96</v>
      </c>
      <c r="K239" t="s">
        <v>42</v>
      </c>
      <c r="L239" t="s">
        <v>43</v>
      </c>
      <c r="P239" t="s">
        <v>30</v>
      </c>
      <c r="Q239" t="s">
        <v>36</v>
      </c>
      <c r="R239" cm="1">
        <f t="array" ref="R239">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39" t="s">
        <v>45</v>
      </c>
      <c r="T239" cm="1">
        <f t="array" ref="T239">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4</v>
      </c>
      <c r="U239">
        <f>ROUNDUP(AVERAGE(Table13[[#This Row],[22]],Table13[[#This Row],[32]]),0)</f>
        <v>3</v>
      </c>
      <c r="V239" t="str" cm="1">
        <f t="array" ref="V239">_xlfn.IFS(Table13[[#This Row],[33]]=1, "Strongly agree", Table13[[#This Row],[33]]=2, "Agree", Table13[[#This Row],[33]]=3, "Somewhat agree", Table13[[#This Row],[33]]=4, "Neutral", Table13[[#This Row],[33]]=5, "Somewhat disagree", Table13[[#This Row],[33]]=6, "Disagree", Table13[[#This Row],[33]]=7, "Strongly disagree", Table13[[#This Row],[33]]="","")</f>
        <v>Somewhat agree</v>
      </c>
      <c r="W239" t="s">
        <v>36</v>
      </c>
      <c r="X239" t="s">
        <v>64</v>
      </c>
      <c r="Y239" t="s">
        <v>65</v>
      </c>
      <c r="Z239" t="s">
        <v>44</v>
      </c>
      <c r="AA239" t="s">
        <v>33</v>
      </c>
      <c r="AB239" t="s">
        <v>36</v>
      </c>
      <c r="AC239" t="s">
        <v>44</v>
      </c>
      <c r="AE239" t="s">
        <v>37</v>
      </c>
      <c r="AF239" t="s">
        <v>38</v>
      </c>
      <c r="AG239" t="s">
        <v>39</v>
      </c>
    </row>
    <row r="240" spans="1:33" x14ac:dyDescent="0.25">
      <c r="A240">
        <v>249</v>
      </c>
      <c r="B240" s="1">
        <v>44754.912060185197</v>
      </c>
      <c r="C240" s="1">
        <v>44754.913935185199</v>
      </c>
      <c r="D240" t="s">
        <v>22</v>
      </c>
      <c r="F240" t="s">
        <v>40</v>
      </c>
      <c r="G240" t="s">
        <v>172</v>
      </c>
      <c r="H240" t="s">
        <v>25</v>
      </c>
      <c r="I240" t="s">
        <v>26</v>
      </c>
      <c r="J240" t="s">
        <v>118</v>
      </c>
      <c r="K240" t="s">
        <v>104</v>
      </c>
      <c r="L240" t="s">
        <v>29</v>
      </c>
      <c r="M240" t="s">
        <v>30</v>
      </c>
      <c r="N240" t="s">
        <v>85</v>
      </c>
      <c r="Q240" t="s">
        <v>36</v>
      </c>
      <c r="R240" cm="1">
        <f t="array" ref="R240">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40" t="s">
        <v>36</v>
      </c>
      <c r="T240" cm="1">
        <f t="array" ref="T240">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40">
        <f>ROUNDUP(AVERAGE(Table13[[#This Row],[22]],Table13[[#This Row],[32]]),0)</f>
        <v>2</v>
      </c>
      <c r="V240" t="str" cm="1">
        <f t="array" ref="V240">_xlfn.IFS(Table13[[#This Row],[33]]=1, "Strongly agree", Table13[[#This Row],[33]]=2, "Agree", Table13[[#This Row],[33]]=3, "Somewhat agree", Table13[[#This Row],[33]]=4, "Neutral", Table13[[#This Row],[33]]=5, "Somewhat disagree", Table13[[#This Row],[33]]=6, "Disagree", Table13[[#This Row],[33]]=7, "Strongly disagree", Table13[[#This Row],[33]]="","")</f>
        <v>Agree</v>
      </c>
      <c r="W240" t="s">
        <v>31</v>
      </c>
      <c r="X240" t="s">
        <v>68</v>
      </c>
      <c r="Y240" t="s">
        <v>69</v>
      </c>
      <c r="Z240" t="s">
        <v>44</v>
      </c>
      <c r="AA240" t="s">
        <v>33</v>
      </c>
      <c r="AB240" t="s">
        <v>44</v>
      </c>
      <c r="AC240" t="s">
        <v>44</v>
      </c>
      <c r="AD240" s="2" t="s">
        <v>255</v>
      </c>
      <c r="AE240" t="s">
        <v>37</v>
      </c>
      <c r="AF240" t="s">
        <v>82</v>
      </c>
      <c r="AG240" t="s">
        <v>39</v>
      </c>
    </row>
    <row r="241" spans="1:33" x14ac:dyDescent="0.25">
      <c r="A241">
        <v>250</v>
      </c>
      <c r="B241" s="1">
        <v>44754.9140625</v>
      </c>
      <c r="C241" s="1">
        <v>44754.914837962999</v>
      </c>
      <c r="D241" t="s">
        <v>22</v>
      </c>
      <c r="F241" t="s">
        <v>40</v>
      </c>
      <c r="G241" t="s">
        <v>172</v>
      </c>
      <c r="H241" t="s">
        <v>25</v>
      </c>
      <c r="I241" t="s">
        <v>26</v>
      </c>
      <c r="J241" t="s">
        <v>118</v>
      </c>
      <c r="K241" t="s">
        <v>104</v>
      </c>
      <c r="L241" t="s">
        <v>29</v>
      </c>
      <c r="M241" t="s">
        <v>30</v>
      </c>
      <c r="N241" t="s">
        <v>85</v>
      </c>
      <c r="Q241" t="s">
        <v>36</v>
      </c>
      <c r="R241" cm="1">
        <f t="array" ref="R241">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41" t="s">
        <v>36</v>
      </c>
      <c r="T241" cm="1">
        <f t="array" ref="T241">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41">
        <f>ROUNDUP(AVERAGE(Table13[[#This Row],[22]],Table13[[#This Row],[32]]),0)</f>
        <v>2</v>
      </c>
      <c r="V241" t="str" cm="1">
        <f t="array" ref="V241">_xlfn.IFS(Table13[[#This Row],[33]]=1, "Strongly agree", Table13[[#This Row],[33]]=2, "Agree", Table13[[#This Row],[33]]=3, "Somewhat agree", Table13[[#This Row],[33]]=4, "Neutral", Table13[[#This Row],[33]]=5, "Somewhat disagree", Table13[[#This Row],[33]]=6, "Disagree", Table13[[#This Row],[33]]=7, "Strongly disagree", Table13[[#This Row],[33]]="","")</f>
        <v>Agree</v>
      </c>
      <c r="W241" t="s">
        <v>36</v>
      </c>
      <c r="X241" t="s">
        <v>68</v>
      </c>
      <c r="Y241" t="s">
        <v>57</v>
      </c>
      <c r="Z241" t="s">
        <v>36</v>
      </c>
      <c r="AA241" t="s">
        <v>33</v>
      </c>
      <c r="AB241" t="s">
        <v>44</v>
      </c>
      <c r="AC241" t="s">
        <v>44</v>
      </c>
      <c r="AE241" t="s">
        <v>37</v>
      </c>
      <c r="AF241" t="s">
        <v>82</v>
      </c>
      <c r="AG241" t="s">
        <v>39</v>
      </c>
    </row>
    <row r="242" spans="1:33" x14ac:dyDescent="0.25">
      <c r="A242">
        <v>251</v>
      </c>
      <c r="B242" s="1">
        <v>44755.317303240699</v>
      </c>
      <c r="C242" s="1">
        <v>44755.3191898148</v>
      </c>
      <c r="D242" t="s">
        <v>22</v>
      </c>
      <c r="F242" t="s">
        <v>40</v>
      </c>
      <c r="G242" t="s">
        <v>41</v>
      </c>
      <c r="H242" t="s">
        <v>25</v>
      </c>
      <c r="I242" t="s">
        <v>26</v>
      </c>
      <c r="J242" t="s">
        <v>109</v>
      </c>
      <c r="K242" t="s">
        <v>62</v>
      </c>
      <c r="L242" t="s">
        <v>56</v>
      </c>
      <c r="P242" t="s">
        <v>63</v>
      </c>
      <c r="Q242" t="s">
        <v>36</v>
      </c>
      <c r="R242" cm="1">
        <f t="array" ref="R242">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42" t="s">
        <v>44</v>
      </c>
      <c r="T242" cm="1">
        <f t="array" ref="T242">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3</v>
      </c>
      <c r="U242">
        <f>ROUNDUP(AVERAGE(Table13[[#This Row],[22]],Table13[[#This Row],[32]]),0)</f>
        <v>3</v>
      </c>
      <c r="V242" t="str" cm="1">
        <f t="array" ref="V242">_xlfn.IFS(Table13[[#This Row],[33]]=1, "Strongly agree", Table13[[#This Row],[33]]=2, "Agree", Table13[[#This Row],[33]]=3, "Somewhat agree", Table13[[#This Row],[33]]=4, "Neutral", Table13[[#This Row],[33]]=5, "Somewhat disagree", Table13[[#This Row],[33]]=6, "Disagree", Table13[[#This Row],[33]]=7, "Strongly disagree", Table13[[#This Row],[33]]="","")</f>
        <v>Somewhat agree</v>
      </c>
      <c r="W242" t="s">
        <v>36</v>
      </c>
      <c r="X242" t="s">
        <v>145</v>
      </c>
      <c r="Y242" t="s">
        <v>57</v>
      </c>
      <c r="Z242" t="s">
        <v>45</v>
      </c>
      <c r="AA242" t="s">
        <v>45</v>
      </c>
      <c r="AB242" t="s">
        <v>36</v>
      </c>
      <c r="AC242" t="s">
        <v>36</v>
      </c>
      <c r="AE242" t="s">
        <v>66</v>
      </c>
      <c r="AF242" t="s">
        <v>47</v>
      </c>
      <c r="AG242" t="s">
        <v>39</v>
      </c>
    </row>
    <row r="243" spans="1:33" x14ac:dyDescent="0.25">
      <c r="A243">
        <v>252</v>
      </c>
      <c r="B243" s="1">
        <v>44755.4514583333</v>
      </c>
      <c r="C243" s="1">
        <v>44755.453148148103</v>
      </c>
      <c r="D243" t="s">
        <v>22</v>
      </c>
      <c r="F243" t="s">
        <v>23</v>
      </c>
      <c r="G243" t="s">
        <v>24</v>
      </c>
      <c r="H243" t="s">
        <v>25</v>
      </c>
      <c r="I243" t="s">
        <v>26</v>
      </c>
      <c r="J243" t="s">
        <v>27</v>
      </c>
      <c r="K243" t="s">
        <v>28</v>
      </c>
      <c r="L243" t="s">
        <v>29</v>
      </c>
      <c r="M243" t="s">
        <v>48</v>
      </c>
      <c r="N243" t="s">
        <v>48</v>
      </c>
      <c r="O243" t="s">
        <v>44</v>
      </c>
      <c r="Q243" t="s">
        <v>36</v>
      </c>
      <c r="R243" cm="1">
        <f t="array" ref="R243">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2</v>
      </c>
      <c r="S243" t="s">
        <v>36</v>
      </c>
      <c r="T243" cm="1">
        <f t="array" ref="T243">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43">
        <f>ROUNDUP(AVERAGE(Table13[[#This Row],[22]],Table13[[#This Row],[32]]),0)</f>
        <v>2</v>
      </c>
      <c r="V243" t="str" cm="1">
        <f t="array" ref="V243">_xlfn.IFS(Table13[[#This Row],[33]]=1, "Strongly agree", Table13[[#This Row],[33]]=2, "Agree", Table13[[#This Row],[33]]=3, "Somewhat agree", Table13[[#This Row],[33]]=4, "Neutral", Table13[[#This Row],[33]]=5, "Somewhat disagree", Table13[[#This Row],[33]]=6, "Disagree", Table13[[#This Row],[33]]=7, "Strongly disagree", Table13[[#This Row],[33]]="","")</f>
        <v>Agree</v>
      </c>
      <c r="W243" t="s">
        <v>31</v>
      </c>
      <c r="X243" t="s">
        <v>64</v>
      </c>
      <c r="Y243" t="s">
        <v>65</v>
      </c>
      <c r="Z243" t="s">
        <v>45</v>
      </c>
      <c r="AA243" t="s">
        <v>45</v>
      </c>
      <c r="AB243" t="s">
        <v>36</v>
      </c>
      <c r="AC243" t="s">
        <v>45</v>
      </c>
      <c r="AE243" t="s">
        <v>37</v>
      </c>
      <c r="AF243" t="s">
        <v>38</v>
      </c>
      <c r="AG243" t="s">
        <v>256</v>
      </c>
    </row>
    <row r="244" spans="1:33" x14ac:dyDescent="0.25">
      <c r="A244">
        <v>253</v>
      </c>
      <c r="B244" s="1">
        <v>44755.6415277778</v>
      </c>
      <c r="C244" s="1">
        <v>44755.643287036997</v>
      </c>
      <c r="D244" t="s">
        <v>22</v>
      </c>
      <c r="F244" t="s">
        <v>23</v>
      </c>
      <c r="G244" t="s">
        <v>24</v>
      </c>
      <c r="H244" t="s">
        <v>25</v>
      </c>
      <c r="I244" t="s">
        <v>26</v>
      </c>
      <c r="J244" t="s">
        <v>109</v>
      </c>
      <c r="K244" t="s">
        <v>62</v>
      </c>
      <c r="L244" t="s">
        <v>56</v>
      </c>
      <c r="P244" t="s">
        <v>30</v>
      </c>
      <c r="Q244" t="s">
        <v>44</v>
      </c>
      <c r="R244" cm="1">
        <f t="array" ref="R244">_xlfn.IFS(Table13[[#This Row],[Soft skills-Education]]="Strongly agree", 1, Table13[[#This Row],[Soft skills-Education]]="Agree", 2, Table13[[#This Row],[Soft skills-Education]]="Somewhat agree", 3, Table13[[#This Row],[Soft skills-Education]]="Neutral", 4, Table13[[#This Row],[Soft skills-Education]]="Somewhat disagree", 5, Table13[[#This Row],[Soft skills-Education]]="Disagree", 6, Table13[[#This Row],[Soft skills-Education]]="Strongly disagree", 7, Table13[[#This Row],[Soft skills-Education]]="","")</f>
        <v>3</v>
      </c>
      <c r="S244" t="s">
        <v>36</v>
      </c>
      <c r="T244" cm="1">
        <f t="array" ref="T244">_xlfn.IFS(Table13[[#This Row],[Hardskills-Education]]="Strongly agree", 1, Table13[[#This Row],[Hardskills-Education]]="Agree", 2, Table13[[#This Row],[Hardskills-Education]]="Somewhat agree", 3, Table13[[#This Row],[Hardskills-Education]]="Neutral", 4, Table13[[#This Row],[Hardskills-Education]]="Somewhat disagree", 5, Table13[[#This Row],[Hardskills-Education]]="Disagree", 6, Table13[[#This Row],[Hardskills-Education]]="Strongly disagree", 7, Table13[[#This Row],[Hardskills-Education]]="","")</f>
        <v>2</v>
      </c>
      <c r="U244">
        <f>ROUNDUP(AVERAGE(Table13[[#This Row],[22]],Table13[[#This Row],[32]]),0)</f>
        <v>3</v>
      </c>
      <c r="V244" t="str" cm="1">
        <f t="array" ref="V244">_xlfn.IFS(Table13[[#This Row],[33]]=1, "Strongly agree", Table13[[#This Row],[33]]=2, "Agree", Table13[[#This Row],[33]]=3, "Somewhat agree", Table13[[#This Row],[33]]=4, "Neutral", Table13[[#This Row],[33]]=5, "Somewhat disagree", Table13[[#This Row],[33]]=6, "Disagree", Table13[[#This Row],[33]]=7, "Strongly disagree", Table13[[#This Row],[33]]="","")</f>
        <v>Somewhat agree</v>
      </c>
      <c r="W244" t="s">
        <v>31</v>
      </c>
      <c r="X244" t="s">
        <v>49</v>
      </c>
      <c r="Y244" t="s">
        <v>80</v>
      </c>
      <c r="Z244" t="s">
        <v>36</v>
      </c>
      <c r="AA244" t="s">
        <v>31</v>
      </c>
      <c r="AB244" t="s">
        <v>31</v>
      </c>
      <c r="AC244" t="s">
        <v>44</v>
      </c>
      <c r="AE244" t="s">
        <v>37</v>
      </c>
      <c r="AF244" t="s">
        <v>38</v>
      </c>
      <c r="AG244" t="s">
        <v>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Thesis charts</vt:lpstr>
      <vt:lpstr>Chi square</vt:lpstr>
      <vt:lpstr>Findings</vt:lpstr>
      <vt:lpstr>Analysis</vt:lpstr>
      <vt:lpstr>Clean Data</vt:lpstr>
      <vt:lpstr>Duplicates</vt:lpstr>
      <vt:lpstr>Comments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Neeraj</cp:lastModifiedBy>
  <dcterms:created xsi:type="dcterms:W3CDTF">2022-07-15T14:34:44Z</dcterms:created>
  <dcterms:modified xsi:type="dcterms:W3CDTF">2022-09-26T12:08:26Z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