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D2C4E854-5FEB-45E2-8CA5-3AB4E77CEFF6}" xr6:coauthVersionLast="47" xr6:coauthVersionMax="47" xr10:uidLastSave="{00000000-0000-0000-0000-000000000000}"/>
  <bookViews>
    <workbookView xWindow="-110" yWindow="-110" windowWidth="19420" windowHeight="10560" xr2:uid="{AFDFF0EE-C16A-4C5D-A58F-D56EFC62F348}"/>
  </bookViews>
  <sheets>
    <sheet name="Model_1_30.50.50" sheetId="18" r:id="rId1"/>
    <sheet name="Hoja1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1" i="18" l="1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B10" i="18" l="1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<sst xmlns="http://schemas.openxmlformats.org/spreadsheetml/2006/main" count="44" uniqueCount="42">
  <si>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</si>
  <si>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</si>
  <si>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</si>
  <si>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</si>
  <si>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</si>
  <si>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</si>
  <si>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</si>
  <si>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</si>
  <si>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</si>
  <si>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</si>
  <si>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</si>
  <si>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</si>
  <si>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</si>
  <si>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</si>
  <si>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</si>
  <si>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</si>
  <si>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</si>
  <si>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</si>
  <si>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</si>
  <si>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</si>
  <si>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</si>
  <si>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</si>
  <si>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</si>
  <si>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</si>
  <si>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</si>
  <si>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</si>
  <si>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</si>
  <si>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</si>
  <si>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Obs: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</si>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</sst>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7" formatCode="#,##0.00000"/>
    <numFmt numFmtId="169" formatCode="0.0"/>
    <numFmt numFmtId="170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9" fontId="0" fillId="0" borderId="0" xfId="0" applyNumberFormat="1" applyAlignment="1">
      <alignment horizontal="center"/>
    </xf>
    <xf numFmtId="167" fontId="0" fillId="0" borderId="0" xfId="0" applyNumberFormat="1"/>
    <xf numFmtId="170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0" xfId="0" applyNumberFormat="1" applyFill="1"/>
    <xf numFmtId="0" fontId="0" fillId="0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tabSelected="1" zoomScale="69" zoomScaleNormal="69" workbookViewId="0">
      <selection activeCell="E22" sqref="E22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19" t="s">
        <v>28</v>
      </c>
      <c r="J1" s="19"/>
      <c r="K1" s="19"/>
      <c r="L1" s="1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19"/>
      <c r="J2" s="19"/>
      <c r="K2" s="19"/>
      <c r="L2" s="1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19"/>
      <c r="J3" s="19"/>
      <c r="K3" s="19"/>
      <c r="L3" s="1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30</v>
      </c>
      <c r="D4" s="5"/>
      <c r="E4" s="11" t="s">
        <v>11</v>
      </c>
      <c r="F4" s="1">
        <v>15</v>
      </c>
      <c r="G4" s="4" t="s">
        <v>12</v>
      </c>
      <c r="I4" s="19"/>
      <c r="J4" s="19"/>
      <c r="K4" s="19"/>
      <c r="L4" s="19"/>
      <c r="M4" s="3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26">
        <f>C2*C4</f>
        <v>1500</v>
      </c>
      <c r="D5" s="3"/>
      <c r="E5" s="11" t="s">
        <v>27</v>
      </c>
      <c r="F5" s="1">
        <v>10</v>
      </c>
      <c r="G5" s="4" t="s">
        <v>1</v>
      </c>
      <c r="I5" s="19"/>
      <c r="J5" s="19"/>
      <c r="K5" s="19"/>
      <c r="L5" s="19"/>
      <c r="M5" s="3"/>
      <c r="S5" s="6"/>
      <c r="T5" s="3"/>
      <c r="X5" s="3"/>
      <c r="Y5" s="3"/>
      <c r="Z5" s="3"/>
    </row>
    <row r="6" spans="1:39" x14ac:dyDescent="0.35">
      <c r="A6" s="3"/>
      <c r="B6" s="4" t="s">
        <v>29</v>
      </c>
      <c r="C6" s="1">
        <v>22626</v>
      </c>
      <c r="D6" s="3"/>
      <c r="I6" s="19"/>
      <c r="J6" s="19"/>
      <c r="K6" s="19"/>
      <c r="L6" s="1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30</v>
      </c>
      <c r="C7" s="4">
        <f>C6/(60*60)</f>
        <v>6.2850000000000001</v>
      </c>
      <c r="D7" s="3"/>
      <c r="I7" s="19"/>
      <c r="J7" s="19"/>
      <c r="K7" s="19"/>
      <c r="L7" s="1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31</v>
      </c>
      <c r="C9" s="8" t="s">
        <v>32</v>
      </c>
      <c r="D9" s="8" t="s">
        <v>33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36</v>
      </c>
      <c r="U9" s="8" t="s">
        <v>35</v>
      </c>
      <c r="V9" s="8" t="s">
        <v>34</v>
      </c>
      <c r="W9" s="27" t="s">
        <v>37</v>
      </c>
      <c r="X9" s="27" t="s">
        <v>38</v>
      </c>
      <c r="Y9" s="27" t="s">
        <v>39</v>
      </c>
      <c r="Z9" s="28" t="s">
        <v>8</v>
      </c>
      <c r="AA9" s="29" t="s">
        <v>40</v>
      </c>
      <c r="AB9" s="28" t="s">
        <v>41</v>
      </c>
      <c r="AC9" s="29" t="s">
        <v>9</v>
      </c>
      <c r="AD9" s="28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>76.766*V10-26.362</f>
        <v>20.465260000000004</v>
      </c>
      <c r="AC10" s="14">
        <f>AB10*Z10</f>
        <v>18.331667287057773</v>
      </c>
      <c r="AD10" s="10" t="str">
        <f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>SUM(D11:S11)*T11</f>
        <v>4728</v>
      </c>
      <c r="X11" s="7">
        <f t="shared" ref="X11:X40" si="0">$F$2*U11</f>
        <v>38808</v>
      </c>
      <c r="Y11" s="7">
        <f t="shared" ref="Y11:Y28" si="1">X11-W11</f>
        <v>34080</v>
      </c>
      <c r="Z11" s="9">
        <f t="shared" ref="Z10:Z22" si="2">Y11/X11</f>
        <v>0.87816944959802101</v>
      </c>
      <c r="AA11" s="18">
        <f t="shared" ref="AA11:AA40" si="3">0.0000020841*V11+0.00000055042</f>
        <v>1.821721E-6</v>
      </c>
      <c r="AB11" s="10">
        <f>76.766*V11-26.362</f>
        <v>20.465260000000004</v>
      </c>
      <c r="AC11" s="14">
        <f t="shared" ref="AC11:AC40" si="4">AB11*Z11</f>
        <v>17.971966110080398</v>
      </c>
      <c r="AD11" s="10" t="str">
        <f>IF(AC11&gt;=$F$4,"cumple","no cumple")</f>
        <v>cumple</v>
      </c>
      <c r="AM11" s="15"/>
    </row>
    <row r="12" spans="1:39" x14ac:dyDescent="0.35">
      <c r="A12" s="3">
        <f t="shared" ref="A12:A21" si="5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>SUM(D12:S12)*T12</f>
        <v>4692</v>
      </c>
      <c r="X12" s="7">
        <f t="shared" si="0"/>
        <v>44968</v>
      </c>
      <c r="Y12" s="7">
        <f t="shared" si="1"/>
        <v>40276</v>
      </c>
      <c r="Z12" s="9">
        <f t="shared" si="2"/>
        <v>0.89565913538516273</v>
      </c>
      <c r="AA12" s="18">
        <f t="shared" si="3"/>
        <v>1.821721E-6</v>
      </c>
      <c r="AB12" s="10">
        <f>76.766*V12-26.362</f>
        <v>20.465260000000004</v>
      </c>
      <c r="AC12" s="14">
        <f t="shared" si="4"/>
        <v>18.329897077032559</v>
      </c>
      <c r="AD12" s="10" t="str">
        <f>IF(AC12&gt;=$F$4,"cumple","no cumple")</f>
        <v>cumple</v>
      </c>
      <c r="AM12" s="15"/>
    </row>
    <row r="13" spans="1:39" x14ac:dyDescent="0.35">
      <c r="A13" s="3">
        <f t="shared" si="5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>SUM(D13:S13)*T13</f>
        <v>4301</v>
      </c>
      <c r="X13" s="7">
        <f t="shared" si="0"/>
        <v>25564</v>
      </c>
      <c r="Y13" s="7">
        <f t="shared" si="1"/>
        <v>21263</v>
      </c>
      <c r="Z13" s="9">
        <f t="shared" si="2"/>
        <v>0.83175559380378661</v>
      </c>
      <c r="AA13" s="18">
        <f t="shared" si="3"/>
        <v>1.821721E-6</v>
      </c>
      <c r="AB13" s="10">
        <f>76.766*V13-26.362</f>
        <v>20.465260000000004</v>
      </c>
      <c r="AC13" s="14">
        <f t="shared" si="4"/>
        <v>17.022094483648885</v>
      </c>
      <c r="AD13" s="10" t="str">
        <f>IF(AC13&gt;=$F$4,"cumple","no cumple")</f>
        <v>cumple</v>
      </c>
      <c r="AM13" s="15"/>
    </row>
    <row r="14" spans="1:39" x14ac:dyDescent="0.35">
      <c r="A14" s="3">
        <f t="shared" si="5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>SUM(D14:S14)*T14</f>
        <v>4704</v>
      </c>
      <c r="X14" s="7">
        <f t="shared" si="0"/>
        <v>37884</v>
      </c>
      <c r="Y14" s="7">
        <f t="shared" si="1"/>
        <v>33180</v>
      </c>
      <c r="Z14" s="9">
        <f t="shared" si="2"/>
        <v>0.87583148558758317</v>
      </c>
      <c r="AA14" s="18">
        <f t="shared" si="3"/>
        <v>1.821721E-6</v>
      </c>
      <c r="AB14" s="10">
        <f>76.766*V14-26.362</f>
        <v>20.465260000000004</v>
      </c>
      <c r="AC14" s="14">
        <f t="shared" si="4"/>
        <v>17.924119068736147</v>
      </c>
      <c r="AD14" s="10" t="str">
        <f>IF(AC14&gt;=$F$4,"cumple","no cumple")</f>
        <v>cumple</v>
      </c>
      <c r="AM14" s="15"/>
    </row>
    <row r="15" spans="1:39" x14ac:dyDescent="0.35">
      <c r="A15" s="3">
        <f t="shared" si="5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>SUM(D15:S15)*T15</f>
        <v>4764</v>
      </c>
      <c r="X15" s="7">
        <f t="shared" si="0"/>
        <v>39424</v>
      </c>
      <c r="Y15" s="7">
        <f t="shared" si="1"/>
        <v>34660</v>
      </c>
      <c r="Z15" s="9">
        <f t="shared" si="2"/>
        <v>0.87915990259740262</v>
      </c>
      <c r="AA15" s="18">
        <f t="shared" si="3"/>
        <v>1.821721E-6</v>
      </c>
      <c r="AB15" s="10">
        <f>76.766*V15-26.362</f>
        <v>20.465260000000004</v>
      </c>
      <c r="AC15" s="14">
        <f t="shared" si="4"/>
        <v>17.992235988230522</v>
      </c>
      <c r="AD15" s="10" t="str">
        <f>IF(AC15&gt;=$F$4,"cumple","no cumple")</f>
        <v>cumple</v>
      </c>
      <c r="AM15" s="15"/>
    </row>
    <row r="16" spans="1:39" x14ac:dyDescent="0.35">
      <c r="A16" s="3">
        <f t="shared" si="5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>SUM(D16:S16)*T16</f>
        <v>4752</v>
      </c>
      <c r="X16" s="7">
        <f t="shared" si="0"/>
        <v>39116</v>
      </c>
      <c r="Y16" s="7">
        <f t="shared" si="1"/>
        <v>34364</v>
      </c>
      <c r="Z16" s="9">
        <f t="shared" si="2"/>
        <v>0.87851518560179975</v>
      </c>
      <c r="AA16" s="18">
        <f t="shared" si="3"/>
        <v>1.821721E-6</v>
      </c>
      <c r="AB16" s="10">
        <f>76.766*V16-26.362</f>
        <v>20.465260000000004</v>
      </c>
      <c r="AC16" s="14">
        <f t="shared" si="4"/>
        <v>17.979041687289094</v>
      </c>
      <c r="AD16" s="10" t="str">
        <f>IF(AC16&gt;=$F$4,"cumple","no cumple")</f>
        <v>cumple</v>
      </c>
      <c r="AM16" s="15"/>
    </row>
    <row r="17" spans="1:40" s="21" customFormat="1" x14ac:dyDescent="0.35">
      <c r="A17" s="20">
        <f t="shared" si="5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22">
        <f>SUM(D17:S17)*T17</f>
        <v>4680</v>
      </c>
      <c r="X17" s="7">
        <f t="shared" si="0"/>
        <v>38192</v>
      </c>
      <c r="Y17" s="22">
        <f t="shared" si="1"/>
        <v>33512</v>
      </c>
      <c r="Z17" s="23">
        <f t="shared" si="2"/>
        <v>0.87746124842899031</v>
      </c>
      <c r="AA17" s="18">
        <f t="shared" si="3"/>
        <v>1.821721E-6</v>
      </c>
      <c r="AB17" s="24">
        <f>76.766*V17-26.362</f>
        <v>20.465260000000004</v>
      </c>
      <c r="AC17" s="14">
        <f t="shared" si="4"/>
        <v>17.957472589023883</v>
      </c>
      <c r="AD17" s="24" t="str">
        <f>IF(AC17&gt;=$F$4,"cumple","no cumple")</f>
        <v>cumple</v>
      </c>
      <c r="AM17" s="25"/>
    </row>
    <row r="18" spans="1:40" s="21" customFormat="1" x14ac:dyDescent="0.35">
      <c r="A18" s="20">
        <f t="shared" si="5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22">
        <f>SUM(D18:S18)*T18</f>
        <v>4740</v>
      </c>
      <c r="X18" s="7">
        <f t="shared" si="0"/>
        <v>45892</v>
      </c>
      <c r="Y18" s="22">
        <f t="shared" si="1"/>
        <v>41152</v>
      </c>
      <c r="Z18" s="23">
        <f t="shared" si="2"/>
        <v>0.89671402423080271</v>
      </c>
      <c r="AA18" s="18">
        <f t="shared" si="3"/>
        <v>1.821721E-6</v>
      </c>
      <c r="AB18" s="24">
        <f>76.766*V18-26.362</f>
        <v>20.465260000000004</v>
      </c>
      <c r="AC18" s="14">
        <f t="shared" si="4"/>
        <v>18.351485651529682</v>
      </c>
      <c r="AD18" s="24" t="str">
        <f>IF(AC18&gt;=$F$4,"cumple","no cumple")</f>
        <v>cumple</v>
      </c>
      <c r="AM18" s="25"/>
    </row>
    <row r="19" spans="1:40" s="21" customFormat="1" x14ac:dyDescent="0.35">
      <c r="A19" s="20">
        <f t="shared" si="5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22">
        <f>SUM(D19:S19)*T19</f>
        <v>4752</v>
      </c>
      <c r="X19" s="7">
        <f t="shared" si="0"/>
        <v>30800</v>
      </c>
      <c r="Y19" s="22">
        <f t="shared" si="1"/>
        <v>26048</v>
      </c>
      <c r="Z19" s="23">
        <f t="shared" si="2"/>
        <v>0.84571428571428575</v>
      </c>
      <c r="AA19" s="18">
        <f t="shared" si="3"/>
        <v>1.821721E-6</v>
      </c>
      <c r="AB19" s="24">
        <f>76.766*V19-26.362</f>
        <v>20.465260000000004</v>
      </c>
      <c r="AC19" s="14">
        <f t="shared" si="4"/>
        <v>17.307762742857147</v>
      </c>
      <c r="AD19" s="24" t="str">
        <f>IF(AC19&gt;=$F$4,"cumple","no cumple")</f>
        <v>cumple</v>
      </c>
    </row>
    <row r="20" spans="1:40" s="21" customFormat="1" x14ac:dyDescent="0.35">
      <c r="A20" s="20">
        <f t="shared" si="5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22">
        <f>SUM(D20:S20)*T20</f>
        <v>4764</v>
      </c>
      <c r="X20" s="7">
        <f t="shared" si="0"/>
        <v>45276</v>
      </c>
      <c r="Y20" s="22">
        <f t="shared" si="1"/>
        <v>40512</v>
      </c>
      <c r="Z20" s="23">
        <f t="shared" si="2"/>
        <v>0.89477869069705807</v>
      </c>
      <c r="AA20" s="18">
        <f t="shared" si="3"/>
        <v>1.821721E-6</v>
      </c>
      <c r="AB20" s="24">
        <f>76.766*V20-26.362</f>
        <v>20.465260000000004</v>
      </c>
      <c r="AC20" s="14">
        <f t="shared" si="4"/>
        <v>18.311878547574878</v>
      </c>
      <c r="AD20" s="24" t="str">
        <f>IF(AC20&gt;=$F$4,"cumple","no cumple")</f>
        <v>cumple</v>
      </c>
    </row>
    <row r="21" spans="1:40" x14ac:dyDescent="0.35">
      <c r="A21" s="3">
        <f t="shared" si="5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>SUM(D21:S21)*T21</f>
        <v>4608</v>
      </c>
      <c r="X21" s="7">
        <f t="shared" si="0"/>
        <v>29876</v>
      </c>
      <c r="Y21" s="7">
        <f t="shared" si="1"/>
        <v>25268</v>
      </c>
      <c r="Z21" s="9">
        <f t="shared" si="2"/>
        <v>0.84576248493774264</v>
      </c>
      <c r="AA21" s="18">
        <f t="shared" si="3"/>
        <v>1.821721E-6</v>
      </c>
      <c r="AB21" s="10">
        <f>76.766*V21-26.362</f>
        <v>20.465260000000004</v>
      </c>
      <c r="AC21" s="14">
        <f t="shared" si="4"/>
        <v>17.30874915249699</v>
      </c>
      <c r="AD21" s="10" t="str">
        <f>IF(AC21&gt;=$F$4,"cumple","no cumple")</f>
        <v>cumple</v>
      </c>
    </row>
    <row r="22" spans="1:40" x14ac:dyDescent="0.35"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>SUM(D22:S22)*T22</f>
        <v>4656</v>
      </c>
      <c r="X22" s="7">
        <f t="shared" si="0"/>
        <v>25564</v>
      </c>
      <c r="Y22" s="7">
        <f t="shared" si="1"/>
        <v>20908</v>
      </c>
      <c r="Z22" s="9">
        <f t="shared" si="2"/>
        <v>0.81786887810984199</v>
      </c>
      <c r="AA22" s="18">
        <f t="shared" si="3"/>
        <v>1.821721E-6</v>
      </c>
      <c r="AB22" s="10">
        <f>76.766*V22-26.362</f>
        <v>20.465260000000004</v>
      </c>
      <c r="AC22" s="14">
        <f t="shared" si="4"/>
        <v>16.737899236426227</v>
      </c>
      <c r="AD22" s="10" t="str">
        <f>IF(AC22&gt;=$F$4,"cumple","no cumple")</f>
        <v>cumple</v>
      </c>
    </row>
    <row r="23" spans="1:40" x14ac:dyDescent="0.35"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>SUM(D23:S23)*T23</f>
        <v>4632</v>
      </c>
      <c r="X23" s="7">
        <f t="shared" si="0"/>
        <v>43120</v>
      </c>
      <c r="Y23" s="7">
        <f t="shared" si="1"/>
        <v>38488</v>
      </c>
      <c r="Z23" s="9">
        <f t="shared" ref="Z23:Z28" si="6">Y23/X23</f>
        <v>0.89257884972170687</v>
      </c>
      <c r="AA23" s="18">
        <f t="shared" si="3"/>
        <v>1.821721E-6</v>
      </c>
      <c r="AB23" s="10">
        <f>76.766*V23-26.362</f>
        <v>20.465260000000004</v>
      </c>
      <c r="AC23" s="14">
        <f t="shared" si="4"/>
        <v>18.266858230055661</v>
      </c>
      <c r="AD23" s="10" t="str">
        <f>IF(AC23&gt;=$F$4,"cumple","no cumple")</f>
        <v>cumple</v>
      </c>
    </row>
    <row r="24" spans="1:40" x14ac:dyDescent="0.35"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>SUM(D24:S24)*T24</f>
        <v>4728</v>
      </c>
      <c r="X24" s="7">
        <f t="shared" si="0"/>
        <v>21868</v>
      </c>
      <c r="Y24" s="7">
        <f t="shared" si="1"/>
        <v>17140</v>
      </c>
      <c r="Z24" s="9">
        <f t="shared" si="6"/>
        <v>0.78379367111761478</v>
      </c>
      <c r="AA24" s="18">
        <f t="shared" si="3"/>
        <v>1.821721E-6</v>
      </c>
      <c r="AB24" s="10">
        <f>76.766*V24-26.362</f>
        <v>20.465260000000004</v>
      </c>
      <c r="AC24" s="14">
        <f t="shared" si="4"/>
        <v>16.040541265776479</v>
      </c>
      <c r="AD24" s="10" t="str">
        <f>IF(AC24&gt;=$F$4,"cumple","no cumple")</f>
        <v>cumple</v>
      </c>
    </row>
    <row r="25" spans="1:40" x14ac:dyDescent="0.35"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>SUM(D25:S25)*T25</f>
        <v>4716</v>
      </c>
      <c r="X25" s="7">
        <f t="shared" si="0"/>
        <v>24024</v>
      </c>
      <c r="Y25" s="7">
        <f t="shared" si="1"/>
        <v>19308</v>
      </c>
      <c r="Z25" s="9">
        <f t="shared" si="6"/>
        <v>0.80369630369630374</v>
      </c>
      <c r="AA25" s="18">
        <f t="shared" si="3"/>
        <v>1.821721E-6</v>
      </c>
      <c r="AB25" s="10">
        <f>76.766*V25-26.362</f>
        <v>20.465260000000004</v>
      </c>
      <c r="AC25" s="14">
        <f t="shared" si="4"/>
        <v>16.447853816183819</v>
      </c>
      <c r="AD25" s="10" t="str">
        <f>IF(AC25&gt;=$F$4,"cumple","no cumple")</f>
        <v>cumple</v>
      </c>
    </row>
    <row r="26" spans="1:40" x14ac:dyDescent="0.35"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>SUM(D26:S26)*T26</f>
        <v>4644</v>
      </c>
      <c r="X26" s="7">
        <f t="shared" si="0"/>
        <v>23408</v>
      </c>
      <c r="Y26" s="7">
        <f t="shared" si="1"/>
        <v>18764</v>
      </c>
      <c r="Z26" s="9">
        <f t="shared" si="6"/>
        <v>0.80160628844839377</v>
      </c>
      <c r="AA26" s="18">
        <f t="shared" si="3"/>
        <v>1.821721E-6</v>
      </c>
      <c r="AB26" s="10">
        <f>76.766*V26-26.362</f>
        <v>20.465260000000004</v>
      </c>
      <c r="AC26" s="14">
        <f t="shared" si="4"/>
        <v>16.405081110731377</v>
      </c>
      <c r="AD26" s="10" t="str">
        <f>IF(AC26&gt;=$F$4,"cumple","no cumple")</f>
        <v>cumple</v>
      </c>
    </row>
    <row r="27" spans="1:40" x14ac:dyDescent="0.35"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>SUM(D27:S27)*T27</f>
        <v>4836</v>
      </c>
      <c r="X27" s="7">
        <f t="shared" si="0"/>
        <v>31108</v>
      </c>
      <c r="Y27" s="7">
        <f t="shared" si="1"/>
        <v>26272</v>
      </c>
      <c r="Z27" s="9">
        <f t="shared" si="6"/>
        <v>0.8445415970168445</v>
      </c>
      <c r="AA27" s="18">
        <f t="shared" si="3"/>
        <v>1.821721E-6</v>
      </c>
      <c r="AB27" s="10">
        <f>76.766*V27-26.362</f>
        <v>20.465260000000004</v>
      </c>
      <c r="AC27" s="14">
        <f t="shared" si="4"/>
        <v>17.283763363764951</v>
      </c>
      <c r="AD27" s="10" t="str">
        <f>IF(AC27&gt;=$F$4,"cumple","no cumple")</f>
        <v>cumple</v>
      </c>
    </row>
    <row r="28" spans="1:40" x14ac:dyDescent="0.35"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>SUM(D28:S28)*T28</f>
        <v>4668</v>
      </c>
      <c r="X28" s="7">
        <f t="shared" si="0"/>
        <v>21560</v>
      </c>
      <c r="Y28" s="7">
        <f t="shared" si="1"/>
        <v>16892</v>
      </c>
      <c r="Z28" s="9">
        <f t="shared" si="6"/>
        <v>0.78348794063079774</v>
      </c>
      <c r="AA28" s="18">
        <f t="shared" si="3"/>
        <v>1.821721E-6</v>
      </c>
      <c r="AB28" s="10">
        <f>76.766*V28-26.362</f>
        <v>20.465260000000004</v>
      </c>
      <c r="AC28" s="14">
        <f t="shared" si="4"/>
        <v>16.034284411873845</v>
      </c>
      <c r="AD28" s="10" t="str">
        <f>IF(AC28&gt;=$F$4,"cumple","no cumple")</f>
        <v>cumple</v>
      </c>
    </row>
    <row r="29" spans="1:40" x14ac:dyDescent="0.35"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>SUM(D29:S29)*T29</f>
        <v>4752</v>
      </c>
      <c r="X29" s="7">
        <f t="shared" si="0"/>
        <v>22484</v>
      </c>
      <c r="Y29" s="7">
        <f t="shared" ref="Y29:Y40" si="7">X29-W29</f>
        <v>17732</v>
      </c>
      <c r="Z29" s="9">
        <f t="shared" ref="Z29:Z40" si="8">Y29/X29</f>
        <v>0.78864970645792565</v>
      </c>
      <c r="AA29" s="18">
        <f t="shared" si="3"/>
        <v>1.821721E-6</v>
      </c>
      <c r="AB29" s="10">
        <f>76.766*V29-26.362</f>
        <v>20.465260000000004</v>
      </c>
      <c r="AC29" s="14">
        <f t="shared" si="4"/>
        <v>16.139921291585132</v>
      </c>
      <c r="AD29" s="10" t="str">
        <f t="shared" ref="AD29:AD40" si="9">IF(AC29&gt;=$F$4,"cumple","no cumple")</f>
        <v>cumple</v>
      </c>
    </row>
    <row r="30" spans="1:40" x14ac:dyDescent="0.35"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>SUM(D30:S30)*T30</f>
        <v>4788</v>
      </c>
      <c r="X30" s="7">
        <f t="shared" si="0"/>
        <v>22176</v>
      </c>
      <c r="Y30" s="7">
        <f t="shared" si="7"/>
        <v>17388</v>
      </c>
      <c r="Z30" s="9">
        <f t="shared" si="8"/>
        <v>0.78409090909090906</v>
      </c>
      <c r="AA30" s="18">
        <f t="shared" si="3"/>
        <v>1.821721E-6</v>
      </c>
      <c r="AB30" s="10">
        <f>76.766*V30-26.362</f>
        <v>20.465260000000004</v>
      </c>
      <c r="AC30" s="14">
        <f t="shared" si="4"/>
        <v>16.04662431818182</v>
      </c>
      <c r="AD30" s="10" t="str">
        <f t="shared" si="9"/>
        <v>cumple</v>
      </c>
    </row>
    <row r="31" spans="1:40" x14ac:dyDescent="0.35"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>SUM(D31:S31)*T31</f>
        <v>4608</v>
      </c>
      <c r="X31" s="7">
        <f t="shared" si="0"/>
        <v>29568</v>
      </c>
      <c r="Y31" s="7">
        <f t="shared" si="7"/>
        <v>24960</v>
      </c>
      <c r="Z31" s="9">
        <f t="shared" si="8"/>
        <v>0.8441558441558441</v>
      </c>
      <c r="AA31" s="18">
        <f t="shared" si="3"/>
        <v>1.821721E-6</v>
      </c>
      <c r="AB31" s="10">
        <f>76.766*V31-26.362</f>
        <v>20.465260000000004</v>
      </c>
      <c r="AC31" s="14">
        <f t="shared" si="4"/>
        <v>17.275868831168832</v>
      </c>
      <c r="AD31" s="10" t="str">
        <f t="shared" si="9"/>
        <v>cumple</v>
      </c>
    </row>
    <row r="32" spans="1:40" x14ac:dyDescent="0.35"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>SUM(D32:S32)*T32</f>
        <v>4704</v>
      </c>
      <c r="X32" s="7">
        <f t="shared" si="0"/>
        <v>45892</v>
      </c>
      <c r="Y32" s="7">
        <f t="shared" si="7"/>
        <v>41188</v>
      </c>
      <c r="Z32" s="9">
        <f t="shared" si="8"/>
        <v>0.89749847467968269</v>
      </c>
      <c r="AA32" s="18">
        <f t="shared" si="3"/>
        <v>1.821721E-6</v>
      </c>
      <c r="AB32" s="10">
        <f>76.766*V32-26.362</f>
        <v>20.465260000000004</v>
      </c>
      <c r="AC32" s="14">
        <f t="shared" si="4"/>
        <v>18.367539633923126</v>
      </c>
      <c r="AD32" s="10" t="str">
        <f t="shared" si="9"/>
        <v>cumple</v>
      </c>
      <c r="AN32" s="15"/>
    </row>
    <row r="33" spans="2:30" x14ac:dyDescent="0.35"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>SUM(D33:S33)*T33</f>
        <v>4644</v>
      </c>
      <c r="X33" s="7">
        <f t="shared" si="0"/>
        <v>23716</v>
      </c>
      <c r="Y33" s="7">
        <f t="shared" si="7"/>
        <v>19072</v>
      </c>
      <c r="Z33" s="9">
        <f t="shared" si="8"/>
        <v>0.8041828301568561</v>
      </c>
      <c r="AA33" s="18">
        <f t="shared" si="3"/>
        <v>1.821721E-6</v>
      </c>
      <c r="AB33" s="10">
        <f>76.766*V33-26.362</f>
        <v>20.465260000000004</v>
      </c>
      <c r="AC33" s="14">
        <f t="shared" si="4"/>
        <v>16.457810706695906</v>
      </c>
      <c r="AD33" s="10" t="str">
        <f t="shared" si="9"/>
        <v>cumple</v>
      </c>
    </row>
    <row r="34" spans="2:30" x14ac:dyDescent="0.35"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>SUM(D34:S34)*T34</f>
        <v>4680</v>
      </c>
      <c r="X34" s="7">
        <f t="shared" si="0"/>
        <v>44352</v>
      </c>
      <c r="Y34" s="7">
        <f t="shared" si="7"/>
        <v>39672</v>
      </c>
      <c r="Z34" s="9">
        <f t="shared" si="8"/>
        <v>0.89448051948051943</v>
      </c>
      <c r="AA34" s="18">
        <f t="shared" si="3"/>
        <v>1.821721E-6</v>
      </c>
      <c r="AB34" s="10">
        <f>76.766*V34-26.362</f>
        <v>20.465260000000004</v>
      </c>
      <c r="AC34" s="14">
        <f t="shared" si="4"/>
        <v>18.305776396103898</v>
      </c>
      <c r="AD34" s="10" t="str">
        <f t="shared" si="9"/>
        <v>cumple</v>
      </c>
    </row>
    <row r="35" spans="2:30" x14ac:dyDescent="0.35"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>SUM(D35:S35)*T35</f>
        <v>4788</v>
      </c>
      <c r="X35" s="7">
        <f t="shared" si="0"/>
        <v>30492</v>
      </c>
      <c r="Y35" s="7">
        <f t="shared" si="7"/>
        <v>25704</v>
      </c>
      <c r="Z35" s="9">
        <f t="shared" si="8"/>
        <v>0.84297520661157022</v>
      </c>
      <c r="AA35" s="18">
        <f t="shared" si="3"/>
        <v>1.821721E-6</v>
      </c>
      <c r="AB35" s="10">
        <f>76.766*V35-26.362</f>
        <v>20.465260000000004</v>
      </c>
      <c r="AC35" s="14">
        <f t="shared" si="4"/>
        <v>17.251706776859507</v>
      </c>
      <c r="AD35" s="10" t="str">
        <f t="shared" si="9"/>
        <v>cumple</v>
      </c>
    </row>
    <row r="36" spans="2:30" x14ac:dyDescent="0.35"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>SUM(D36:S36)*T36</f>
        <v>4668</v>
      </c>
      <c r="X36" s="7">
        <f t="shared" si="0"/>
        <v>30184</v>
      </c>
      <c r="Y36" s="7">
        <f t="shared" si="7"/>
        <v>25516</v>
      </c>
      <c r="Z36" s="9">
        <f t="shared" si="8"/>
        <v>0.84534852902199842</v>
      </c>
      <c r="AA36" s="18">
        <f t="shared" si="3"/>
        <v>1.821721E-6</v>
      </c>
      <c r="AB36" s="10">
        <f>76.766*V36-26.362</f>
        <v>20.465260000000004</v>
      </c>
      <c r="AC36" s="14">
        <f t="shared" si="4"/>
        <v>17.300277437052745</v>
      </c>
      <c r="AD36" s="10" t="str">
        <f t="shared" si="9"/>
        <v>cumple</v>
      </c>
    </row>
    <row r="37" spans="2:30" x14ac:dyDescent="0.35"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>SUM(D37:S37)*T37</f>
        <v>4644</v>
      </c>
      <c r="X37" s="7">
        <f t="shared" si="0"/>
        <v>36960</v>
      </c>
      <c r="Y37" s="7">
        <f t="shared" si="7"/>
        <v>32316</v>
      </c>
      <c r="Z37" s="9">
        <f t="shared" si="8"/>
        <v>0.87435064935064932</v>
      </c>
      <c r="AA37" s="18">
        <f t="shared" si="3"/>
        <v>1.821721E-6</v>
      </c>
      <c r="AB37" s="10">
        <f>76.766*V37-26.362</f>
        <v>20.465260000000004</v>
      </c>
      <c r="AC37" s="14">
        <f t="shared" si="4"/>
        <v>17.893813370129873</v>
      </c>
      <c r="AD37" s="10" t="str">
        <f t="shared" si="9"/>
        <v>cumple</v>
      </c>
    </row>
    <row r="38" spans="2:30" x14ac:dyDescent="0.35"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>SUM(D38:S38)*T38</f>
        <v>4572</v>
      </c>
      <c r="X38" s="7">
        <f t="shared" si="0"/>
        <v>41272</v>
      </c>
      <c r="Y38" s="7">
        <f t="shared" si="7"/>
        <v>36700</v>
      </c>
      <c r="Z38" s="9">
        <f t="shared" si="8"/>
        <v>0.88922271758092652</v>
      </c>
      <c r="AA38" s="18">
        <f t="shared" si="3"/>
        <v>1.821721E-6</v>
      </c>
      <c r="AB38" s="10">
        <f>76.766*V38-26.362</f>
        <v>20.465260000000004</v>
      </c>
      <c r="AC38" s="14">
        <f t="shared" si="4"/>
        <v>18.198174113200235</v>
      </c>
      <c r="AD38" s="10" t="str">
        <f t="shared" si="9"/>
        <v>cumple</v>
      </c>
    </row>
    <row r="39" spans="2:30" x14ac:dyDescent="0.35"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>SUM(D39:S39)*T39</f>
        <v>4692</v>
      </c>
      <c r="X39" s="7">
        <f t="shared" si="0"/>
        <v>33264</v>
      </c>
      <c r="Y39" s="7">
        <f t="shared" si="7"/>
        <v>28572</v>
      </c>
      <c r="Z39" s="9">
        <f t="shared" si="8"/>
        <v>0.8589466089466089</v>
      </c>
      <c r="AA39" s="18">
        <f t="shared" si="3"/>
        <v>1.821721E-6</v>
      </c>
      <c r="AB39" s="10">
        <f>76.766*V39-26.362</f>
        <v>20.465260000000004</v>
      </c>
      <c r="AC39" s="14">
        <f t="shared" si="4"/>
        <v>17.57856567821068</v>
      </c>
      <c r="AD39" s="10" t="str">
        <f t="shared" si="9"/>
        <v>cumple</v>
      </c>
    </row>
    <row r="40" spans="2:30" x14ac:dyDescent="0.35"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>SUM(D40:S40)*T40</f>
        <v>4488</v>
      </c>
      <c r="X40" s="7">
        <f t="shared" si="0"/>
        <v>36652</v>
      </c>
      <c r="Y40" s="7">
        <f t="shared" si="7"/>
        <v>32164</v>
      </c>
      <c r="Z40" s="9">
        <f t="shared" si="8"/>
        <v>0.87755102040816324</v>
      </c>
      <c r="AA40" s="18">
        <f t="shared" si="3"/>
        <v>1.821721E-6</v>
      </c>
      <c r="AB40" s="10">
        <f>76.766*V40-26.362</f>
        <v>20.465260000000004</v>
      </c>
      <c r="AC40" s="14">
        <f t="shared" si="4"/>
        <v>17.959309795918372</v>
      </c>
      <c r="AD40" s="10" t="str">
        <f t="shared" si="9"/>
        <v>cumple</v>
      </c>
    </row>
    <row r="41" spans="2:30" x14ac:dyDescent="0.35">
      <c r="B41" s="17"/>
      <c r="E41" s="15"/>
      <c r="F41" s="15"/>
    </row>
    <row r="42" spans="2:30" x14ac:dyDescent="0.35">
      <c r="B42" s="17"/>
      <c r="E42" s="15"/>
      <c r="F42" s="15"/>
    </row>
    <row r="43" spans="2:30" x14ac:dyDescent="0.35">
      <c r="B43" s="17"/>
      <c r="E43" s="15"/>
      <c r="F43" s="15"/>
    </row>
    <row r="44" spans="2:30" x14ac:dyDescent="0.35">
      <c r="B44" s="17"/>
      <c r="E44" s="15"/>
      <c r="F44" s="15"/>
    </row>
    <row r="45" spans="2:30" x14ac:dyDescent="0.35">
      <c r="B45" s="17"/>
      <c r="E45" s="15"/>
      <c r="F45" s="15"/>
    </row>
    <row r="46" spans="2:30" x14ac:dyDescent="0.35">
      <c r="B46" s="17"/>
      <c r="E46" s="15"/>
      <c r="F46" s="15"/>
    </row>
    <row r="47" spans="2:30" x14ac:dyDescent="0.35">
      <c r="B47" s="17"/>
      <c r="E47" s="15"/>
      <c r="F47" s="15"/>
    </row>
    <row r="48" spans="2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Model_1_30.50.50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2022-11-17T20:32:18Z</dcterms:modified>
</cp:coreProperties>
</file>