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D42586A8-F8E0-46DB-8CE1-F503139C52F6}" xr6:coauthVersionLast="47" xr6:coauthVersionMax="47" xr10:uidLastSave="{00000000-0000-0000-0000-000000000000}"/>
  <bookViews>
    <workbookView xWindow="-120" yWindow="-120" windowWidth="38640" windowHeight="21240" tabRatio="690" xr2:uid="{00000000-000D-0000-FFFF-FFFF00000000}"/>
  </bookViews>
  <sheets>
    <sheet name="Graphs" sheetId="2" r:id="rId1"/>
    <sheet name="Mandelbulb Optimisations" sheetId="8" r:id="rId2"/>
    <sheet name="Mandelbulb Features" sheetId="9" r:id="rId3"/>
    <sheet name="Sierpinski Optimisations" sheetId="7" r:id="rId4"/>
    <sheet name="Sierpinski Features" sheetId="6" r:id="rId5"/>
    <sheet name="Stationary Optimisations" sheetId="10" r:id="rId6"/>
    <sheet name="Planet Optimisations" sheetId="11" r:id="rId7"/>
    <sheet name="Devices Mandelbulb" sheetId="12" r:id="rId8"/>
    <sheet name="Devices Sierpinski" sheetId="14" r:id="rId9"/>
    <sheet name="Devices Planet" sheetId="15" r:id="rId10"/>
    <sheet name="Resolutions 3060TI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3" l="1"/>
  <c r="X3" i="13"/>
  <c r="Y3" i="13"/>
  <c r="Z3" i="13"/>
  <c r="AA3" i="13"/>
  <c r="AB3" i="13"/>
  <c r="AC3" i="13"/>
  <c r="AE3" i="13"/>
  <c r="AF3" i="13"/>
  <c r="W4" i="13"/>
  <c r="X4" i="13"/>
  <c r="Y4" i="13"/>
  <c r="Z4" i="13"/>
  <c r="AA4" i="13"/>
  <c r="AB4" i="13"/>
  <c r="AC4" i="13"/>
  <c r="AD4" i="13" s="1"/>
  <c r="AE4" i="13"/>
  <c r="AF4" i="13"/>
  <c r="W5" i="13"/>
  <c r="X5" i="13"/>
  <c r="Y5" i="13"/>
  <c r="Z5" i="13"/>
  <c r="AA5" i="13"/>
  <c r="AB5" i="13"/>
  <c r="AC5" i="13"/>
  <c r="AE5" i="13"/>
  <c r="AF5" i="13"/>
  <c r="W6" i="13"/>
  <c r="X6" i="13"/>
  <c r="Y6" i="13"/>
  <c r="Z6" i="13"/>
  <c r="AA6" i="13"/>
  <c r="AB6" i="13"/>
  <c r="AC6" i="13"/>
  <c r="AE6" i="13"/>
  <c r="AF6" i="13"/>
  <c r="W7" i="13"/>
  <c r="X7" i="13"/>
  <c r="Y7" i="13"/>
  <c r="Z7" i="13"/>
  <c r="AA7" i="13"/>
  <c r="AB7" i="13"/>
  <c r="AC7" i="13"/>
  <c r="AE7" i="13"/>
  <c r="AF7" i="13"/>
  <c r="AF4" i="15"/>
  <c r="AE4" i="15"/>
  <c r="AC4" i="15"/>
  <c r="AB4" i="15"/>
  <c r="AA4" i="15"/>
  <c r="Z4" i="15"/>
  <c r="Y4" i="15"/>
  <c r="X4" i="15"/>
  <c r="W4" i="15"/>
  <c r="V4" i="15"/>
  <c r="AF3" i="15"/>
  <c r="AE3" i="15"/>
  <c r="AC3" i="15"/>
  <c r="AB3" i="15"/>
  <c r="AA3" i="15"/>
  <c r="Z3" i="15"/>
  <c r="Y3" i="15"/>
  <c r="X3" i="15"/>
  <c r="W3" i="15"/>
  <c r="V3" i="15"/>
  <c r="AF2" i="15"/>
  <c r="AE2" i="15"/>
  <c r="AC2" i="15"/>
  <c r="AB2" i="15"/>
  <c r="AA2" i="15"/>
  <c r="Z2" i="15"/>
  <c r="Y2" i="15"/>
  <c r="X2" i="15"/>
  <c r="W2" i="15"/>
  <c r="V2" i="15"/>
  <c r="AF4" i="14"/>
  <c r="AE4" i="14"/>
  <c r="AC4" i="14"/>
  <c r="AB4" i="14"/>
  <c r="AA4" i="14"/>
  <c r="Z4" i="14"/>
  <c r="Y4" i="14"/>
  <c r="X4" i="14"/>
  <c r="W4" i="14"/>
  <c r="V4" i="14"/>
  <c r="AF3" i="14"/>
  <c r="AE3" i="14"/>
  <c r="AC3" i="14"/>
  <c r="AB3" i="14"/>
  <c r="AA3" i="14"/>
  <c r="Z3" i="14"/>
  <c r="Y3" i="14"/>
  <c r="X3" i="14"/>
  <c r="W3" i="14"/>
  <c r="V3" i="14"/>
  <c r="AF2" i="14"/>
  <c r="AE2" i="14"/>
  <c r="AC2" i="14"/>
  <c r="AB2" i="14"/>
  <c r="AA2" i="14"/>
  <c r="Z2" i="14"/>
  <c r="Y2" i="14"/>
  <c r="X2" i="14"/>
  <c r="W2" i="14"/>
  <c r="V2" i="14"/>
  <c r="V3" i="11"/>
  <c r="W3" i="11"/>
  <c r="X3" i="11"/>
  <c r="Y3" i="11"/>
  <c r="Z3" i="11"/>
  <c r="AA3" i="11"/>
  <c r="AB3" i="11"/>
  <c r="AD3" i="11"/>
  <c r="AE3" i="11"/>
  <c r="V4" i="11"/>
  <c r="W4" i="11"/>
  <c r="X4" i="11"/>
  <c r="Y4" i="11"/>
  <c r="Z4" i="11"/>
  <c r="AA4" i="11"/>
  <c r="AB4" i="11"/>
  <c r="AD4" i="11"/>
  <c r="AE4" i="11"/>
  <c r="V5" i="11"/>
  <c r="W5" i="11"/>
  <c r="X5" i="11"/>
  <c r="Y5" i="11"/>
  <c r="Z5" i="11"/>
  <c r="AA5" i="11"/>
  <c r="AB5" i="11"/>
  <c r="AD5" i="11"/>
  <c r="AE5" i="11"/>
  <c r="V6" i="11"/>
  <c r="W6" i="11"/>
  <c r="X6" i="11"/>
  <c r="Y6" i="11"/>
  <c r="Z6" i="11"/>
  <c r="AA6" i="11"/>
  <c r="AB6" i="11"/>
  <c r="AD6" i="11"/>
  <c r="AE6" i="11"/>
  <c r="V3" i="7"/>
  <c r="W3" i="7"/>
  <c r="X3" i="7"/>
  <c r="Y3" i="7"/>
  <c r="Z3" i="7"/>
  <c r="AA3" i="7"/>
  <c r="AB3" i="7"/>
  <c r="AD3" i="7"/>
  <c r="AE3" i="7"/>
  <c r="V4" i="7"/>
  <c r="W4" i="7"/>
  <c r="X4" i="7"/>
  <c r="Y4" i="7"/>
  <c r="Z4" i="7"/>
  <c r="AA4" i="7"/>
  <c r="AB4" i="7"/>
  <c r="AD4" i="7"/>
  <c r="AE4" i="7"/>
  <c r="V5" i="7"/>
  <c r="W5" i="7"/>
  <c r="X5" i="7"/>
  <c r="Y5" i="7"/>
  <c r="Z5" i="7"/>
  <c r="AA5" i="7"/>
  <c r="AB5" i="7"/>
  <c r="AD5" i="7"/>
  <c r="AE5" i="7"/>
  <c r="V6" i="7"/>
  <c r="W6" i="7"/>
  <c r="X6" i="7"/>
  <c r="Y6" i="7"/>
  <c r="Z6" i="7"/>
  <c r="AA6" i="7"/>
  <c r="AB6" i="7"/>
  <c r="AD6" i="7"/>
  <c r="AE6" i="7"/>
  <c r="V3" i="10"/>
  <c r="W3" i="10"/>
  <c r="X3" i="10"/>
  <c r="Y3" i="10"/>
  <c r="Z3" i="10"/>
  <c r="AA3" i="10"/>
  <c r="AB3" i="10"/>
  <c r="AD3" i="10"/>
  <c r="AE3" i="10"/>
  <c r="V4" i="10"/>
  <c r="W4" i="10"/>
  <c r="X4" i="10"/>
  <c r="Y4" i="10"/>
  <c r="Z4" i="10"/>
  <c r="AA4" i="10"/>
  <c r="AB4" i="10"/>
  <c r="AD4" i="10"/>
  <c r="AE4" i="10"/>
  <c r="V5" i="10"/>
  <c r="W5" i="10"/>
  <c r="X5" i="10"/>
  <c r="Y5" i="10"/>
  <c r="Z5" i="10"/>
  <c r="AA5" i="10"/>
  <c r="AB5" i="10"/>
  <c r="AD5" i="10"/>
  <c r="AE5" i="10"/>
  <c r="V6" i="10"/>
  <c r="W6" i="10"/>
  <c r="X6" i="10"/>
  <c r="Y6" i="10"/>
  <c r="Z6" i="10"/>
  <c r="AA6" i="10"/>
  <c r="AB6" i="10"/>
  <c r="AD6" i="10"/>
  <c r="AE6" i="10"/>
  <c r="AE2" i="6"/>
  <c r="AD2" i="6"/>
  <c r="AB2" i="6"/>
  <c r="AA2" i="6"/>
  <c r="Z2" i="6"/>
  <c r="Y2" i="6"/>
  <c r="X2" i="6"/>
  <c r="W2" i="6"/>
  <c r="V2" i="6"/>
  <c r="AE2" i="7"/>
  <c r="AD2" i="7"/>
  <c r="AB2" i="7"/>
  <c r="AA2" i="7"/>
  <c r="Z2" i="7"/>
  <c r="Y2" i="7"/>
  <c r="X2" i="7"/>
  <c r="W2" i="7"/>
  <c r="V2" i="7"/>
  <c r="AE2" i="9"/>
  <c r="AD2" i="9"/>
  <c r="AB2" i="9"/>
  <c r="AA2" i="9"/>
  <c r="Z2" i="9"/>
  <c r="Y2" i="9"/>
  <c r="X2" i="9"/>
  <c r="W2" i="9"/>
  <c r="V2" i="9"/>
  <c r="V3" i="13"/>
  <c r="V4" i="13"/>
  <c r="V5" i="13"/>
  <c r="V6" i="13"/>
  <c r="V7" i="13"/>
  <c r="AF2" i="13"/>
  <c r="AE2" i="13"/>
  <c r="AC2" i="13"/>
  <c r="AB2" i="13"/>
  <c r="AA2" i="13"/>
  <c r="Z2" i="13"/>
  <c r="Y2" i="13"/>
  <c r="X2" i="13"/>
  <c r="W2" i="13"/>
  <c r="V2" i="13"/>
  <c r="W3" i="12"/>
  <c r="W4" i="12"/>
  <c r="W2" i="12"/>
  <c r="X3" i="12"/>
  <c r="X4" i="12"/>
  <c r="X2" i="12"/>
  <c r="AH5" i="13" l="1"/>
  <c r="AD6" i="13"/>
  <c r="AH6" i="13"/>
  <c r="AH7" i="13"/>
  <c r="AG4" i="13"/>
  <c r="AG6" i="13"/>
  <c r="AH3" i="13"/>
  <c r="AD7" i="13"/>
  <c r="AG7" i="13" s="1"/>
  <c r="AD3" i="13"/>
  <c r="AG3" i="13" s="1"/>
  <c r="AH4" i="13"/>
  <c r="AD5" i="13"/>
  <c r="AG5" i="13" s="1"/>
  <c r="AH4" i="15"/>
  <c r="AH4" i="14"/>
  <c r="AD2" i="15"/>
  <c r="AG2" i="15" s="1"/>
  <c r="AH2" i="15"/>
  <c r="AH3" i="15"/>
  <c r="AD4" i="15"/>
  <c r="AG4" i="15" s="1"/>
  <c r="AD3" i="15"/>
  <c r="AG3" i="15" s="1"/>
  <c r="AD2" i="14"/>
  <c r="AG2" i="14" s="1"/>
  <c r="AD4" i="14"/>
  <c r="AG4" i="14" s="1"/>
  <c r="AD3" i="14"/>
  <c r="AG3" i="14" s="1"/>
  <c r="AH3" i="14"/>
  <c r="AH2" i="14"/>
  <c r="AC4" i="10"/>
  <c r="AF4" i="10" s="1"/>
  <c r="AC4" i="11"/>
  <c r="AF4" i="11" s="1"/>
  <c r="AG3" i="7"/>
  <c r="AG3" i="11"/>
  <c r="AC5" i="11"/>
  <c r="AF5" i="11" s="1"/>
  <c r="AC6" i="11"/>
  <c r="AF6" i="11" s="1"/>
  <c r="AG4" i="11"/>
  <c r="AC3" i="11"/>
  <c r="AF3" i="11" s="1"/>
  <c r="AC4" i="7"/>
  <c r="AF4" i="7" s="1"/>
  <c r="AC6" i="10"/>
  <c r="AF6" i="10" s="1"/>
  <c r="AG6" i="11"/>
  <c r="AG5" i="11"/>
  <c r="AC3" i="7"/>
  <c r="AF3" i="7" s="1"/>
  <c r="AC5" i="7"/>
  <c r="AF5" i="7" s="1"/>
  <c r="AC6" i="7"/>
  <c r="AF6" i="7" s="1"/>
  <c r="AG4" i="7"/>
  <c r="AG2" i="6"/>
  <c r="AG6" i="7"/>
  <c r="AG5" i="7"/>
  <c r="AC3" i="10"/>
  <c r="AF3" i="10" s="1"/>
  <c r="AG4" i="10"/>
  <c r="AC5" i="10"/>
  <c r="AF5" i="10" s="1"/>
  <c r="AG3" i="10"/>
  <c r="AC2" i="6"/>
  <c r="AH2" i="6" s="1"/>
  <c r="AG6" i="10"/>
  <c r="AG5" i="10"/>
  <c r="AG2" i="7"/>
  <c r="AC2" i="7"/>
  <c r="AH2" i="7" s="1"/>
  <c r="AG2" i="9"/>
  <c r="AC2" i="9"/>
  <c r="AH2" i="9" s="1"/>
  <c r="AH2" i="13"/>
  <c r="AD2" i="13"/>
  <c r="AG2" i="13" s="1"/>
  <c r="AB2" i="12"/>
  <c r="AC2" i="12"/>
  <c r="V3" i="12"/>
  <c r="Y3" i="12"/>
  <c r="Z3" i="12"/>
  <c r="AA3" i="12"/>
  <c r="AB3" i="12"/>
  <c r="AC3" i="12"/>
  <c r="AE3" i="12"/>
  <c r="AF3" i="12"/>
  <c r="V4" i="12"/>
  <c r="Y4" i="12"/>
  <c r="Z4" i="12"/>
  <c r="AA4" i="12"/>
  <c r="AB4" i="12"/>
  <c r="AC4" i="12"/>
  <c r="AE4" i="12"/>
  <c r="AF4" i="12"/>
  <c r="AE2" i="10"/>
  <c r="AD2" i="10"/>
  <c r="AB2" i="10"/>
  <c r="AA2" i="10"/>
  <c r="Z2" i="10"/>
  <c r="Y2" i="10"/>
  <c r="X2" i="10"/>
  <c r="W2" i="10"/>
  <c r="V2" i="10"/>
  <c r="AE2" i="11"/>
  <c r="AD2" i="11"/>
  <c r="AB2" i="11"/>
  <c r="AA2" i="11"/>
  <c r="Z2" i="11"/>
  <c r="Y2" i="11"/>
  <c r="X2" i="11"/>
  <c r="W2" i="11"/>
  <c r="V2" i="11"/>
  <c r="AF2" i="12"/>
  <c r="AE2" i="12"/>
  <c r="AA2" i="12"/>
  <c r="Z2" i="12"/>
  <c r="Y2" i="12"/>
  <c r="V2" i="12"/>
  <c r="V7" i="9"/>
  <c r="W7" i="9"/>
  <c r="X7" i="9"/>
  <c r="Y7" i="9"/>
  <c r="Z7" i="9"/>
  <c r="AA7" i="9"/>
  <c r="AB7" i="9"/>
  <c r="AD7" i="9"/>
  <c r="AE7" i="9"/>
  <c r="AD3" i="9"/>
  <c r="AE3" i="9"/>
  <c r="AD4" i="9"/>
  <c r="AE4" i="9"/>
  <c r="AD5" i="9"/>
  <c r="AE5" i="9"/>
  <c r="AD6" i="9"/>
  <c r="AE6" i="9"/>
  <c r="AD3" i="8"/>
  <c r="AE3" i="8"/>
  <c r="AD4" i="8"/>
  <c r="AE4" i="8"/>
  <c r="AD5" i="8"/>
  <c r="AE5" i="8"/>
  <c r="AD6" i="8"/>
  <c r="AE6" i="8"/>
  <c r="AE2" i="8"/>
  <c r="AD2" i="8"/>
  <c r="AB6" i="9"/>
  <c r="AA6" i="9"/>
  <c r="Z6" i="9"/>
  <c r="Y6" i="9"/>
  <c r="X6" i="9"/>
  <c r="W6" i="9"/>
  <c r="V6" i="9"/>
  <c r="AB5" i="9"/>
  <c r="AA5" i="9"/>
  <c r="Z5" i="9"/>
  <c r="Y5" i="9"/>
  <c r="X5" i="9"/>
  <c r="W5" i="9"/>
  <c r="V5" i="9"/>
  <c r="AB4" i="9"/>
  <c r="AA4" i="9"/>
  <c r="Z4" i="9"/>
  <c r="Y4" i="9"/>
  <c r="X4" i="9"/>
  <c r="W4" i="9"/>
  <c r="V4" i="9"/>
  <c r="AB3" i="9"/>
  <c r="AA3" i="9"/>
  <c r="Z3" i="9"/>
  <c r="Y3" i="9"/>
  <c r="X3" i="9"/>
  <c r="W3" i="9"/>
  <c r="V3" i="9"/>
  <c r="V3" i="8"/>
  <c r="AA3" i="8"/>
  <c r="AB3" i="8"/>
  <c r="V4" i="8"/>
  <c r="AA4" i="8"/>
  <c r="AB4" i="8"/>
  <c r="V5" i="8"/>
  <c r="AA5" i="8"/>
  <c r="AB5" i="8"/>
  <c r="V6" i="8"/>
  <c r="AA6" i="8"/>
  <c r="AB6" i="8"/>
  <c r="AB2" i="8"/>
  <c r="AA2" i="8"/>
  <c r="V2" i="8"/>
  <c r="AH6" i="7" l="1"/>
  <c r="AV27" i="2" s="1"/>
  <c r="AH5" i="7"/>
  <c r="AU27" i="2" s="1"/>
  <c r="AH4" i="7"/>
  <c r="AT27" i="2" s="1"/>
  <c r="AH3" i="7"/>
  <c r="AF2" i="6"/>
  <c r="AF2" i="7"/>
  <c r="AF2" i="9"/>
  <c r="AD4" i="12"/>
  <c r="AG4" i="12" s="1"/>
  <c r="AD3" i="12"/>
  <c r="AG3" i="12" s="1"/>
  <c r="AG2" i="10"/>
  <c r="AH3" i="12"/>
  <c r="AC2" i="11"/>
  <c r="AH4" i="12"/>
  <c r="AG2" i="11"/>
  <c r="AC2" i="10"/>
  <c r="AD2" i="12"/>
  <c r="AG2" i="12" s="1"/>
  <c r="AH2" i="12"/>
  <c r="AC7" i="9"/>
  <c r="AF7" i="9" s="1"/>
  <c r="AG7" i="9"/>
  <c r="AG6" i="9"/>
  <c r="AC5" i="9"/>
  <c r="AG4" i="9"/>
  <c r="AG5" i="9"/>
  <c r="AC3" i="9"/>
  <c r="AC4" i="9"/>
  <c r="AC6" i="9"/>
  <c r="AG3" i="9"/>
  <c r="AG6" i="8"/>
  <c r="AG5" i="8"/>
  <c r="AG4" i="8"/>
  <c r="AG3" i="8"/>
  <c r="AG2" i="8"/>
  <c r="AC3" i="8"/>
  <c r="AC6" i="8"/>
  <c r="AC4" i="8"/>
  <c r="AC5" i="8"/>
  <c r="AC2" i="8"/>
  <c r="Z6" i="8"/>
  <c r="Y6" i="8"/>
  <c r="X6" i="8"/>
  <c r="W6" i="8"/>
  <c r="Z5" i="8"/>
  <c r="Y5" i="8"/>
  <c r="X5" i="8"/>
  <c r="W5" i="8"/>
  <c r="Z4" i="8"/>
  <c r="Y4" i="8"/>
  <c r="X4" i="8"/>
  <c r="W4" i="8"/>
  <c r="Z3" i="8"/>
  <c r="Y3" i="8"/>
  <c r="X3" i="8"/>
  <c r="W3" i="8"/>
  <c r="Z2" i="8"/>
  <c r="Y2" i="8"/>
  <c r="X2" i="8"/>
  <c r="W2" i="8"/>
  <c r="AS27" i="2" l="1"/>
  <c r="AH2" i="11"/>
  <c r="AH3" i="11"/>
  <c r="AH4" i="11"/>
  <c r="AT28" i="2" s="1"/>
  <c r="AH6" i="11"/>
  <c r="AV28" i="2" s="1"/>
  <c r="AH5" i="11"/>
  <c r="AU28" i="2" s="1"/>
  <c r="AH2" i="10"/>
  <c r="AH6" i="10"/>
  <c r="AV26" i="2" s="1"/>
  <c r="AH3" i="10"/>
  <c r="AH5" i="10"/>
  <c r="AU26" i="2" s="1"/>
  <c r="AH4" i="10"/>
  <c r="AT26" i="2" s="1"/>
  <c r="AF2" i="11"/>
  <c r="AF2" i="10"/>
  <c r="AH6" i="9"/>
  <c r="AH4" i="9"/>
  <c r="AH3" i="9"/>
  <c r="AH5" i="9"/>
  <c r="AH7" i="9"/>
  <c r="AF4" i="9"/>
  <c r="AF6" i="9"/>
  <c r="AF3" i="9"/>
  <c r="AF5" i="9"/>
  <c r="AH5" i="8"/>
  <c r="AU25" i="2" s="1"/>
  <c r="AH4" i="8"/>
  <c r="AT25" i="2" s="1"/>
  <c r="AH6" i="8"/>
  <c r="AV25" i="2" s="1"/>
  <c r="AH3" i="8"/>
  <c r="AF5" i="8"/>
  <c r="AF6" i="8"/>
  <c r="AF3" i="8"/>
  <c r="AF4" i="8"/>
  <c r="AF2" i="8"/>
  <c r="AH2" i="8"/>
  <c r="AS28" i="2" l="1"/>
  <c r="AS26" i="2"/>
  <c r="AS25" i="2"/>
  <c r="AI6" i="9"/>
  <c r="AI5" i="8"/>
  <c r="AI6" i="8" s="1"/>
</calcChain>
</file>

<file path=xl/sharedStrings.xml><?xml version="1.0" encoding="utf-8"?>
<sst xmlns="http://schemas.openxmlformats.org/spreadsheetml/2006/main" count="846" uniqueCount="78">
  <si>
    <t>NVIDIA GeForce RTX 3060 Ti</t>
  </si>
  <si>
    <t>OpenCL 3.0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</si>
  <si>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</si>
  <si>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</si>
  <si>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</si>
  <si>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</si>
  <si>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</si>
  <si>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</si>
  <si>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</si>
  <si>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</si>
  <si>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</si>
  <si>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</si>
  <si>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</si>
  <si>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</si>
  <si>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Minimum Frame Time (s)</t>
  </si>
  <si>
    <t>Maximum Frame Time (s)</t>
  </si>
  <si>
    <t>Total Number of Pixels</t>
  </si>
  <si>
    <t>Total Duration (s)</t>
  </si>
  <si>
    <t>Global Memory (GB)</t>
  </si>
  <si>
    <t>Local Memory (KB)</t>
  </si>
  <si>
    <t>Constant Memory (KB)</t>
  </si>
  <si>
    <t>Build Options</t>
  </si>
  <si>
    <t>Scene Description</t>
  </si>
  <si>
    <t>Mean FPS</t>
  </si>
  <si>
    <t>Bounding Volume</t>
  </si>
  <si>
    <t>Linear Epsilon</t>
  </si>
  <si>
    <t>None</t>
  </si>
  <si>
    <t>All</t>
  </si>
  <si>
    <t>-I "kernels" -I "kernels\benchmarks" -I "kernels\benchmarks\mandelbulb_features" -I "kernels\benchmarks\mandelbulb_optimisations" -I "kernels\benchmarks\sierpinski_features" -I "kernels\benchmarks\sierpinski_optimisations" -I "kernels\include" -I "kernels/include" -cl-fast-relaxed-math</t>
  </si>
  <si>
    <t>kernels/benchmarks/sierpinski_features/no_features.cl</t>
  </si>
  <si>
    <t>kernels/benchmarks/sierpinski_features/hard_shadows.cl</t>
  </si>
  <si>
    <t>kernels/benchmarks/sierpinski_features/phong.cl</t>
  </si>
  <si>
    <t>kernels/benchmarks/sierpinski_features/all_features.cl</t>
  </si>
  <si>
    <t>Hard Shadows</t>
  </si>
  <si>
    <t>Phong</t>
  </si>
  <si>
    <t>kernels/benchmarks/mandelbulb/optimisations_none.cl</t>
  </si>
  <si>
    <t>kernels/benchmarks/mandelbulb/optimisations_intersection_epsilon.cl</t>
  </si>
  <si>
    <t>kernels/benchmarks/mandelbulb/optimisations_bounding_volume.cl</t>
  </si>
  <si>
    <t>kernels/benchmarks/mandelbulb/optimisations_all.cl</t>
  </si>
  <si>
    <t>kernels/benchmarks/mandelbulb/features_none.cl</t>
  </si>
  <si>
    <t>kernels/benchmarks/mandelbulb/features_phong.cl</t>
  </si>
  <si>
    <t>kernels/benchmarks/mandelbulb/features_glow.cl</t>
  </si>
  <si>
    <t>kernels/benchmarks/mandelbulb/features_hard_shadows.cl</t>
  </si>
  <si>
    <t>kernels/benchmarks/mandelbulb/features_soft_shadows.cl</t>
  </si>
  <si>
    <t>kernels/benchmarks/mandelbulb/features_all.cl</t>
  </si>
  <si>
    <t>Glow</t>
  </si>
  <si>
    <t>Soft Shadows</t>
  </si>
  <si>
    <t>Rows per Run</t>
  </si>
  <si>
    <t>Run Name</t>
  </si>
  <si>
    <t>Total Runtime</t>
  </si>
  <si>
    <t>Max-Mean</t>
  </si>
  <si>
    <t>Mean-Min</t>
  </si>
  <si>
    <t>Min FPS</t>
  </si>
  <si>
    <t>Max FPS</t>
  </si>
  <si>
    <t>Digits to Round</t>
  </si>
  <si>
    <t>Mean FPS % Difference</t>
  </si>
  <si>
    <t>Fast Maths</t>
  </si>
  <si>
    <t>kernels/benchmarks/planet/optimisations_all.cl</t>
  </si>
  <si>
    <t>kernels/benchmarks/sierpinski/optimisations_all.cl</t>
  </si>
  <si>
    <t>Compute Units</t>
  </si>
  <si>
    <t>-I "kernels" -I "kernels\benchmarks" -I "kernels\benchmarks\mandelbulb" -I "kernels\benchmarks\mandelbulb_features" -I "kernels\benchmarks\mandelbulb_optimisations" -I "kernels\benchmarks\mandelbulb_stationary" -I "kernels\benchmarks\planet" -I "kernels\benchmarks\sierpinski" -I "kernels\benchmarks\sierpinski_features" -I "kernels\benchmarks\sierpinski_optimisations" -I "kernels\benchmarks\spheres" -I "kernels\include" -I "kernels/include" -cl-fast-relaxed-math</t>
  </si>
  <si>
    <t xml:space="preserve">-I "kernels" -I "kernels\benchmarks" -I "kernels\benchmarks\mandelbulb" -I "kernels\benchmarks\mandelbulb_features" -I "kernels\benchmarks\mandelbulb_optimisations" -I "kernels\benchmarks\mandelbulb_stationary" -I "kernels\benchmarks\planet" -I "kernels\benchmarks\sierpinski" -I "kernels\benchmarks\sierpinski_features" -I "kernels\benchmarks\sierpinski_optimisations" -I "kernels\benchmarks\spheres" -I "kernels\include" -I "kernels/include" </t>
  </si>
  <si>
    <t>kernels/benchmarks/mandelbulb_stationary/optimisations_none.cl</t>
  </si>
  <si>
    <t>kernels/benchmarks/mandelbulb_stationary/optimisations_intersection_epsilon.cl</t>
  </si>
  <si>
    <t>kernels/benchmarks/mandelbulb_stationary/optimisations_bounding_volume.cl</t>
  </si>
  <si>
    <t>kernels/benchmarks/mandelbulb_stationary/optimisations_all.cl</t>
  </si>
  <si>
    <t>kernels/benchmarks/sierpinski/optimisations_none.cl</t>
  </si>
  <si>
    <t>kernels/benchmarks/sierpinski/optimisations_intersection_epsilon.cl</t>
  </si>
  <si>
    <t>kernels/benchmarks/sierpinski/optimisations_bounding_volume.cl</t>
  </si>
  <si>
    <t>kernels/benchmarks/planet/optimisations_none.cl</t>
  </si>
  <si>
    <t>kernels/benchmarks/planet/optimisations_intersection_epsilon.cl</t>
  </si>
  <si>
    <t>kernels/benchmarks/planet/optimisations_bounding_volume.cl</t>
  </si>
  <si>
    <t>Mandelbulb</t>
  </si>
  <si>
    <t>Sierpinski</t>
  </si>
  <si>
    <t>Stationary</t>
  </si>
  <si>
    <t>Planet</t>
  </si>
  <si>
    <t>-cl-fast-relaxed-math -I "kernels" -I "kernels\benchmarks" -I "kernels\benchmarks\mandelbulb" -I "kernels\benchmarks\mandelbulb_features" -I "kernels\benchmarks\mandelbulb_optimisations" -I "kernels\benchmarks\mandelbulb_stationary" -I "kernels\benchmarks</t>
  </si>
  <si>
    <t xml:space="preserve">-cl-fast-relaxed-math -I "kernels" -I "kernels\benchmarks" -I "kernels\benchmarks\mandelbulb" -I "kernels\benchmarks\mandelbulb_features" -I "kernels\benchmarks\mandelbulb_optimisations" -I "kernels\benchmarks\mandelbulb_stationary" -I "kernels\benchmarks\planet" -I "kernels\benchmarks\sierpinski" -I "kernels\benchmarks\sierpinski_features" -I "kernels\benchmarks\sierpinski_optimisations" -I "kernels\benchmarks\spheres" -I "kernels\include" -I "kernels/include"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</si>
</sst>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1" fillId="0" borderId="0" xfId="0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Optimisations'!$AD$2:$AD$6</c:f>
              <c:numCache>
                <c:formatCode>General</c:formatCode>
                <c:ptCount val="5"/>
                <c:pt idx="0">
                  <c:v>20.800918568563986</c:v>
                </c:pt>
                <c:pt idx="1">
                  <c:v>25.215338995017447</c:v>
                </c:pt>
                <c:pt idx="2">
                  <c:v>18.976952491199437</c:v>
                </c:pt>
                <c:pt idx="3">
                  <c:v>41.483620192566967</c:v>
                </c:pt>
                <c:pt idx="4">
                  <c:v>44.980613355643719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1-466A-83EC-AC49AAF1A0F2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Optimisations'!$AC$2:$AC$6</c:f>
              <c:numCache>
                <c:formatCode>General</c:formatCode>
                <c:ptCount val="5"/>
                <c:pt idx="0">
                  <c:v>11.950667291653771</c:v>
                </c:pt>
                <c:pt idx="1">
                  <c:v>13.336277323912563</c:v>
                </c:pt>
                <c:pt idx="2">
                  <c:v>11.096411681294256</c:v>
                </c:pt>
                <c:pt idx="3">
                  <c:v>23.640504729763428</c:v>
                </c:pt>
                <c:pt idx="4">
                  <c:v>25.459212658068047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66A-83EC-AC49AAF1A0F2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Optimisations'!$AE$2:$AE$6</c:f>
              <c:numCache>
                <c:formatCode>General</c:formatCode>
                <c:ptCount val="5"/>
                <c:pt idx="0">
                  <c:v>8.26637569024237</c:v>
                </c:pt>
                <c:pt idx="1">
                  <c:v>7.5241147878952042</c:v>
                </c:pt>
                <c:pt idx="2">
                  <c:v>7.4938363196271061</c:v>
                </c:pt>
                <c:pt idx="3">
                  <c:v>16.558703917126998</c:v>
                </c:pt>
                <c:pt idx="4">
                  <c:v>15.809051946963791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1-466A-83EC-AC49AAF1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</a:t>
            </a:r>
            <a:r>
              <a:rPr lang="en-GB" baseline="0"/>
              <a:t>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Features'!$AD$2:$AD$7</c:f>
              <c:numCache>
                <c:formatCode>General</c:formatCode>
                <c:ptCount val="6"/>
                <c:pt idx="0">
                  <c:v>107.16046207591248</c:v>
                </c:pt>
                <c:pt idx="1">
                  <c:v>93.560248121778017</c:v>
                </c:pt>
                <c:pt idx="2">
                  <c:v>107.14209184220113</c:v>
                </c:pt>
                <c:pt idx="3">
                  <c:v>47.923016466348457</c:v>
                </c:pt>
                <c:pt idx="4">
                  <c:v>44.961602791216301</c:v>
                </c:pt>
                <c:pt idx="5">
                  <c:v>45.00571572589719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861-BBAB-4063B4AD157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Features'!$AC$2:$AC$7</c:f>
              <c:numCache>
                <c:formatCode>General</c:formatCode>
                <c:ptCount val="6"/>
                <c:pt idx="0">
                  <c:v>63.012112081684997</c:v>
                </c:pt>
                <c:pt idx="1">
                  <c:v>53.288451062385093</c:v>
                </c:pt>
                <c:pt idx="2">
                  <c:v>62.682843457145268</c:v>
                </c:pt>
                <c:pt idx="3">
                  <c:v>27.440575908393932</c:v>
                </c:pt>
                <c:pt idx="4">
                  <c:v>25.448027085475236</c:v>
                </c:pt>
                <c:pt idx="5">
                  <c:v>25.446927590917099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A-4861-BBAB-4063B4AD157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Features'!$AE$2:$AE$7</c:f>
              <c:numCache>
                <c:formatCode>General</c:formatCode>
                <c:ptCount val="6"/>
                <c:pt idx="0">
                  <c:v>36.369720025895241</c:v>
                </c:pt>
                <c:pt idx="1">
                  <c:v>29.294672177970995</c:v>
                </c:pt>
                <c:pt idx="2">
                  <c:v>36.17094388078057</c:v>
                </c:pt>
                <c:pt idx="3">
                  <c:v>17.469415420951769</c:v>
                </c:pt>
                <c:pt idx="4">
                  <c:v>15.725743041358706</c:v>
                </c:pt>
                <c:pt idx="5">
                  <c:v>15.788135847436086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A-4861-BBAB-4063B4AD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Optimisations'!$AD$2:$AD$6</c:f>
              <c:numCache>
                <c:formatCode>General</c:formatCode>
                <c:ptCount val="5"/>
                <c:pt idx="0">
                  <c:v>88.931576045390671</c:v>
                </c:pt>
                <c:pt idx="1">
                  <c:v>95.506422806933756</c:v>
                </c:pt>
                <c:pt idx="2">
                  <c:v>117.58619067776679</c:v>
                </c:pt>
                <c:pt idx="3">
                  <c:v>99.852218716299873</c:v>
                </c:pt>
                <c:pt idx="4">
                  <c:v>146.67488045997243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3-4EF9-8E65-DC39ADAED72E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Optimisations'!$AC$2:$AC$6</c:f>
              <c:numCache>
                <c:formatCode>General</c:formatCode>
                <c:ptCount val="5"/>
                <c:pt idx="0">
                  <c:v>38.468193858399772</c:v>
                </c:pt>
                <c:pt idx="1">
                  <c:v>39.956328970668515</c:v>
                </c:pt>
                <c:pt idx="2">
                  <c:v>45.708488224705214</c:v>
                </c:pt>
                <c:pt idx="3">
                  <c:v>44.485987779335652</c:v>
                </c:pt>
                <c:pt idx="4">
                  <c:v>56.486113552937923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3-4EF9-8E65-DC39ADAED72E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Optimisations'!$AE$2:$AE$6</c:f>
              <c:numCache>
                <c:formatCode>General</c:formatCode>
                <c:ptCount val="5"/>
                <c:pt idx="0">
                  <c:v>20.689155778998437</c:v>
                </c:pt>
                <c:pt idx="1">
                  <c:v>18.394796479971745</c:v>
                </c:pt>
                <c:pt idx="2">
                  <c:v>20.77412707118047</c:v>
                </c:pt>
                <c:pt idx="3">
                  <c:v>24.336170119563604</c:v>
                </c:pt>
                <c:pt idx="4">
                  <c:v>22.51851584965738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3-4EF9-8E65-DC39ADAE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Optimisation Improvement for Various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Graphs!$AS$24</c:f>
              <c:strCache>
                <c:ptCount val="1"/>
                <c:pt idx="0">
                  <c:v>Linear Epsilon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Graphs!$AS$25:$AS$28</c:f>
              <c:numCache>
                <c:formatCode>General</c:formatCode>
                <c:ptCount val="4"/>
                <c:pt idx="0">
                  <c:v>11.6</c:v>
                </c:pt>
                <c:pt idx="1">
                  <c:v>31.7</c:v>
                </c:pt>
                <c:pt idx="2">
                  <c:v>3.9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0-4526-9BA0-E3AB65B4F3DF}"/>
            </c:ext>
          </c:extLst>
        </c:ser>
        <c:ser>
          <c:idx val="0"/>
          <c:order val="1"/>
          <c:tx>
            <c:strRef>
              <c:f>Graphs!$AT$24</c:f>
              <c:strCache>
                <c:ptCount val="1"/>
                <c:pt idx="0">
                  <c:v>Bounding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Graphs!$AT$25:$AT$28</c:f>
              <c:numCache>
                <c:formatCode>General</c:formatCode>
                <c:ptCount val="4"/>
                <c:pt idx="0">
                  <c:v>-7.1</c:v>
                </c:pt>
                <c:pt idx="1">
                  <c:v>-3.2</c:v>
                </c:pt>
                <c:pt idx="2">
                  <c:v>18.8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0-4526-9BA0-E3AB65B4F3DF}"/>
            </c:ext>
          </c:extLst>
        </c:ser>
        <c:ser>
          <c:idx val="1"/>
          <c:order val="2"/>
          <c:tx>
            <c:strRef>
              <c:f>Graphs!$AU$24</c:f>
              <c:strCache>
                <c:ptCount val="1"/>
                <c:pt idx="0">
                  <c:v>Fast 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Graphs!$AU$25:$AU$28</c:f>
              <c:numCache>
                <c:formatCode>General</c:formatCode>
                <c:ptCount val="4"/>
                <c:pt idx="0">
                  <c:v>97.8</c:v>
                </c:pt>
                <c:pt idx="1">
                  <c:v>63.7</c:v>
                </c:pt>
                <c:pt idx="2">
                  <c:v>15.6</c:v>
                </c:pt>
                <c:pt idx="3">
                  <c:v>-20.6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0-4526-9BA0-E3AB65B4F3DF}"/>
            </c:ext>
          </c:extLst>
        </c:ser>
        <c:ser>
          <c:idx val="3"/>
          <c:order val="3"/>
          <c:tx>
            <c:strRef>
              <c:f>Graphs!$AV$24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Graphs!$AV$25:$AV$28</c:f>
              <c:numCache>
                <c:formatCode>General</c:formatCode>
                <c:ptCount val="4"/>
                <c:pt idx="0">
                  <c:v>113</c:v>
                </c:pt>
                <c:pt idx="1">
                  <c:v>98.5</c:v>
                </c:pt>
                <c:pt idx="2">
                  <c:v>46.8</c:v>
                </c:pt>
                <c:pt idx="3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0-4526-9BA0-E3AB65B4F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Stationary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Optimisations'!$AD$2:$AD$6</c:f>
              <c:numCache>
                <c:formatCode>General</c:formatCode>
                <c:ptCount val="5"/>
                <c:pt idx="0">
                  <c:v>53.432504060870308</c:v>
                </c:pt>
                <c:pt idx="1">
                  <c:v>70.663887220435996</c:v>
                </c:pt>
                <c:pt idx="2">
                  <c:v>51.351309715154287</c:v>
                </c:pt>
                <c:pt idx="3">
                  <c:v>94.111446775271276</c:v>
                </c:pt>
                <c:pt idx="4">
                  <c:v>102.8669005174205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8-4E8B-9D69-4C43D60CDFB0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Optimisations'!$AC$2:$AC$6</c:f>
              <c:numCache>
                <c:formatCode>General</c:formatCode>
                <c:ptCount val="5"/>
                <c:pt idx="0">
                  <c:v>43.315544506181162</c:v>
                </c:pt>
                <c:pt idx="1">
                  <c:v>57.041627401292672</c:v>
                </c:pt>
                <c:pt idx="2">
                  <c:v>41.934544849669393</c:v>
                </c:pt>
                <c:pt idx="3">
                  <c:v>70.892111795761451</c:v>
                </c:pt>
                <c:pt idx="4">
                  <c:v>85.97376992400072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8-4E8B-9D69-4C43D60CDFB0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Optimisations'!$AE$2:$AE$6</c:f>
              <c:numCache>
                <c:formatCode>General</c:formatCode>
                <c:ptCount val="5"/>
                <c:pt idx="0">
                  <c:v>34.476695477691855</c:v>
                </c:pt>
                <c:pt idx="1">
                  <c:v>43.963194013971503</c:v>
                </c:pt>
                <c:pt idx="2">
                  <c:v>34.366505029538011</c:v>
                </c:pt>
                <c:pt idx="3">
                  <c:v>53.232546378856036</c:v>
                </c:pt>
                <c:pt idx="4">
                  <c:v>57.397702943928181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8-4E8B-9D69-4C43D60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Optimisations'!$AD$2:$AD$6</c:f>
              <c:numCache>
                <c:formatCode>General</c:formatCode>
                <c:ptCount val="5"/>
                <c:pt idx="0">
                  <c:v>71.075226019218746</c:v>
                </c:pt>
                <c:pt idx="1">
                  <c:v>76.983479345332498</c:v>
                </c:pt>
                <c:pt idx="2">
                  <c:v>102.8679586882278</c:v>
                </c:pt>
                <c:pt idx="3">
                  <c:v>55.642109948809264</c:v>
                </c:pt>
                <c:pt idx="4">
                  <c:v>102.56515451440526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E-4EC0-821E-FF21374272D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Optimisations'!$AC$2:$AC$6</c:f>
              <c:numCache>
                <c:formatCode>General</c:formatCode>
                <c:ptCount val="5"/>
                <c:pt idx="0">
                  <c:v>51.823898534261815</c:v>
                </c:pt>
                <c:pt idx="1">
                  <c:v>57.519444832564851</c:v>
                </c:pt>
                <c:pt idx="2">
                  <c:v>71.540542969257032</c:v>
                </c:pt>
                <c:pt idx="3">
                  <c:v>41.12798697198312</c:v>
                </c:pt>
                <c:pt idx="4">
                  <c:v>69.548202894403204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E-4EC0-821E-FF21374272D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Optimisations'!$AE$2:$AE$6</c:f>
              <c:numCache>
                <c:formatCode>General</c:formatCode>
                <c:ptCount val="5"/>
                <c:pt idx="0">
                  <c:v>31.390570900312962</c:v>
                </c:pt>
                <c:pt idx="1">
                  <c:v>39.767914451262435</c:v>
                </c:pt>
                <c:pt idx="2">
                  <c:v>45.135723119420099</c:v>
                </c:pt>
                <c:pt idx="3">
                  <c:v>27.627285812559915</c:v>
                </c:pt>
                <c:pt idx="4">
                  <c:v>38.766601797219657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E-4EC0-821E-FF213742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</a:t>
            </a:r>
            <a:r>
              <a:rPr lang="en-GB" baseline="0"/>
              <a:t>e Performance on Devices of Varying Spec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Mandelbulb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Mandelbulb'!$X$2:$X$4</c:f>
              <c:numCache>
                <c:formatCode>General</c:formatCode>
                <c:ptCount val="3"/>
                <c:pt idx="0">
                  <c:v>38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'Devices Mandelbulb'!$AD$2:$AD$4</c:f>
              <c:numCache>
                <c:formatCode>General</c:formatCode>
                <c:ptCount val="3"/>
                <c:pt idx="0">
                  <c:v>24.385627202095193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8-49A8-BFEC-D4DE0826C446}"/>
            </c:ext>
          </c:extLst>
        </c:ser>
        <c:ser>
          <c:idx val="1"/>
          <c:order val="1"/>
          <c:tx>
            <c:v>Sierpinski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Sierpinski'!$X$2:$X$4</c:f>
              <c:numCache>
                <c:formatCode>General</c:formatCode>
                <c:ptCount val="3"/>
                <c:pt idx="0">
                  <c:v>38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'Devices Sierpinski'!$AD$2:$AD$4</c:f>
              <c:numCache>
                <c:formatCode>General</c:formatCode>
                <c:ptCount val="3"/>
                <c:pt idx="0">
                  <c:v>55.976586280807439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C8-49A8-BFEC-D4DE0826C446}"/>
            </c:ext>
          </c:extLst>
        </c:ser>
        <c:ser>
          <c:idx val="2"/>
          <c:order val="2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Planet'!$X$2:$X$4</c:f>
              <c:numCache>
                <c:formatCode>General</c:formatCode>
                <c:ptCount val="3"/>
                <c:pt idx="0">
                  <c:v>38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'Devices Planet'!$AD$2:$AD$4</c:f>
              <c:numCache>
                <c:formatCode>General</c:formatCode>
                <c:ptCount val="3"/>
                <c:pt idx="0">
                  <c:v>68.066155643499769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C8-49A8-BFEC-D4DE0826C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 3060TI'!$F$2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3060TI'!$W$2:$W$7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3060TI'!$AD$2:$AD$7</c:f>
              <c:numCache>
                <c:formatCode>General</c:formatCode>
                <c:ptCount val="6"/>
                <c:pt idx="0">
                  <c:v>56.606746210498983</c:v>
                </c:pt>
                <c:pt idx="1">
                  <c:v>42.816455099307767</c:v>
                </c:pt>
                <c:pt idx="2">
                  <c:v>31.205450478114059</c:v>
                </c:pt>
                <c:pt idx="3">
                  <c:v>24.346558528661479</c:v>
                </c:pt>
                <c:pt idx="4">
                  <c:v>16.017279649101088</c:v>
                </c:pt>
                <c:pt idx="5">
                  <c:v>8.627273187447317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8-48A5-9FE0-B3D87D69B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182335</xdr:colOff>
      <xdr:row>1</xdr:row>
      <xdr:rowOff>149679</xdr:rowOff>
    </xdr:from>
    <xdr:to>
      <xdr:col>12</xdr:col>
      <xdr:colOff>455839</xdr:colOff>
      <xdr:row>24</xdr:row>
      <xdr:rowOff>63953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9059A0-53E4-41DE-A929-9763D7AF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1</xdr:row>
      <xdr:rowOff>133350</xdr:rowOff>
    </xdr:from>
    <xdr:to>
      <xdr:col>26</xdr:col>
      <xdr:colOff>19050</xdr:colOff>
      <xdr:row>24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7B0DF-6127-4924-998B-8E4A8A422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159203</xdr:colOff>
      <xdr:row>26</xdr:row>
      <xdr:rowOff>42182</xdr:rowOff>
    </xdr:from>
    <xdr:to>
      <xdr:col>12</xdr:col>
      <xdr:colOff>435428</xdr:colOff>
      <xdr:row>48</xdr:row>
      <xdr:rowOff>146956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122D30-AF72-4D50-83FF-A22A2DE9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409575</xdr:colOff>
      <xdr:row>30</xdr:row>
      <xdr:rowOff>142875</xdr:rowOff>
    </xdr:from>
    <xdr:to>
      <xdr:col>48</xdr:col>
      <xdr:colOff>104775</xdr:colOff>
      <xdr:row>53</xdr:row>
      <xdr:rowOff>57149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4EC411D-C7BB-4EE4-A3E8-CD5C93BA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49</xdr:row>
      <xdr:rowOff>152400</xdr:rowOff>
    </xdr:from>
    <xdr:to>
      <xdr:col>12</xdr:col>
      <xdr:colOff>485775</xdr:colOff>
      <xdr:row>72</xdr:row>
      <xdr:rowOff>66674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8B6A3F-11FD-45DC-954D-EF6288E7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73</xdr:row>
      <xdr:rowOff>19050</xdr:rowOff>
    </xdr:from>
    <xdr:to>
      <xdr:col>12</xdr:col>
      <xdr:colOff>428625</xdr:colOff>
      <xdr:row>95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291065-C423-4AC0-8E01-216B32100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566737</xdr:colOff>
      <xdr:row>2</xdr:row>
      <xdr:rowOff>119061</xdr:rowOff>
    </xdr:from>
    <xdr:to>
      <xdr:col>38</xdr:col>
      <xdr:colOff>28575</xdr:colOff>
      <xdr:row>21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52857-FF2C-4989-AA03-87A5D9639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371475</xdr:colOff>
      <xdr:row>22</xdr:row>
      <xdr:rowOff>142875</xdr:rowOff>
    </xdr:from>
    <xdr:to>
      <xdr:col>38</xdr:col>
      <xdr:colOff>447675</xdr:colOff>
      <xdr:row>41</xdr:row>
      <xdr:rowOff>71438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4409FD3-6A1E-440E-ADE6-342B99574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AR24:AV28"/>
  <sheetViews>
    <sheetView tabSelected="1" topLeftCell="U1" zoomScaleNormal="100" workbookViewId="0">
      <selection activeCell="AI46" sqref="AI46"/>
    </sheetView>
  </sheetViews>
  <sheetFormatPr defaultRowHeight="15" x14ac:dyDescent="0.25"/>
  <cols>
    <col min="44" max="44" width="22.5703125" customWidth="1"/>
    <col min="45" max="45" width="13.42578125" bestFit="1" customWidth="1"/>
    <col min="46" max="46" width="17" bestFit="1" customWidth="1"/>
    <col min="47" max="47" width="10.42578125" bestFit="1" customWidth="1"/>
  </cols>
  <sheetData>
    <row r="24" spans="44:48" x14ac:dyDescent="0.25">
      <c r="AS24" t="s">
        <v>25</v>
      </c>
      <c r="AT24" t="s">
        <v>24</v>
      </c>
      <c r="AU24" t="s">
        <v>56</v>
      </c>
      <c r="AV24" t="s">
        <v>27</v>
      </c>
    </row>
    <row r="25" spans="44:48" x14ac:dyDescent="0.25">
      <c r="AR25" t="s">
        <v>72</v>
      </c>
      <c r="AS25">
        <f ca="1">'Mandelbulb Optimisations'!$AH$3</f>
        <v>11.6</v>
      </c>
      <c r="AT25">
        <f ca="1">'Mandelbulb Optimisations'!$AH$4</f>
        <v>-7.1</v>
      </c>
      <c r="AU25">
        <f ca="1">'Mandelbulb Optimisations'!$AH$5</f>
        <v>97.8</v>
      </c>
      <c r="AV25">
        <f ca="1">'Mandelbulb Optimisations'!$AH$6</f>
        <v>113</v>
      </c>
    </row>
    <row r="26" spans="44:48" x14ac:dyDescent="0.25">
      <c r="AR26" t="s">
        <v>74</v>
      </c>
      <c r="AS26">
        <f ca="1">'Stationary Optimisations'!$AH$3</f>
        <v>31.7</v>
      </c>
      <c r="AT26">
        <f ca="1">'Stationary Optimisations'!$AH$4</f>
        <v>-3.2</v>
      </c>
      <c r="AU26">
        <f ca="1">'Stationary Optimisations'!$AH$5</f>
        <v>63.7</v>
      </c>
      <c r="AV26">
        <f ca="1">'Stationary Optimisations'!$AH$6</f>
        <v>98.5</v>
      </c>
    </row>
    <row r="27" spans="44:48" x14ac:dyDescent="0.25">
      <c r="AR27" t="s">
        <v>73</v>
      </c>
      <c r="AS27">
        <f ca="1">'Sierpinski Optimisations'!$AH$3</f>
        <v>3.9</v>
      </c>
      <c r="AT27">
        <f ca="1">'Sierpinski Optimisations'!$AH$4</f>
        <v>18.8</v>
      </c>
      <c r="AU27">
        <f ca="1">'Sierpinski Optimisations'!$AH$5</f>
        <v>15.6</v>
      </c>
      <c r="AV27">
        <f ca="1">'Sierpinski Optimisations'!$AH$6</f>
        <v>46.8</v>
      </c>
    </row>
    <row r="28" spans="44:48" x14ac:dyDescent="0.25">
      <c r="AR28" t="s">
        <v>75</v>
      </c>
      <c r="AS28">
        <f ca="1">'Planet Optimisations'!$AH$3</f>
        <v>11</v>
      </c>
      <c r="AT28">
        <f ca="1">'Planet Optimisations'!$AH$4</f>
        <v>38</v>
      </c>
      <c r="AU28">
        <f ca="1">'Planet Optimisations'!$AH$5</f>
        <v>-20.6</v>
      </c>
      <c r="AV28">
        <f ca="1">'Planet Optimisations'!$AH$6</f>
        <v>34.200000000000003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B30D-C9E5-483D-9CCD-B595A7C7FA17}">
  <dimension ref="A1:AM10"/>
  <sheetViews>
    <sheetView topLeftCell="L1" zoomScale="70" zoomScaleNormal="70" workbookViewId="0">
      <selection activeCell="B2" sqref="B2:Q4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57</v>
      </c>
      <c r="C2" t="s">
        <v>77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20.0275</v>
      </c>
      <c r="O2">
        <v>1373</v>
      </c>
      <c r="P2">
        <v>2.53332E-2</v>
      </c>
      <c r="Q2">
        <v>9.7693999999999993E-3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4" si="0">L2/1000</f>
        <v>49.152000000000001</v>
      </c>
      <c r="AA2" s="3">
        <f t="shared" si="0"/>
        <v>65.536000000000001</v>
      </c>
      <c r="AB2" s="4">
        <f ca="1">SUM(OFFSET($N$2,(ROW()-ROW($AB$2))*$S$2,,$S$2,))</f>
        <v>60.0886</v>
      </c>
      <c r="AC2" s="4">
        <f ca="1">SUM(OFFSET($O$2,(ROW()-ROW($AC$2))*$S$2,,$S$2,))</f>
        <v>4090</v>
      </c>
      <c r="AD2" s="4">
        <f ca="1">AC2/AB2</f>
        <v>68.066155643499769</v>
      </c>
      <c r="AE2" s="4">
        <f ca="1">1/MAX(OFFSET($Q$2,(ROW()-ROW($AE$2))*$S$2,,$S$2,))</f>
        <v>100.59653746718038</v>
      </c>
      <c r="AF2" s="4">
        <f ca="1">1/MIN(OFFSET($P$2,(ROW()-ROW($AF$2))*$S$2,,$S$2,))</f>
        <v>39.934666884976174</v>
      </c>
      <c r="AG2">
        <f ca="1">AE2-AD2</f>
        <v>32.530381823680614</v>
      </c>
      <c r="AH2">
        <f ca="1">AE2-AF2</f>
        <v>60.661870582204209</v>
      </c>
    </row>
    <row r="3" spans="1:39" ht="15.75" x14ac:dyDescent="0.25">
      <c r="B3" t="s">
        <v>57</v>
      </c>
      <c r="C3" t="s">
        <v>77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20.0289</v>
      </c>
      <c r="O3">
        <v>1347</v>
      </c>
      <c r="P3">
        <v>2.52426E-2</v>
      </c>
      <c r="Q3">
        <v>9.9407000000000002E-3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0</v>
      </c>
      <c r="X3">
        <f ca="1">OFFSET($J$1,(ROW()-1)*$S$2,0)</f>
        <v>0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0</v>
      </c>
      <c r="AC3" s="4">
        <f ca="1">SUM(OFFSET($O$2,(ROW()-ROW($AC$2))*$S$2,,$S$2,))</f>
        <v>0</v>
      </c>
      <c r="AD3" s="4" t="e">
        <f t="shared" ref="AD3:AD4" ca="1" si="3">AC3/AB3</f>
        <v>#DIV/0!</v>
      </c>
      <c r="AE3" s="4" t="e">
        <f ca="1">1/MAX(OFFSET($Q$2,(ROW()-ROW($AE$2))*$S$2,,$S$2,))</f>
        <v>#DIV/0!</v>
      </c>
      <c r="AF3" s="4" t="e">
        <f ca="1">1/MIN(OFFSET($P$2,(ROW()-ROW($AF$2))*$S$2,,$S$2,))</f>
        <v>#DIV/0!</v>
      </c>
      <c r="AG3" t="e">
        <f t="shared" ref="AG3:AG4" ca="1" si="4">AE3-AD3</f>
        <v>#DIV/0!</v>
      </c>
      <c r="AH3" t="e">
        <f t="shared" ref="AH3:AH4" ca="1" si="5">AE3-AF3</f>
        <v>#DIV/0!</v>
      </c>
    </row>
    <row r="4" spans="1:39" ht="15.75" x14ac:dyDescent="0.25">
      <c r="B4" t="s">
        <v>57</v>
      </c>
      <c r="C4" t="s">
        <v>77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20.0322</v>
      </c>
      <c r="O4">
        <v>1370</v>
      </c>
      <c r="P4">
        <v>2.5040900000000001E-2</v>
      </c>
      <c r="Q4">
        <v>9.8081999999999996E-3</v>
      </c>
      <c r="V4" s="4">
        <f t="shared" ca="1" si="1"/>
        <v>0</v>
      </c>
      <c r="W4">
        <f t="shared" ca="1" si="2"/>
        <v>0</v>
      </c>
      <c r="X4">
        <f t="shared" ref="X4" ca="1" si="6">OFFSET($J$1,(ROW()-1)*$S$2,0)</f>
        <v>0</v>
      </c>
      <c r="Y4" s="3">
        <f>K4/1000000000</f>
        <v>8.5894103039999994</v>
      </c>
      <c r="Z4" s="3">
        <f t="shared" si="0"/>
        <v>49.152000000000001</v>
      </c>
      <c r="AA4" s="3">
        <f t="shared" si="0"/>
        <v>65.536000000000001</v>
      </c>
      <c r="AB4" s="4">
        <f ca="1">SUM(OFFSET($N$2,(ROW()-ROW($AB$2))*$S$2,,$S$2,))</f>
        <v>0</v>
      </c>
      <c r="AC4" s="4">
        <f ca="1">SUM(OFFSET($O$2,(ROW()-ROW($AC$2))*$S$2,,$S$2,))</f>
        <v>0</v>
      </c>
      <c r="AD4" s="4" t="e">
        <f t="shared" ca="1" si="3"/>
        <v>#DIV/0!</v>
      </c>
      <c r="AE4" s="4" t="e">
        <f ca="1">1/MAX(OFFSET($Q$2,(ROW()-ROW($AE$2))*$S$2,,$S$2,))</f>
        <v>#DIV/0!</v>
      </c>
      <c r="AF4" s="4" t="e">
        <f ca="1">1/MIN(OFFSET($P$2,(ROW()-ROW($AF$2))*$S$2,,$S$2,))</f>
        <v>#DIV/0!</v>
      </c>
      <c r="AG4" t="e">
        <f t="shared" ca="1" si="4"/>
        <v>#DIV/0!</v>
      </c>
      <c r="AH4" t="e">
        <f t="shared" ca="1" si="5"/>
        <v>#DIV/0!</v>
      </c>
    </row>
    <row r="5" spans="1:39" ht="15.75" x14ac:dyDescent="0.25"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T7" s="4"/>
      <c r="U7" s="4"/>
      <c r="AE7" s="3"/>
      <c r="AF7" s="3"/>
      <c r="AG7" s="3"/>
    </row>
    <row r="8" spans="1:39" ht="15.75" x14ac:dyDescent="0.25">
      <c r="T8" s="4"/>
      <c r="U8" s="4"/>
      <c r="V8" s="3"/>
    </row>
    <row r="9" spans="1:39" ht="15.75" x14ac:dyDescent="0.25">
      <c r="T9" s="4"/>
      <c r="U9" s="3"/>
      <c r="V9" s="3"/>
    </row>
    <row r="10" spans="1:39" ht="15.75" x14ac:dyDescent="0.25"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1C00-07CB-4F03-B932-655B80B938E4}">
  <dimension ref="A1:AM19"/>
  <sheetViews>
    <sheetView zoomScale="85" zoomScaleNormal="85" workbookViewId="0">
      <selection activeCell="Z19" sqref="Z1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38</v>
      </c>
      <c r="C2" t="s">
        <v>77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30.032499999999999</v>
      </c>
      <c r="O2">
        <v>1608</v>
      </c>
      <c r="P2">
        <v>2.9954999999999999E-2</v>
      </c>
      <c r="Q2">
        <v>1.0609800000000001E-2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589824</v>
      </c>
      <c r="X2">
        <f ca="1">OFFSET($J$1,(ROW()-1)*$S$2,0)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90.130600000000001</v>
      </c>
      <c r="AC2" s="4">
        <f ca="1">SUM(OFFSET($O$2,(ROW()-ROW($AC$2))*$S$2,,$S$2,))</f>
        <v>5102</v>
      </c>
      <c r="AD2" s="4">
        <f ca="1">AC2/AB2</f>
        <v>56.606746210498983</v>
      </c>
      <c r="AE2" s="4">
        <f ca="1">1/MAX(OFFSET($Q$2,(ROW()-ROW($AE$2))*$S$2,,$S$2,))</f>
        <v>94.252483552941612</v>
      </c>
      <c r="AF2" s="4">
        <f ca="1">1/MIN(OFFSET($P$2,(ROW()-ROW($AF$2))*$S$2,,$S$2,))</f>
        <v>35.290173451202513</v>
      </c>
      <c r="AG2">
        <f ca="1">AE2-AD2</f>
        <v>37.645737342442629</v>
      </c>
      <c r="AH2">
        <f ca="1">AE2-AF2</f>
        <v>58.962310101739099</v>
      </c>
    </row>
    <row r="3" spans="1:39" ht="15.75" x14ac:dyDescent="0.25">
      <c r="B3" t="s">
        <v>38</v>
      </c>
      <c r="C3" t="s">
        <v>77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30.048200000000001</v>
      </c>
      <c r="O3">
        <v>1747</v>
      </c>
      <c r="P3">
        <v>2.8336500000000001E-2</v>
      </c>
      <c r="Q3">
        <v>9.1044999999999997E-3</v>
      </c>
      <c r="V3" s="4">
        <f t="shared" ref="V3:V7" ca="1" si="0">INDEX(OFFSET($A$2,(ROW()-ROW($V$2))*$S$2,,$S$2,),1)</f>
        <v>0</v>
      </c>
      <c r="W3">
        <f t="shared" ref="W3:W13" ca="1" si="1">OFFSET($D$1,(ROW()-1)*$S$2,0) * OFFSET($E$1,(ROW()-1)*$S$2,0)</f>
        <v>921600</v>
      </c>
      <c r="X3">
        <f t="shared" ref="X3:X13" ca="1" si="2">OFFSET($J$1,(ROW()-1)*$S$2,0)</f>
        <v>38</v>
      </c>
      <c r="Y3" s="3">
        <f t="shared" ref="Y3:Y13" si="3">K3/1000000000</f>
        <v>8.5894103039999994</v>
      </c>
      <c r="Z3" s="3">
        <f t="shared" ref="Z3:Z13" si="4">L3/1000</f>
        <v>49.152000000000001</v>
      </c>
      <c r="AA3" s="3">
        <f t="shared" ref="AA3:AA13" si="5">M3/1000</f>
        <v>65.536000000000001</v>
      </c>
      <c r="AB3" s="4">
        <f t="shared" ref="AB3:AB13" ca="1" si="6">SUM(OFFSET($N$2,(ROW()-ROW($AB$2))*$S$2,,$S$2,))</f>
        <v>90.128900000000002</v>
      </c>
      <c r="AC3" s="4">
        <f t="shared" ref="AC3:AC13" ca="1" si="7">SUM(OFFSET($O$2,(ROW()-ROW($AC$2))*$S$2,,$S$2,))</f>
        <v>3859</v>
      </c>
      <c r="AD3" s="4">
        <f t="shared" ref="AD3:AD13" ca="1" si="8">AC3/AB3</f>
        <v>42.816455099307767</v>
      </c>
      <c r="AE3" s="4">
        <f t="shared" ref="AE3:AE13" ca="1" si="9">1/MAX(OFFSET($Q$2,(ROW()-ROW($AE$2))*$S$2,,$S$2,))</f>
        <v>78.141482969063787</v>
      </c>
      <c r="AF3" s="4">
        <f t="shared" ref="AF3:AF13" ca="1" si="10">1/MIN(OFFSET($P$2,(ROW()-ROW($AF$2))*$S$2,,$S$2,))</f>
        <v>27.195787916367511</v>
      </c>
      <c r="AG3">
        <f t="shared" ref="AG3:AG13" ca="1" si="11">AE3-AD3</f>
        <v>35.32502786975602</v>
      </c>
      <c r="AH3">
        <f t="shared" ref="AH3:AH13" ca="1" si="12">AE3-AF3</f>
        <v>50.94569505269628</v>
      </c>
    </row>
    <row r="4" spans="1:39" ht="15.75" x14ac:dyDescent="0.25">
      <c r="B4" t="s">
        <v>38</v>
      </c>
      <c r="C4" t="s">
        <v>77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30.049900000000001</v>
      </c>
      <c r="O4">
        <v>1747</v>
      </c>
      <c r="P4">
        <v>2.8594999999999999E-2</v>
      </c>
      <c r="Q4">
        <v>9.2058000000000001E-3</v>
      </c>
      <c r="V4" s="4">
        <f t="shared" ca="1" si="0"/>
        <v>0</v>
      </c>
      <c r="W4">
        <f t="shared" ca="1" si="1"/>
        <v>1440000</v>
      </c>
      <c r="X4">
        <f t="shared" ca="1" si="2"/>
        <v>38</v>
      </c>
      <c r="Y4" s="3">
        <f t="shared" si="3"/>
        <v>8.5894103039999994</v>
      </c>
      <c r="Z4" s="3">
        <f t="shared" si="4"/>
        <v>49.152000000000001</v>
      </c>
      <c r="AA4" s="3">
        <f t="shared" si="5"/>
        <v>65.536000000000001</v>
      </c>
      <c r="AB4" s="4">
        <f t="shared" ca="1" si="6"/>
        <v>90.208600000000004</v>
      </c>
      <c r="AC4" s="4">
        <f t="shared" ca="1" si="7"/>
        <v>2815</v>
      </c>
      <c r="AD4" s="4">
        <f t="shared" ca="1" si="8"/>
        <v>31.205450478114059</v>
      </c>
      <c r="AE4" s="4">
        <f t="shared" ca="1" si="9"/>
        <v>55.763429227843794</v>
      </c>
      <c r="AF4" s="4">
        <f t="shared" ca="1" si="10"/>
        <v>18.877683934713417</v>
      </c>
      <c r="AG4">
        <f t="shared" ca="1" si="11"/>
        <v>24.557978749729735</v>
      </c>
      <c r="AH4">
        <f t="shared" ca="1" si="12"/>
        <v>36.885745293130377</v>
      </c>
    </row>
    <row r="5" spans="1:39" ht="15.75" x14ac:dyDescent="0.25">
      <c r="B5" t="s">
        <v>38</v>
      </c>
      <c r="C5" t="s">
        <v>77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30.0381</v>
      </c>
      <c r="O5">
        <v>1286</v>
      </c>
      <c r="P5">
        <v>3.7264699999999998E-2</v>
      </c>
      <c r="Q5">
        <v>1.2709700000000001E-2</v>
      </c>
      <c r="V5" s="4">
        <f t="shared" ca="1" si="0"/>
        <v>0</v>
      </c>
      <c r="W5">
        <f t="shared" ca="1" si="1"/>
        <v>2073600</v>
      </c>
      <c r="X5">
        <f t="shared" ca="1" si="2"/>
        <v>38</v>
      </c>
      <c r="Y5" s="3">
        <f t="shared" si="3"/>
        <v>8.5894103039999994</v>
      </c>
      <c r="Z5" s="3">
        <f t="shared" si="4"/>
        <v>49.152000000000001</v>
      </c>
      <c r="AA5" s="3">
        <f t="shared" si="5"/>
        <v>65.536000000000001</v>
      </c>
      <c r="AB5" s="4">
        <f t="shared" ca="1" si="6"/>
        <v>90.279700000000005</v>
      </c>
      <c r="AC5" s="4">
        <f t="shared" ca="1" si="7"/>
        <v>2198</v>
      </c>
      <c r="AD5" s="4">
        <f t="shared" ca="1" si="8"/>
        <v>24.346558528661479</v>
      </c>
      <c r="AE5" s="4">
        <f t="shared" ca="1" si="9"/>
        <v>44.848881693134985</v>
      </c>
      <c r="AF5" s="4">
        <f t="shared" ca="1" si="10"/>
        <v>14.963339817447254</v>
      </c>
      <c r="AG5">
        <f t="shared" ca="1" si="11"/>
        <v>20.502323164473506</v>
      </c>
      <c r="AH5">
        <f t="shared" ca="1" si="12"/>
        <v>29.885541875687728</v>
      </c>
    </row>
    <row r="6" spans="1:39" ht="15.75" x14ac:dyDescent="0.25">
      <c r="B6" t="s">
        <v>38</v>
      </c>
      <c r="C6" t="s">
        <v>77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30.0565</v>
      </c>
      <c r="O6">
        <v>1286</v>
      </c>
      <c r="P6">
        <v>3.6770400000000002E-2</v>
      </c>
      <c r="Q6">
        <v>1.27107E-2</v>
      </c>
      <c r="V6" s="4">
        <f t="shared" ca="1" si="0"/>
        <v>0</v>
      </c>
      <c r="W6">
        <f t="shared" ca="1" si="1"/>
        <v>3686400</v>
      </c>
      <c r="X6">
        <f t="shared" ca="1" si="2"/>
        <v>38</v>
      </c>
      <c r="Y6" s="3">
        <f t="shared" si="3"/>
        <v>8.5894103039999994</v>
      </c>
      <c r="Z6" s="3">
        <f t="shared" si="4"/>
        <v>49.152000000000001</v>
      </c>
      <c r="AA6" s="3">
        <f t="shared" si="5"/>
        <v>65.536000000000001</v>
      </c>
      <c r="AB6" s="4">
        <f t="shared" ca="1" si="6"/>
        <v>90.464799999999997</v>
      </c>
      <c r="AC6" s="4">
        <f t="shared" ca="1" si="7"/>
        <v>1449</v>
      </c>
      <c r="AD6" s="4">
        <f t="shared" ca="1" si="8"/>
        <v>16.017279649101088</v>
      </c>
      <c r="AE6" s="4">
        <f t="shared" ca="1" si="9"/>
        <v>29.584748470468501</v>
      </c>
      <c r="AF6" s="4">
        <f t="shared" ca="1" si="10"/>
        <v>9.6767014060247138</v>
      </c>
      <c r="AG6">
        <f t="shared" ca="1" si="11"/>
        <v>13.567468821367413</v>
      </c>
      <c r="AH6">
        <f t="shared" ca="1" si="12"/>
        <v>19.908047064443785</v>
      </c>
    </row>
    <row r="7" spans="1:39" ht="15.75" x14ac:dyDescent="0.25">
      <c r="B7" t="s">
        <v>38</v>
      </c>
      <c r="C7" t="s">
        <v>77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30.034300000000002</v>
      </c>
      <c r="O7">
        <v>1287</v>
      </c>
      <c r="P7">
        <v>3.7239300000000003E-2</v>
      </c>
      <c r="Q7">
        <v>1.2797299999999999E-2</v>
      </c>
      <c r="T7" s="4"/>
      <c r="U7" s="4"/>
      <c r="V7" s="4">
        <f t="shared" ca="1" si="0"/>
        <v>0</v>
      </c>
      <c r="W7">
        <f t="shared" ca="1" si="1"/>
        <v>8294400</v>
      </c>
      <c r="X7">
        <f t="shared" ca="1" si="2"/>
        <v>38</v>
      </c>
      <c r="Y7" s="3">
        <f t="shared" si="3"/>
        <v>8.5894103039999994</v>
      </c>
      <c r="Z7" s="3">
        <f t="shared" si="4"/>
        <v>49.152000000000001</v>
      </c>
      <c r="AA7" s="3">
        <f t="shared" si="5"/>
        <v>65.536000000000001</v>
      </c>
      <c r="AB7" s="4">
        <f t="shared" ca="1" si="6"/>
        <v>90.874600000000001</v>
      </c>
      <c r="AC7" s="4">
        <f t="shared" ca="1" si="7"/>
        <v>784</v>
      </c>
      <c r="AD7" s="4">
        <f t="shared" ca="1" si="8"/>
        <v>8.627273187447317</v>
      </c>
      <c r="AE7" s="4">
        <f t="shared" ca="1" si="9"/>
        <v>15.751280972925123</v>
      </c>
      <c r="AF7" s="4">
        <f t="shared" ca="1" si="10"/>
        <v>5.1060266432470245</v>
      </c>
      <c r="AG7">
        <f t="shared" ca="1" si="11"/>
        <v>7.1240077854778061</v>
      </c>
      <c r="AH7">
        <f t="shared" ca="1" si="12"/>
        <v>10.645254329678099</v>
      </c>
    </row>
    <row r="8" spans="1:39" ht="15.75" x14ac:dyDescent="0.25">
      <c r="B8" t="s">
        <v>38</v>
      </c>
      <c r="C8" t="s">
        <v>77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30.0871</v>
      </c>
      <c r="O8">
        <v>940</v>
      </c>
      <c r="P8">
        <v>5.2972600000000002E-2</v>
      </c>
      <c r="Q8">
        <v>1.7605300000000001E-2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B9" t="s">
        <v>38</v>
      </c>
      <c r="C9" t="s">
        <v>77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30.0486</v>
      </c>
      <c r="O9">
        <v>937</v>
      </c>
      <c r="P9">
        <v>5.4320500000000001E-2</v>
      </c>
      <c r="Q9">
        <v>1.7932900000000002E-2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B10" t="s">
        <v>38</v>
      </c>
      <c r="C10" t="s">
        <v>77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30.072900000000001</v>
      </c>
      <c r="O10">
        <v>938</v>
      </c>
      <c r="P10">
        <v>5.3250800000000001E-2</v>
      </c>
      <c r="Q10">
        <v>1.7856799999999999E-2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B11" t="s">
        <v>38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30.084099999999999</v>
      </c>
      <c r="O11">
        <v>734</v>
      </c>
      <c r="P11">
        <v>6.6872500000000001E-2</v>
      </c>
      <c r="Q11">
        <v>2.19905E-2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B12" t="s">
        <v>38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30.071300000000001</v>
      </c>
      <c r="O12">
        <v>731</v>
      </c>
      <c r="P12">
        <v>6.6830000000000001E-2</v>
      </c>
      <c r="Q12">
        <v>2.21867E-2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B13" t="s">
        <v>38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30.124300000000002</v>
      </c>
      <c r="O13">
        <v>733</v>
      </c>
      <c r="P13">
        <v>6.7218E-2</v>
      </c>
      <c r="Q13">
        <v>2.22971E-2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B14" t="s">
        <v>38</v>
      </c>
      <c r="C14" t="s">
        <v>77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30.174800000000001</v>
      </c>
      <c r="O14">
        <v>483</v>
      </c>
      <c r="P14">
        <v>0.10442800000000001</v>
      </c>
      <c r="Q14">
        <v>3.3728099999999997E-2</v>
      </c>
    </row>
    <row r="15" spans="1:39" x14ac:dyDescent="0.25">
      <c r="B15" t="s">
        <v>38</v>
      </c>
      <c r="C15" t="s">
        <v>77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30.099</v>
      </c>
      <c r="O15">
        <v>482</v>
      </c>
      <c r="P15">
        <v>0.10451299999999999</v>
      </c>
      <c r="Q15">
        <v>3.3558699999999997E-2</v>
      </c>
    </row>
    <row r="16" spans="1:39" x14ac:dyDescent="0.25">
      <c r="B16" t="s">
        <v>38</v>
      </c>
      <c r="C16" t="s">
        <v>77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30.190999999999999</v>
      </c>
      <c r="O16">
        <v>484</v>
      </c>
      <c r="P16">
        <v>0.103341</v>
      </c>
      <c r="Q16">
        <v>3.3801200000000003E-2</v>
      </c>
    </row>
    <row r="17" spans="2:17" x14ac:dyDescent="0.25">
      <c r="B17" t="s">
        <v>38</v>
      </c>
      <c r="C17" t="s">
        <v>77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30.332999999999998</v>
      </c>
      <c r="O17">
        <v>264</v>
      </c>
      <c r="P17">
        <v>0.19584699999999999</v>
      </c>
      <c r="Q17">
        <v>6.2673199999999998E-2</v>
      </c>
    </row>
    <row r="18" spans="2:17" x14ac:dyDescent="0.25">
      <c r="B18" t="s">
        <v>38</v>
      </c>
      <c r="C18" t="s">
        <v>77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30.236899999999999</v>
      </c>
      <c r="O18">
        <v>259</v>
      </c>
      <c r="P18">
        <v>0.20938200000000001</v>
      </c>
      <c r="Q18">
        <v>6.3486899999999999E-2</v>
      </c>
    </row>
    <row r="19" spans="2:17" x14ac:dyDescent="0.25">
      <c r="B19" t="s">
        <v>38</v>
      </c>
      <c r="C19" t="s">
        <v>77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30.3047</v>
      </c>
      <c r="O19">
        <v>261</v>
      </c>
      <c r="P19">
        <v>0.195877</v>
      </c>
      <c r="Q19">
        <v>6.2712599999999993E-2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B349-2272-4985-8475-8A40B0359212}">
  <dimension ref="A1:AM16"/>
  <sheetViews>
    <sheetView topLeftCell="R1" zoomScale="85" zoomScaleNormal="85" workbookViewId="0">
      <selection activeCell="A2" sqref="A2:A16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35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30.139099999999999</v>
      </c>
      <c r="O2">
        <v>359</v>
      </c>
      <c r="P2">
        <v>0.122338</v>
      </c>
      <c r="Q2">
        <v>4.8074800000000001E-2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6" si="0">L2/1000</f>
        <v>49.152000000000001</v>
      </c>
      <c r="Z2" s="3">
        <f t="shared" si="0"/>
        <v>65.536000000000001</v>
      </c>
      <c r="AA2" s="4">
        <f ca="1">SUM(OFFSET($N$2,(ROW()-ROW($AA$2))*$S$2,,$S$2,))</f>
        <v>90.455199999999991</v>
      </c>
      <c r="AB2" s="4">
        <f ca="1">SUM(OFFSET($O$2,(ROW()-ROW($AB$2))*$S$2,,$S$2,))</f>
        <v>1081</v>
      </c>
      <c r="AC2" s="4">
        <f ca="1">AB2/AA2</f>
        <v>11.950667291653771</v>
      </c>
      <c r="AD2" s="4">
        <f ca="1">1/MAX(OFFSET($Q$2,(ROW()-ROW($AD$2))*$S$2,,$S$2,))</f>
        <v>20.800918568563986</v>
      </c>
      <c r="AE2" s="4">
        <f ca="1">1/MIN(OFFSET($P$2,(ROW()-ROW($AE$2))*$S$2,,$S$2,))</f>
        <v>8.26637569024237</v>
      </c>
      <c r="AF2">
        <f ca="1">AD2-AC2</f>
        <v>8.8502512769102157</v>
      </c>
      <c r="AG2">
        <f ca="1">AD2-AE2</f>
        <v>12.534542878321616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35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30.1875</v>
      </c>
      <c r="O3">
        <v>361</v>
      </c>
      <c r="P3">
        <v>0.120972</v>
      </c>
      <c r="Q3">
        <v>4.7741400000000003E-2</v>
      </c>
      <c r="V3" s="4" t="str">
        <f ca="1">INDEX(OFFSET($A$2,(ROW()-ROW($V$2))*$S$2,,$S$2,),1)</f>
        <v>Linear Epsilon</v>
      </c>
      <c r="W3">
        <f>D3*E3</f>
        <v>2073600</v>
      </c>
      <c r="X3" s="3">
        <f>K3/1000000000</f>
        <v>8.5894103039999994</v>
      </c>
      <c r="Y3" s="3">
        <f t="shared" si="0"/>
        <v>49.152000000000001</v>
      </c>
      <c r="Z3" s="3">
        <f t="shared" si="0"/>
        <v>65.536000000000001</v>
      </c>
      <c r="AA3" s="4">
        <f ca="1">SUM(OFFSET($N$2,(ROW()-ROW($AA$2))*$S$2,,$S$2,))</f>
        <v>90.58</v>
      </c>
      <c r="AB3" s="4">
        <f ca="1">SUM(OFFSET($O$2,(ROW()-ROW($AB$2))*$S$2,,$S$2,))</f>
        <v>1208</v>
      </c>
      <c r="AC3" s="4">
        <f t="shared" ref="AC3:AC6" ca="1" si="1">AB3/AA3</f>
        <v>13.336277323912563</v>
      </c>
      <c r="AD3" s="4">
        <f t="shared" ref="AD3:AD6" ca="1" si="2">1/MAX(OFFSET($Q$2,(ROW()-ROW($AD$2))*$S$2,,$S$2,))</f>
        <v>25.215338995017447</v>
      </c>
      <c r="AE3" s="4">
        <f t="shared" ref="AE3:AE6" ca="1" si="3">1/MIN(OFFSET($P$2,(ROW()-ROW($AE$2))*$S$2,,$S$2,))</f>
        <v>7.5241147878952042</v>
      </c>
      <c r="AF3">
        <f t="shared" ref="AF3:AF6" ca="1" si="4">AD3-AC3</f>
        <v>11.879061671104884</v>
      </c>
      <c r="AG3">
        <f t="shared" ref="AG3:AG6" ca="1" si="5">AD3-AE3</f>
        <v>17.691224207122243</v>
      </c>
      <c r="AH3">
        <f t="shared" ref="AH3:AH6" ca="1" si="6">ROUND((AC3-$AC$2)/ABS($AC$2)*100, $T$2)</f>
        <v>11.6</v>
      </c>
    </row>
    <row r="4" spans="1:39" ht="15.75" x14ac:dyDescent="0.25">
      <c r="A4" t="s">
        <v>26</v>
      </c>
      <c r="B4" t="s">
        <v>35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30.128599999999999</v>
      </c>
      <c r="O4">
        <v>361</v>
      </c>
      <c r="P4">
        <v>0.121068</v>
      </c>
      <c r="Q4">
        <v>4.7470100000000001E-2</v>
      </c>
      <c r="V4" s="4" t="str">
        <f ca="1">INDEX(OFFSET($A$2,(ROW()-ROW($V$2))*$S$2,,$S$2,),1)</f>
        <v>Bounding Volume</v>
      </c>
      <c r="W4">
        <f>D4*E4</f>
        <v>2073600</v>
      </c>
      <c r="X4" s="3">
        <f>K4/1000000000</f>
        <v>8.5894103039999994</v>
      </c>
      <c r="Y4" s="3">
        <f t="shared" si="0"/>
        <v>49.152000000000001</v>
      </c>
      <c r="Z4" s="3">
        <f t="shared" si="0"/>
        <v>65.536000000000001</v>
      </c>
      <c r="AA4" s="4">
        <f ca="1">SUM(OFFSET($N$2,(ROW()-ROW($AA$2))*$S$2,,$S$2,))</f>
        <v>90.479700000000008</v>
      </c>
      <c r="AB4" s="4">
        <f ca="1">SUM(OFFSET($O$2,(ROW()-ROW($AB$2))*$S$2,,$S$2,))</f>
        <v>1004</v>
      </c>
      <c r="AC4" s="4">
        <f t="shared" ca="1" si="1"/>
        <v>11.096411681294256</v>
      </c>
      <c r="AD4" s="4">
        <f t="shared" ca="1" si="2"/>
        <v>18.976952491199437</v>
      </c>
      <c r="AE4" s="4">
        <f t="shared" ca="1" si="3"/>
        <v>7.4938363196271061</v>
      </c>
      <c r="AF4">
        <f t="shared" ca="1" si="4"/>
        <v>7.880540809905181</v>
      </c>
      <c r="AG4">
        <f t="shared" ca="1" si="5"/>
        <v>11.48311617157233</v>
      </c>
      <c r="AH4">
        <f t="shared" ca="1" si="6"/>
        <v>-7.1</v>
      </c>
    </row>
    <row r="5" spans="1:39" ht="15.75" x14ac:dyDescent="0.25">
      <c r="A5" t="s">
        <v>25</v>
      </c>
      <c r="B5" t="s">
        <v>36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30.184000000000001</v>
      </c>
      <c r="O5">
        <v>403</v>
      </c>
      <c r="P5">
        <v>0.132906</v>
      </c>
      <c r="Q5">
        <v>3.9449400000000003E-2</v>
      </c>
      <c r="V5" s="4" t="str">
        <f ca="1">INDEX(OFFSET($A$2,(ROW()-ROW($V$2))*$S$2,,$S$2,),1)</f>
        <v>Fast Maths</v>
      </c>
      <c r="W5">
        <f>D5*E5</f>
        <v>2073600</v>
      </c>
      <c r="X5" s="3">
        <f>K5/1000000000</f>
        <v>8.5894103039999994</v>
      </c>
      <c r="Y5" s="3">
        <f t="shared" si="0"/>
        <v>49.152000000000001</v>
      </c>
      <c r="Z5" s="3">
        <f t="shared" si="0"/>
        <v>65.536000000000001</v>
      </c>
      <c r="AA5" s="4">
        <f ca="1">SUM(OFFSET($N$2,(ROW()-ROW($AA$2))*$S$2,,$S$2,))</f>
        <v>90.226500000000001</v>
      </c>
      <c r="AB5" s="4">
        <f ca="1">SUM(OFFSET($O$2,(ROW()-ROW($AB$2))*$S$2,,$S$2,))</f>
        <v>2133</v>
      </c>
      <c r="AC5" s="4">
        <f t="shared" ca="1" si="1"/>
        <v>23.640504729763428</v>
      </c>
      <c r="AD5" s="4">
        <f t="shared" ca="1" si="2"/>
        <v>41.483620192566967</v>
      </c>
      <c r="AE5" s="4">
        <f t="shared" ca="1" si="3"/>
        <v>16.558703917126998</v>
      </c>
      <c r="AF5">
        <f t="shared" ca="1" si="4"/>
        <v>17.843115462803539</v>
      </c>
      <c r="AG5">
        <f t="shared" ca="1" si="5"/>
        <v>24.924916275439969</v>
      </c>
      <c r="AH5">
        <f t="shared" ca="1" si="6"/>
        <v>97.8</v>
      </c>
      <c r="AI5">
        <f ca="1">SUM(AH3:AH5)</f>
        <v>102.3</v>
      </c>
    </row>
    <row r="6" spans="1:39" ht="15.75" x14ac:dyDescent="0.25">
      <c r="A6" t="s">
        <v>25</v>
      </c>
      <c r="B6" t="s">
        <v>36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30.206499999999998</v>
      </c>
      <c r="O6">
        <v>403</v>
      </c>
      <c r="P6">
        <v>0.132906</v>
      </c>
      <c r="Q6">
        <v>3.9496000000000003E-2</v>
      </c>
      <c r="V6" s="4" t="str">
        <f ca="1">INDEX(OFFSET($A$2,(ROW()-ROW($V$2))*$S$2,,$S$2,),1)</f>
        <v>All</v>
      </c>
      <c r="W6">
        <f>D6*E6</f>
        <v>2073600</v>
      </c>
      <c r="X6" s="3">
        <f>K6/1000000000</f>
        <v>8.5894103039999994</v>
      </c>
      <c r="Y6" s="3">
        <f t="shared" si="0"/>
        <v>49.152000000000001</v>
      </c>
      <c r="Z6" s="3">
        <f t="shared" si="0"/>
        <v>65.536000000000001</v>
      </c>
      <c r="AA6" s="4">
        <f ca="1">SUM(OFFSET($N$2,(ROW()-ROW($AA$2))*$S$2,,$S$2,))</f>
        <v>90.301299999999998</v>
      </c>
      <c r="AB6" s="4">
        <f ca="1">SUM(OFFSET($O$2,(ROW()-ROW($AB$2))*$S$2,,$S$2,))</f>
        <v>2299</v>
      </c>
      <c r="AC6" s="4">
        <f t="shared" ca="1" si="1"/>
        <v>25.459212658068047</v>
      </c>
      <c r="AD6" s="4">
        <f t="shared" ca="1" si="2"/>
        <v>44.980613355643719</v>
      </c>
      <c r="AE6" s="4">
        <f t="shared" ca="1" si="3"/>
        <v>15.809051946963791</v>
      </c>
      <c r="AF6">
        <f t="shared" ca="1" si="4"/>
        <v>19.521400697575672</v>
      </c>
      <c r="AG6">
        <f t="shared" ca="1" si="5"/>
        <v>29.171561408679928</v>
      </c>
      <c r="AH6">
        <f t="shared" ca="1" si="6"/>
        <v>113</v>
      </c>
      <c r="AI6">
        <f ca="1">AH6-AI5</f>
        <v>10.700000000000003</v>
      </c>
    </row>
    <row r="7" spans="1:39" ht="15.75" x14ac:dyDescent="0.25">
      <c r="A7" t="s">
        <v>25</v>
      </c>
      <c r="B7" t="s">
        <v>36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30.189499999999999</v>
      </c>
      <c r="O7">
        <v>402</v>
      </c>
      <c r="P7">
        <v>0.132935</v>
      </c>
      <c r="Q7">
        <v>3.9658400000000003E-2</v>
      </c>
      <c r="T7" s="4"/>
      <c r="U7" s="4"/>
      <c r="AE7" s="3"/>
      <c r="AF7" s="3"/>
      <c r="AG7" s="3"/>
    </row>
    <row r="8" spans="1:39" ht="15.75" x14ac:dyDescent="0.25">
      <c r="A8" t="s">
        <v>24</v>
      </c>
      <c r="B8" t="s">
        <v>37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30.152999999999999</v>
      </c>
      <c r="O8">
        <v>335</v>
      </c>
      <c r="P8">
        <v>0.13344300000000001</v>
      </c>
      <c r="Q8">
        <v>5.1631000000000003E-2</v>
      </c>
      <c r="T8" s="4"/>
      <c r="U8" s="4"/>
      <c r="V8" s="3"/>
    </row>
    <row r="9" spans="1:39" ht="15.75" x14ac:dyDescent="0.25">
      <c r="A9" t="s">
        <v>24</v>
      </c>
      <c r="B9" t="s">
        <v>37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30.156500000000001</v>
      </c>
      <c r="O9">
        <v>335</v>
      </c>
      <c r="P9">
        <v>0.13349800000000001</v>
      </c>
      <c r="Q9">
        <v>5.1440300000000001E-2</v>
      </c>
      <c r="T9" s="4"/>
      <c r="U9" s="3"/>
      <c r="V9" s="3"/>
    </row>
    <row r="10" spans="1:39" ht="15.75" x14ac:dyDescent="0.25">
      <c r="A10" t="s">
        <v>24</v>
      </c>
      <c r="B10" t="s">
        <v>37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30.170200000000001</v>
      </c>
      <c r="O10">
        <v>334</v>
      </c>
      <c r="P10">
        <v>0.13387399999999999</v>
      </c>
      <c r="Q10">
        <v>5.2695499999999999E-2</v>
      </c>
      <c r="T10" s="4"/>
      <c r="U10" s="3"/>
      <c r="V10" s="3"/>
    </row>
    <row r="11" spans="1:39" x14ac:dyDescent="0.25">
      <c r="A11" t="s">
        <v>56</v>
      </c>
      <c r="B11" t="s">
        <v>35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30.084800000000001</v>
      </c>
      <c r="O11">
        <v>711</v>
      </c>
      <c r="P11">
        <v>6.0391199999999999E-2</v>
      </c>
      <c r="Q11">
        <v>2.4014899999999999E-2</v>
      </c>
    </row>
    <row r="12" spans="1:39" x14ac:dyDescent="0.25">
      <c r="A12" t="s">
        <v>56</v>
      </c>
      <c r="B12" t="s">
        <v>35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30.078800000000001</v>
      </c>
      <c r="O12">
        <v>711</v>
      </c>
      <c r="P12">
        <v>6.0505400000000001E-2</v>
      </c>
      <c r="Q12">
        <v>2.41059E-2</v>
      </c>
    </row>
    <row r="13" spans="1:39" x14ac:dyDescent="0.25">
      <c r="A13" t="s">
        <v>56</v>
      </c>
      <c r="B13" t="s">
        <v>35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30.062899999999999</v>
      </c>
      <c r="O13">
        <v>711</v>
      </c>
      <c r="P13">
        <v>6.1225300000000003E-2</v>
      </c>
      <c r="Q13">
        <v>2.40631E-2</v>
      </c>
    </row>
    <row r="14" spans="1:39" x14ac:dyDescent="0.25">
      <c r="A14" t="s">
        <v>27</v>
      </c>
      <c r="B14" t="s">
        <v>38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30.118600000000001</v>
      </c>
      <c r="O14">
        <v>767</v>
      </c>
      <c r="P14">
        <v>6.3768199999999997E-2</v>
      </c>
      <c r="Q14">
        <v>2.2146800000000001E-2</v>
      </c>
    </row>
    <row r="15" spans="1:39" x14ac:dyDescent="0.25">
      <c r="A15" t="s">
        <v>27</v>
      </c>
      <c r="B15" t="s">
        <v>38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30.114799999999999</v>
      </c>
      <c r="O15">
        <v>766</v>
      </c>
      <c r="P15">
        <v>6.3348600000000005E-2</v>
      </c>
      <c r="Q15">
        <v>2.2231799999999999E-2</v>
      </c>
    </row>
    <row r="16" spans="1:39" x14ac:dyDescent="0.25">
      <c r="A16" t="s">
        <v>27</v>
      </c>
      <c r="B16" t="s">
        <v>38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30.067900000000002</v>
      </c>
      <c r="O16">
        <v>766</v>
      </c>
      <c r="P16">
        <v>6.3254900000000003E-2</v>
      </c>
      <c r="Q16">
        <v>2.2212599999999999E-2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3841-ECB5-4572-A470-D93688F263BB}">
  <dimension ref="A1:AM19"/>
  <sheetViews>
    <sheetView topLeftCell="P1" zoomScale="85" zoomScaleNormal="85" workbookViewId="0">
      <selection activeCell="R1" sqref="R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8.2851562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39</v>
      </c>
      <c r="C2" t="s">
        <v>60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30.047699999999999</v>
      </c>
      <c r="O2">
        <v>1896</v>
      </c>
      <c r="P2">
        <v>2.7557700000000001E-2</v>
      </c>
      <c r="Q2">
        <v>9.2128000000000002E-3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90.141400000000004</v>
      </c>
      <c r="AB2" s="4">
        <f ca="1">SUM(OFFSET($O$2,(ROW()-ROW($AB$2))*$S$2,,$S$2,))</f>
        <v>5680</v>
      </c>
      <c r="AC2" s="4">
        <f ca="1">AB2/AA2</f>
        <v>63.012112081684997</v>
      </c>
      <c r="AD2" s="4">
        <f ca="1">1/MAX(OFFSET($Q$2,(ROW()-ROW($AD$2))*$S$2,,$S$2,))</f>
        <v>107.16046207591248</v>
      </c>
      <c r="AE2" s="4">
        <f ca="1">1/MIN(OFFSET($P$2,(ROW()-ROW($AE$2))*$S$2,,$S$2,))</f>
        <v>36.369720025895241</v>
      </c>
      <c r="AF2">
        <f ca="1">AD2-AC2</f>
        <v>44.14834999422748</v>
      </c>
      <c r="AG2">
        <f ca="1">AD2-AE2</f>
        <v>70.790742050017229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39</v>
      </c>
      <c r="C3" t="s">
        <v>60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30.049199999999999</v>
      </c>
      <c r="O3">
        <v>1898</v>
      </c>
      <c r="P3">
        <v>2.7573299999999999E-2</v>
      </c>
      <c r="Q3">
        <v>9.2520999999999992E-3</v>
      </c>
      <c r="V3" s="4" t="str">
        <f t="shared" ref="V3:V7" ca="1" si="1">INDEX(OFFSET($A$2,(ROW()-ROW($V$2))*$S$2,,$S$2,),1)</f>
        <v>Phong</v>
      </c>
      <c r="W3">
        <f t="shared" ref="W3:W7" si="2">D3*E3</f>
        <v>2073600</v>
      </c>
      <c r="X3" s="3">
        <f t="shared" ref="X3:X7" si="3">K3/1000000000</f>
        <v>8.5894103039999994</v>
      </c>
      <c r="Y3" s="3">
        <f t="shared" ref="Y3:Z6" si="4">L3/1000</f>
        <v>49.152000000000001</v>
      </c>
      <c r="Z3" s="3">
        <f t="shared" si="4"/>
        <v>65.536000000000001</v>
      </c>
      <c r="AA3" s="4">
        <f t="shared" ref="AA3:AA7" ca="1" si="5">SUM(OFFSET($N$2,(ROW()-ROW($AA$2))*$S$2,,$S$2,))</f>
        <v>90.132100000000008</v>
      </c>
      <c r="AB3" s="4">
        <f t="shared" ref="AB3:AB7" ca="1" si="6">SUM(OFFSET($O$2,(ROW()-ROW($AB$2))*$S$2,,$S$2,))</f>
        <v>4803</v>
      </c>
      <c r="AC3" s="4">
        <f t="shared" ref="AC3:AC6" ca="1" si="7">AB3/AA3</f>
        <v>53.288451062385093</v>
      </c>
      <c r="AD3" s="4">
        <f t="shared" ref="AD3:AD7" ca="1" si="8">1/MAX(OFFSET($Q$2,(ROW()-ROW($AD$2))*$S$2,,$S$2,))</f>
        <v>93.560248121778017</v>
      </c>
      <c r="AE3" s="4">
        <f t="shared" ref="AE3:AE7" ca="1" si="9">1/MIN(OFFSET($P$2,(ROW()-ROW($AE$2))*$S$2,,$S$2,))</f>
        <v>29.294672177970995</v>
      </c>
      <c r="AF3">
        <f t="shared" ref="AF3:AF6" ca="1" si="10">AD3-AC3</f>
        <v>40.271797059392924</v>
      </c>
      <c r="AG3">
        <f t="shared" ref="AG3:AG6" ca="1" si="11">AD3-AE3</f>
        <v>64.265575943807022</v>
      </c>
      <c r="AH3">
        <f t="shared" ref="AH3:AH7" ca="1" si="12">ROUND((AC3-$AC$2)/ABS($AC$2)*100, $T$2)</f>
        <v>-15.4</v>
      </c>
    </row>
    <row r="4" spans="1:39" ht="15.75" x14ac:dyDescent="0.25">
      <c r="A4" t="s">
        <v>26</v>
      </c>
      <c r="B4" t="s">
        <v>39</v>
      </c>
      <c r="C4" t="s">
        <v>60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30.044499999999999</v>
      </c>
      <c r="O4">
        <v>1886</v>
      </c>
      <c r="P4">
        <v>2.74954E-2</v>
      </c>
      <c r="Q4">
        <v>9.3317999999999995E-3</v>
      </c>
      <c r="V4" s="4" t="str">
        <f t="shared" ca="1" si="1"/>
        <v>Glow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4"/>
        <v>65.536000000000001</v>
      </c>
      <c r="AA4" s="4">
        <f t="shared" ca="1" si="5"/>
        <v>90.104399999999998</v>
      </c>
      <c r="AB4" s="4">
        <f t="shared" ca="1" si="6"/>
        <v>5648</v>
      </c>
      <c r="AC4" s="4">
        <f t="shared" ca="1" si="7"/>
        <v>62.682843457145268</v>
      </c>
      <c r="AD4" s="4">
        <f t="shared" ca="1" si="8"/>
        <v>107.14209184220113</v>
      </c>
      <c r="AE4" s="4">
        <f t="shared" ca="1" si="9"/>
        <v>36.17094388078057</v>
      </c>
      <c r="AF4">
        <f t="shared" ca="1" si="10"/>
        <v>44.459248385055858</v>
      </c>
      <c r="AG4">
        <f t="shared" ca="1" si="11"/>
        <v>70.971147961420556</v>
      </c>
      <c r="AH4">
        <f t="shared" ca="1" si="12"/>
        <v>-0.5</v>
      </c>
    </row>
    <row r="5" spans="1:39" ht="15.75" x14ac:dyDescent="0.25">
      <c r="A5" t="s">
        <v>34</v>
      </c>
      <c r="B5" t="s">
        <v>40</v>
      </c>
      <c r="C5" t="s">
        <v>60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30.036799999999999</v>
      </c>
      <c r="O5">
        <v>1601</v>
      </c>
      <c r="P5">
        <v>3.4507000000000003E-2</v>
      </c>
      <c r="Q5">
        <v>1.0633200000000001E-2</v>
      </c>
      <c r="V5" s="4" t="str">
        <f t="shared" ca="1" si="1"/>
        <v>Hard Shadows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4"/>
        <v>65.536000000000001</v>
      </c>
      <c r="AA5" s="4">
        <f t="shared" ca="1" si="5"/>
        <v>90.194900000000004</v>
      </c>
      <c r="AB5" s="4">
        <f t="shared" ca="1" si="6"/>
        <v>2475</v>
      </c>
      <c r="AC5" s="4">
        <f t="shared" ca="1" si="7"/>
        <v>27.440575908393932</v>
      </c>
      <c r="AD5" s="4">
        <f t="shared" ca="1" si="8"/>
        <v>47.923016466348457</v>
      </c>
      <c r="AE5" s="4">
        <f t="shared" ca="1" si="9"/>
        <v>17.469415420951769</v>
      </c>
      <c r="AF5">
        <f t="shared" ca="1" si="10"/>
        <v>20.482440557954526</v>
      </c>
      <c r="AG5">
        <f t="shared" ca="1" si="11"/>
        <v>30.453601045396688</v>
      </c>
      <c r="AH5">
        <f t="shared" ca="1" si="12"/>
        <v>-56.5</v>
      </c>
    </row>
    <row r="6" spans="1:39" ht="15.75" x14ac:dyDescent="0.25">
      <c r="A6" t="s">
        <v>34</v>
      </c>
      <c r="B6" t="s">
        <v>40</v>
      </c>
      <c r="C6" t="s">
        <v>60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30.045400000000001</v>
      </c>
      <c r="O6">
        <v>1598</v>
      </c>
      <c r="P6">
        <v>3.5934599999999997E-2</v>
      </c>
      <c r="Q6">
        <v>1.06883E-2</v>
      </c>
      <c r="V6" s="4" t="str">
        <f t="shared" ca="1" si="1"/>
        <v>Soft Shadows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4"/>
        <v>65.536000000000001</v>
      </c>
      <c r="AA6" s="4">
        <f t="shared" ca="1" si="5"/>
        <v>90.2624</v>
      </c>
      <c r="AB6" s="4">
        <f t="shared" ca="1" si="6"/>
        <v>2297</v>
      </c>
      <c r="AC6" s="4">
        <f t="shared" ca="1" si="7"/>
        <v>25.448027085475236</v>
      </c>
      <c r="AD6" s="4">
        <f t="shared" ca="1" si="8"/>
        <v>44.961602791216301</v>
      </c>
      <c r="AE6" s="4">
        <f t="shared" ca="1" si="9"/>
        <v>15.725743041358706</v>
      </c>
      <c r="AF6">
        <f t="shared" ca="1" si="10"/>
        <v>19.513575705741065</v>
      </c>
      <c r="AG6">
        <f t="shared" ca="1" si="11"/>
        <v>29.235859749857596</v>
      </c>
      <c r="AH6">
        <f t="shared" ca="1" si="12"/>
        <v>-59.6</v>
      </c>
      <c r="AI6">
        <f ca="1">ABS(AH6)-ABS(AH5)</f>
        <v>3.1000000000000014</v>
      </c>
    </row>
    <row r="7" spans="1:39" ht="15.75" x14ac:dyDescent="0.25">
      <c r="A7" t="s">
        <v>34</v>
      </c>
      <c r="B7" t="s">
        <v>40</v>
      </c>
      <c r="C7" t="s">
        <v>60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30.049900000000001</v>
      </c>
      <c r="O7">
        <v>1604</v>
      </c>
      <c r="P7">
        <v>3.4135899999999997E-2</v>
      </c>
      <c r="Q7">
        <v>1.04352E-2</v>
      </c>
      <c r="T7" s="4"/>
      <c r="U7" s="4"/>
      <c r="V7" s="4" t="str">
        <f t="shared" ca="1" si="1"/>
        <v>All</v>
      </c>
      <c r="W7">
        <f t="shared" si="2"/>
        <v>2073600</v>
      </c>
      <c r="X7" s="3">
        <f t="shared" si="3"/>
        <v>8.5894103039999994</v>
      </c>
      <c r="Y7" s="3">
        <f t="shared" ref="Y7" si="13">L7/1000</f>
        <v>49.152000000000001</v>
      </c>
      <c r="Z7" s="3">
        <f t="shared" ref="Z7" si="14">M7/1000</f>
        <v>65.536000000000001</v>
      </c>
      <c r="AA7" s="4">
        <f t="shared" ca="1" si="5"/>
        <v>90.266300000000001</v>
      </c>
      <c r="AB7" s="4">
        <f t="shared" ca="1" si="6"/>
        <v>2297</v>
      </c>
      <c r="AC7" s="4">
        <f t="shared" ref="AC7" ca="1" si="15">AB7/AA7</f>
        <v>25.446927590917099</v>
      </c>
      <c r="AD7" s="4">
        <f t="shared" ca="1" si="8"/>
        <v>45.00571572589719</v>
      </c>
      <c r="AE7" s="4">
        <f t="shared" ca="1" si="9"/>
        <v>15.788135847436086</v>
      </c>
      <c r="AF7">
        <f t="shared" ref="AF7" ca="1" si="16">AD7-AC7</f>
        <v>19.558788134980091</v>
      </c>
      <c r="AG7">
        <f t="shared" ref="AG7" ca="1" si="17">AD7-AE7</f>
        <v>29.217579878461102</v>
      </c>
      <c r="AH7">
        <f t="shared" ca="1" si="12"/>
        <v>-59.6</v>
      </c>
    </row>
    <row r="8" spans="1:39" ht="15.75" x14ac:dyDescent="0.25">
      <c r="A8" t="s">
        <v>45</v>
      </c>
      <c r="B8" t="s">
        <v>41</v>
      </c>
      <c r="C8" t="s">
        <v>60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30.029</v>
      </c>
      <c r="O8">
        <v>1886</v>
      </c>
      <c r="P8">
        <v>2.7680099999999999E-2</v>
      </c>
      <c r="Q8">
        <v>9.3334000000000004E-3</v>
      </c>
      <c r="T8" s="4"/>
      <c r="U8" s="4"/>
      <c r="V8" s="3"/>
    </row>
    <row r="9" spans="1:39" ht="15.75" x14ac:dyDescent="0.25">
      <c r="A9" t="s">
        <v>45</v>
      </c>
      <c r="B9" t="s">
        <v>41</v>
      </c>
      <c r="C9" t="s">
        <v>60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30.0411</v>
      </c>
      <c r="O9">
        <v>1882</v>
      </c>
      <c r="P9">
        <v>2.7928000000000001E-2</v>
      </c>
      <c r="Q9">
        <v>8.7448999999999999E-3</v>
      </c>
      <c r="T9" s="4"/>
      <c r="U9" s="3"/>
      <c r="V9" s="3"/>
    </row>
    <row r="10" spans="1:39" ht="15.75" x14ac:dyDescent="0.25">
      <c r="A10" t="s">
        <v>45</v>
      </c>
      <c r="B10" t="s">
        <v>41</v>
      </c>
      <c r="C10" t="s">
        <v>60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30.034300000000002</v>
      </c>
      <c r="O10">
        <v>1880</v>
      </c>
      <c r="P10">
        <v>2.7646500000000001E-2</v>
      </c>
      <c r="Q10">
        <v>9.3220000000000004E-3</v>
      </c>
      <c r="T10" s="4"/>
      <c r="U10" s="3"/>
      <c r="V10" s="3"/>
    </row>
    <row r="11" spans="1:39" x14ac:dyDescent="0.25">
      <c r="A11" t="s">
        <v>33</v>
      </c>
      <c r="B11" t="s">
        <v>42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30.0838</v>
      </c>
      <c r="O11">
        <v>833</v>
      </c>
      <c r="P11">
        <v>5.7242899999999999E-2</v>
      </c>
      <c r="Q11">
        <v>2.07894E-2</v>
      </c>
    </row>
    <row r="12" spans="1:39" x14ac:dyDescent="0.25">
      <c r="A12" t="s">
        <v>33</v>
      </c>
      <c r="B12" t="s">
        <v>42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30.055900000000001</v>
      </c>
      <c r="O12">
        <v>819</v>
      </c>
      <c r="P12">
        <v>5.9266100000000002E-2</v>
      </c>
      <c r="Q12">
        <v>2.0866800000000001E-2</v>
      </c>
    </row>
    <row r="13" spans="1:39" x14ac:dyDescent="0.25">
      <c r="A13" t="s">
        <v>33</v>
      </c>
      <c r="B13" t="s">
        <v>42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30.055199999999999</v>
      </c>
      <c r="O13">
        <v>823</v>
      </c>
      <c r="P13">
        <v>5.8400899999999999E-2</v>
      </c>
      <c r="Q13">
        <v>2.0643600000000002E-2</v>
      </c>
    </row>
    <row r="14" spans="1:39" x14ac:dyDescent="0.25">
      <c r="A14" t="s">
        <v>46</v>
      </c>
      <c r="B14" t="s">
        <v>43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30.081</v>
      </c>
      <c r="O14">
        <v>765</v>
      </c>
      <c r="P14">
        <v>6.7343E-2</v>
      </c>
      <c r="Q14">
        <v>2.1960500000000001E-2</v>
      </c>
    </row>
    <row r="15" spans="1:39" x14ac:dyDescent="0.25">
      <c r="A15" t="s">
        <v>46</v>
      </c>
      <c r="B15" t="s">
        <v>43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30.115300000000001</v>
      </c>
      <c r="O15">
        <v>766</v>
      </c>
      <c r="P15">
        <v>6.3589999999999994E-2</v>
      </c>
      <c r="Q15">
        <v>2.1828400000000001E-2</v>
      </c>
    </row>
    <row r="16" spans="1:39" x14ac:dyDescent="0.25">
      <c r="A16" t="s">
        <v>46</v>
      </c>
      <c r="B16" t="s">
        <v>43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30.066099999999999</v>
      </c>
      <c r="O16">
        <v>766</v>
      </c>
      <c r="P16">
        <v>6.3647999999999996E-2</v>
      </c>
      <c r="Q16">
        <v>2.2241199999999999E-2</v>
      </c>
    </row>
    <row r="17" spans="1:17" x14ac:dyDescent="0.25">
      <c r="A17" t="s">
        <v>27</v>
      </c>
      <c r="B17" t="s">
        <v>44</v>
      </c>
      <c r="C17" t="s">
        <v>60</v>
      </c>
      <c r="D17">
        <v>1920</v>
      </c>
      <c r="E17">
        <v>1080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30.081</v>
      </c>
      <c r="O17">
        <v>765</v>
      </c>
      <c r="P17">
        <v>6.3338699999999998E-2</v>
      </c>
      <c r="Q17">
        <v>2.19209E-2</v>
      </c>
    </row>
    <row r="18" spans="1:17" x14ac:dyDescent="0.25">
      <c r="A18" t="s">
        <v>27</v>
      </c>
      <c r="B18" t="s">
        <v>44</v>
      </c>
      <c r="C18" t="s">
        <v>60</v>
      </c>
      <c r="D18">
        <v>1920</v>
      </c>
      <c r="E18">
        <v>1080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30.066400000000002</v>
      </c>
      <c r="O18">
        <v>765</v>
      </c>
      <c r="P18">
        <v>6.3428899999999996E-2</v>
      </c>
      <c r="Q18">
        <v>2.2172399999999998E-2</v>
      </c>
    </row>
    <row r="19" spans="1:17" x14ac:dyDescent="0.25">
      <c r="A19" t="s">
        <v>27</v>
      </c>
      <c r="B19" t="s">
        <v>44</v>
      </c>
      <c r="C19" t="s">
        <v>60</v>
      </c>
      <c r="D19">
        <v>1920</v>
      </c>
      <c r="E19">
        <v>1080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30.1189</v>
      </c>
      <c r="O19">
        <v>767</v>
      </c>
      <c r="P19">
        <v>6.3523499999999997E-2</v>
      </c>
      <c r="Q19">
        <v>2.22194E-2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F60E-5AC0-4D7C-8092-06DDEBA89CA5}">
  <dimension ref="A1:AH16"/>
  <sheetViews>
    <sheetView topLeftCell="O1" zoomScale="70" zoomScaleNormal="70" workbookViewId="0">
      <selection activeCell="A2" sqref="A2:A16"/>
    </sheetView>
  </sheetViews>
  <sheetFormatPr defaultRowHeight="15" x14ac:dyDescent="0.25"/>
  <cols>
    <col min="1" max="1" width="23" bestFit="1" customWidth="1"/>
    <col min="2" max="2" width="30.85546875" customWidth="1"/>
    <col min="3" max="3" width="27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1.7109375" bestFit="1" customWidth="1"/>
    <col min="23" max="23" width="22.42578125" bestFit="1" customWidth="1"/>
    <col min="24" max="24" width="20.140625" bestFit="1" customWidth="1"/>
    <col min="25" max="25" width="19.140625" bestFit="1" customWidth="1"/>
    <col min="26" max="26" width="22.5703125" bestFit="1" customWidth="1"/>
    <col min="27" max="27" width="14.28515625" bestFit="1" customWidth="1"/>
    <col min="28" max="28" width="13.42578125" bestFit="1" customWidth="1"/>
    <col min="29" max="31" width="15.5703125" bestFit="1" customWidth="1"/>
    <col min="32" max="33" width="14.85546875" bestFit="1" customWidth="1"/>
    <col min="34" max="34" width="24" bestFit="1" customWidth="1"/>
  </cols>
  <sheetData>
    <row r="1" spans="1:34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</row>
    <row r="2" spans="1:34" ht="15.75" x14ac:dyDescent="0.25">
      <c r="A2" t="s">
        <v>26</v>
      </c>
      <c r="B2" t="s">
        <v>66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25.041</v>
      </c>
      <c r="O2">
        <v>964</v>
      </c>
      <c r="P2">
        <v>4.8334500000000002E-2</v>
      </c>
      <c r="Q2">
        <v>1.12446E-2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75.12700000000001</v>
      </c>
      <c r="AB2" s="4">
        <f ca="1">SUM(OFFSET($O$2,(ROW()-ROW($AB$2))*$S$2,,$S$2,))</f>
        <v>2890</v>
      </c>
      <c r="AC2" s="4">
        <f ca="1">AB2/AA2</f>
        <v>38.468193858399772</v>
      </c>
      <c r="AD2" s="4">
        <f ca="1">1/MAX(OFFSET($Q$2,(ROW()-ROW($AD$2))*$S$2,,$S$2,))</f>
        <v>88.931576045390671</v>
      </c>
      <c r="AE2" s="4">
        <f ca="1">1/MIN(OFFSET($P$2,(ROW()-ROW($AE$2))*$S$2,,$S$2,))</f>
        <v>20.689155778998437</v>
      </c>
      <c r="AF2">
        <f ca="1">AD2-AC2</f>
        <v>50.463382186990899</v>
      </c>
      <c r="AG2">
        <f ca="1">AD2-AE2</f>
        <v>68.24242026639223</v>
      </c>
      <c r="AH2">
        <f ca="1">ROUND((AC2-$AC$2)/ABS($AC$2)*100, $T$2)</f>
        <v>0</v>
      </c>
    </row>
    <row r="3" spans="1:34" ht="15.75" x14ac:dyDescent="0.25">
      <c r="A3" t="s">
        <v>26</v>
      </c>
      <c r="B3" t="s">
        <v>66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25.046800000000001</v>
      </c>
      <c r="O3">
        <v>966</v>
      </c>
      <c r="P3">
        <v>4.8772200000000002E-2</v>
      </c>
      <c r="Q3">
        <v>1.09911E-2</v>
      </c>
      <c r="T3" s="3"/>
      <c r="U3" s="3"/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75.106999999999999</v>
      </c>
      <c r="AB3" s="4">
        <f t="shared" ref="AB3:AB6" ca="1" si="7">SUM(OFFSET($O$2,(ROW()-ROW($AB$2))*$S$2,,$S$2,))</f>
        <v>3001</v>
      </c>
      <c r="AC3" s="4">
        <f t="shared" ref="AC3:AC6" ca="1" si="8">AB3/AA3</f>
        <v>39.956328970668515</v>
      </c>
      <c r="AD3" s="4">
        <f t="shared" ref="AD3:AD6" ca="1" si="9">1/MAX(OFFSET($Q$2,(ROW()-ROW($AD$2))*$S$2,,$S$2,))</f>
        <v>95.506422806933756</v>
      </c>
      <c r="AE3" s="4">
        <f t="shared" ref="AE3:AE6" ca="1" si="10">1/MIN(OFFSET($P$2,(ROW()-ROW($AE$2))*$S$2,,$S$2,))</f>
        <v>18.394796479971745</v>
      </c>
      <c r="AF3">
        <f t="shared" ref="AF3:AF6" ca="1" si="11">AD3-AC3</f>
        <v>55.550093836265241</v>
      </c>
      <c r="AG3">
        <f t="shared" ref="AG3:AG6" ca="1" si="12">AD3-AE3</f>
        <v>77.111626326962011</v>
      </c>
      <c r="AH3">
        <f t="shared" ref="AH3:AH6" ca="1" si="13">ROUND((AC3-$AC$2)/ABS($AC$2)*100, $T$2)</f>
        <v>3.9</v>
      </c>
    </row>
    <row r="4" spans="1:34" ht="15.75" x14ac:dyDescent="0.25">
      <c r="A4" t="s">
        <v>26</v>
      </c>
      <c r="B4" t="s">
        <v>66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25.039200000000001</v>
      </c>
      <c r="O4">
        <v>960</v>
      </c>
      <c r="P4">
        <v>4.8983699999999998E-2</v>
      </c>
      <c r="Q4">
        <v>1.1168600000000001E-2</v>
      </c>
      <c r="T4" s="3"/>
      <c r="U4" s="3"/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75.106400000000008</v>
      </c>
      <c r="AB4" s="4">
        <f t="shared" ca="1" si="7"/>
        <v>3433</v>
      </c>
      <c r="AC4" s="4">
        <f t="shared" ca="1" si="8"/>
        <v>45.708488224705214</v>
      </c>
      <c r="AD4" s="4">
        <f t="shared" ca="1" si="9"/>
        <v>117.58619067776679</v>
      </c>
      <c r="AE4" s="4">
        <f t="shared" ca="1" si="10"/>
        <v>20.77412707118047</v>
      </c>
      <c r="AF4">
        <f t="shared" ca="1" si="11"/>
        <v>71.877702453061573</v>
      </c>
      <c r="AG4">
        <f t="shared" ca="1" si="12"/>
        <v>96.812063606586321</v>
      </c>
      <c r="AH4">
        <f t="shared" ca="1" si="13"/>
        <v>18.8</v>
      </c>
    </row>
    <row r="5" spans="1:34" ht="15.75" x14ac:dyDescent="0.25">
      <c r="A5" t="s">
        <v>25</v>
      </c>
      <c r="B5" t="s">
        <v>67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25.037700000000001</v>
      </c>
      <c r="O5">
        <v>1000</v>
      </c>
      <c r="P5">
        <v>5.43632E-2</v>
      </c>
      <c r="Q5">
        <v>1.03249E-2</v>
      </c>
      <c r="T5" s="3"/>
      <c r="U5" s="3"/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75.1023</v>
      </c>
      <c r="AB5" s="4">
        <f t="shared" ca="1" si="7"/>
        <v>3341</v>
      </c>
      <c r="AC5" s="4">
        <f t="shared" ca="1" si="8"/>
        <v>44.485987779335652</v>
      </c>
      <c r="AD5" s="4">
        <f t="shared" ca="1" si="9"/>
        <v>99.852218716299873</v>
      </c>
      <c r="AE5" s="4">
        <f t="shared" ca="1" si="10"/>
        <v>24.336170119563604</v>
      </c>
      <c r="AF5">
        <f t="shared" ca="1" si="11"/>
        <v>55.366230936964222</v>
      </c>
      <c r="AG5">
        <f t="shared" ca="1" si="12"/>
        <v>75.516048596736269</v>
      </c>
      <c r="AH5">
        <f t="shared" ca="1" si="13"/>
        <v>15.6</v>
      </c>
    </row>
    <row r="6" spans="1:34" ht="15.75" x14ac:dyDescent="0.25">
      <c r="A6" t="s">
        <v>25</v>
      </c>
      <c r="B6" t="s">
        <v>67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25.029800000000002</v>
      </c>
      <c r="O6">
        <v>1001</v>
      </c>
      <c r="P6">
        <v>5.5033899999999997E-2</v>
      </c>
      <c r="Q6">
        <v>1.0470500000000001E-2</v>
      </c>
      <c r="T6" s="3"/>
      <c r="U6" s="3"/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75.080399999999997</v>
      </c>
      <c r="AB6" s="4">
        <f t="shared" ca="1" si="7"/>
        <v>4241</v>
      </c>
      <c r="AC6" s="4">
        <f t="shared" ca="1" si="8"/>
        <v>56.486113552937923</v>
      </c>
      <c r="AD6" s="4">
        <f t="shared" ca="1" si="9"/>
        <v>146.67488045997243</v>
      </c>
      <c r="AE6" s="4">
        <f t="shared" ca="1" si="10"/>
        <v>22.51851584965738</v>
      </c>
      <c r="AF6">
        <f t="shared" ca="1" si="11"/>
        <v>90.188766907034505</v>
      </c>
      <c r="AG6">
        <f t="shared" ca="1" si="12"/>
        <v>124.15636461031505</v>
      </c>
      <c r="AH6">
        <f t="shared" ca="1" si="13"/>
        <v>46.8</v>
      </c>
    </row>
    <row r="7" spans="1:34" ht="15.75" x14ac:dyDescent="0.25">
      <c r="A7" t="s">
        <v>25</v>
      </c>
      <c r="B7" t="s">
        <v>67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25.0395</v>
      </c>
      <c r="O7">
        <v>1000</v>
      </c>
      <c r="P7">
        <v>5.5006199999999998E-2</v>
      </c>
      <c r="Q7">
        <v>1.02649E-2</v>
      </c>
      <c r="V7" s="4"/>
      <c r="X7" s="3"/>
      <c r="Y7" s="3"/>
      <c r="Z7" s="3"/>
      <c r="AA7" s="4"/>
      <c r="AB7" s="4"/>
      <c r="AC7" s="4"/>
      <c r="AD7" s="4"/>
      <c r="AE7" s="4"/>
    </row>
    <row r="8" spans="1:34" ht="15.75" x14ac:dyDescent="0.25">
      <c r="A8" t="s">
        <v>24</v>
      </c>
      <c r="B8" t="s">
        <v>68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25.0242</v>
      </c>
      <c r="O8">
        <v>1145</v>
      </c>
      <c r="P8">
        <v>4.81368E-2</v>
      </c>
      <c r="Q8">
        <v>8.4527000000000005E-3</v>
      </c>
      <c r="V8" s="4"/>
      <c r="X8" s="3"/>
      <c r="Y8" s="3"/>
      <c r="Z8" s="3"/>
      <c r="AA8" s="4"/>
      <c r="AB8" s="4"/>
      <c r="AC8" s="4"/>
      <c r="AD8" s="4"/>
      <c r="AE8" s="4"/>
    </row>
    <row r="9" spans="1:34" x14ac:dyDescent="0.25">
      <c r="A9" t="s">
        <v>24</v>
      </c>
      <c r="B9" t="s">
        <v>68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25.043900000000001</v>
      </c>
      <c r="O9">
        <v>1144</v>
      </c>
      <c r="P9">
        <v>4.8477600000000003E-2</v>
      </c>
      <c r="Q9">
        <v>8.3280000000000003E-3</v>
      </c>
    </row>
    <row r="10" spans="1:34" x14ac:dyDescent="0.25">
      <c r="A10" t="s">
        <v>24</v>
      </c>
      <c r="B10" t="s">
        <v>68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25.0383</v>
      </c>
      <c r="O10">
        <v>1144</v>
      </c>
      <c r="P10">
        <v>4.8450500000000001E-2</v>
      </c>
      <c r="Q10">
        <v>8.5044000000000005E-3</v>
      </c>
    </row>
    <row r="11" spans="1:34" x14ac:dyDescent="0.25">
      <c r="A11" t="s">
        <v>56</v>
      </c>
      <c r="B11" t="s">
        <v>66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25.029699999999998</v>
      </c>
      <c r="O11">
        <v>1114</v>
      </c>
      <c r="P11">
        <v>4.11008E-2</v>
      </c>
      <c r="Q11">
        <v>9.8025000000000004E-3</v>
      </c>
    </row>
    <row r="12" spans="1:34" x14ac:dyDescent="0.25">
      <c r="A12" t="s">
        <v>56</v>
      </c>
      <c r="B12" t="s">
        <v>66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25.0322</v>
      </c>
      <c r="O12">
        <v>1113</v>
      </c>
      <c r="P12">
        <v>4.1091099999999998E-2</v>
      </c>
      <c r="Q12">
        <v>1.0014800000000001E-2</v>
      </c>
    </row>
    <row r="13" spans="1:34" x14ac:dyDescent="0.25">
      <c r="A13" t="s">
        <v>56</v>
      </c>
      <c r="B13" t="s">
        <v>66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25.040400000000002</v>
      </c>
      <c r="O13">
        <v>1114</v>
      </c>
      <c r="P13">
        <v>4.1141700000000003E-2</v>
      </c>
      <c r="Q13">
        <v>9.9526000000000007E-3</v>
      </c>
    </row>
    <row r="14" spans="1:34" x14ac:dyDescent="0.25">
      <c r="A14" t="s">
        <v>27</v>
      </c>
      <c r="B14" t="s">
        <v>58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25.023199999999999</v>
      </c>
      <c r="O14">
        <v>1410</v>
      </c>
      <c r="P14">
        <v>4.78161E-2</v>
      </c>
      <c r="Q14">
        <v>6.8177999999999997E-3</v>
      </c>
    </row>
    <row r="15" spans="1:34" x14ac:dyDescent="0.25">
      <c r="A15" t="s">
        <v>27</v>
      </c>
      <c r="B15" t="s">
        <v>58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25.033799999999999</v>
      </c>
      <c r="O15">
        <v>1405</v>
      </c>
      <c r="P15">
        <v>4.44079E-2</v>
      </c>
      <c r="Q15">
        <v>6.3718000000000004E-3</v>
      </c>
    </row>
    <row r="16" spans="1:34" x14ac:dyDescent="0.25">
      <c r="A16" t="s">
        <v>27</v>
      </c>
      <c r="B16" t="s">
        <v>58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25.023399999999999</v>
      </c>
      <c r="O16">
        <v>1426</v>
      </c>
      <c r="P16">
        <v>4.7047800000000001E-2</v>
      </c>
      <c r="Q16">
        <v>6.7350999999999999E-3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981F-7A17-4204-9BDB-78294BCDCCDC}">
  <dimension ref="A1:AH5"/>
  <sheetViews>
    <sheetView topLeftCell="E1" zoomScale="70" zoomScaleNormal="70" workbookViewId="0">
      <selection activeCell="R1" sqref="R1:AH2"/>
    </sheetView>
  </sheetViews>
  <sheetFormatPr defaultRowHeight="15" x14ac:dyDescent="0.25"/>
  <cols>
    <col min="1" max="1" width="18.85546875" bestFit="1" customWidth="1"/>
    <col min="2" max="2" width="57.140625" bestFit="1" customWidth="1"/>
    <col min="3" max="3" width="17.140625" customWidth="1"/>
    <col min="4" max="4" width="6.7109375" bestFit="1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2.5703125" bestFit="1" customWidth="1"/>
    <col min="23" max="23" width="20.7109375" bestFit="1" customWidth="1"/>
    <col min="24" max="25" width="14.85546875" bestFit="1" customWidth="1"/>
    <col min="26" max="26" width="14" bestFit="1" customWidth="1"/>
    <col min="27" max="28" width="14.85546875" bestFit="1" customWidth="1"/>
  </cols>
  <sheetData>
    <row r="1" spans="1:34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</row>
    <row r="2" spans="1:34" ht="15.75" x14ac:dyDescent="0.25">
      <c r="A2" t="s">
        <v>26</v>
      </c>
      <c r="B2" t="s">
        <v>29</v>
      </c>
      <c r="C2" t="s">
        <v>28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40.004800000000003</v>
      </c>
      <c r="O2">
        <v>4070</v>
      </c>
      <c r="P2">
        <v>2.3846200000000001E-2</v>
      </c>
      <c r="Q2">
        <v>4.6328999999999997E-3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120.01750000000001</v>
      </c>
      <c r="AB2" s="4">
        <f ca="1">SUM(OFFSET($O$2,(ROW()-ROW($AB$2))*$S$2,,$S$2,))</f>
        <v>9357</v>
      </c>
      <c r="AC2" s="4">
        <f ca="1">AB2/AA2</f>
        <v>77.963630303914002</v>
      </c>
      <c r="AD2" s="4">
        <f ca="1">1/MAX(OFFSET($Q$2,(ROW()-ROW($AD$2))*$S$2,,$S$2,))</f>
        <v>215.27598381124599</v>
      </c>
      <c r="AE2" s="4">
        <f ca="1">1/MIN(OFFSET($P$2,(ROW()-ROW($AE$2))*$S$2,,$S$2,))</f>
        <v>41.935402705672182</v>
      </c>
      <c r="AF2">
        <f ca="1">AD2-AC2</f>
        <v>137.31235350733198</v>
      </c>
      <c r="AG2">
        <f ca="1">AD2-AE2</f>
        <v>173.34058110557382</v>
      </c>
      <c r="AH2">
        <f ca="1">ROUND((AC2-$AC$2)/ABS($AC$2)*100, $T$2)</f>
        <v>0</v>
      </c>
    </row>
    <row r="3" spans="1:34" x14ac:dyDescent="0.25">
      <c r="A3" t="s">
        <v>33</v>
      </c>
      <c r="B3" t="s">
        <v>30</v>
      </c>
      <c r="C3" t="s">
        <v>28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40.006900000000002</v>
      </c>
      <c r="O3">
        <v>2195</v>
      </c>
      <c r="P3">
        <v>8.9050199999999996E-2</v>
      </c>
      <c r="Q3">
        <v>4.6327E-3</v>
      </c>
      <c r="T3" s="3"/>
      <c r="U3" s="3"/>
      <c r="V3" s="3"/>
    </row>
    <row r="4" spans="1:34" x14ac:dyDescent="0.25">
      <c r="A4" t="s">
        <v>34</v>
      </c>
      <c r="B4" t="s">
        <v>31</v>
      </c>
      <c r="C4" t="s">
        <v>28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40.005800000000001</v>
      </c>
      <c r="O4">
        <v>3092</v>
      </c>
      <c r="P4">
        <v>4.0886400000000003E-2</v>
      </c>
      <c r="Q4">
        <v>4.6452000000000004E-3</v>
      </c>
      <c r="T4" s="3"/>
      <c r="U4" s="3"/>
      <c r="V4" s="3"/>
    </row>
    <row r="5" spans="1:34" x14ac:dyDescent="0.25">
      <c r="A5" t="s">
        <v>27</v>
      </c>
      <c r="B5" t="s">
        <v>32</v>
      </c>
      <c r="C5" t="s">
        <v>28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40.0092</v>
      </c>
      <c r="O5">
        <v>1956</v>
      </c>
      <c r="P5">
        <v>0.102465</v>
      </c>
      <c r="Q5">
        <v>4.6502000000000002E-3</v>
      </c>
      <c r="T5" s="3"/>
      <c r="U5" s="3"/>
      <c r="V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8CC2-18C8-49A6-8CDC-434ADB535DDB}">
  <dimension ref="A1:AM16"/>
  <sheetViews>
    <sheetView topLeftCell="S1" zoomScale="85" zoomScaleNormal="85" workbookViewId="0">
      <selection activeCell="AH5" sqref="AH5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62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20.023599999999998</v>
      </c>
      <c r="O2">
        <v>863</v>
      </c>
      <c r="P2">
        <v>2.9412199999999999E-2</v>
      </c>
      <c r="Q2">
        <v>1.8715200000000001E-2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60.093899999999998</v>
      </c>
      <c r="AB2" s="4">
        <f ca="1">SUM(OFFSET($O$2,(ROW()-ROW($AB$2))*$S$2,,$S$2,))</f>
        <v>2603</v>
      </c>
      <c r="AC2" s="4">
        <f ca="1">AB2/AA2</f>
        <v>43.315544506181162</v>
      </c>
      <c r="AD2" s="4">
        <f ca="1">1/MAX(OFFSET($Q$2,(ROW()-ROW($AD$2))*$S$2,,$S$2,))</f>
        <v>53.432504060870308</v>
      </c>
      <c r="AE2" s="4">
        <f ca="1">1/MIN(OFFSET($P$2,(ROW()-ROW($AE$2))*$S$2,,$S$2,))</f>
        <v>34.476695477691855</v>
      </c>
      <c r="AF2">
        <f ca="1">AD2-AC2</f>
        <v>10.116959554689146</v>
      </c>
      <c r="AG2">
        <f ca="1">AD2-AE2</f>
        <v>18.955808583178452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62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20.035</v>
      </c>
      <c r="O3">
        <v>870</v>
      </c>
      <c r="P3">
        <v>2.90446E-2</v>
      </c>
      <c r="Q3">
        <v>1.87049E-2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60.061400000000006</v>
      </c>
      <c r="AB3" s="4">
        <f t="shared" ref="AB3:AB6" ca="1" si="7">SUM(OFFSET($O$2,(ROW()-ROW($AB$2))*$S$2,,$S$2,))</f>
        <v>3426</v>
      </c>
      <c r="AC3" s="4">
        <f t="shared" ref="AC3:AC6" ca="1" si="8">AB3/AA3</f>
        <v>57.041627401292672</v>
      </c>
      <c r="AD3" s="4">
        <f t="shared" ref="AD3:AD6" ca="1" si="9">1/MAX(OFFSET($Q$2,(ROW()-ROW($AD$2))*$S$2,,$S$2,))</f>
        <v>70.663887220435996</v>
      </c>
      <c r="AE3" s="4">
        <f t="shared" ref="AE3:AE6" ca="1" si="10">1/MIN(OFFSET($P$2,(ROW()-ROW($AE$2))*$S$2,,$S$2,))</f>
        <v>43.963194013971503</v>
      </c>
      <c r="AF3">
        <f t="shared" ref="AF3:AF6" ca="1" si="11">AD3-AC3</f>
        <v>13.622259819143324</v>
      </c>
      <c r="AG3">
        <f t="shared" ref="AG3:AG6" ca="1" si="12">AD3-AE3</f>
        <v>26.700693206464493</v>
      </c>
      <c r="AH3">
        <f t="shared" ref="AH3:AH6" ca="1" si="13">ROUND((AC3-$AC$2)/ABS($AC$2)*100, $T$2)</f>
        <v>31.7</v>
      </c>
    </row>
    <row r="4" spans="1:39" ht="15.75" x14ac:dyDescent="0.25">
      <c r="A4" t="s">
        <v>26</v>
      </c>
      <c r="B4" t="s">
        <v>62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20.035299999999999</v>
      </c>
      <c r="O4">
        <v>870</v>
      </c>
      <c r="P4">
        <v>2.9005099999999999E-2</v>
      </c>
      <c r="Q4">
        <v>1.86156E-2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60.117500000000007</v>
      </c>
      <c r="AB4" s="4">
        <f t="shared" ca="1" si="7"/>
        <v>2521</v>
      </c>
      <c r="AC4" s="4">
        <f t="shared" ca="1" si="8"/>
        <v>41.934544849669393</v>
      </c>
      <c r="AD4" s="4">
        <f t="shared" ca="1" si="9"/>
        <v>51.351309715154287</v>
      </c>
      <c r="AE4" s="4">
        <f t="shared" ca="1" si="10"/>
        <v>34.366505029538011</v>
      </c>
      <c r="AF4">
        <f t="shared" ca="1" si="11"/>
        <v>9.4167648654848932</v>
      </c>
      <c r="AG4">
        <f t="shared" ca="1" si="12"/>
        <v>16.984804685616275</v>
      </c>
      <c r="AH4">
        <f t="shared" ca="1" si="13"/>
        <v>-3.2</v>
      </c>
    </row>
    <row r="5" spans="1:39" ht="15.75" x14ac:dyDescent="0.25">
      <c r="A5" t="s">
        <v>25</v>
      </c>
      <c r="B5" t="s">
        <v>63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20.021000000000001</v>
      </c>
      <c r="O5">
        <v>1143</v>
      </c>
      <c r="P5">
        <v>2.2746300000000001E-2</v>
      </c>
      <c r="Q5">
        <v>1.3996400000000001E-2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60.063100000000006</v>
      </c>
      <c r="AB5" s="4">
        <f t="shared" ca="1" si="7"/>
        <v>4258</v>
      </c>
      <c r="AC5" s="4">
        <f t="shared" ca="1" si="8"/>
        <v>70.892111795761451</v>
      </c>
      <c r="AD5" s="4">
        <f t="shared" ca="1" si="9"/>
        <v>94.111446775271276</v>
      </c>
      <c r="AE5" s="4">
        <f t="shared" ca="1" si="10"/>
        <v>53.232546378856036</v>
      </c>
      <c r="AF5">
        <f t="shared" ca="1" si="11"/>
        <v>23.219334979509824</v>
      </c>
      <c r="AG5">
        <f t="shared" ca="1" si="12"/>
        <v>40.87890039641524</v>
      </c>
      <c r="AH5">
        <f t="shared" ca="1" si="13"/>
        <v>63.7</v>
      </c>
    </row>
    <row r="6" spans="1:39" ht="15.75" x14ac:dyDescent="0.25">
      <c r="A6" t="s">
        <v>25</v>
      </c>
      <c r="B6" t="s">
        <v>63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20.017600000000002</v>
      </c>
      <c r="O6">
        <v>1142</v>
      </c>
      <c r="P6">
        <v>2.3170799999999998E-2</v>
      </c>
      <c r="Q6">
        <v>1.40026E-2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60.053200000000004</v>
      </c>
      <c r="AB6" s="4">
        <f t="shared" ca="1" si="7"/>
        <v>5163</v>
      </c>
      <c r="AC6" s="4">
        <f t="shared" ca="1" si="8"/>
        <v>85.97376992400072</v>
      </c>
      <c r="AD6" s="4">
        <f t="shared" ca="1" si="9"/>
        <v>102.8669005174205</v>
      </c>
      <c r="AE6" s="4">
        <f t="shared" ca="1" si="10"/>
        <v>57.397702943928181</v>
      </c>
      <c r="AF6">
        <f t="shared" ca="1" si="11"/>
        <v>16.893130593419784</v>
      </c>
      <c r="AG6">
        <f t="shared" ca="1" si="12"/>
        <v>45.469197573492323</v>
      </c>
      <c r="AH6">
        <f t="shared" ca="1" si="13"/>
        <v>98.5</v>
      </c>
    </row>
    <row r="7" spans="1:39" ht="15.75" x14ac:dyDescent="0.25">
      <c r="A7" t="s">
        <v>25</v>
      </c>
      <c r="B7" t="s">
        <v>63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20.0228</v>
      </c>
      <c r="O7">
        <v>1141</v>
      </c>
      <c r="P7">
        <v>2.31401E-2</v>
      </c>
      <c r="Q7">
        <v>1.4151499999999999E-2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64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20.033300000000001</v>
      </c>
      <c r="O8">
        <v>841</v>
      </c>
      <c r="P8">
        <v>2.9695200000000001E-2</v>
      </c>
      <c r="Q8">
        <v>1.94737E-2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64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20.048200000000001</v>
      </c>
      <c r="O9">
        <v>841</v>
      </c>
      <c r="P9">
        <v>2.9098099999999998E-2</v>
      </c>
      <c r="Q9">
        <v>1.9415600000000002E-2</v>
      </c>
      <c r="T9" s="4"/>
      <c r="U9" s="3"/>
      <c r="V9" s="4"/>
      <c r="X9" s="3"/>
      <c r="Y9" s="3"/>
      <c r="Z9" s="3"/>
      <c r="AA9" s="4"/>
      <c r="AB9" s="4"/>
      <c r="AC9" s="4"/>
      <c r="AD9" s="4"/>
      <c r="AE9" s="4"/>
    </row>
    <row r="10" spans="1:39" ht="15.75" x14ac:dyDescent="0.25">
      <c r="A10" t="s">
        <v>24</v>
      </c>
      <c r="B10" t="s">
        <v>64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20.036000000000001</v>
      </c>
      <c r="O10">
        <v>839</v>
      </c>
      <c r="P10">
        <v>2.9440999999999998E-2</v>
      </c>
      <c r="Q10">
        <v>1.9463000000000001E-2</v>
      </c>
      <c r="T10" s="4"/>
      <c r="U10" s="3"/>
      <c r="V10" s="4"/>
      <c r="X10" s="3"/>
      <c r="Y10" s="3"/>
      <c r="Z10" s="3"/>
      <c r="AA10" s="4"/>
      <c r="AB10" s="4"/>
      <c r="AC10" s="4"/>
      <c r="AD10" s="4"/>
      <c r="AE10" s="4"/>
    </row>
    <row r="11" spans="1:39" ht="15.75" x14ac:dyDescent="0.25">
      <c r="A11" t="s">
        <v>56</v>
      </c>
      <c r="B11" t="s">
        <v>62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20.019500000000001</v>
      </c>
      <c r="O11">
        <v>1419</v>
      </c>
      <c r="P11">
        <v>1.87855E-2</v>
      </c>
      <c r="Q11">
        <v>1.06257E-2</v>
      </c>
      <c r="V11" s="4"/>
      <c r="X11" s="3"/>
      <c r="Y11" s="3"/>
      <c r="Z11" s="3"/>
      <c r="AA11" s="4"/>
      <c r="AB11" s="4"/>
      <c r="AC11" s="4"/>
      <c r="AD11" s="4"/>
      <c r="AE11" s="4"/>
    </row>
    <row r="12" spans="1:39" ht="15.75" x14ac:dyDescent="0.25">
      <c r="A12" t="s">
        <v>56</v>
      </c>
      <c r="B12" t="s">
        <v>62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20.019500000000001</v>
      </c>
      <c r="O12">
        <v>1419</v>
      </c>
      <c r="P12">
        <v>1.8907899999999998E-2</v>
      </c>
      <c r="Q12">
        <v>1.06049E-2</v>
      </c>
      <c r="V12" s="4"/>
      <c r="X12" s="3"/>
      <c r="Y12" s="3"/>
      <c r="Z12" s="3"/>
      <c r="AA12" s="4"/>
      <c r="AB12" s="4"/>
      <c r="AC12" s="4"/>
      <c r="AD12" s="4"/>
      <c r="AE12" s="4"/>
    </row>
    <row r="13" spans="1:39" ht="15.75" x14ac:dyDescent="0.25">
      <c r="A13" t="s">
        <v>56</v>
      </c>
      <c r="B13" t="s">
        <v>62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20.024100000000001</v>
      </c>
      <c r="O13">
        <v>1420</v>
      </c>
      <c r="P13">
        <v>1.8825999999999999E-2</v>
      </c>
      <c r="Q13">
        <v>1.0565099999999999E-2</v>
      </c>
      <c r="V13" s="4"/>
      <c r="X13" s="3"/>
      <c r="Y13" s="3"/>
      <c r="Z13" s="3"/>
      <c r="AA13" s="4"/>
      <c r="AB13" s="4"/>
      <c r="AC13" s="4"/>
      <c r="AD13" s="4"/>
      <c r="AE13" s="4"/>
    </row>
    <row r="14" spans="1:39" ht="15.75" x14ac:dyDescent="0.25">
      <c r="A14" t="s">
        <v>27</v>
      </c>
      <c r="B14" t="s">
        <v>65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20.0168</v>
      </c>
      <c r="O14">
        <v>1728</v>
      </c>
      <c r="P14">
        <v>1.7422300000000002E-2</v>
      </c>
      <c r="Q14">
        <v>9.5297999999999997E-3</v>
      </c>
      <c r="V14" s="4"/>
      <c r="X14" s="3"/>
      <c r="Y14" s="3"/>
      <c r="Z14" s="3"/>
      <c r="AA14" s="4"/>
      <c r="AB14" s="4"/>
      <c r="AC14" s="4"/>
      <c r="AD14" s="4"/>
      <c r="AE14" s="4"/>
    </row>
    <row r="15" spans="1:39" ht="15.75" x14ac:dyDescent="0.25">
      <c r="A15" t="s">
        <v>27</v>
      </c>
      <c r="B15" t="s">
        <v>65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20.02</v>
      </c>
      <c r="O15">
        <v>1715</v>
      </c>
      <c r="P15">
        <v>1.7638999999999998E-2</v>
      </c>
      <c r="Q15">
        <v>9.6520000000000009E-3</v>
      </c>
      <c r="V15" s="4"/>
      <c r="X15" s="3"/>
      <c r="Y15" s="3"/>
      <c r="Z15" s="3"/>
      <c r="AA15" s="4"/>
      <c r="AB15" s="4"/>
      <c r="AC15" s="4"/>
      <c r="AD15" s="4"/>
      <c r="AE15" s="4"/>
    </row>
    <row r="16" spans="1:39" ht="15.75" x14ac:dyDescent="0.25">
      <c r="A16" t="s">
        <v>27</v>
      </c>
      <c r="B16" t="s">
        <v>65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20.016400000000001</v>
      </c>
      <c r="O16">
        <v>1720</v>
      </c>
      <c r="P16">
        <v>1.77054E-2</v>
      </c>
      <c r="Q16">
        <v>9.7213000000000004E-3</v>
      </c>
      <c r="V16" s="4"/>
      <c r="X16" s="3"/>
      <c r="Y16" s="3"/>
      <c r="Z16" s="3"/>
      <c r="AA16" s="4"/>
      <c r="AB16" s="4"/>
      <c r="AC16" s="4"/>
      <c r="AD16" s="4"/>
      <c r="AE16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F9DE-D528-434B-B805-D6364E417ED6}">
  <dimension ref="A1:AM16"/>
  <sheetViews>
    <sheetView topLeftCell="S1" zoomScale="85" zoomScaleNormal="85" workbookViewId="0">
      <selection activeCell="AC5" sqref="AC5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69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20.049099999999999</v>
      </c>
      <c r="O2">
        <v>1042</v>
      </c>
      <c r="P2">
        <v>3.2215000000000001E-2</v>
      </c>
      <c r="Q2">
        <v>1.40696E-2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60.1267</v>
      </c>
      <c r="AB2" s="4">
        <f ca="1">SUM(OFFSET($O$2,(ROW()-ROW($AB$2))*$S$2,,$S$2,))</f>
        <v>3116</v>
      </c>
      <c r="AC2" s="4">
        <f ca="1">AB2/AA2</f>
        <v>51.823898534261815</v>
      </c>
      <c r="AD2" s="4">
        <f ca="1">1/MAX(OFFSET($Q$2,(ROW()-ROW($AD$2))*$S$2,,$S$2,))</f>
        <v>71.075226019218746</v>
      </c>
      <c r="AE2" s="4">
        <f ca="1">1/MIN(OFFSET($P$2,(ROW()-ROW($AE$2))*$S$2,,$S$2,))</f>
        <v>31.390570900312962</v>
      </c>
      <c r="AF2">
        <f ca="1">AD2-AC2</f>
        <v>19.251327484956931</v>
      </c>
      <c r="AG2">
        <f ca="1">AD2-AE2</f>
        <v>39.684655118905781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69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20.029499999999999</v>
      </c>
      <c r="O3">
        <v>1046</v>
      </c>
      <c r="P3">
        <v>3.1856700000000002E-2</v>
      </c>
      <c r="Q3">
        <v>1.40655E-2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60.118800000000007</v>
      </c>
      <c r="AB3" s="4">
        <f t="shared" ref="AB3:AB6" ca="1" si="7">SUM(OFFSET($O$2,(ROW()-ROW($AB$2))*$S$2,,$S$2,))</f>
        <v>3458</v>
      </c>
      <c r="AC3" s="4">
        <f t="shared" ref="AC3:AC6" ca="1" si="8">AB3/AA3</f>
        <v>57.519444832564851</v>
      </c>
      <c r="AD3" s="4">
        <f t="shared" ref="AD3:AD6" ca="1" si="9">1/MAX(OFFSET($Q$2,(ROW()-ROW($AD$2))*$S$2,,$S$2,))</f>
        <v>76.983479345332498</v>
      </c>
      <c r="AE3" s="4">
        <f t="shared" ref="AE3:AE6" ca="1" si="10">1/MIN(OFFSET($P$2,(ROW()-ROW($AE$2))*$S$2,,$S$2,))</f>
        <v>39.767914451262435</v>
      </c>
      <c r="AF3">
        <f t="shared" ref="AF3:AF6" ca="1" si="11">AD3-AC3</f>
        <v>19.464034512767647</v>
      </c>
      <c r="AG3">
        <f t="shared" ref="AG3:AG6" ca="1" si="12">AD3-AE3</f>
        <v>37.215564894070063</v>
      </c>
      <c r="AH3">
        <f t="shared" ref="AH3:AH6" ca="1" si="13">ROUND((AC3-$AC$2)/ABS($AC$2)*100, $T$2)</f>
        <v>11</v>
      </c>
    </row>
    <row r="4" spans="1:39" ht="15.75" x14ac:dyDescent="0.25">
      <c r="A4" t="s">
        <v>26</v>
      </c>
      <c r="B4" t="s">
        <v>69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20.048100000000002</v>
      </c>
      <c r="O4">
        <v>1028</v>
      </c>
      <c r="P4">
        <v>3.29787E-2</v>
      </c>
      <c r="Q4">
        <v>1.3931000000000001E-2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60.091800000000006</v>
      </c>
      <c r="AB4" s="4">
        <f t="shared" ca="1" si="7"/>
        <v>4299</v>
      </c>
      <c r="AC4" s="4">
        <f t="shared" ca="1" si="8"/>
        <v>71.540542969257032</v>
      </c>
      <c r="AD4" s="4">
        <f t="shared" ca="1" si="9"/>
        <v>102.8679586882278</v>
      </c>
      <c r="AE4" s="4">
        <f t="shared" ca="1" si="10"/>
        <v>45.135723119420099</v>
      </c>
      <c r="AF4">
        <f t="shared" ca="1" si="11"/>
        <v>31.327415718970769</v>
      </c>
      <c r="AG4">
        <f t="shared" ca="1" si="12"/>
        <v>57.732235568807702</v>
      </c>
      <c r="AH4">
        <f t="shared" ca="1" si="13"/>
        <v>38</v>
      </c>
    </row>
    <row r="5" spans="1:39" ht="15.75" x14ac:dyDescent="0.25">
      <c r="A5" t="s">
        <v>25</v>
      </c>
      <c r="B5" t="s">
        <v>70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20.043700000000001</v>
      </c>
      <c r="O5">
        <v>1136</v>
      </c>
      <c r="P5">
        <v>2.5145899999999999E-2</v>
      </c>
      <c r="Q5">
        <v>1.26502E-2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60.177999999999997</v>
      </c>
      <c r="AB5" s="4">
        <f t="shared" ca="1" si="7"/>
        <v>2475</v>
      </c>
      <c r="AC5" s="4">
        <f t="shared" ca="1" si="8"/>
        <v>41.12798697198312</v>
      </c>
      <c r="AD5" s="4">
        <f t="shared" ca="1" si="9"/>
        <v>55.642109948809264</v>
      </c>
      <c r="AE5" s="4">
        <f t="shared" ca="1" si="10"/>
        <v>27.627285812559915</v>
      </c>
      <c r="AF5">
        <f t="shared" ca="1" si="11"/>
        <v>14.514122976826144</v>
      </c>
      <c r="AG5">
        <f t="shared" ca="1" si="12"/>
        <v>28.014824136249349</v>
      </c>
      <c r="AH5">
        <f t="shared" ca="1" si="13"/>
        <v>-20.6</v>
      </c>
    </row>
    <row r="6" spans="1:39" ht="15.75" x14ac:dyDescent="0.25">
      <c r="A6" t="s">
        <v>25</v>
      </c>
      <c r="B6" t="s">
        <v>70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20.040400000000002</v>
      </c>
      <c r="O6">
        <v>1161</v>
      </c>
      <c r="P6">
        <v>2.5466200000000001E-2</v>
      </c>
      <c r="Q6">
        <v>1.2989799999999999E-2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60.102199999999996</v>
      </c>
      <c r="AB6" s="4">
        <f t="shared" ca="1" si="7"/>
        <v>4180</v>
      </c>
      <c r="AC6" s="4">
        <f t="shared" ca="1" si="8"/>
        <v>69.548202894403204</v>
      </c>
      <c r="AD6" s="4">
        <f t="shared" ca="1" si="9"/>
        <v>102.56515451440526</v>
      </c>
      <c r="AE6" s="4">
        <f t="shared" ca="1" si="10"/>
        <v>38.766601797219657</v>
      </c>
      <c r="AF6">
        <f t="shared" ca="1" si="11"/>
        <v>33.016951620002061</v>
      </c>
      <c r="AG6">
        <f t="shared" ca="1" si="12"/>
        <v>63.798552717185608</v>
      </c>
      <c r="AH6">
        <f t="shared" ca="1" si="13"/>
        <v>34.200000000000003</v>
      </c>
    </row>
    <row r="7" spans="1:39" ht="15.75" x14ac:dyDescent="0.25">
      <c r="A7" t="s">
        <v>25</v>
      </c>
      <c r="B7" t="s">
        <v>70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20.034700000000001</v>
      </c>
      <c r="O7">
        <v>1161</v>
      </c>
      <c r="P7">
        <v>2.5319700000000001E-2</v>
      </c>
      <c r="Q7">
        <v>1.25392E-2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71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20.028300000000002</v>
      </c>
      <c r="O8">
        <v>1439</v>
      </c>
      <c r="P8">
        <v>2.2155399999999999E-2</v>
      </c>
      <c r="Q8">
        <v>9.7211999999999993E-3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71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20.034800000000001</v>
      </c>
      <c r="O9">
        <v>1429</v>
      </c>
      <c r="P9">
        <v>2.52555E-2</v>
      </c>
      <c r="Q9">
        <v>9.7164E-3</v>
      </c>
      <c r="T9" s="4"/>
      <c r="U9" s="3"/>
      <c r="V9" s="3"/>
    </row>
    <row r="10" spans="1:39" ht="15.75" x14ac:dyDescent="0.25">
      <c r="A10" t="s">
        <v>24</v>
      </c>
      <c r="B10" t="s">
        <v>71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20.028700000000001</v>
      </c>
      <c r="O10">
        <v>1431</v>
      </c>
      <c r="P10">
        <v>2.5724199999999999E-2</v>
      </c>
      <c r="Q10">
        <v>9.6579999999999999E-3</v>
      </c>
      <c r="T10" s="4"/>
      <c r="U10" s="3"/>
      <c r="V10" s="3"/>
    </row>
    <row r="11" spans="1:39" x14ac:dyDescent="0.25">
      <c r="A11" t="s">
        <v>56</v>
      </c>
      <c r="B11" t="s">
        <v>69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20.060199999999998</v>
      </c>
      <c r="O11">
        <v>825</v>
      </c>
      <c r="P11">
        <v>3.6196100000000002E-2</v>
      </c>
      <c r="Q11">
        <v>1.7971999999999998E-2</v>
      </c>
    </row>
    <row r="12" spans="1:39" x14ac:dyDescent="0.25">
      <c r="A12" t="s">
        <v>56</v>
      </c>
      <c r="B12" t="s">
        <v>69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20.055</v>
      </c>
      <c r="O12">
        <v>831</v>
      </c>
      <c r="P12">
        <v>4.30812E-2</v>
      </c>
      <c r="Q12">
        <v>1.7894899999999998E-2</v>
      </c>
    </row>
    <row r="13" spans="1:39" x14ac:dyDescent="0.25">
      <c r="A13" t="s">
        <v>56</v>
      </c>
      <c r="B13" t="s">
        <v>69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20.062799999999999</v>
      </c>
      <c r="O13">
        <v>819</v>
      </c>
      <c r="P13">
        <v>4.2746399999999997E-2</v>
      </c>
      <c r="Q13">
        <v>1.79156E-2</v>
      </c>
    </row>
    <row r="14" spans="1:39" x14ac:dyDescent="0.25">
      <c r="A14" t="s">
        <v>27</v>
      </c>
      <c r="B14" t="s">
        <v>57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20.033999999999999</v>
      </c>
      <c r="O14">
        <v>1385</v>
      </c>
      <c r="P14">
        <v>2.6106500000000001E-2</v>
      </c>
      <c r="Q14">
        <v>9.5957999999999998E-3</v>
      </c>
    </row>
    <row r="15" spans="1:39" x14ac:dyDescent="0.25">
      <c r="A15" t="s">
        <v>27</v>
      </c>
      <c r="B15" t="s">
        <v>57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20.032800000000002</v>
      </c>
      <c r="O15">
        <v>1393</v>
      </c>
      <c r="P15">
        <v>2.57954E-2</v>
      </c>
      <c r="Q15">
        <v>9.7132E-3</v>
      </c>
    </row>
    <row r="16" spans="1:39" x14ac:dyDescent="0.25">
      <c r="A16" t="s">
        <v>27</v>
      </c>
      <c r="B16" t="s">
        <v>57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20.035399999999999</v>
      </c>
      <c r="O16">
        <v>1402</v>
      </c>
      <c r="P16">
        <v>2.6045700000000001E-2</v>
      </c>
      <c r="Q16">
        <v>9.7499000000000006E-3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0FD4-FA27-4F55-875C-776A875C0DAC}">
  <dimension ref="A1:AM10"/>
  <sheetViews>
    <sheetView topLeftCell="N1" zoomScale="70" zoomScaleNormal="70" workbookViewId="0">
      <selection activeCell="F16" sqref="F16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38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30.111499999999999</v>
      </c>
      <c r="O2">
        <v>732</v>
      </c>
      <c r="P2">
        <v>6.6920300000000002E-2</v>
      </c>
      <c r="Q2">
        <v>2.2504699999999999E-2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4" si="0">L2/1000</f>
        <v>49.152000000000001</v>
      </c>
      <c r="AA2" s="3">
        <f t="shared" si="0"/>
        <v>65.536000000000001</v>
      </c>
      <c r="AB2" s="4">
        <f ca="1">SUM(OFFSET($N$2,(ROW()-ROW($AB$2))*$S$2,,$S$2,))</f>
        <v>90.340100000000007</v>
      </c>
      <c r="AC2" s="4">
        <f ca="1">SUM(OFFSET($O$2,(ROW()-ROW($AC$2))*$S$2,,$S$2,))</f>
        <v>2203</v>
      </c>
      <c r="AD2" s="4">
        <f ca="1">AC2/AB2</f>
        <v>24.385627202095193</v>
      </c>
      <c r="AE2" s="4">
        <f ca="1">1/MAX(OFFSET($Q$2,(ROW()-ROW($AE$2))*$S$2,,$S$2,))</f>
        <v>44.435162432736277</v>
      </c>
      <c r="AF2" s="4">
        <f ca="1">1/MIN(OFFSET($P$2,(ROW()-ROW($AF$2))*$S$2,,$S$2,))</f>
        <v>15.034858319012629</v>
      </c>
      <c r="AG2">
        <f ca="1">AE2-AD2</f>
        <v>20.049535230641084</v>
      </c>
      <c r="AH2">
        <f ca="1">AE2-AF2</f>
        <v>29.400304113723649</v>
      </c>
    </row>
    <row r="3" spans="1:39" ht="15.75" x14ac:dyDescent="0.25">
      <c r="B3" t="s">
        <v>38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30.1129</v>
      </c>
      <c r="O3">
        <v>736</v>
      </c>
      <c r="P3">
        <v>6.7741499999999996E-2</v>
      </c>
      <c r="Q3">
        <v>2.1651199999999999E-2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0</v>
      </c>
      <c r="X3">
        <f ca="1">OFFSET($J$1,(ROW()-1)*$S$2,0)</f>
        <v>0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0</v>
      </c>
      <c r="AC3" s="4">
        <f ca="1">SUM(OFFSET($O$2,(ROW()-ROW($AC$2))*$S$2,,$S$2,))</f>
        <v>0</v>
      </c>
      <c r="AD3" s="4" t="e">
        <f t="shared" ref="AD3:AD4" ca="1" si="3">AC3/AB3</f>
        <v>#DIV/0!</v>
      </c>
      <c r="AE3" s="4" t="e">
        <f ca="1">1/MAX(OFFSET($Q$2,(ROW()-ROW($AE$2))*$S$2,,$S$2,))</f>
        <v>#DIV/0!</v>
      </c>
      <c r="AF3" s="4" t="e">
        <f ca="1">1/MIN(OFFSET($P$2,(ROW()-ROW($AF$2))*$S$2,,$S$2,))</f>
        <v>#DIV/0!</v>
      </c>
      <c r="AG3" t="e">
        <f t="shared" ref="AG3:AG4" ca="1" si="4">AE3-AD3</f>
        <v>#DIV/0!</v>
      </c>
      <c r="AH3" t="e">
        <f t="shared" ref="AH3:AH4" ca="1" si="5">AE3-AF3</f>
        <v>#DIV/0!</v>
      </c>
    </row>
    <row r="4" spans="1:39" ht="15.75" x14ac:dyDescent="0.25">
      <c r="B4" t="s">
        <v>38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30.1157</v>
      </c>
      <c r="O4">
        <v>735</v>
      </c>
      <c r="P4">
        <v>6.6512100000000005E-2</v>
      </c>
      <c r="Q4">
        <v>2.22189E-2</v>
      </c>
      <c r="V4" s="4">
        <f t="shared" ca="1" si="1"/>
        <v>0</v>
      </c>
      <c r="W4">
        <f t="shared" ca="1" si="2"/>
        <v>0</v>
      </c>
      <c r="X4">
        <f t="shared" ref="X4" ca="1" si="6">OFFSET($J$1,(ROW()-1)*$S$2,0)</f>
        <v>0</v>
      </c>
      <c r="Y4" s="3">
        <f>K4/1000000000</f>
        <v>8.5894103039999994</v>
      </c>
      <c r="Z4" s="3">
        <f t="shared" si="0"/>
        <v>49.152000000000001</v>
      </c>
      <c r="AA4" s="3">
        <f t="shared" si="0"/>
        <v>65.536000000000001</v>
      </c>
      <c r="AB4" s="4">
        <f ca="1">SUM(OFFSET($N$2,(ROW()-ROW($AB$2))*$S$2,,$S$2,))</f>
        <v>0</v>
      </c>
      <c r="AC4" s="4">
        <f ca="1">SUM(OFFSET($O$2,(ROW()-ROW($AC$2))*$S$2,,$S$2,))</f>
        <v>0</v>
      </c>
      <c r="AD4" s="4" t="e">
        <f t="shared" ca="1" si="3"/>
        <v>#DIV/0!</v>
      </c>
      <c r="AE4" s="4" t="e">
        <f ca="1">1/MAX(OFFSET($Q$2,(ROW()-ROW($AE$2))*$S$2,,$S$2,))</f>
        <v>#DIV/0!</v>
      </c>
      <c r="AF4" s="4" t="e">
        <f ca="1">1/MIN(OFFSET($P$2,(ROW()-ROW($AF$2))*$S$2,,$S$2,))</f>
        <v>#DIV/0!</v>
      </c>
      <c r="AG4" t="e">
        <f t="shared" ca="1" si="4"/>
        <v>#DIV/0!</v>
      </c>
      <c r="AH4" t="e">
        <f t="shared" ca="1" si="5"/>
        <v>#DIV/0!</v>
      </c>
    </row>
    <row r="5" spans="1:39" ht="15.75" x14ac:dyDescent="0.25"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T7" s="4"/>
      <c r="U7" s="4"/>
      <c r="AE7" s="3"/>
      <c r="AF7" s="3"/>
      <c r="AG7" s="3"/>
    </row>
    <row r="8" spans="1:39" ht="15.75" x14ac:dyDescent="0.25">
      <c r="T8" s="4"/>
      <c r="U8" s="4"/>
      <c r="V8" s="3"/>
    </row>
    <row r="9" spans="1:39" ht="15.75" x14ac:dyDescent="0.25">
      <c r="T9" s="4"/>
      <c r="U9" s="3"/>
      <c r="V9" s="3"/>
    </row>
    <row r="10" spans="1:39" ht="15.75" x14ac:dyDescent="0.25">
      <c r="T10" s="4"/>
      <c r="U10" s="3"/>
      <c r="V10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EF4F-454C-4020-BCA1-EF8461693D0D}">
  <dimension ref="A1:AM10"/>
  <sheetViews>
    <sheetView topLeftCell="M1" zoomScale="70" zoomScaleNormal="70" workbookViewId="0">
      <selection activeCell="B2" sqref="B2:Q4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58</v>
      </c>
      <c r="C2" t="s">
        <v>77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25.021799999999999</v>
      </c>
      <c r="O2">
        <v>1404</v>
      </c>
      <c r="P2">
        <v>4.5684299999999997E-2</v>
      </c>
      <c r="Q2">
        <v>6.6442000000000003E-3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4" si="0">L2/1000</f>
        <v>49.152000000000001</v>
      </c>
      <c r="AA2" s="3">
        <f t="shared" si="0"/>
        <v>65.536000000000001</v>
      </c>
      <c r="AB2" s="4">
        <f ca="1">SUM(OFFSET($N$2,(ROW()-ROW($AB$2))*$S$2,,$S$2,))</f>
        <v>75.067099999999996</v>
      </c>
      <c r="AC2" s="4">
        <f ca="1">SUM(OFFSET($O$2,(ROW()-ROW($AC$2))*$S$2,,$S$2,))</f>
        <v>4202</v>
      </c>
      <c r="AD2" s="4">
        <f ca="1">AC2/AB2</f>
        <v>55.976586280807439</v>
      </c>
      <c r="AE2" s="4">
        <f ca="1">1/MAX(OFFSET($Q$2,(ROW()-ROW($AE$2))*$S$2,,$S$2,))</f>
        <v>150.31490973589669</v>
      </c>
      <c r="AF2" s="4">
        <f ca="1">1/MIN(OFFSET($P$2,(ROW()-ROW($AF$2))*$S$2,,$S$2,))</f>
        <v>22.183179825728939</v>
      </c>
      <c r="AG2">
        <f ca="1">AE2-AD2</f>
        <v>94.338323455089252</v>
      </c>
      <c r="AH2">
        <f ca="1">AE2-AF2</f>
        <v>128.13172991016776</v>
      </c>
    </row>
    <row r="3" spans="1:39" ht="15.75" x14ac:dyDescent="0.25">
      <c r="B3" t="s">
        <v>58</v>
      </c>
      <c r="C3" t="s">
        <v>77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25.022099999999998</v>
      </c>
      <c r="O3">
        <v>1396</v>
      </c>
      <c r="P3">
        <v>4.5963299999999999E-2</v>
      </c>
      <c r="Q3">
        <v>6.6527000000000001E-3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0</v>
      </c>
      <c r="X3">
        <f ca="1">OFFSET($J$1,(ROW()-1)*$S$2,0)</f>
        <v>0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0</v>
      </c>
      <c r="AC3" s="4">
        <f ca="1">SUM(OFFSET($O$2,(ROW()-ROW($AC$2))*$S$2,,$S$2,))</f>
        <v>0</v>
      </c>
      <c r="AD3" s="4" t="e">
        <f t="shared" ref="AD3:AD4" ca="1" si="3">AC3/AB3</f>
        <v>#DIV/0!</v>
      </c>
      <c r="AE3" s="4" t="e">
        <f ca="1">1/MAX(OFFSET($Q$2,(ROW()-ROW($AE$2))*$S$2,,$S$2,))</f>
        <v>#DIV/0!</v>
      </c>
      <c r="AF3" s="4" t="e">
        <f ca="1">1/MIN(OFFSET($P$2,(ROW()-ROW($AF$2))*$S$2,,$S$2,))</f>
        <v>#DIV/0!</v>
      </c>
      <c r="AG3" t="e">
        <f t="shared" ref="AG3:AG4" ca="1" si="4">AE3-AD3</f>
        <v>#DIV/0!</v>
      </c>
      <c r="AH3" t="e">
        <f t="shared" ref="AH3:AH4" ca="1" si="5">AE3-AF3</f>
        <v>#DIV/0!</v>
      </c>
    </row>
    <row r="4" spans="1:39" ht="15.75" x14ac:dyDescent="0.25">
      <c r="B4" t="s">
        <v>58</v>
      </c>
      <c r="C4" t="s">
        <v>77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25.023199999999999</v>
      </c>
      <c r="O4">
        <v>1402</v>
      </c>
      <c r="P4">
        <v>4.50792E-2</v>
      </c>
      <c r="Q4">
        <v>6.4618999999999996E-3</v>
      </c>
      <c r="V4" s="4">
        <f t="shared" ca="1" si="1"/>
        <v>0</v>
      </c>
      <c r="W4">
        <f t="shared" ca="1" si="2"/>
        <v>0</v>
      </c>
      <c r="X4">
        <f t="shared" ref="X4" ca="1" si="6">OFFSET($J$1,(ROW()-1)*$S$2,0)</f>
        <v>0</v>
      </c>
      <c r="Y4" s="3">
        <f>K4/1000000000</f>
        <v>8.5894103039999994</v>
      </c>
      <c r="Z4" s="3">
        <f t="shared" si="0"/>
        <v>49.152000000000001</v>
      </c>
      <c r="AA4" s="3">
        <f t="shared" si="0"/>
        <v>65.536000000000001</v>
      </c>
      <c r="AB4" s="4">
        <f ca="1">SUM(OFFSET($N$2,(ROW()-ROW($AB$2))*$S$2,,$S$2,))</f>
        <v>0</v>
      </c>
      <c r="AC4" s="4">
        <f ca="1">SUM(OFFSET($O$2,(ROW()-ROW($AC$2))*$S$2,,$S$2,))</f>
        <v>0</v>
      </c>
      <c r="AD4" s="4" t="e">
        <f t="shared" ca="1" si="3"/>
        <v>#DIV/0!</v>
      </c>
      <c r="AE4" s="4" t="e">
        <f ca="1">1/MAX(OFFSET($Q$2,(ROW()-ROW($AE$2))*$S$2,,$S$2,))</f>
        <v>#DIV/0!</v>
      </c>
      <c r="AF4" s="4" t="e">
        <f ca="1">1/MIN(OFFSET($P$2,(ROW()-ROW($AF$2))*$S$2,,$S$2,))</f>
        <v>#DIV/0!</v>
      </c>
      <c r="AG4" t="e">
        <f t="shared" ca="1" si="4"/>
        <v>#DIV/0!</v>
      </c>
      <c r="AH4" t="e">
        <f t="shared" ca="1" si="5"/>
        <v>#DIV/0!</v>
      </c>
    </row>
    <row r="5" spans="1:39" ht="15.75" x14ac:dyDescent="0.25"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T7" s="4"/>
      <c r="U7" s="4"/>
      <c r="AE7" s="3"/>
      <c r="AF7" s="3"/>
      <c r="AG7" s="3"/>
    </row>
    <row r="8" spans="1:39" ht="15.75" x14ac:dyDescent="0.25">
      <c r="T8" s="4"/>
      <c r="U8" s="4"/>
      <c r="V8" s="3"/>
    </row>
    <row r="9" spans="1:39" ht="15.75" x14ac:dyDescent="0.25">
      <c r="T9" s="4"/>
      <c r="U9" s="3"/>
      <c r="V9" s="3"/>
    </row>
    <row r="10" spans="1:39" ht="15.75" x14ac:dyDescent="0.25"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Graphs</vt:lpstr>
      <vt:lpstr>Mandelbulb Optimisations</vt:lpstr>
      <vt:lpstr>Mandelbulb Features</vt:lpstr>
      <vt:lpstr>Sierpinski Optimisations</vt:lpstr>
      <vt:lpstr>Sierpinski Features</vt:lpstr>
      <vt:lpstr>Stationary Optimisations</vt:lpstr>
      <vt:lpstr>Planet Optimisations</vt:lpstr>
      <vt:lpstr>Devices Mandelbulb</vt:lpstr>
      <vt:lpstr>Devices Sierpinski</vt:lpstr>
      <vt:lpstr>Devices Planet</vt:lpstr>
      <vt:lpstr>Resolutions 3060TI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2022-03-15T09:36:01Z</dcterms:modified>
</cp:coreProperties>
</file>