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Stoich/"/>
    </mc:Choice>
  </mc:AlternateContent>
  <xr:revisionPtr revIDLastSave="39" documentId="14_{F50745A5-956B-46B0-BBAD-8785E70849EF}" xr6:coauthVersionLast="47" xr6:coauthVersionMax="47" xr10:uidLastSave="{D81B62A3-3338-4ECE-BDBE-D076952B370A}"/>
  <bookViews>
    <workbookView xWindow="-108" yWindow="-108" windowWidth="23256" windowHeight="12576" activeTab="1" xr2:uid="{A86AD899-9B24-4317-945C-DAD9099D818F}"/>
  </bookViews>
  <sheets>
    <sheet name="1st Run" sheetId="2" r:id="rId1"/>
    <sheet name="2nd Run" sheetId="1" r:id="rId2"/>
    <sheet name="Sample digestion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" i="1"/>
  <c r="N3" i="1" s="1"/>
  <c r="M4" i="1"/>
  <c r="M5" i="1"/>
  <c r="M6" i="1"/>
  <c r="N6" i="1" s="1"/>
  <c r="M7" i="1"/>
  <c r="M8" i="1"/>
  <c r="M9" i="1"/>
  <c r="N9" i="1" s="1"/>
  <c r="M10" i="1"/>
  <c r="N10" i="1" s="1"/>
  <c r="M11" i="1"/>
  <c r="N11" i="1" s="1"/>
  <c r="M12" i="1"/>
  <c r="M13" i="1"/>
  <c r="M14" i="1"/>
  <c r="M15" i="1"/>
  <c r="M16" i="1"/>
  <c r="M17" i="1"/>
  <c r="N17" i="1" s="1"/>
  <c r="M18" i="1"/>
  <c r="N2" i="1"/>
  <c r="L2" i="1"/>
  <c r="L9" i="1"/>
  <c r="N4" i="1"/>
  <c r="N5" i="1"/>
  <c r="N8" i="1"/>
  <c r="N12" i="1"/>
  <c r="N13" i="1"/>
  <c r="N16" i="1"/>
  <c r="N7" i="1"/>
  <c r="N14" i="1"/>
  <c r="N15" i="1"/>
  <c r="U32" i="1" l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X2" i="1"/>
  <c r="Z29" i="1" s="1"/>
  <c r="AA29" i="1" s="1"/>
  <c r="U2" i="1"/>
  <c r="V2" i="1" s="1"/>
  <c r="Z21" i="1" l="1"/>
  <c r="AA21" i="1" s="1"/>
  <c r="Z6" i="1"/>
  <c r="AA6" i="1" s="1"/>
  <c r="Z14" i="1"/>
  <c r="AA14" i="1" s="1"/>
  <c r="Z3" i="1"/>
  <c r="AA3" i="1" s="1"/>
  <c r="Z18" i="1"/>
  <c r="AA18" i="1" s="1"/>
  <c r="Z24" i="1"/>
  <c r="AA24" i="1" s="1"/>
  <c r="Z8" i="1"/>
  <c r="AA8" i="1" s="1"/>
  <c r="Z11" i="1"/>
  <c r="AA11" i="1" s="1"/>
  <c r="Z26" i="1"/>
  <c r="Z16" i="1"/>
  <c r="Z28" i="1"/>
  <c r="AA28" i="1" s="1"/>
  <c r="Z31" i="1"/>
  <c r="AA31" i="1" s="1"/>
  <c r="Z5" i="1"/>
  <c r="AA5" i="1" s="1"/>
  <c r="Z13" i="1"/>
  <c r="AA13" i="1" s="1"/>
  <c r="Z23" i="1"/>
  <c r="AA23" i="1" s="1"/>
  <c r="Z2" i="1"/>
  <c r="AA2" i="1" s="1"/>
  <c r="Z10" i="1"/>
  <c r="AA10" i="1" s="1"/>
  <c r="Z20" i="1"/>
  <c r="AA20" i="1" s="1"/>
  <c r="Z30" i="1"/>
  <c r="AA30" i="1" s="1"/>
  <c r="Z7" i="1"/>
  <c r="AA7" i="1" s="1"/>
  <c r="Z15" i="1"/>
  <c r="AA15" i="1" s="1"/>
  <c r="Z25" i="1"/>
  <c r="Z27" i="1"/>
  <c r="AA27" i="1" s="1"/>
  <c r="Z4" i="1"/>
  <c r="AA4" i="1" s="1"/>
  <c r="Z12" i="1"/>
  <c r="AA12" i="1" s="1"/>
  <c r="Z17" i="1"/>
  <c r="Z22" i="1"/>
  <c r="AA22" i="1" s="1"/>
  <c r="Z32" i="1"/>
  <c r="AA32" i="1" s="1"/>
  <c r="Z9" i="1"/>
  <c r="AA9" i="1" s="1"/>
  <c r="Z19" i="1"/>
  <c r="AA19" i="1" s="1"/>
  <c r="Q2" i="1" l="1"/>
  <c r="P2" i="1"/>
  <c r="D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L5" i="1" l="1"/>
  <c r="L13" i="1"/>
  <c r="L8" i="1"/>
  <c r="L6" i="1"/>
  <c r="L14" i="1"/>
  <c r="L7" i="1"/>
  <c r="L3" i="1"/>
  <c r="L19" i="1"/>
  <c r="L10" i="1"/>
  <c r="L18" i="1"/>
  <c r="L4" i="1"/>
  <c r="L12" i="1"/>
  <c r="L15" i="1"/>
  <c r="L16" i="1"/>
  <c r="L17" i="1"/>
  <c r="L11" i="1"/>
  <c r="N28" i="1"/>
  <c r="L28" i="1"/>
  <c r="L22" i="1"/>
  <c r="L32" i="1"/>
  <c r="L21" i="1"/>
  <c r="L29" i="1"/>
  <c r="L23" i="1"/>
  <c r="L25" i="1"/>
  <c r="L20" i="1"/>
  <c r="L27" i="1"/>
  <c r="L30" i="1"/>
  <c r="L31" i="1"/>
  <c r="L24" i="1"/>
  <c r="L26" i="1"/>
  <c r="N27" i="1"/>
  <c r="N25" i="1"/>
  <c r="N24" i="1"/>
  <c r="N20" i="1"/>
  <c r="N32" i="1"/>
  <c r="J3" i="1"/>
  <c r="K3" i="1" s="1"/>
  <c r="S3" i="1" s="1"/>
  <c r="J24" i="1"/>
  <c r="K24" i="1" s="1"/>
  <c r="S24" i="1" s="1"/>
  <c r="N19" i="1"/>
  <c r="N18" i="1"/>
  <c r="N26" i="1"/>
  <c r="N31" i="1"/>
  <c r="N23" i="1"/>
  <c r="N30" i="1"/>
  <c r="N22" i="1"/>
  <c r="N29" i="1"/>
  <c r="N21" i="1"/>
  <c r="J2" i="1"/>
  <c r="K2" i="1" s="1"/>
  <c r="S2" i="1" s="1"/>
  <c r="J30" i="1"/>
  <c r="J21" i="1"/>
  <c r="J31" i="1"/>
  <c r="J22" i="1"/>
  <c r="J29" i="1"/>
  <c r="J11" i="1"/>
  <c r="J28" i="1"/>
  <c r="J4" i="1"/>
  <c r="J13" i="1"/>
  <c r="J27" i="1"/>
  <c r="J17" i="1"/>
  <c r="K17" i="1" s="1"/>
  <c r="S17" i="1" s="1"/>
  <c r="J9" i="1"/>
  <c r="J19" i="1"/>
  <c r="J26" i="1"/>
  <c r="K26" i="1" s="1"/>
  <c r="S26" i="1" s="1"/>
  <c r="J16" i="1"/>
  <c r="K16" i="1" s="1"/>
  <c r="S16" i="1" s="1"/>
  <c r="J8" i="1"/>
  <c r="J20" i="1"/>
  <c r="J25" i="1"/>
  <c r="K25" i="1" s="1"/>
  <c r="S25" i="1" s="1"/>
  <c r="J14" i="1"/>
  <c r="J23" i="1"/>
  <c r="J18" i="1"/>
  <c r="J12" i="1"/>
  <c r="J10" i="1"/>
  <c r="J15" i="1"/>
  <c r="J5" i="1"/>
  <c r="J32" i="1"/>
  <c r="J7" i="1"/>
  <c r="J6" i="1"/>
  <c r="K10" i="1" l="1"/>
  <c r="S10" i="1" s="1"/>
  <c r="K11" i="1"/>
  <c r="S11" i="1" s="1"/>
  <c r="K18" i="1"/>
  <c r="S18" i="1" s="1"/>
  <c r="K19" i="1"/>
  <c r="S19" i="1" s="1"/>
  <c r="K29" i="1"/>
  <c r="S29" i="1" s="1"/>
  <c r="K6" i="1"/>
  <c r="S6" i="1" s="1"/>
  <c r="K23" i="1"/>
  <c r="S23" i="1" s="1"/>
  <c r="K9" i="1"/>
  <c r="S9" i="1" s="1"/>
  <c r="K22" i="1"/>
  <c r="S22" i="1" s="1"/>
  <c r="K7" i="1"/>
  <c r="S7" i="1" s="1"/>
  <c r="K14" i="1"/>
  <c r="S14" i="1" s="1"/>
  <c r="K31" i="1"/>
  <c r="S31" i="1" s="1"/>
  <c r="K28" i="1"/>
  <c r="S28" i="1" s="1"/>
  <c r="K12" i="1"/>
  <c r="S12" i="1" s="1"/>
  <c r="K32" i="1"/>
  <c r="S32" i="1" s="1"/>
  <c r="K27" i="1"/>
  <c r="S27" i="1" s="1"/>
  <c r="K21" i="1"/>
  <c r="S21" i="1" s="1"/>
  <c r="K5" i="1"/>
  <c r="S5" i="1" s="1"/>
  <c r="K20" i="1"/>
  <c r="S20" i="1" s="1"/>
  <c r="K13" i="1"/>
  <c r="S13" i="1" s="1"/>
  <c r="K30" i="1"/>
  <c r="S30" i="1" s="1"/>
  <c r="K15" i="1"/>
  <c r="S15" i="1" s="1"/>
  <c r="K8" i="1"/>
  <c r="S8" i="1" s="1"/>
  <c r="K4" i="1"/>
  <c r="S4" i="1" s="1"/>
</calcChain>
</file>

<file path=xl/sharedStrings.xml><?xml version="1.0" encoding="utf-8"?>
<sst xmlns="http://schemas.openxmlformats.org/spreadsheetml/2006/main" count="194" uniqueCount="105">
  <si>
    <t>Sample ID</t>
  </si>
  <si>
    <t>Result</t>
  </si>
  <si>
    <t>Units</t>
  </si>
  <si>
    <t>Absorbance</t>
  </si>
  <si>
    <t>Time</t>
  </si>
  <si>
    <t>Manual Dil</t>
  </si>
  <si>
    <t>Auto Dil</t>
  </si>
  <si>
    <t>Amount_Recovered</t>
  </si>
  <si>
    <t>Total_volume</t>
  </si>
  <si>
    <t>Round</t>
  </si>
  <si>
    <t>Notes</t>
  </si>
  <si>
    <t>STANDARD 0</t>
  </si>
  <si>
    <t>mgP/L</t>
  </si>
  <si>
    <t>STANDARD 1</t>
  </si>
  <si>
    <t>STANDARD 90</t>
  </si>
  <si>
    <t>STANDARD 91</t>
  </si>
  <si>
    <t>STANDARD 92</t>
  </si>
  <si>
    <t>STANDARD 93</t>
  </si>
  <si>
    <t>STANDARD 94</t>
  </si>
  <si>
    <t>STANDARD 95</t>
  </si>
  <si>
    <t xml:space="preserve">potential material left in tube post digestion </t>
  </si>
  <si>
    <t>2ND BLANK A</t>
  </si>
  <si>
    <t>2ND BLANK B</t>
  </si>
  <si>
    <t>BLANK</t>
  </si>
  <si>
    <t xml:space="preserve">C C B </t>
  </si>
  <si>
    <t>C C V</t>
  </si>
  <si>
    <t>EUC STD 2.1</t>
  </si>
  <si>
    <t>EUC STD 2.3</t>
  </si>
  <si>
    <t>EUC STD 2.5</t>
  </si>
  <si>
    <t>EUC STD 4.1</t>
  </si>
  <si>
    <t>HFE1</t>
  </si>
  <si>
    <t>potenially maybe might have knocked the tube over a bit, but not sure how mch I lost</t>
  </si>
  <si>
    <t>HFE2</t>
  </si>
  <si>
    <t>HFE3</t>
  </si>
  <si>
    <t>HFE4</t>
  </si>
  <si>
    <t>MID STD</t>
  </si>
  <si>
    <t>Blank_Corrected</t>
  </si>
  <si>
    <t>Avg_Blank_Rnd1</t>
  </si>
  <si>
    <t>Avg_Blank_Rnd2</t>
  </si>
  <si>
    <t>Sample_mg</t>
  </si>
  <si>
    <t>sample_kg</t>
  </si>
  <si>
    <t>Adj Result</t>
  </si>
  <si>
    <t>Wed Jul 03 17:28:48 2024</t>
  </si>
  <si>
    <t>Wed Jul 03 17:30:28 2024</t>
  </si>
  <si>
    <t>Wed Jul 03 17:32:07 2024</t>
  </si>
  <si>
    <t>Wed Jul 03 17:33:46 2024</t>
  </si>
  <si>
    <t>Wed Jul 03 17:35:26 2024</t>
  </si>
  <si>
    <t>Wed Jul 03 17:37:07 2024</t>
  </si>
  <si>
    <t>Wed Jul 03 17:38:49 2024</t>
  </si>
  <si>
    <t>Wed Jul 03 17:40:28 2024</t>
  </si>
  <si>
    <t>Wed Jul 03 17:42:08 2024</t>
  </si>
  <si>
    <t>Wed Jul 03 17:43:48 2024</t>
  </si>
  <si>
    <t>Wed Jul 03 17:45:28 2024</t>
  </si>
  <si>
    <t>Wed Jul 03 17:47:08 2024</t>
  </si>
  <si>
    <t>Wed Jul 03 17:48:48 2024</t>
  </si>
  <si>
    <t>Wed Jul 03 17:50:28 2024</t>
  </si>
  <si>
    <t>Wed Jul 03 17:52:10 2024</t>
  </si>
  <si>
    <t>Wed Jul 03 17:53:51 2024</t>
  </si>
  <si>
    <t>Wed Jul 03 17:55:08 2024</t>
  </si>
  <si>
    <t>Wed Jul 03 17:56:24 2024</t>
  </si>
  <si>
    <t>Wed Jul 03 17:57:40 2024</t>
  </si>
  <si>
    <t>Wed Jul 03 17:58:56 2024</t>
  </si>
  <si>
    <t>Wed Jul 03 18:00:13 2024</t>
  </si>
  <si>
    <t>Wed Jul 03 18:01:29 2024</t>
  </si>
  <si>
    <t>Wed Jul 03 18:02:45 2024</t>
  </si>
  <si>
    <t>Wed Jul 03 16:14:41 2024</t>
  </si>
  <si>
    <t>Wed Jul 03 16:16:20 2024</t>
  </si>
  <si>
    <t>Wed Jul 03 16:18:00 2024</t>
  </si>
  <si>
    <t>Wed Jul 03 16:19:39 2024</t>
  </si>
  <si>
    <t>Wed Jul 03 16:21:19 2024</t>
  </si>
  <si>
    <t>Wed Jul 03 16:23:00 2024</t>
  </si>
  <si>
    <t>Wed Jul 03 16:24:42 2024</t>
  </si>
  <si>
    <t>Wed Jul 03 16:26:21 2024</t>
  </si>
  <si>
    <t>Wed Jul 03 16:28:01 2024</t>
  </si>
  <si>
    <t>Wed Jul 03 16:29:41 2024</t>
  </si>
  <si>
    <t>Wed Jul 03 16:31:22 2024</t>
  </si>
  <si>
    <t>Wed Jul 03 16:33:03 2024</t>
  </si>
  <si>
    <t>Wed Jul 03 16:34:21 2024</t>
  </si>
  <si>
    <t>Wed Jul 03 16:35:37 2024</t>
  </si>
  <si>
    <t>Wed Jul 03 16:36:53 2024</t>
  </si>
  <si>
    <t>Wed Jul 03 16:38:10 2024</t>
  </si>
  <si>
    <t>Wed Jul 03 16:39:26 2024</t>
  </si>
  <si>
    <t>Wed Jul 03 16:40:42 2024</t>
  </si>
  <si>
    <t>Wed Jul 03 16:41:58 2024</t>
  </si>
  <si>
    <t xml:space="preserve">1st Round </t>
  </si>
  <si>
    <t>I used 1mL HNO3 and 1mL H2O2 (30%) *except for Euc Stan I used 1mL HNO3 and .5 mL H202</t>
  </si>
  <si>
    <t xml:space="preserve">2nd Round </t>
  </si>
  <si>
    <t>Euc Stan I used .9mL HNO3 and .3 mL H202</t>
  </si>
  <si>
    <t>Hyphae .8 mg samples I used .6mL HNO3 and .2mL H202</t>
  </si>
  <si>
    <t>Hyphae 2mg samples I used .9mL HNO3 and .4mL H2O2</t>
  </si>
  <si>
    <t>Percent_Phos</t>
  </si>
  <si>
    <t>Total_Phos mg</t>
  </si>
  <si>
    <t>ADJ RESULT mg/L</t>
  </si>
  <si>
    <t>mg/kg P</t>
  </si>
  <si>
    <t>% P</t>
  </si>
  <si>
    <t>% P (blank corrected)</t>
  </si>
  <si>
    <t>mean blank reading</t>
  </si>
  <si>
    <t>euc</t>
  </si>
  <si>
    <t>blank</t>
  </si>
  <si>
    <t>Niraj_Method_mg_kg</t>
  </si>
  <si>
    <t>Result_(P_mg/L)</t>
  </si>
  <si>
    <t>Sols_P (mg/kg)</t>
  </si>
  <si>
    <t>Jeffs_mg/kg P (blank corrected)</t>
  </si>
  <si>
    <t>% P_ Sols calc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</si>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</sst>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1"/>
    <xf numFmtId="0" fontId="2" fillId="3" borderId="0" xfId="2"/>
    <xf numFmtId="0" fontId="2" fillId="3" borderId="0" xfId="2" applyAlignment="1">
      <alignment horizontal="center"/>
    </xf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8937-B0BA-4E3C-AD1E-81A0E759A88C}">
  <dimension ref="A1:J45"/>
  <sheetViews>
    <sheetView workbookViewId="0">
      <selection activeCell="I4" sqref="I4"/>
    </sheetView>
  </sheetViews>
  <sheetFormatPr defaultColWidth="8.77734375" defaultRowHeight="14.4" x14ac:dyDescent="0.3"/>
  <cols>
    <col min="2" max="2" width="13.109375" customWidth="1"/>
  </cols>
  <sheetData>
    <row r="1" spans="1:10" x14ac:dyDescent="0.3">
      <c r="A1" t="s">
        <v>0</v>
      </c>
      <c r="B1" t="s">
        <v>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41</v>
      </c>
      <c r="J1" t="s">
        <v>9</v>
      </c>
    </row>
    <row r="2" spans="1:10" x14ac:dyDescent="0.3">
      <c r="A2" t="s">
        <v>25</v>
      </c>
      <c r="C2">
        <v>1.6639999999999999</v>
      </c>
      <c r="D2" t="s">
        <v>12</v>
      </c>
      <c r="E2">
        <v>0.22420499999999999</v>
      </c>
      <c r="F2" t="s">
        <v>42</v>
      </c>
      <c r="G2">
        <v>1</v>
      </c>
      <c r="H2">
        <v>1</v>
      </c>
      <c r="I2">
        <v>1.6639999999999999</v>
      </c>
      <c r="J2">
        <v>1</v>
      </c>
    </row>
    <row r="3" spans="1:10" x14ac:dyDescent="0.3">
      <c r="A3" t="s">
        <v>24</v>
      </c>
      <c r="C3">
        <v>-8.0000000000000002E-3</v>
      </c>
      <c r="D3" t="s">
        <v>12</v>
      </c>
      <c r="E3">
        <v>7.1162000000000003E-2</v>
      </c>
      <c r="F3" t="s">
        <v>43</v>
      </c>
      <c r="G3">
        <v>1</v>
      </c>
      <c r="H3">
        <v>1</v>
      </c>
      <c r="I3">
        <v>-8.0000000000000002E-3</v>
      </c>
      <c r="J3">
        <v>1</v>
      </c>
    </row>
    <row r="4" spans="1:10" x14ac:dyDescent="0.3">
      <c r="A4">
        <v>7.2</v>
      </c>
      <c r="B4" s="2">
        <v>1.9750000000000001</v>
      </c>
      <c r="C4">
        <v>7.2800000000000004E-2</v>
      </c>
      <c r="D4" t="s">
        <v>12</v>
      </c>
      <c r="E4">
        <v>7.8550999999999996E-2</v>
      </c>
      <c r="F4" t="s">
        <v>44</v>
      </c>
      <c r="G4">
        <v>3.25</v>
      </c>
      <c r="H4">
        <v>1</v>
      </c>
      <c r="I4">
        <v>0.2366</v>
      </c>
      <c r="J4">
        <v>1</v>
      </c>
    </row>
    <row r="5" spans="1:10" x14ac:dyDescent="0.3">
      <c r="A5">
        <v>31.1</v>
      </c>
      <c r="B5">
        <v>2.0270000000000001</v>
      </c>
      <c r="C5">
        <v>0.11550000000000001</v>
      </c>
      <c r="D5" t="s">
        <v>12</v>
      </c>
      <c r="E5">
        <v>8.2465999999999998E-2</v>
      </c>
      <c r="F5" t="s">
        <v>45</v>
      </c>
      <c r="G5">
        <v>3.25</v>
      </c>
      <c r="H5">
        <v>1</v>
      </c>
      <c r="I5">
        <v>0.37537500000000001</v>
      </c>
      <c r="J5">
        <v>1</v>
      </c>
    </row>
    <row r="6" spans="1:10" x14ac:dyDescent="0.3">
      <c r="A6" t="s">
        <v>23</v>
      </c>
      <c r="C6">
        <v>-8.0999999999999996E-3</v>
      </c>
      <c r="D6" t="s">
        <v>12</v>
      </c>
      <c r="E6">
        <v>7.1151000000000006E-2</v>
      </c>
      <c r="F6" t="s">
        <v>46</v>
      </c>
      <c r="G6">
        <v>3.25</v>
      </c>
      <c r="H6">
        <v>1</v>
      </c>
      <c r="I6">
        <v>-2.6325000000000001E-2</v>
      </c>
      <c r="J6">
        <v>1</v>
      </c>
    </row>
    <row r="7" spans="1:10" x14ac:dyDescent="0.3">
      <c r="A7">
        <v>26.2</v>
      </c>
      <c r="B7">
        <v>2.173</v>
      </c>
      <c r="C7">
        <v>6.3399999999999998E-2</v>
      </c>
      <c r="D7" t="s">
        <v>12</v>
      </c>
      <c r="E7">
        <v>7.7699000000000004E-2</v>
      </c>
      <c r="F7" t="s">
        <v>47</v>
      </c>
      <c r="G7">
        <v>3.25</v>
      </c>
      <c r="H7">
        <v>1</v>
      </c>
      <c r="I7">
        <v>0.20605000000000001</v>
      </c>
      <c r="J7">
        <v>1</v>
      </c>
    </row>
    <row r="8" spans="1:10" x14ac:dyDescent="0.3">
      <c r="A8">
        <v>5.0999999999999996</v>
      </c>
      <c r="B8">
        <v>1.986</v>
      </c>
      <c r="C8">
        <v>5.0799999999999998E-2</v>
      </c>
      <c r="D8" t="s">
        <v>12</v>
      </c>
      <c r="E8">
        <v>7.6537999999999995E-2</v>
      </c>
      <c r="F8" t="s">
        <v>48</v>
      </c>
      <c r="G8">
        <v>3.25</v>
      </c>
      <c r="H8">
        <v>1</v>
      </c>
      <c r="I8">
        <v>0.1651</v>
      </c>
      <c r="J8">
        <v>1</v>
      </c>
    </row>
    <row r="9" spans="1:10" x14ac:dyDescent="0.3">
      <c r="A9" t="s">
        <v>29</v>
      </c>
      <c r="B9">
        <v>4.0999999999999996</v>
      </c>
      <c r="C9">
        <v>0.1081</v>
      </c>
      <c r="D9" t="s">
        <v>12</v>
      </c>
      <c r="E9">
        <v>8.1786999999999999E-2</v>
      </c>
      <c r="F9" t="s">
        <v>49</v>
      </c>
      <c r="G9">
        <v>3.25</v>
      </c>
      <c r="H9">
        <v>1</v>
      </c>
      <c r="I9">
        <v>0.351325</v>
      </c>
      <c r="J9">
        <v>1</v>
      </c>
    </row>
    <row r="10" spans="1:10" x14ac:dyDescent="0.3">
      <c r="A10">
        <v>10.199999999999999</v>
      </c>
      <c r="B10">
        <v>1.7889999999999999</v>
      </c>
      <c r="C10">
        <v>0.14410000000000001</v>
      </c>
      <c r="D10" t="s">
        <v>12</v>
      </c>
      <c r="E10">
        <v>8.5081000000000004E-2</v>
      </c>
      <c r="F10" t="s">
        <v>50</v>
      </c>
      <c r="G10">
        <v>3.25</v>
      </c>
      <c r="H10">
        <v>1</v>
      </c>
      <c r="I10">
        <v>0.46832499999999999</v>
      </c>
      <c r="J10">
        <v>1</v>
      </c>
    </row>
    <row r="11" spans="1:10" x14ac:dyDescent="0.3">
      <c r="A11">
        <v>26.1</v>
      </c>
      <c r="B11">
        <v>1.988</v>
      </c>
      <c r="C11">
        <v>5.8700000000000002E-2</v>
      </c>
      <c r="D11" t="s">
        <v>12</v>
      </c>
      <c r="E11">
        <v>7.7268000000000003E-2</v>
      </c>
      <c r="F11" t="s">
        <v>51</v>
      </c>
      <c r="G11">
        <v>3.25</v>
      </c>
      <c r="H11">
        <v>1</v>
      </c>
      <c r="I11">
        <v>0.190775</v>
      </c>
      <c r="J11">
        <v>1</v>
      </c>
    </row>
    <row r="12" spans="1:10" x14ac:dyDescent="0.3">
      <c r="A12">
        <v>11.1</v>
      </c>
      <c r="B12">
        <v>1.988</v>
      </c>
      <c r="C12">
        <v>8.1000000000000003E-2</v>
      </c>
      <c r="D12" t="s">
        <v>12</v>
      </c>
      <c r="E12">
        <v>7.9307000000000002E-2</v>
      </c>
      <c r="F12" t="s">
        <v>52</v>
      </c>
      <c r="G12">
        <v>3.25</v>
      </c>
      <c r="H12">
        <v>1</v>
      </c>
      <c r="I12">
        <v>0.26324999999999998</v>
      </c>
      <c r="J12">
        <v>1</v>
      </c>
    </row>
    <row r="13" spans="1:10" x14ac:dyDescent="0.3">
      <c r="A13">
        <v>34.1</v>
      </c>
      <c r="B13">
        <v>1.99</v>
      </c>
      <c r="C13">
        <v>1.1299999999999999E-2</v>
      </c>
      <c r="D13" t="s">
        <v>12</v>
      </c>
      <c r="E13">
        <v>7.2926000000000005E-2</v>
      </c>
      <c r="F13" t="s">
        <v>53</v>
      </c>
      <c r="G13">
        <v>3.25</v>
      </c>
      <c r="H13">
        <v>1</v>
      </c>
      <c r="I13">
        <v>3.6725000000000001E-2</v>
      </c>
      <c r="J13">
        <v>1</v>
      </c>
    </row>
    <row r="14" spans="1:10" x14ac:dyDescent="0.3">
      <c r="A14" t="s">
        <v>25</v>
      </c>
      <c r="C14">
        <v>1.6719999999999999</v>
      </c>
      <c r="D14" t="s">
        <v>12</v>
      </c>
      <c r="E14">
        <v>0.224939</v>
      </c>
      <c r="F14" t="s">
        <v>54</v>
      </c>
      <c r="G14">
        <v>1</v>
      </c>
      <c r="H14">
        <v>1</v>
      </c>
      <c r="I14">
        <v>1.6719999999999999</v>
      </c>
      <c r="J14">
        <v>1</v>
      </c>
    </row>
    <row r="15" spans="1:10" x14ac:dyDescent="0.3">
      <c r="A15" t="s">
        <v>24</v>
      </c>
      <c r="C15">
        <v>-1.5699999999999999E-2</v>
      </c>
      <c r="D15" t="s">
        <v>12</v>
      </c>
      <c r="E15">
        <v>7.0454000000000003E-2</v>
      </c>
      <c r="F15" t="s">
        <v>55</v>
      </c>
      <c r="G15">
        <v>1</v>
      </c>
      <c r="H15">
        <v>1</v>
      </c>
      <c r="I15">
        <v>-1.5699999999999999E-2</v>
      </c>
      <c r="J15">
        <v>1</v>
      </c>
    </row>
    <row r="16" spans="1:10" x14ac:dyDescent="0.3">
      <c r="A16">
        <v>8.1</v>
      </c>
      <c r="B16">
        <v>1.8919999999999999</v>
      </c>
      <c r="C16">
        <v>2.7012999999999998</v>
      </c>
      <c r="D16" t="s">
        <v>12</v>
      </c>
      <c r="E16">
        <v>0.31914700000000001</v>
      </c>
      <c r="F16" t="s">
        <v>56</v>
      </c>
      <c r="G16">
        <v>3.25</v>
      </c>
      <c r="H16">
        <v>1</v>
      </c>
      <c r="I16">
        <v>8.7792250000000003</v>
      </c>
      <c r="J16">
        <v>1</v>
      </c>
    </row>
    <row r="17" spans="1:10" x14ac:dyDescent="0.3">
      <c r="A17">
        <v>56.1</v>
      </c>
      <c r="B17">
        <v>1.9730000000000001</v>
      </c>
      <c r="C17">
        <v>8.0799999999999997E-2</v>
      </c>
      <c r="D17" t="s">
        <v>12</v>
      </c>
      <c r="E17">
        <v>7.9283999999999993E-2</v>
      </c>
      <c r="F17" t="s">
        <v>57</v>
      </c>
      <c r="G17">
        <v>3.25</v>
      </c>
      <c r="H17">
        <v>1</v>
      </c>
      <c r="I17">
        <v>0.2626</v>
      </c>
      <c r="J17">
        <v>1</v>
      </c>
    </row>
    <row r="18" spans="1:10" x14ac:dyDescent="0.3">
      <c r="A18" t="s">
        <v>23</v>
      </c>
      <c r="C18">
        <v>0.11</v>
      </c>
      <c r="D18" t="s">
        <v>12</v>
      </c>
      <c r="E18">
        <v>8.1963999999999995E-2</v>
      </c>
      <c r="F18" t="s">
        <v>58</v>
      </c>
      <c r="G18">
        <v>3.25</v>
      </c>
      <c r="H18">
        <v>1</v>
      </c>
      <c r="I18">
        <v>0.35749999999999998</v>
      </c>
      <c r="J18">
        <v>1</v>
      </c>
    </row>
    <row r="19" spans="1:10" x14ac:dyDescent="0.3">
      <c r="A19">
        <v>7.1</v>
      </c>
      <c r="B19">
        <v>1.8240000000000001</v>
      </c>
      <c r="C19">
        <v>-3.2199999999999999E-2</v>
      </c>
      <c r="D19" t="s">
        <v>12</v>
      </c>
      <c r="E19">
        <v>6.8945999999999993E-2</v>
      </c>
      <c r="F19" t="s">
        <v>59</v>
      </c>
      <c r="G19">
        <v>3.25</v>
      </c>
      <c r="H19">
        <v>1</v>
      </c>
      <c r="I19">
        <v>-0.10465000000000001</v>
      </c>
      <c r="J19">
        <v>1</v>
      </c>
    </row>
    <row r="20" spans="1:10" x14ac:dyDescent="0.3">
      <c r="A20" t="s">
        <v>28</v>
      </c>
      <c r="B20">
        <v>2.5</v>
      </c>
      <c r="C20">
        <v>3.7999999999999999E-2</v>
      </c>
      <c r="D20" t="s">
        <v>12</v>
      </c>
      <c r="E20">
        <v>7.5369000000000005E-2</v>
      </c>
      <c r="F20" t="s">
        <v>60</v>
      </c>
      <c r="G20">
        <v>3.25</v>
      </c>
      <c r="H20">
        <v>1</v>
      </c>
      <c r="I20">
        <v>0.1235</v>
      </c>
      <c r="J20">
        <v>1</v>
      </c>
    </row>
    <row r="21" spans="1:10" x14ac:dyDescent="0.3">
      <c r="A21">
        <v>34.200000000000003</v>
      </c>
      <c r="B21">
        <v>1.923</v>
      </c>
      <c r="C21">
        <v>0.2848</v>
      </c>
      <c r="D21" t="s">
        <v>12</v>
      </c>
      <c r="E21">
        <v>9.7956000000000001E-2</v>
      </c>
      <c r="F21" t="s">
        <v>61</v>
      </c>
      <c r="G21">
        <v>3.25</v>
      </c>
      <c r="H21">
        <v>1</v>
      </c>
      <c r="I21">
        <v>0.92559999999999998</v>
      </c>
      <c r="J21">
        <v>1</v>
      </c>
    </row>
    <row r="22" spans="1:10" x14ac:dyDescent="0.3">
      <c r="A22">
        <v>49.1</v>
      </c>
      <c r="B22">
        <v>1.833</v>
      </c>
      <c r="C22">
        <v>0.1201</v>
      </c>
      <c r="D22" t="s">
        <v>12</v>
      </c>
      <c r="E22">
        <v>8.2885E-2</v>
      </c>
      <c r="F22" t="s">
        <v>62</v>
      </c>
      <c r="G22">
        <v>3.25</v>
      </c>
      <c r="H22">
        <v>1</v>
      </c>
      <c r="I22">
        <v>0.39032499999999998</v>
      </c>
      <c r="J22">
        <v>1</v>
      </c>
    </row>
    <row r="23" spans="1:10" x14ac:dyDescent="0.3">
      <c r="A23" t="s">
        <v>25</v>
      </c>
      <c r="C23">
        <v>1.6936</v>
      </c>
      <c r="D23" t="s">
        <v>12</v>
      </c>
      <c r="E23">
        <v>0.226912</v>
      </c>
      <c r="F23" t="s">
        <v>63</v>
      </c>
      <c r="G23">
        <v>1</v>
      </c>
      <c r="H23">
        <v>1</v>
      </c>
      <c r="I23">
        <v>1.6936</v>
      </c>
      <c r="J23">
        <v>1</v>
      </c>
    </row>
    <row r="24" spans="1:10" x14ac:dyDescent="0.3">
      <c r="A24" t="s">
        <v>24</v>
      </c>
      <c r="C24">
        <v>2.0400000000000001E-2</v>
      </c>
      <c r="D24" t="s">
        <v>12</v>
      </c>
      <c r="E24">
        <v>7.3757000000000003E-2</v>
      </c>
      <c r="F24" t="s">
        <v>64</v>
      </c>
      <c r="G24">
        <v>1</v>
      </c>
      <c r="H24">
        <v>1</v>
      </c>
      <c r="I24">
        <v>2.0400000000000001E-2</v>
      </c>
      <c r="J24">
        <v>1</v>
      </c>
    </row>
    <row r="26" spans="1:10" x14ac:dyDescent="0.3">
      <c r="A26" t="s">
        <v>0</v>
      </c>
      <c r="B26" t="s">
        <v>39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41</v>
      </c>
    </row>
    <row r="27" spans="1:10" x14ac:dyDescent="0.3">
      <c r="A27" t="s">
        <v>25</v>
      </c>
      <c r="C27">
        <v>1.6363000000000001</v>
      </c>
      <c r="D27" t="s">
        <v>12</v>
      </c>
      <c r="E27">
        <v>0.221668</v>
      </c>
      <c r="F27" t="s">
        <v>65</v>
      </c>
      <c r="G27">
        <v>1</v>
      </c>
      <c r="H27">
        <v>1</v>
      </c>
      <c r="I27">
        <v>1.6363000000000001</v>
      </c>
      <c r="J27">
        <v>2</v>
      </c>
    </row>
    <row r="28" spans="1:10" x14ac:dyDescent="0.3">
      <c r="A28" t="s">
        <v>24</v>
      </c>
      <c r="C28">
        <v>-1.0999999999999999E-2</v>
      </c>
      <c r="D28" t="s">
        <v>12</v>
      </c>
      <c r="E28">
        <v>7.0879999999999999E-2</v>
      </c>
      <c r="F28" t="s">
        <v>66</v>
      </c>
      <c r="G28">
        <v>1</v>
      </c>
      <c r="H28">
        <v>1</v>
      </c>
      <c r="I28">
        <v>-1.0999999999999999E-2</v>
      </c>
      <c r="J28">
        <v>2</v>
      </c>
    </row>
    <row r="29" spans="1:10" x14ac:dyDescent="0.3">
      <c r="A29" t="s">
        <v>34</v>
      </c>
      <c r="B29">
        <v>1.1220000000000001</v>
      </c>
      <c r="C29">
        <v>0.37</v>
      </c>
      <c r="D29" t="s">
        <v>12</v>
      </c>
      <c r="E29">
        <v>0.105754</v>
      </c>
      <c r="F29" t="s">
        <v>67</v>
      </c>
      <c r="G29">
        <v>3</v>
      </c>
      <c r="H29">
        <v>1</v>
      </c>
      <c r="I29">
        <v>1.1100000000000001</v>
      </c>
      <c r="J29">
        <v>2</v>
      </c>
    </row>
    <row r="30" spans="1:10" x14ac:dyDescent="0.3">
      <c r="A30">
        <v>12.1</v>
      </c>
      <c r="B30">
        <v>0.61499999999999999</v>
      </c>
      <c r="C30">
        <v>-7.0400000000000004E-2</v>
      </c>
      <c r="D30" t="s">
        <v>12</v>
      </c>
      <c r="E30">
        <v>6.5447000000000005E-2</v>
      </c>
      <c r="F30" t="s">
        <v>68</v>
      </c>
      <c r="G30">
        <v>2.5</v>
      </c>
      <c r="H30">
        <v>1</v>
      </c>
      <c r="I30">
        <v>-0.17599999999999999</v>
      </c>
      <c r="J30">
        <v>2</v>
      </c>
    </row>
    <row r="31" spans="1:10" x14ac:dyDescent="0.3">
      <c r="A31" t="s">
        <v>32</v>
      </c>
      <c r="B31">
        <v>2.1560000000000001</v>
      </c>
      <c r="C31">
        <v>0.17319999999999999</v>
      </c>
      <c r="D31" t="s">
        <v>12</v>
      </c>
      <c r="E31">
        <v>8.7742000000000001E-2</v>
      </c>
      <c r="F31" t="s">
        <v>69</v>
      </c>
      <c r="G31">
        <v>3</v>
      </c>
      <c r="H31">
        <v>1</v>
      </c>
      <c r="I31">
        <v>0.51959999999999995</v>
      </c>
      <c r="J31">
        <v>2</v>
      </c>
    </row>
    <row r="32" spans="1:10" x14ac:dyDescent="0.3">
      <c r="A32" t="s">
        <v>21</v>
      </c>
      <c r="C32">
        <v>-1.6899999999999998E-2</v>
      </c>
      <c r="D32" t="s">
        <v>12</v>
      </c>
      <c r="E32">
        <v>7.0343000000000003E-2</v>
      </c>
      <c r="F32" t="s">
        <v>70</v>
      </c>
      <c r="G32">
        <v>3</v>
      </c>
      <c r="H32">
        <v>1</v>
      </c>
      <c r="I32">
        <v>-5.0700000000000002E-2</v>
      </c>
      <c r="J32">
        <v>2</v>
      </c>
    </row>
    <row r="33" spans="1:10" x14ac:dyDescent="0.3">
      <c r="A33" t="s">
        <v>27</v>
      </c>
      <c r="B33">
        <v>2.2999999999999998</v>
      </c>
      <c r="C33">
        <v>7.6300000000000007E-2</v>
      </c>
      <c r="D33" t="s">
        <v>12</v>
      </c>
      <c r="E33">
        <v>7.8880000000000006E-2</v>
      </c>
      <c r="F33" t="s">
        <v>71</v>
      </c>
      <c r="G33">
        <v>3</v>
      </c>
      <c r="H33">
        <v>1</v>
      </c>
      <c r="I33">
        <v>0.22889999999999999</v>
      </c>
      <c r="J33">
        <v>2</v>
      </c>
    </row>
    <row r="34" spans="1:10" x14ac:dyDescent="0.3">
      <c r="A34">
        <v>12.2</v>
      </c>
      <c r="B34">
        <v>0.78500000000000003</v>
      </c>
      <c r="C34">
        <v>-5.4999999999999997E-3</v>
      </c>
      <c r="D34" t="s">
        <v>12</v>
      </c>
      <c r="E34">
        <v>7.1391999999999997E-2</v>
      </c>
      <c r="F34" t="s">
        <v>72</v>
      </c>
      <c r="G34">
        <v>2.5</v>
      </c>
      <c r="H34">
        <v>1</v>
      </c>
      <c r="I34">
        <v>-1.375E-2</v>
      </c>
      <c r="J34">
        <v>2</v>
      </c>
    </row>
    <row r="35" spans="1:10" x14ac:dyDescent="0.3">
      <c r="A35" t="s">
        <v>22</v>
      </c>
      <c r="C35">
        <v>7.3000000000000001E-3</v>
      </c>
      <c r="D35" t="s">
        <v>12</v>
      </c>
      <c r="E35">
        <v>7.2558999999999998E-2</v>
      </c>
      <c r="F35" t="s">
        <v>73</v>
      </c>
      <c r="G35">
        <v>3</v>
      </c>
      <c r="H35">
        <v>1</v>
      </c>
      <c r="I35">
        <v>2.1899999999999999E-2</v>
      </c>
      <c r="J35">
        <v>2</v>
      </c>
    </row>
    <row r="36" spans="1:10" x14ac:dyDescent="0.3">
      <c r="A36" t="s">
        <v>33</v>
      </c>
      <c r="B36">
        <v>2.1779999999999999</v>
      </c>
      <c r="C36">
        <v>0.42409999999999998</v>
      </c>
      <c r="D36" t="s">
        <v>12</v>
      </c>
      <c r="E36">
        <v>0.110707</v>
      </c>
      <c r="F36" t="s">
        <v>74</v>
      </c>
      <c r="G36">
        <v>3</v>
      </c>
      <c r="H36">
        <v>1</v>
      </c>
      <c r="I36">
        <v>1.2723</v>
      </c>
      <c r="J36">
        <v>2</v>
      </c>
    </row>
    <row r="37" spans="1:10" x14ac:dyDescent="0.3">
      <c r="A37">
        <v>11.2</v>
      </c>
      <c r="B37">
        <v>0.5</v>
      </c>
      <c r="C37">
        <v>6.8400000000000002E-2</v>
      </c>
      <c r="D37" t="s">
        <v>12</v>
      </c>
      <c r="E37">
        <v>7.8151999999999999E-2</v>
      </c>
      <c r="F37" t="s">
        <v>75</v>
      </c>
      <c r="G37">
        <v>2.5</v>
      </c>
      <c r="H37">
        <v>1</v>
      </c>
      <c r="I37">
        <v>0.17100000000000001</v>
      </c>
      <c r="J37">
        <v>2</v>
      </c>
    </row>
    <row r="38" spans="1:10" x14ac:dyDescent="0.3">
      <c r="A38">
        <v>29.1</v>
      </c>
      <c r="B38">
        <v>1.571</v>
      </c>
      <c r="C38">
        <v>-0.12790000000000001</v>
      </c>
      <c r="D38" t="s">
        <v>12</v>
      </c>
      <c r="E38">
        <v>6.0179999999999997E-2</v>
      </c>
      <c r="F38" t="s">
        <v>76</v>
      </c>
      <c r="G38">
        <v>2.5</v>
      </c>
      <c r="H38">
        <v>1</v>
      </c>
      <c r="I38">
        <v>-0.31974999999999998</v>
      </c>
      <c r="J38">
        <v>2</v>
      </c>
    </row>
    <row r="39" spans="1:10" x14ac:dyDescent="0.3">
      <c r="A39" t="s">
        <v>25</v>
      </c>
      <c r="C39">
        <v>1.6194</v>
      </c>
      <c r="D39" t="s">
        <v>12</v>
      </c>
      <c r="E39">
        <v>0.22012300000000001</v>
      </c>
      <c r="F39" t="s">
        <v>77</v>
      </c>
      <c r="G39">
        <v>1</v>
      </c>
      <c r="H39">
        <v>1</v>
      </c>
      <c r="I39">
        <v>1.6194</v>
      </c>
      <c r="J39">
        <v>2</v>
      </c>
    </row>
    <row r="40" spans="1:10" x14ac:dyDescent="0.3">
      <c r="A40" t="s">
        <v>24</v>
      </c>
      <c r="C40">
        <v>-9.1000000000000004E-3</v>
      </c>
      <c r="D40" t="s">
        <v>12</v>
      </c>
      <c r="E40">
        <v>7.1054999999999993E-2</v>
      </c>
      <c r="F40" t="s">
        <v>78</v>
      </c>
      <c r="G40">
        <v>1</v>
      </c>
      <c r="H40">
        <v>1</v>
      </c>
      <c r="I40">
        <v>-9.1000000000000004E-3</v>
      </c>
      <c r="J40">
        <v>2</v>
      </c>
    </row>
    <row r="41" spans="1:10" x14ac:dyDescent="0.3">
      <c r="A41" t="s">
        <v>30</v>
      </c>
      <c r="B41">
        <v>2.0579999999999998</v>
      </c>
      <c r="C41">
        <v>0.34439999999999998</v>
      </c>
      <c r="D41" t="s">
        <v>12</v>
      </c>
      <c r="E41">
        <v>0.10341599999999999</v>
      </c>
      <c r="F41" t="s">
        <v>79</v>
      </c>
      <c r="G41">
        <v>3</v>
      </c>
      <c r="H41">
        <v>1</v>
      </c>
      <c r="I41">
        <v>1.0331999999999999</v>
      </c>
      <c r="J41">
        <v>2</v>
      </c>
    </row>
    <row r="42" spans="1:10" x14ac:dyDescent="0.3">
      <c r="A42">
        <v>56.2</v>
      </c>
      <c r="B42">
        <v>0.56599999999999995</v>
      </c>
      <c r="C42">
        <v>-5.1999999999999998E-3</v>
      </c>
      <c r="D42" t="s">
        <v>12</v>
      </c>
      <c r="E42">
        <v>7.1415999999999993E-2</v>
      </c>
      <c r="F42" t="s">
        <v>80</v>
      </c>
      <c r="G42">
        <v>2</v>
      </c>
      <c r="H42">
        <v>1</v>
      </c>
      <c r="I42">
        <v>-1.04E-2</v>
      </c>
      <c r="J42">
        <v>2</v>
      </c>
    </row>
    <row r="43" spans="1:10" x14ac:dyDescent="0.3">
      <c r="A43" t="s">
        <v>26</v>
      </c>
      <c r="B43">
        <v>2.1</v>
      </c>
      <c r="C43">
        <v>0.20930000000000001</v>
      </c>
      <c r="D43" t="s">
        <v>12</v>
      </c>
      <c r="E43">
        <v>9.1051000000000007E-2</v>
      </c>
      <c r="F43" t="s">
        <v>81</v>
      </c>
      <c r="G43">
        <v>3</v>
      </c>
      <c r="H43">
        <v>1</v>
      </c>
      <c r="I43">
        <v>0.62790000000000001</v>
      </c>
      <c r="J43">
        <v>2</v>
      </c>
    </row>
    <row r="44" spans="1:10" x14ac:dyDescent="0.3">
      <c r="A44" t="s">
        <v>25</v>
      </c>
      <c r="C44">
        <v>1.6637999999999999</v>
      </c>
      <c r="D44" t="s">
        <v>12</v>
      </c>
      <c r="E44">
        <v>0.224185</v>
      </c>
      <c r="F44" t="s">
        <v>82</v>
      </c>
      <c r="G44">
        <v>1</v>
      </c>
      <c r="H44">
        <v>1</v>
      </c>
      <c r="I44">
        <v>1.6637999999999999</v>
      </c>
      <c r="J44">
        <v>2</v>
      </c>
    </row>
    <row r="45" spans="1:10" x14ac:dyDescent="0.3">
      <c r="A45" t="s">
        <v>24</v>
      </c>
      <c r="C45">
        <v>-4.0000000000000001E-3</v>
      </c>
      <c r="D45" t="s">
        <v>12</v>
      </c>
      <c r="E45">
        <v>7.1522000000000002E-2</v>
      </c>
      <c r="F45" t="s">
        <v>83</v>
      </c>
      <c r="G45">
        <v>1</v>
      </c>
      <c r="H45">
        <v>1</v>
      </c>
      <c r="I45">
        <v>-4.0000000000000001E-3</v>
      </c>
      <c r="J4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EFD1-3B8F-4147-B112-97D8055EB249}">
  <dimension ref="A1:AA56"/>
  <sheetViews>
    <sheetView tabSelected="1" topLeftCell="A8" workbookViewId="0">
      <selection activeCell="M27" sqref="M27"/>
    </sheetView>
  </sheetViews>
  <sheetFormatPr defaultColWidth="8.77734375" defaultRowHeight="14.4" x14ac:dyDescent="0.3"/>
  <cols>
    <col min="1" max="2" width="16" style="1" customWidth="1"/>
    <col min="3" max="3" width="8.109375" style="1" customWidth="1"/>
    <col min="4" max="4" width="13.21875" customWidth="1"/>
    <col min="7" max="7" width="20.5546875" customWidth="1"/>
    <col min="8" max="8" width="12.109375" customWidth="1"/>
    <col min="11" max="11" width="12" bestFit="1" customWidth="1"/>
    <col min="12" max="12" width="22.109375" customWidth="1"/>
    <col min="13" max="13" width="12" bestFit="1" customWidth="1"/>
    <col min="14" max="15" width="15.33203125" customWidth="1"/>
    <col min="16" max="16" width="15.44140625" customWidth="1"/>
    <col min="17" max="17" width="14.44140625" customWidth="1"/>
    <col min="18" max="18" width="84" customWidth="1"/>
  </cols>
  <sheetData>
    <row r="1" spans="1:27" x14ac:dyDescent="0.3">
      <c r="A1" s="1" t="s">
        <v>0</v>
      </c>
      <c r="B1" s="1" t="s">
        <v>39</v>
      </c>
      <c r="C1" s="1" t="s">
        <v>40</v>
      </c>
      <c r="D1" t="s">
        <v>100</v>
      </c>
      <c r="E1" t="s">
        <v>5</v>
      </c>
      <c r="F1" t="s">
        <v>92</v>
      </c>
      <c r="G1" t="s">
        <v>7</v>
      </c>
      <c r="H1" t="s">
        <v>8</v>
      </c>
      <c r="I1" t="s">
        <v>9</v>
      </c>
      <c r="J1" t="s">
        <v>36</v>
      </c>
      <c r="K1" t="s">
        <v>91</v>
      </c>
      <c r="L1" t="s">
        <v>99</v>
      </c>
      <c r="M1" t="s">
        <v>101</v>
      </c>
      <c r="N1" s="3" t="s">
        <v>103</v>
      </c>
      <c r="O1" s="3" t="s">
        <v>104</v>
      </c>
      <c r="P1" t="s">
        <v>37</v>
      </c>
      <c r="Q1" t="s">
        <v>38</v>
      </c>
      <c r="R1" t="s">
        <v>10</v>
      </c>
      <c r="S1" t="s">
        <v>90</v>
      </c>
      <c r="U1" t="s">
        <v>93</v>
      </c>
      <c r="V1" t="s">
        <v>94</v>
      </c>
      <c r="X1" t="s">
        <v>96</v>
      </c>
      <c r="Z1" t="s">
        <v>102</v>
      </c>
      <c r="AA1" t="s">
        <v>95</v>
      </c>
    </row>
    <row r="2" spans="1:27" x14ac:dyDescent="0.3">
      <c r="A2" s="1">
        <v>5.0999999999999996</v>
      </c>
      <c r="B2" s="1">
        <v>1.986</v>
      </c>
      <c r="C2" s="1">
        <f>B2/1000000</f>
        <v>1.9860000000000001E-6</v>
      </c>
      <c r="D2">
        <v>2.7099999999999999E-2</v>
      </c>
      <c r="E2">
        <v>3.25</v>
      </c>
      <c r="F2">
        <v>8.8075000000000001E-2</v>
      </c>
      <c r="G2">
        <v>1.9</v>
      </c>
      <c r="H2">
        <v>3</v>
      </c>
      <c r="I2">
        <v>1</v>
      </c>
      <c r="J2">
        <f t="shared" ref="J2:J19" si="0">F2-$P$2</f>
        <v>0.124975</v>
      </c>
      <c r="K2">
        <f t="shared" ref="K2:K32" si="1">J2*(H2/1000)</f>
        <v>3.7492500000000002E-4</v>
      </c>
      <c r="L2">
        <f>(((H2*E2)/1000)*(D2))/(B2/(1000*1000))</f>
        <v>133.04380664652567</v>
      </c>
      <c r="M2">
        <f>((D2)*(E2)*(H2/1000))/(B2/1000)</f>
        <v>0.13304380664652568</v>
      </c>
      <c r="N2">
        <f>M2/10</f>
        <v>1.3304380664652568E-2</v>
      </c>
      <c r="O2">
        <v>3.1419939577039278E-2</v>
      </c>
      <c r="P2">
        <f>AVERAGE(D16:D17)</f>
        <v>-3.6900000000000002E-2</v>
      </c>
      <c r="Q2">
        <f>AVERAGE(D25:D26)</f>
        <v>-6.8499999999999993E-3</v>
      </c>
      <c r="S2">
        <f t="shared" ref="S2:S31" si="2">(K2/B2)*1000</f>
        <v>0.18878398791540785</v>
      </c>
      <c r="U2">
        <f t="shared" ref="U2:U31" si="3">(D2*E2*H2)/(B2/1000)</f>
        <v>133.04380664652567</v>
      </c>
      <c r="V2">
        <f>U2/10000</f>
        <v>1.3304380664652567E-2</v>
      </c>
      <c r="X2">
        <f>AVERAGE(D16,D17,D25,D26)</f>
        <v>-2.1875000000000002E-2</v>
      </c>
      <c r="Z2">
        <f t="shared" ref="Z2:Z32" si="4">((D2-$X$2)*E2*H2)/(B2/1000)</f>
        <v>240.43617824773418</v>
      </c>
      <c r="AA2">
        <f>Z2/10000</f>
        <v>2.4043617824773416E-2</v>
      </c>
    </row>
    <row r="3" spans="1:27" x14ac:dyDescent="0.3">
      <c r="A3" s="1">
        <v>7.1</v>
      </c>
      <c r="B3" s="1">
        <v>1.8240000000000001</v>
      </c>
      <c r="C3" s="1">
        <f t="shared" ref="C3:C32" si="5">B3/1000000</f>
        <v>1.824E-6</v>
      </c>
      <c r="D3">
        <v>1.4200000000000001E-2</v>
      </c>
      <c r="E3">
        <v>3.25</v>
      </c>
      <c r="F3">
        <v>4.6149999999999997E-2</v>
      </c>
      <c r="G3">
        <v>1.5</v>
      </c>
      <c r="H3">
        <v>3</v>
      </c>
      <c r="I3">
        <v>1</v>
      </c>
      <c r="J3">
        <f t="shared" si="0"/>
        <v>8.3049999999999999E-2</v>
      </c>
      <c r="K3">
        <f t="shared" si="1"/>
        <v>2.4915000000000001E-4</v>
      </c>
      <c r="L3">
        <f t="shared" ref="L2:L19" si="6">(((H3*E3)/1000)*(D3-$P$2))/(B3/(1000*1000))</f>
        <v>273.14967105263162</v>
      </c>
      <c r="M3">
        <f t="shared" ref="M3:M32" si="7">((D3)*(E3)*(H3/1000))/(B3/1000)</f>
        <v>7.5904605263157898E-2</v>
      </c>
      <c r="N3">
        <f t="shared" ref="N3:N17" si="8">M3/10</f>
        <v>7.5904605263157898E-3</v>
      </c>
      <c r="O3">
        <v>2.7314967105263162E-2</v>
      </c>
      <c r="S3">
        <f t="shared" si="2"/>
        <v>0.1365953947368421</v>
      </c>
      <c r="U3">
        <f t="shared" si="3"/>
        <v>75.904605263157904</v>
      </c>
      <c r="V3">
        <f t="shared" ref="V3:V32" si="9">U3/10000</f>
        <v>7.5904605263157907E-3</v>
      </c>
      <c r="Z3">
        <f t="shared" si="4"/>
        <v>192.83511513157896</v>
      </c>
      <c r="AA3">
        <f t="shared" ref="AA3:AA32" si="10">Z3/10000</f>
        <v>1.9283511513157894E-2</v>
      </c>
    </row>
    <row r="4" spans="1:27" x14ac:dyDescent="0.3">
      <c r="A4" s="1">
        <v>7.2</v>
      </c>
      <c r="B4" s="1">
        <v>1.9750000000000001</v>
      </c>
      <c r="C4" s="1">
        <f t="shared" si="5"/>
        <v>1.9750000000000001E-6</v>
      </c>
      <c r="D4">
        <v>5.0500000000000003E-2</v>
      </c>
      <c r="E4">
        <v>3.25</v>
      </c>
      <c r="F4">
        <v>0.16412499999999999</v>
      </c>
      <c r="G4">
        <v>2</v>
      </c>
      <c r="H4">
        <v>3</v>
      </c>
      <c r="I4">
        <v>1</v>
      </c>
      <c r="J4">
        <f t="shared" si="0"/>
        <v>0.20102500000000001</v>
      </c>
      <c r="K4">
        <f t="shared" si="1"/>
        <v>6.0307500000000001E-4</v>
      </c>
      <c r="L4">
        <f t="shared" si="6"/>
        <v>431.46835443037975</v>
      </c>
      <c r="M4">
        <f t="shared" si="7"/>
        <v>0.24930379746835446</v>
      </c>
      <c r="N4">
        <f t="shared" si="8"/>
        <v>2.4930379746835447E-2</v>
      </c>
      <c r="O4">
        <v>4.3146835443037976E-2</v>
      </c>
      <c r="S4">
        <f t="shared" si="2"/>
        <v>0.30535443037974686</v>
      </c>
      <c r="U4">
        <f t="shared" si="3"/>
        <v>249.30379746835445</v>
      </c>
      <c r="V4">
        <f t="shared" si="9"/>
        <v>2.4930379746835443E-2</v>
      </c>
      <c r="Z4">
        <f t="shared" si="4"/>
        <v>357.29430379746839</v>
      </c>
      <c r="AA4">
        <f t="shared" si="10"/>
        <v>3.5729430379746838E-2</v>
      </c>
    </row>
    <row r="5" spans="1:27" x14ac:dyDescent="0.3">
      <c r="A5" s="1">
        <v>8.1</v>
      </c>
      <c r="B5" s="1">
        <v>1.8919999999999999</v>
      </c>
      <c r="C5" s="1">
        <f t="shared" si="5"/>
        <v>1.8919999999999998E-6</v>
      </c>
      <c r="D5">
        <v>7.7499999999999999E-2</v>
      </c>
      <c r="E5">
        <v>3.25</v>
      </c>
      <c r="F5">
        <v>0.25187500000000002</v>
      </c>
      <c r="G5">
        <v>1.5</v>
      </c>
      <c r="H5">
        <v>3</v>
      </c>
      <c r="I5">
        <v>1</v>
      </c>
      <c r="J5">
        <f t="shared" si="0"/>
        <v>0.288775</v>
      </c>
      <c r="K5">
        <f t="shared" si="1"/>
        <v>8.6632500000000004E-4</v>
      </c>
      <c r="L5">
        <f t="shared" si="6"/>
        <v>589.53488372093034</v>
      </c>
      <c r="M5">
        <f t="shared" si="7"/>
        <v>0.39937896405919671</v>
      </c>
      <c r="N5">
        <f t="shared" si="8"/>
        <v>3.9937896405919673E-2</v>
      </c>
      <c r="O5">
        <v>5.8953488372093035E-2</v>
      </c>
      <c r="S5">
        <f t="shared" si="2"/>
        <v>0.45788847780126851</v>
      </c>
      <c r="U5">
        <f t="shared" si="3"/>
        <v>399.37896405919668</v>
      </c>
      <c r="V5">
        <f t="shared" si="9"/>
        <v>3.9937896405919666E-2</v>
      </c>
      <c r="Z5">
        <f t="shared" si="4"/>
        <v>512.10689746300216</v>
      </c>
      <c r="AA5">
        <f t="shared" si="10"/>
        <v>5.1210689746300213E-2</v>
      </c>
    </row>
    <row r="6" spans="1:27" x14ac:dyDescent="0.3">
      <c r="A6" s="1">
        <v>10.199999999999999</v>
      </c>
      <c r="B6" s="1">
        <v>1.7889999999999999</v>
      </c>
      <c r="C6" s="1">
        <f t="shared" si="5"/>
        <v>1.7889999999999999E-6</v>
      </c>
      <c r="D6">
        <v>3.9899999999999998E-2</v>
      </c>
      <c r="E6">
        <v>3.25</v>
      </c>
      <c r="F6">
        <v>0.12967500000000001</v>
      </c>
      <c r="G6">
        <v>1</v>
      </c>
      <c r="H6">
        <v>3</v>
      </c>
      <c r="I6">
        <v>1</v>
      </c>
      <c r="J6">
        <f t="shared" si="0"/>
        <v>0.16657500000000003</v>
      </c>
      <c r="K6">
        <f t="shared" si="1"/>
        <v>4.9972500000000013E-4</v>
      </c>
      <c r="L6">
        <f t="shared" si="6"/>
        <v>418.55785354946903</v>
      </c>
      <c r="M6">
        <f t="shared" si="7"/>
        <v>0.21745388485187253</v>
      </c>
      <c r="N6">
        <f t="shared" si="8"/>
        <v>2.1745388485187252E-2</v>
      </c>
      <c r="O6">
        <v>4.1855785354946898E-2</v>
      </c>
      <c r="S6">
        <f t="shared" si="2"/>
        <v>0.27933202906651766</v>
      </c>
      <c r="U6">
        <f t="shared" si="3"/>
        <v>217.45388485187252</v>
      </c>
      <c r="V6">
        <f t="shared" si="9"/>
        <v>2.1745388485187252E-2</v>
      </c>
      <c r="Z6">
        <f t="shared" si="4"/>
        <v>336.67202347680268</v>
      </c>
      <c r="AA6">
        <f t="shared" si="10"/>
        <v>3.3667202347680267E-2</v>
      </c>
    </row>
    <row r="7" spans="1:27" x14ac:dyDescent="0.3">
      <c r="A7" s="1">
        <v>11.1</v>
      </c>
      <c r="B7" s="1">
        <v>1.988</v>
      </c>
      <c r="C7" s="1">
        <f t="shared" si="5"/>
        <v>1.9879999999999999E-6</v>
      </c>
      <c r="D7">
        <v>-4.3E-3</v>
      </c>
      <c r="E7">
        <v>3.25</v>
      </c>
      <c r="F7">
        <v>-1.3975E-2</v>
      </c>
      <c r="G7">
        <v>2</v>
      </c>
      <c r="H7">
        <v>3</v>
      </c>
      <c r="I7">
        <v>1</v>
      </c>
      <c r="J7">
        <f t="shared" si="0"/>
        <v>2.2925000000000001E-2</v>
      </c>
      <c r="K7">
        <f t="shared" si="1"/>
        <v>6.8775000000000005E-5</v>
      </c>
      <c r="L7">
        <f t="shared" si="6"/>
        <v>159.88430583501011</v>
      </c>
      <c r="M7">
        <f t="shared" si="7"/>
        <v>-2.1089034205231387E-2</v>
      </c>
      <c r="N7">
        <f t="shared" si="8"/>
        <v>-2.1089034205231385E-3</v>
      </c>
      <c r="O7">
        <v>1.5988430583501009E-2</v>
      </c>
      <c r="S7">
        <f t="shared" si="2"/>
        <v>3.4595070422535214E-2</v>
      </c>
      <c r="U7">
        <f t="shared" si="3"/>
        <v>-21.089034205231385</v>
      </c>
      <c r="V7">
        <f t="shared" si="9"/>
        <v>-2.1089034205231385E-3</v>
      </c>
      <c r="Z7">
        <f t="shared" si="4"/>
        <v>86.195296780684103</v>
      </c>
      <c r="AA7">
        <f t="shared" si="10"/>
        <v>8.6195296780684095E-3</v>
      </c>
    </row>
    <row r="8" spans="1:27" x14ac:dyDescent="0.3">
      <c r="A8" s="1">
        <v>26.1</v>
      </c>
      <c r="B8" s="1">
        <v>1.988</v>
      </c>
      <c r="C8" s="1">
        <f t="shared" si="5"/>
        <v>1.9879999999999999E-6</v>
      </c>
      <c r="D8">
        <v>4.9299999999999997E-2</v>
      </c>
      <c r="E8">
        <v>3.1</v>
      </c>
      <c r="F8">
        <v>0.15282999999999999</v>
      </c>
      <c r="G8">
        <v>2</v>
      </c>
      <c r="H8">
        <v>3.1</v>
      </c>
      <c r="I8">
        <v>1</v>
      </c>
      <c r="J8">
        <f t="shared" si="0"/>
        <v>0.18973000000000001</v>
      </c>
      <c r="K8">
        <f t="shared" si="1"/>
        <v>5.8816300000000005E-4</v>
      </c>
      <c r="L8">
        <f t="shared" si="6"/>
        <v>416.69114688128775</v>
      </c>
      <c r="M8">
        <f t="shared" si="7"/>
        <v>0.23831639839034202</v>
      </c>
      <c r="N8">
        <f t="shared" si="8"/>
        <v>2.3831639839034201E-2</v>
      </c>
      <c r="O8">
        <v>4.1669114688128769E-2</v>
      </c>
      <c r="S8">
        <f t="shared" si="2"/>
        <v>0.29585663983903421</v>
      </c>
      <c r="U8">
        <f t="shared" si="3"/>
        <v>238.31639839034202</v>
      </c>
      <c r="V8">
        <f t="shared" si="9"/>
        <v>2.3831639839034201E-2</v>
      </c>
      <c r="Z8">
        <f t="shared" si="4"/>
        <v>344.06023641851107</v>
      </c>
      <c r="AA8">
        <f t="shared" si="10"/>
        <v>3.4406023641851108E-2</v>
      </c>
    </row>
    <row r="9" spans="1:27" x14ac:dyDescent="0.3">
      <c r="A9" s="1">
        <v>26.2</v>
      </c>
      <c r="B9" s="1">
        <v>2.173</v>
      </c>
      <c r="C9" s="1">
        <f t="shared" si="5"/>
        <v>2.1730000000000002E-6</v>
      </c>
      <c r="D9">
        <v>6.7299999999999999E-2</v>
      </c>
      <c r="E9">
        <v>3.25</v>
      </c>
      <c r="F9">
        <v>0.218725</v>
      </c>
      <c r="G9">
        <v>1.8</v>
      </c>
      <c r="H9">
        <v>3</v>
      </c>
      <c r="I9">
        <v>1</v>
      </c>
      <c r="J9">
        <f t="shared" si="0"/>
        <v>0.25562499999999999</v>
      </c>
      <c r="K9">
        <f t="shared" si="1"/>
        <v>7.6687499999999998E-4</v>
      </c>
      <c r="L9">
        <f>(((H9*E9)/1000)*(D9-$P$2))/(B9/(1000*1000))</f>
        <v>467.53336401288539</v>
      </c>
      <c r="M9">
        <f t="shared" si="7"/>
        <v>0.30196732627703637</v>
      </c>
      <c r="N9">
        <f t="shared" si="8"/>
        <v>3.0196732627703636E-2</v>
      </c>
      <c r="O9">
        <v>4.6753336401288544E-2</v>
      </c>
      <c r="S9">
        <f t="shared" si="2"/>
        <v>0.35291072250345146</v>
      </c>
      <c r="U9">
        <f t="shared" si="3"/>
        <v>301.96732627703631</v>
      </c>
      <c r="V9">
        <f t="shared" si="9"/>
        <v>3.0196732627703629E-2</v>
      </c>
      <c r="Z9">
        <f t="shared" si="4"/>
        <v>400.1179245283019</v>
      </c>
      <c r="AA9">
        <f t="shared" si="10"/>
        <v>4.0011792452830187E-2</v>
      </c>
    </row>
    <row r="10" spans="1:27" x14ac:dyDescent="0.3">
      <c r="A10" s="1">
        <v>31.1</v>
      </c>
      <c r="B10" s="1">
        <v>2.0270000000000001</v>
      </c>
      <c r="C10" s="1">
        <f t="shared" si="5"/>
        <v>2.0270000000000002E-6</v>
      </c>
      <c r="D10">
        <v>0.11749999999999999</v>
      </c>
      <c r="E10">
        <v>3.25</v>
      </c>
      <c r="F10">
        <v>0.38187500000000002</v>
      </c>
      <c r="G10">
        <v>1.8</v>
      </c>
      <c r="H10">
        <v>3</v>
      </c>
      <c r="I10">
        <v>1</v>
      </c>
      <c r="J10">
        <f t="shared" si="0"/>
        <v>0.41877500000000001</v>
      </c>
      <c r="K10">
        <f t="shared" si="1"/>
        <v>1.256325E-3</v>
      </c>
      <c r="L10">
        <f t="shared" si="6"/>
        <v>742.6739023186974</v>
      </c>
      <c r="M10">
        <f t="shared" si="7"/>
        <v>0.5651825357671435</v>
      </c>
      <c r="N10">
        <f t="shared" si="8"/>
        <v>5.6518253576714347E-2</v>
      </c>
      <c r="O10">
        <v>7.4267390231869734E-2</v>
      </c>
      <c r="S10">
        <f t="shared" si="2"/>
        <v>0.61979526393685247</v>
      </c>
      <c r="U10">
        <f t="shared" si="3"/>
        <v>565.18253576714346</v>
      </c>
      <c r="V10">
        <f t="shared" si="9"/>
        <v>5.6518253576714347E-2</v>
      </c>
      <c r="Z10">
        <f t="shared" si="4"/>
        <v>670.402688702516</v>
      </c>
      <c r="AA10">
        <f t="shared" si="10"/>
        <v>6.7040268870251607E-2</v>
      </c>
    </row>
    <row r="11" spans="1:27" x14ac:dyDescent="0.3">
      <c r="A11" s="1">
        <v>31.2</v>
      </c>
      <c r="B11" s="1">
        <v>2.0720000000000001</v>
      </c>
      <c r="C11" s="1">
        <f t="shared" si="5"/>
        <v>2.0720000000000002E-6</v>
      </c>
      <c r="D11">
        <v>0.1237</v>
      </c>
      <c r="E11">
        <v>3.25</v>
      </c>
      <c r="F11">
        <v>0.40202500000000002</v>
      </c>
      <c r="G11">
        <v>1.8</v>
      </c>
      <c r="H11">
        <v>3</v>
      </c>
      <c r="I11">
        <v>1</v>
      </c>
      <c r="J11">
        <f t="shared" si="0"/>
        <v>0.43892500000000001</v>
      </c>
      <c r="K11">
        <f t="shared" si="1"/>
        <v>1.3167750000000001E-3</v>
      </c>
      <c r="L11">
        <f t="shared" si="6"/>
        <v>755.71911196911196</v>
      </c>
      <c r="M11">
        <f t="shared" si="7"/>
        <v>0.58208252895752899</v>
      </c>
      <c r="N11">
        <f t="shared" si="8"/>
        <v>5.8208252895752897E-2</v>
      </c>
      <c r="O11">
        <v>7.5571911196911201E-2</v>
      </c>
      <c r="R11" t="s">
        <v>20</v>
      </c>
      <c r="S11">
        <f t="shared" si="2"/>
        <v>0.63550916988416994</v>
      </c>
      <c r="U11">
        <f t="shared" si="3"/>
        <v>582.08252895752889</v>
      </c>
      <c r="V11">
        <f t="shared" si="9"/>
        <v>5.8208252895752891E-2</v>
      </c>
      <c r="Z11">
        <f t="shared" si="4"/>
        <v>685.01749517374515</v>
      </c>
      <c r="AA11">
        <f t="shared" si="10"/>
        <v>6.8501749517374519E-2</v>
      </c>
    </row>
    <row r="12" spans="1:27" x14ac:dyDescent="0.3">
      <c r="A12" s="1">
        <v>34.1</v>
      </c>
      <c r="B12" s="1">
        <v>1.99</v>
      </c>
      <c r="C12" s="1">
        <f t="shared" si="5"/>
        <v>1.99E-6</v>
      </c>
      <c r="D12">
        <v>3.3399999999999999E-2</v>
      </c>
      <c r="E12">
        <v>3.25</v>
      </c>
      <c r="F12">
        <v>0.10854999999999999</v>
      </c>
      <c r="G12">
        <v>2</v>
      </c>
      <c r="H12">
        <v>3</v>
      </c>
      <c r="I12">
        <v>1</v>
      </c>
      <c r="J12">
        <f t="shared" si="0"/>
        <v>0.14545</v>
      </c>
      <c r="K12">
        <f t="shared" si="1"/>
        <v>4.3635000000000001E-4</v>
      </c>
      <c r="L12">
        <f t="shared" si="6"/>
        <v>344.4346733668342</v>
      </c>
      <c r="M12">
        <f t="shared" si="7"/>
        <v>0.163643216080402</v>
      </c>
      <c r="N12">
        <f t="shared" si="8"/>
        <v>1.6364321608040199E-2</v>
      </c>
      <c r="O12">
        <v>3.4443467336683423E-2</v>
      </c>
      <c r="S12">
        <f t="shared" si="2"/>
        <v>0.2192713567839196</v>
      </c>
      <c r="U12">
        <f t="shared" si="3"/>
        <v>163.643216080402</v>
      </c>
      <c r="V12">
        <f t="shared" si="9"/>
        <v>1.6364321608040199E-2</v>
      </c>
      <c r="Z12">
        <f t="shared" si="4"/>
        <v>270.81972361809051</v>
      </c>
      <c r="AA12">
        <f t="shared" si="10"/>
        <v>2.7081972361809051E-2</v>
      </c>
    </row>
    <row r="13" spans="1:27" x14ac:dyDescent="0.3">
      <c r="A13" s="1">
        <v>34.200000000000003</v>
      </c>
      <c r="B13" s="1">
        <v>1.923</v>
      </c>
      <c r="C13" s="1">
        <f t="shared" si="5"/>
        <v>1.9230000000000001E-6</v>
      </c>
      <c r="D13">
        <v>0.10290000000000001</v>
      </c>
      <c r="E13">
        <v>3.25</v>
      </c>
      <c r="F13">
        <v>0.33442499999999997</v>
      </c>
      <c r="G13">
        <v>1.7</v>
      </c>
      <c r="H13">
        <v>3</v>
      </c>
      <c r="I13">
        <v>1</v>
      </c>
      <c r="J13">
        <f t="shared" si="0"/>
        <v>0.37132499999999996</v>
      </c>
      <c r="K13">
        <f t="shared" si="1"/>
        <v>1.1139749999999999E-3</v>
      </c>
      <c r="L13">
        <f t="shared" si="6"/>
        <v>708.81435257410294</v>
      </c>
      <c r="M13">
        <f t="shared" si="7"/>
        <v>0.5217238689547582</v>
      </c>
      <c r="N13">
        <f t="shared" si="8"/>
        <v>5.217238689547582E-2</v>
      </c>
      <c r="O13">
        <v>7.0881435257410308E-2</v>
      </c>
      <c r="S13">
        <f t="shared" si="2"/>
        <v>0.57929017160686425</v>
      </c>
      <c r="U13">
        <f t="shared" si="3"/>
        <v>521.72386895475825</v>
      </c>
      <c r="V13">
        <f t="shared" si="9"/>
        <v>5.2172386895475827E-2</v>
      </c>
      <c r="Z13">
        <f t="shared" si="4"/>
        <v>632.63455538221524</v>
      </c>
      <c r="AA13">
        <f t="shared" si="10"/>
        <v>6.3263455538221519E-2</v>
      </c>
    </row>
    <row r="14" spans="1:27" x14ac:dyDescent="0.3">
      <c r="A14" s="1">
        <v>49.1</v>
      </c>
      <c r="B14" s="1">
        <v>1.833</v>
      </c>
      <c r="C14" s="1">
        <f t="shared" si="5"/>
        <v>1.8330000000000001E-6</v>
      </c>
      <c r="D14">
        <v>4.3700000000000003E-2</v>
      </c>
      <c r="E14">
        <v>3.1</v>
      </c>
      <c r="F14">
        <v>0.13547000000000001</v>
      </c>
      <c r="G14">
        <v>2</v>
      </c>
      <c r="H14">
        <v>3</v>
      </c>
      <c r="I14">
        <v>1</v>
      </c>
      <c r="J14">
        <f t="shared" si="0"/>
        <v>0.17237000000000002</v>
      </c>
      <c r="K14">
        <f t="shared" si="1"/>
        <v>5.171100000000001E-4</v>
      </c>
      <c r="L14">
        <f t="shared" si="6"/>
        <v>408.936170212766</v>
      </c>
      <c r="M14">
        <f t="shared" si="7"/>
        <v>0.22171849427168577</v>
      </c>
      <c r="N14">
        <f t="shared" si="8"/>
        <v>2.2171849427168579E-2</v>
      </c>
      <c r="O14">
        <v>4.0893617021276606E-2</v>
      </c>
      <c r="S14">
        <f t="shared" si="2"/>
        <v>0.28211129296235682</v>
      </c>
      <c r="U14">
        <f t="shared" si="3"/>
        <v>221.71849427168578</v>
      </c>
      <c r="V14">
        <f t="shared" si="9"/>
        <v>2.2171849427168579E-2</v>
      </c>
      <c r="Z14">
        <f t="shared" si="4"/>
        <v>332.70458265139121</v>
      </c>
      <c r="AA14">
        <f t="shared" si="10"/>
        <v>3.3270458265139122E-2</v>
      </c>
    </row>
    <row r="15" spans="1:27" x14ac:dyDescent="0.3">
      <c r="A15" s="1">
        <v>56.1</v>
      </c>
      <c r="B15" s="1">
        <v>1.9730000000000001</v>
      </c>
      <c r="C15" s="1">
        <f t="shared" si="5"/>
        <v>1.973E-6</v>
      </c>
      <c r="D15">
        <v>6.5299999999999997E-2</v>
      </c>
      <c r="E15">
        <v>3.25</v>
      </c>
      <c r="F15">
        <v>0.212225</v>
      </c>
      <c r="G15">
        <v>1.5</v>
      </c>
      <c r="H15">
        <v>3</v>
      </c>
      <c r="I15">
        <v>1</v>
      </c>
      <c r="J15">
        <f t="shared" si="0"/>
        <v>0.24912499999999999</v>
      </c>
      <c r="K15">
        <f t="shared" si="1"/>
        <v>7.4737499999999999E-4</v>
      </c>
      <c r="L15">
        <f t="shared" si="6"/>
        <v>505.04308160162191</v>
      </c>
      <c r="M15">
        <f t="shared" si="7"/>
        <v>0.32269386720729853</v>
      </c>
      <c r="N15">
        <f t="shared" si="8"/>
        <v>3.2269386720729855E-2</v>
      </c>
      <c r="O15">
        <v>5.0504308160162194E-2</v>
      </c>
      <c r="S15">
        <f t="shared" si="2"/>
        <v>0.37880131779016724</v>
      </c>
      <c r="U15">
        <f t="shared" si="3"/>
        <v>322.69386720729852</v>
      </c>
      <c r="V15">
        <f t="shared" si="9"/>
        <v>3.2269386720729855E-2</v>
      </c>
      <c r="Z15">
        <f t="shared" si="4"/>
        <v>430.79384186517996</v>
      </c>
      <c r="AA15">
        <f t="shared" si="10"/>
        <v>4.3079384186517994E-2</v>
      </c>
    </row>
    <row r="16" spans="1:27" x14ac:dyDescent="0.3">
      <c r="A16" s="1" t="s">
        <v>23</v>
      </c>
      <c r="B16" s="1">
        <v>1E-13</v>
      </c>
      <c r="C16" s="1">
        <f t="shared" si="5"/>
        <v>9.9999999999999998E-20</v>
      </c>
      <c r="D16">
        <v>-4.9200000000000001E-2</v>
      </c>
      <c r="E16">
        <v>3.25</v>
      </c>
      <c r="F16">
        <v>-0.15989999999999999</v>
      </c>
      <c r="H16">
        <v>3</v>
      </c>
      <c r="I16">
        <v>1</v>
      </c>
      <c r="J16">
        <f t="shared" si="0"/>
        <v>-0.12299999999999998</v>
      </c>
      <c r="K16">
        <f t="shared" si="1"/>
        <v>-3.6899999999999997E-4</v>
      </c>
      <c r="L16">
        <f t="shared" si="6"/>
        <v>-1199250000000000</v>
      </c>
      <c r="M16">
        <f t="shared" si="7"/>
        <v>-4797000000000.001</v>
      </c>
      <c r="N16">
        <f t="shared" si="8"/>
        <v>-479700000000.00012</v>
      </c>
      <c r="O16">
        <v>-119925000000</v>
      </c>
      <c r="S16">
        <f t="shared" si="2"/>
        <v>-3689999999999.9995</v>
      </c>
      <c r="U16">
        <f t="shared" si="3"/>
        <v>-4797000000000000</v>
      </c>
      <c r="V16">
        <f t="shared" si="9"/>
        <v>-479700000000</v>
      </c>
      <c r="Z16">
        <f t="shared" si="4"/>
        <v>-2664187500000000</v>
      </c>
    </row>
    <row r="17" spans="1:27" x14ac:dyDescent="0.3">
      <c r="A17" s="1" t="s">
        <v>23</v>
      </c>
      <c r="B17" s="1">
        <v>1E-13</v>
      </c>
      <c r="C17" s="1">
        <f t="shared" si="5"/>
        <v>9.9999999999999998E-20</v>
      </c>
      <c r="D17">
        <v>-2.46E-2</v>
      </c>
      <c r="E17">
        <v>3.25</v>
      </c>
      <c r="F17">
        <v>-7.9949999999999993E-2</v>
      </c>
      <c r="H17">
        <v>3</v>
      </c>
      <c r="I17">
        <v>1</v>
      </c>
      <c r="J17">
        <f t="shared" si="0"/>
        <v>-4.3049999999999991E-2</v>
      </c>
      <c r="K17">
        <f t="shared" si="1"/>
        <v>-1.2914999999999997E-4</v>
      </c>
      <c r="L17">
        <f t="shared" si="6"/>
        <v>1199250000000000.3</v>
      </c>
      <c r="M17">
        <f t="shared" si="7"/>
        <v>-2398500000000.0005</v>
      </c>
      <c r="N17">
        <f t="shared" si="8"/>
        <v>-239850000000.00006</v>
      </c>
      <c r="O17">
        <v>119925000000</v>
      </c>
      <c r="S17">
        <f t="shared" si="2"/>
        <v>-1291499999999.9995</v>
      </c>
      <c r="U17">
        <f t="shared" si="3"/>
        <v>-2398500000000000</v>
      </c>
      <c r="V17">
        <f t="shared" si="9"/>
        <v>-239850000000</v>
      </c>
      <c r="Z17">
        <f t="shared" si="4"/>
        <v>-265687499999999.81</v>
      </c>
    </row>
    <row r="18" spans="1:27" x14ac:dyDescent="0.3">
      <c r="A18" s="1" t="s">
        <v>28</v>
      </c>
      <c r="B18" s="1">
        <v>2.5</v>
      </c>
      <c r="C18" s="1">
        <f t="shared" si="5"/>
        <v>2.5000000000000002E-6</v>
      </c>
      <c r="D18">
        <v>0.25619999999999998</v>
      </c>
      <c r="E18">
        <v>3.25</v>
      </c>
      <c r="F18">
        <v>0.83265</v>
      </c>
      <c r="G18">
        <v>0.8</v>
      </c>
      <c r="H18">
        <v>3</v>
      </c>
      <c r="I18">
        <v>1</v>
      </c>
      <c r="J18">
        <f t="shared" si="0"/>
        <v>0.86955000000000005</v>
      </c>
      <c r="K18">
        <f t="shared" si="1"/>
        <v>2.6086500000000001E-3</v>
      </c>
      <c r="L18">
        <f t="shared" si="6"/>
        <v>1143.0899999999999</v>
      </c>
      <c r="M18">
        <f t="shared" si="7"/>
        <v>0.99917999999999985</v>
      </c>
      <c r="N18">
        <f t="shared" ref="N2:N32" si="11">M18/10000</f>
        <v>9.9917999999999988E-5</v>
      </c>
      <c r="O18">
        <v>0.11430899999999999</v>
      </c>
      <c r="S18">
        <f t="shared" si="2"/>
        <v>1.0434600000000001</v>
      </c>
      <c r="U18">
        <f t="shared" si="3"/>
        <v>999.17999999999972</v>
      </c>
      <c r="V18">
        <f t="shared" si="9"/>
        <v>9.9917999999999979E-2</v>
      </c>
      <c r="Z18">
        <f t="shared" si="4"/>
        <v>1084.4924999999998</v>
      </c>
      <c r="AA18">
        <f t="shared" si="10"/>
        <v>0.10844924999999998</v>
      </c>
    </row>
    <row r="19" spans="1:27" x14ac:dyDescent="0.3">
      <c r="A19" s="1" t="s">
        <v>29</v>
      </c>
      <c r="B19" s="1">
        <v>4.0999999999999996</v>
      </c>
      <c r="C19" s="1">
        <f t="shared" si="5"/>
        <v>4.0999999999999997E-6</v>
      </c>
      <c r="D19">
        <v>0.13869999999999999</v>
      </c>
      <c r="E19">
        <v>3.25</v>
      </c>
      <c r="F19">
        <v>0.45077499999999998</v>
      </c>
      <c r="G19">
        <v>0.5</v>
      </c>
      <c r="H19">
        <v>3</v>
      </c>
      <c r="I19">
        <v>1</v>
      </c>
      <c r="J19">
        <f t="shared" si="0"/>
        <v>0.48767499999999997</v>
      </c>
      <c r="K19">
        <f t="shared" si="1"/>
        <v>1.463025E-3</v>
      </c>
      <c r="L19">
        <f t="shared" si="6"/>
        <v>417.58536585365852</v>
      </c>
      <c r="M19">
        <f>((D19)*(E19)*(H19/1000))/(B19/1000)</f>
        <v>0.32983536585365858</v>
      </c>
      <c r="N19">
        <f t="shared" si="11"/>
        <v>3.2983536585365861E-5</v>
      </c>
      <c r="O19">
        <v>4.1758536585365859E-2</v>
      </c>
      <c r="S19">
        <f t="shared" si="2"/>
        <v>0.35683536585365855</v>
      </c>
      <c r="U19">
        <f t="shared" si="3"/>
        <v>329.83536585365857</v>
      </c>
      <c r="V19">
        <f t="shared" si="9"/>
        <v>3.2983536585365854E-2</v>
      </c>
      <c r="Z19">
        <f t="shared" si="4"/>
        <v>381.85518292682934</v>
      </c>
      <c r="AA19">
        <f t="shared" si="10"/>
        <v>3.8185518292682935E-2</v>
      </c>
    </row>
    <row r="20" spans="1:27" x14ac:dyDescent="0.3">
      <c r="A20" s="1">
        <v>11.2</v>
      </c>
      <c r="B20" s="1">
        <v>0.5</v>
      </c>
      <c r="C20" s="1">
        <f t="shared" si="5"/>
        <v>4.9999999999999998E-7</v>
      </c>
      <c r="D20">
        <v>-2.0000000000000001E-4</v>
      </c>
      <c r="E20">
        <v>2.4</v>
      </c>
      <c r="F20">
        <v>-4.8000000000000001E-4</v>
      </c>
      <c r="G20">
        <v>0.8</v>
      </c>
      <c r="H20">
        <v>2.5</v>
      </c>
      <c r="I20">
        <v>2</v>
      </c>
      <c r="J20">
        <f t="shared" ref="J20:J32" si="12">F20-$Q$2</f>
        <v>6.3699999999999989E-3</v>
      </c>
      <c r="K20">
        <f t="shared" si="1"/>
        <v>1.5924999999999997E-5</v>
      </c>
      <c r="L20">
        <f>(((H20*E20)/1000)*(D20-$Q$2))/(B20/(1000*1000))</f>
        <v>79.800000000000011</v>
      </c>
      <c r="M20">
        <f t="shared" si="7"/>
        <v>-2.4000000000000002E-3</v>
      </c>
      <c r="N20">
        <f t="shared" si="11"/>
        <v>-2.4000000000000003E-7</v>
      </c>
      <c r="O20">
        <v>7.9799999999999992E-3</v>
      </c>
      <c r="S20">
        <f t="shared" si="2"/>
        <v>3.1849999999999996E-2</v>
      </c>
      <c r="U20">
        <f t="shared" si="3"/>
        <v>-2.4000000000000004</v>
      </c>
      <c r="V20">
        <f t="shared" si="9"/>
        <v>-2.4000000000000003E-4</v>
      </c>
      <c r="Z20">
        <f t="shared" si="4"/>
        <v>260.09999999999997</v>
      </c>
      <c r="AA20">
        <f t="shared" si="10"/>
        <v>2.6009999999999995E-2</v>
      </c>
    </row>
    <row r="21" spans="1:27" x14ac:dyDescent="0.3">
      <c r="A21" s="1">
        <v>12.1</v>
      </c>
      <c r="B21" s="1">
        <v>0.61499999999999999</v>
      </c>
      <c r="C21" s="1">
        <f t="shared" si="5"/>
        <v>6.1500000000000004E-7</v>
      </c>
      <c r="D21">
        <v>-8.0399999999999999E-2</v>
      </c>
      <c r="E21">
        <v>2.4</v>
      </c>
      <c r="F21">
        <v>-0.19295999999999999</v>
      </c>
      <c r="G21">
        <v>0.8</v>
      </c>
      <c r="H21">
        <v>2.5</v>
      </c>
      <c r="I21">
        <v>2</v>
      </c>
      <c r="J21">
        <f t="shared" si="12"/>
        <v>-0.18611</v>
      </c>
      <c r="K21">
        <f t="shared" si="1"/>
        <v>-4.6527500000000002E-4</v>
      </c>
      <c r="L21">
        <f t="shared" ref="L21:L32" si="13">(((H21*E21)/1000)*(D21-$Q$2))/(B21/(1000*1000))</f>
        <v>-717.56097560975616</v>
      </c>
      <c r="M21">
        <f t="shared" si="7"/>
        <v>-0.78439024390243905</v>
      </c>
      <c r="N21">
        <f t="shared" si="11"/>
        <v>-7.8439024390243906E-5</v>
      </c>
      <c r="O21">
        <v>-7.1756097560975618E-2</v>
      </c>
      <c r="S21">
        <f t="shared" si="2"/>
        <v>-0.75654471544715451</v>
      </c>
      <c r="U21">
        <f t="shared" si="3"/>
        <v>-784.39024390243901</v>
      </c>
      <c r="V21">
        <f t="shared" si="9"/>
        <v>-7.8439024390243903E-2</v>
      </c>
      <c r="Z21">
        <f t="shared" si="4"/>
        <v>-570.97560975609747</v>
      </c>
      <c r="AA21">
        <f t="shared" si="10"/>
        <v>-5.7097560975609744E-2</v>
      </c>
    </row>
    <row r="22" spans="1:27" x14ac:dyDescent="0.3">
      <c r="A22" s="1">
        <v>12.2</v>
      </c>
      <c r="B22" s="1">
        <v>0.78500000000000003</v>
      </c>
      <c r="C22" s="1">
        <f t="shared" si="5"/>
        <v>7.85E-7</v>
      </c>
      <c r="D22">
        <v>2.3999999999999998E-3</v>
      </c>
      <c r="E22">
        <v>2.4</v>
      </c>
      <c r="F22">
        <v>5.7600000000000004E-3</v>
      </c>
      <c r="G22">
        <v>1.2</v>
      </c>
      <c r="H22">
        <v>2.5</v>
      </c>
      <c r="I22">
        <v>2</v>
      </c>
      <c r="J22">
        <f t="shared" si="12"/>
        <v>1.261E-2</v>
      </c>
      <c r="K22">
        <f t="shared" si="1"/>
        <v>3.1525000000000001E-5</v>
      </c>
      <c r="L22">
        <f t="shared" si="13"/>
        <v>70.70063694267516</v>
      </c>
      <c r="M22">
        <f t="shared" si="7"/>
        <v>1.8343949044585986E-2</v>
      </c>
      <c r="N22">
        <f t="shared" si="11"/>
        <v>1.8343949044585986E-6</v>
      </c>
      <c r="O22">
        <v>7.0700636942675147E-3</v>
      </c>
      <c r="S22">
        <f t="shared" si="2"/>
        <v>4.015923566878981E-2</v>
      </c>
      <c r="U22">
        <f t="shared" si="3"/>
        <v>18.343949044585987</v>
      </c>
      <c r="V22">
        <f t="shared" si="9"/>
        <v>1.8343949044585988E-3</v>
      </c>
      <c r="Z22">
        <f t="shared" si="4"/>
        <v>185.54140127388536</v>
      </c>
      <c r="AA22">
        <f t="shared" si="10"/>
        <v>1.8554140127388534E-2</v>
      </c>
    </row>
    <row r="23" spans="1:27" x14ac:dyDescent="0.3">
      <c r="A23" s="1">
        <v>29.1</v>
      </c>
      <c r="B23" s="1">
        <v>0.61699999999999999</v>
      </c>
      <c r="C23" s="1">
        <f t="shared" si="5"/>
        <v>6.1699999999999998E-7</v>
      </c>
      <c r="D23">
        <v>-0.1457</v>
      </c>
      <c r="E23">
        <v>2.4</v>
      </c>
      <c r="F23">
        <v>-0.34967999999999999</v>
      </c>
      <c r="G23">
        <v>0.8</v>
      </c>
      <c r="H23">
        <v>2.5</v>
      </c>
      <c r="I23">
        <v>2</v>
      </c>
      <c r="J23">
        <f t="shared" si="12"/>
        <v>-0.34282999999999997</v>
      </c>
      <c r="K23">
        <f t="shared" si="1"/>
        <v>-8.5707499999999989E-4</v>
      </c>
      <c r="L23">
        <f t="shared" si="13"/>
        <v>-1350.2431118314425</v>
      </c>
      <c r="M23">
        <f t="shared" si="7"/>
        <v>-1.4168557536466775</v>
      </c>
      <c r="N23">
        <f t="shared" si="11"/>
        <v>-1.4168557536466776E-4</v>
      </c>
      <c r="O23">
        <v>-0.13502431118314423</v>
      </c>
      <c r="S23">
        <f t="shared" si="2"/>
        <v>-1.3891004862236627</v>
      </c>
      <c r="U23">
        <f t="shared" si="3"/>
        <v>-1416.8557536466774</v>
      </c>
      <c r="V23">
        <f t="shared" si="9"/>
        <v>-0.14168557536466775</v>
      </c>
      <c r="Z23">
        <f t="shared" si="4"/>
        <v>-1204.1329011345217</v>
      </c>
      <c r="AA23">
        <f t="shared" si="10"/>
        <v>-0.12041329011345217</v>
      </c>
    </row>
    <row r="24" spans="1:27" x14ac:dyDescent="0.3">
      <c r="A24" s="1">
        <v>56.2</v>
      </c>
      <c r="B24" s="1">
        <v>1.093</v>
      </c>
      <c r="C24" s="1">
        <f t="shared" si="5"/>
        <v>1.093E-6</v>
      </c>
      <c r="D24">
        <v>-1.2800000000000001E-2</v>
      </c>
      <c r="E24">
        <v>3.25</v>
      </c>
      <c r="F24">
        <v>-4.1599999999999998E-2</v>
      </c>
      <c r="G24">
        <v>1.2</v>
      </c>
      <c r="H24">
        <v>3</v>
      </c>
      <c r="I24">
        <v>2</v>
      </c>
      <c r="J24">
        <f t="shared" si="12"/>
        <v>-3.4749999999999996E-2</v>
      </c>
      <c r="K24">
        <f t="shared" si="1"/>
        <v>-1.0424999999999999E-4</v>
      </c>
      <c r="L24">
        <f t="shared" si="13"/>
        <v>-53.07639524245198</v>
      </c>
      <c r="M24">
        <f t="shared" si="7"/>
        <v>-0.11418115279048492</v>
      </c>
      <c r="N24">
        <f t="shared" si="11"/>
        <v>-1.1418115279048492E-5</v>
      </c>
      <c r="O24">
        <v>-5.307639524245197E-3</v>
      </c>
      <c r="S24">
        <f t="shared" si="2"/>
        <v>-9.5379688929551676E-2</v>
      </c>
      <c r="U24">
        <f t="shared" si="3"/>
        <v>-114.18115279048493</v>
      </c>
      <c r="V24">
        <f t="shared" si="9"/>
        <v>-1.1418115279048492E-2</v>
      </c>
      <c r="Z24">
        <f t="shared" si="4"/>
        <v>80.952653247941456</v>
      </c>
      <c r="AA24">
        <f t="shared" si="10"/>
        <v>8.0952653247941455E-3</v>
      </c>
    </row>
    <row r="25" spans="1:27" x14ac:dyDescent="0.3">
      <c r="A25" s="1" t="s">
        <v>21</v>
      </c>
      <c r="B25" s="1">
        <v>1E-13</v>
      </c>
      <c r="C25" s="1">
        <f t="shared" si="5"/>
        <v>9.9999999999999998E-20</v>
      </c>
      <c r="D25">
        <v>-2.0999999999999999E-3</v>
      </c>
      <c r="E25">
        <v>3</v>
      </c>
      <c r="F25">
        <v>-6.3E-3</v>
      </c>
      <c r="H25">
        <v>3</v>
      </c>
      <c r="I25">
        <v>2</v>
      </c>
      <c r="J25">
        <f t="shared" si="12"/>
        <v>5.4999999999999927E-4</v>
      </c>
      <c r="K25">
        <f t="shared" si="1"/>
        <v>1.6499999999999978E-6</v>
      </c>
      <c r="L25">
        <f t="shared" si="13"/>
        <v>427499999999999.88</v>
      </c>
      <c r="M25">
        <f>((D25)*(E25)*(H25/1000))/(B25/1000)</f>
        <v>-189000000000.00003</v>
      </c>
      <c r="N25">
        <f t="shared" si="11"/>
        <v>-18900000.000000004</v>
      </c>
      <c r="O25">
        <v>42749999999.999985</v>
      </c>
      <c r="S25">
        <f t="shared" si="2"/>
        <v>16499999999.999977</v>
      </c>
      <c r="U25">
        <f t="shared" si="3"/>
        <v>-189000000000000</v>
      </c>
      <c r="V25">
        <f t="shared" si="9"/>
        <v>-18900000000</v>
      </c>
      <c r="Z25">
        <f t="shared" si="4"/>
        <v>1779750000000000</v>
      </c>
    </row>
    <row r="26" spans="1:27" x14ac:dyDescent="0.3">
      <c r="A26" s="1" t="s">
        <v>22</v>
      </c>
      <c r="B26" s="1">
        <v>1.0000000000000001E-15</v>
      </c>
      <c r="C26" s="1">
        <f t="shared" si="5"/>
        <v>1.0000000000000001E-21</v>
      </c>
      <c r="D26">
        <v>-1.1599999999999999E-2</v>
      </c>
      <c r="E26">
        <v>3</v>
      </c>
      <c r="F26">
        <v>-3.4799999999999998E-2</v>
      </c>
      <c r="H26">
        <v>3</v>
      </c>
      <c r="I26">
        <v>2</v>
      </c>
      <c r="J26">
        <f t="shared" si="12"/>
        <v>-2.7949999999999999E-2</v>
      </c>
      <c r="K26">
        <f t="shared" si="1"/>
        <v>-8.3850000000000005E-5</v>
      </c>
      <c r="L26">
        <f t="shared" si="13"/>
        <v>-4.2749999999999992E+16</v>
      </c>
      <c r="M26">
        <f t="shared" si="7"/>
        <v>-104399999999999.98</v>
      </c>
      <c r="N26">
        <f t="shared" si="11"/>
        <v>-10439999999.999998</v>
      </c>
      <c r="O26">
        <v>-4274999999999.999</v>
      </c>
      <c r="S26">
        <f t="shared" si="2"/>
        <v>-83850000000000</v>
      </c>
      <c r="U26">
        <f t="shared" si="3"/>
        <v>-1.0439999999999998E+17</v>
      </c>
      <c r="V26">
        <f t="shared" si="9"/>
        <v>-10439999999999.998</v>
      </c>
      <c r="Z26">
        <f t="shared" si="4"/>
        <v>9.2475000000000016E+16</v>
      </c>
    </row>
    <row r="27" spans="1:27" x14ac:dyDescent="0.3">
      <c r="A27" s="1" t="s">
        <v>26</v>
      </c>
      <c r="B27" s="1">
        <v>2.1</v>
      </c>
      <c r="C27" s="1">
        <f t="shared" si="5"/>
        <v>2.1000000000000002E-6</v>
      </c>
      <c r="D27">
        <v>0.23799999999999999</v>
      </c>
      <c r="E27">
        <v>3</v>
      </c>
      <c r="F27">
        <v>0.71399999999999997</v>
      </c>
      <c r="G27">
        <v>1.2</v>
      </c>
      <c r="H27">
        <v>3</v>
      </c>
      <c r="I27">
        <v>2</v>
      </c>
      <c r="J27">
        <f t="shared" si="12"/>
        <v>0.72084999999999999</v>
      </c>
      <c r="K27">
        <f t="shared" si="1"/>
        <v>2.1625500000000001E-3</v>
      </c>
      <c r="L27">
        <f t="shared" si="13"/>
        <v>1049.3571428571427</v>
      </c>
      <c r="M27">
        <f t="shared" si="7"/>
        <v>1.0199999999999998</v>
      </c>
      <c r="N27">
        <f t="shared" si="11"/>
        <v>1.0199999999999999E-4</v>
      </c>
      <c r="O27">
        <v>0.10493571428571424</v>
      </c>
      <c r="S27">
        <f t="shared" si="2"/>
        <v>1.0297857142857143</v>
      </c>
      <c r="U27">
        <f t="shared" si="3"/>
        <v>1019.9999999999998</v>
      </c>
      <c r="V27">
        <f t="shared" si="9"/>
        <v>0.10199999999999998</v>
      </c>
      <c r="Z27">
        <f t="shared" si="4"/>
        <v>1113.7499999999998</v>
      </c>
      <c r="AA27">
        <f t="shared" si="10"/>
        <v>0.11137499999999997</v>
      </c>
    </row>
    <row r="28" spans="1:27" x14ac:dyDescent="0.3">
      <c r="A28" s="1" t="s">
        <v>27</v>
      </c>
      <c r="B28" s="1">
        <v>2.2999999999999998</v>
      </c>
      <c r="C28" s="1">
        <f t="shared" si="5"/>
        <v>2.3E-6</v>
      </c>
      <c r="D28">
        <v>9.0499999999999997E-2</v>
      </c>
      <c r="E28">
        <v>3</v>
      </c>
      <c r="F28">
        <v>0.27150000000000002</v>
      </c>
      <c r="G28">
        <v>1.2</v>
      </c>
      <c r="H28">
        <v>3</v>
      </c>
      <c r="I28">
        <v>2</v>
      </c>
      <c r="J28">
        <f t="shared" si="12"/>
        <v>0.27835000000000004</v>
      </c>
      <c r="K28">
        <f t="shared" si="1"/>
        <v>8.3505000000000016E-4</v>
      </c>
      <c r="L28">
        <f t="shared" si="13"/>
        <v>380.93478260869563</v>
      </c>
      <c r="M28">
        <f t="shared" si="7"/>
        <v>0.35413043478260864</v>
      </c>
      <c r="N28">
        <f t="shared" si="11"/>
        <v>3.5413043478260862E-5</v>
      </c>
      <c r="O28">
        <v>3.8093478260869562E-2</v>
      </c>
      <c r="R28" t="s">
        <v>31</v>
      </c>
      <c r="S28">
        <f t="shared" si="2"/>
        <v>0.36306521739130443</v>
      </c>
      <c r="U28">
        <f t="shared" si="3"/>
        <v>354.13043478260863</v>
      </c>
      <c r="V28">
        <f t="shared" si="9"/>
        <v>3.541304347826086E-2</v>
      </c>
      <c r="Z28">
        <f t="shared" si="4"/>
        <v>439.7282608695653</v>
      </c>
      <c r="AA28">
        <f t="shared" si="10"/>
        <v>4.3972826086956532E-2</v>
      </c>
    </row>
    <row r="29" spans="1:27" x14ac:dyDescent="0.3">
      <c r="A29" s="1" t="s">
        <v>30</v>
      </c>
      <c r="B29" s="1">
        <v>2.0579999999999998</v>
      </c>
      <c r="C29" s="1">
        <f t="shared" si="5"/>
        <v>2.058E-6</v>
      </c>
      <c r="D29">
        <v>0.31979999999999997</v>
      </c>
      <c r="E29">
        <v>3</v>
      </c>
      <c r="F29">
        <v>0.95940000000000003</v>
      </c>
      <c r="G29">
        <v>1.2</v>
      </c>
      <c r="H29">
        <v>3</v>
      </c>
      <c r="I29">
        <v>2</v>
      </c>
      <c r="J29">
        <f t="shared" si="12"/>
        <v>0.96625000000000005</v>
      </c>
      <c r="K29">
        <f t="shared" si="1"/>
        <v>2.8987500000000003E-3</v>
      </c>
      <c r="L29">
        <f t="shared" si="13"/>
        <v>1428.4985422740524</v>
      </c>
      <c r="M29">
        <f t="shared" si="7"/>
        <v>1.3985422740524782</v>
      </c>
      <c r="N29">
        <f t="shared" si="11"/>
        <v>1.3985422740524781E-4</v>
      </c>
      <c r="O29">
        <v>0.14284985422740523</v>
      </c>
      <c r="S29">
        <f t="shared" si="2"/>
        <v>1.4085276967930032</v>
      </c>
      <c r="U29">
        <f t="shared" si="3"/>
        <v>1398.542274052478</v>
      </c>
      <c r="V29">
        <f t="shared" si="9"/>
        <v>0.13985422740524781</v>
      </c>
      <c r="Z29">
        <f t="shared" si="4"/>
        <v>1494.2055393586004</v>
      </c>
      <c r="AA29">
        <f t="shared" si="10"/>
        <v>0.14942055393586004</v>
      </c>
    </row>
    <row r="30" spans="1:27" x14ac:dyDescent="0.3">
      <c r="A30" s="1" t="s">
        <v>32</v>
      </c>
      <c r="B30" s="1">
        <v>2.1560000000000001</v>
      </c>
      <c r="C30" s="1">
        <f t="shared" si="5"/>
        <v>2.1560000000000002E-6</v>
      </c>
      <c r="D30">
        <v>0.34770000000000001</v>
      </c>
      <c r="E30">
        <v>3</v>
      </c>
      <c r="F30">
        <v>1.0430999999999999</v>
      </c>
      <c r="G30">
        <v>1.2</v>
      </c>
      <c r="H30">
        <v>3</v>
      </c>
      <c r="I30">
        <v>2</v>
      </c>
      <c r="J30">
        <f t="shared" si="12"/>
        <v>1.0499499999999999</v>
      </c>
      <c r="K30">
        <f t="shared" si="1"/>
        <v>3.14985E-3</v>
      </c>
      <c r="L30">
        <f t="shared" si="13"/>
        <v>1480.0324675324675</v>
      </c>
      <c r="M30">
        <f t="shared" si="7"/>
        <v>1.4514378478664192</v>
      </c>
      <c r="N30">
        <f t="shared" si="11"/>
        <v>1.4514378478664192E-4</v>
      </c>
      <c r="O30">
        <v>0.14800324675324675</v>
      </c>
      <c r="S30">
        <f t="shared" si="2"/>
        <v>1.460969387755102</v>
      </c>
      <c r="U30">
        <f t="shared" si="3"/>
        <v>1451.4378478664191</v>
      </c>
      <c r="V30">
        <f t="shared" si="9"/>
        <v>0.14514378478664192</v>
      </c>
      <c r="Z30">
        <f t="shared" si="4"/>
        <v>1542.7527829313544</v>
      </c>
      <c r="AA30">
        <f t="shared" si="10"/>
        <v>0.15427527829313545</v>
      </c>
    </row>
    <row r="31" spans="1:27" x14ac:dyDescent="0.3">
      <c r="A31" s="1" t="s">
        <v>33</v>
      </c>
      <c r="B31" s="1">
        <v>2.1779999999999999</v>
      </c>
      <c r="C31" s="1">
        <f t="shared" si="5"/>
        <v>2.1779999999999997E-6</v>
      </c>
      <c r="D31">
        <v>0.39279999999999998</v>
      </c>
      <c r="E31">
        <v>3</v>
      </c>
      <c r="F31">
        <v>1.1783999999999999</v>
      </c>
      <c r="G31">
        <v>1.2</v>
      </c>
      <c r="H31">
        <v>3</v>
      </c>
      <c r="I31">
        <v>2</v>
      </c>
      <c r="J31">
        <f t="shared" si="12"/>
        <v>1.1852499999999999</v>
      </c>
      <c r="K31">
        <f t="shared" si="1"/>
        <v>3.5557499999999999E-3</v>
      </c>
      <c r="L31">
        <f t="shared" si="13"/>
        <v>1651.4462809917356</v>
      </c>
      <c r="M31">
        <f t="shared" si="7"/>
        <v>1.6231404958677687</v>
      </c>
      <c r="N31">
        <f t="shared" si="11"/>
        <v>1.6231404958677687E-4</v>
      </c>
      <c r="O31">
        <v>0.16514462809917357</v>
      </c>
      <c r="S31">
        <f t="shared" si="2"/>
        <v>1.6325757575757576</v>
      </c>
      <c r="U31">
        <f t="shared" si="3"/>
        <v>1623.1404958677685</v>
      </c>
      <c r="V31">
        <f t="shared" si="9"/>
        <v>0.16231404958677687</v>
      </c>
      <c r="Z31">
        <f t="shared" si="4"/>
        <v>1713.5330578512398</v>
      </c>
      <c r="AA31">
        <f t="shared" si="10"/>
        <v>0.17135330578512398</v>
      </c>
    </row>
    <row r="32" spans="1:27" x14ac:dyDescent="0.3">
      <c r="A32" s="1" t="s">
        <v>34</v>
      </c>
      <c r="B32" s="1">
        <v>1.1220000000000001</v>
      </c>
      <c r="C32" s="1">
        <f t="shared" si="5"/>
        <v>1.122E-6</v>
      </c>
      <c r="D32">
        <v>0.18279999999999999</v>
      </c>
      <c r="E32">
        <v>3</v>
      </c>
      <c r="F32">
        <v>0.5484</v>
      </c>
      <c r="G32">
        <v>1.2</v>
      </c>
      <c r="H32">
        <v>3</v>
      </c>
      <c r="I32">
        <v>2</v>
      </c>
      <c r="J32">
        <f t="shared" si="12"/>
        <v>0.55525000000000002</v>
      </c>
      <c r="K32">
        <f t="shared" si="1"/>
        <v>1.6657500000000001E-3</v>
      </c>
      <c r="L32">
        <f t="shared" si="13"/>
        <v>1521.2566844919784</v>
      </c>
      <c r="M32">
        <f t="shared" si="7"/>
        <v>1.4663101604278073</v>
      </c>
      <c r="N32">
        <f t="shared" si="11"/>
        <v>1.4663101604278072E-4</v>
      </c>
      <c r="O32">
        <v>0.15212566844919781</v>
      </c>
      <c r="S32">
        <f t="shared" ref="S32" si="14">(K32/B32)*1000</f>
        <v>1.4846256684491976</v>
      </c>
      <c r="U32">
        <f t="shared" ref="U32" si="15">(D32*E32*H32)/(B32/1000)</f>
        <v>1466.3101604278072</v>
      </c>
      <c r="V32">
        <f t="shared" si="9"/>
        <v>0.14663101604278073</v>
      </c>
      <c r="Z32">
        <f t="shared" si="4"/>
        <v>1641.7780748663101</v>
      </c>
      <c r="AA32">
        <f t="shared" si="10"/>
        <v>0.16417780748663102</v>
      </c>
    </row>
    <row r="33" spans="1:6" x14ac:dyDescent="0.3">
      <c r="A33" s="1" t="s">
        <v>11</v>
      </c>
      <c r="D33">
        <v>6.8599999999999994E-2</v>
      </c>
      <c r="E33">
        <v>1</v>
      </c>
      <c r="F33">
        <v>6.8599999999999994E-2</v>
      </c>
    </row>
    <row r="34" spans="1:6" x14ac:dyDescent="0.3">
      <c r="A34" s="1" t="s">
        <v>13</v>
      </c>
      <c r="D34">
        <v>7.1400000000000005E-2</v>
      </c>
      <c r="E34">
        <v>1</v>
      </c>
      <c r="F34">
        <v>7.1400000000000005E-2</v>
      </c>
    </row>
    <row r="35" spans="1:6" x14ac:dyDescent="0.3">
      <c r="A35" s="1" t="s">
        <v>14</v>
      </c>
      <c r="D35">
        <v>7.6200000000000004E-2</v>
      </c>
      <c r="E35">
        <v>1</v>
      </c>
      <c r="F35">
        <v>7.6200000000000004E-2</v>
      </c>
    </row>
    <row r="36" spans="1:6" x14ac:dyDescent="0.3">
      <c r="A36" s="1" t="s">
        <v>15</v>
      </c>
      <c r="D36">
        <v>8.8200000000000001E-2</v>
      </c>
      <c r="E36">
        <v>1</v>
      </c>
      <c r="F36">
        <v>8.8200000000000001E-2</v>
      </c>
    </row>
    <row r="37" spans="1:6" x14ac:dyDescent="0.3">
      <c r="A37" s="1" t="s">
        <v>16</v>
      </c>
      <c r="D37">
        <v>0.1022</v>
      </c>
      <c r="E37">
        <v>1</v>
      </c>
      <c r="F37">
        <v>0.1022</v>
      </c>
    </row>
    <row r="38" spans="1:6" x14ac:dyDescent="0.3">
      <c r="A38" s="1" t="s">
        <v>17</v>
      </c>
      <c r="D38">
        <v>0.1497</v>
      </c>
      <c r="E38">
        <v>1</v>
      </c>
      <c r="F38">
        <v>0.1497</v>
      </c>
    </row>
    <row r="39" spans="1:6" x14ac:dyDescent="0.3">
      <c r="A39" s="1" t="s">
        <v>18</v>
      </c>
      <c r="D39">
        <v>0.22439999999999999</v>
      </c>
      <c r="E39">
        <v>1</v>
      </c>
      <c r="F39">
        <v>0.22439999999999999</v>
      </c>
    </row>
    <row r="40" spans="1:6" x14ac:dyDescent="0.3">
      <c r="A40" s="1" t="s">
        <v>19</v>
      </c>
      <c r="D40">
        <v>0.36749999999999999</v>
      </c>
      <c r="E40">
        <v>1</v>
      </c>
      <c r="F40">
        <v>0.36749999999999999</v>
      </c>
    </row>
    <row r="41" spans="1:6" x14ac:dyDescent="0.3">
      <c r="A41" s="1" t="s">
        <v>24</v>
      </c>
      <c r="D41">
        <v>-2.3E-2</v>
      </c>
      <c r="E41">
        <v>1</v>
      </c>
      <c r="F41">
        <v>-2.3E-2</v>
      </c>
    </row>
    <row r="42" spans="1:6" x14ac:dyDescent="0.3">
      <c r="A42" s="1" t="s">
        <v>24</v>
      </c>
      <c r="D42">
        <v>-1.6799999999999999E-2</v>
      </c>
      <c r="E42">
        <v>1</v>
      </c>
      <c r="F42">
        <v>-1.6799999999999999E-2</v>
      </c>
    </row>
    <row r="43" spans="1:6" x14ac:dyDescent="0.3">
      <c r="A43" s="1" t="s">
        <v>24</v>
      </c>
      <c r="D43">
        <v>-2.0500000000000001E-2</v>
      </c>
      <c r="E43">
        <v>1</v>
      </c>
      <c r="F43">
        <v>-2.0500000000000001E-2</v>
      </c>
    </row>
    <row r="44" spans="1:6" x14ac:dyDescent="0.3">
      <c r="A44" s="1" t="s">
        <v>24</v>
      </c>
      <c r="D44">
        <v>-1.9E-2</v>
      </c>
      <c r="E44">
        <v>1</v>
      </c>
      <c r="F44">
        <v>-1.9E-2</v>
      </c>
    </row>
    <row r="45" spans="1:6" x14ac:dyDescent="0.3">
      <c r="A45" s="1" t="s">
        <v>24</v>
      </c>
      <c r="D45">
        <v>-2.7300000000000001E-2</v>
      </c>
      <c r="E45">
        <v>1</v>
      </c>
      <c r="F45">
        <v>-2.7300000000000001E-2</v>
      </c>
    </row>
    <row r="46" spans="1:6" x14ac:dyDescent="0.3">
      <c r="A46" s="1" t="s">
        <v>25</v>
      </c>
      <c r="D46">
        <v>1.5954999999999999</v>
      </c>
      <c r="E46">
        <v>1</v>
      </c>
      <c r="F46">
        <v>1.5954999999999999</v>
      </c>
    </row>
    <row r="47" spans="1:6" x14ac:dyDescent="0.3">
      <c r="A47" s="1" t="s">
        <v>25</v>
      </c>
      <c r="D47">
        <v>1.6172</v>
      </c>
      <c r="E47">
        <v>1</v>
      </c>
      <c r="F47">
        <v>1.6172</v>
      </c>
    </row>
    <row r="48" spans="1:6" x14ac:dyDescent="0.3">
      <c r="A48" s="1" t="s">
        <v>25</v>
      </c>
      <c r="D48">
        <v>1.6404000000000001</v>
      </c>
      <c r="E48">
        <v>1</v>
      </c>
      <c r="F48">
        <v>1.6404000000000001</v>
      </c>
    </row>
    <row r="49" spans="1:27" x14ac:dyDescent="0.3">
      <c r="A49" s="1" t="s">
        <v>25</v>
      </c>
      <c r="D49">
        <v>1.6480999999999999</v>
      </c>
      <c r="E49">
        <v>1</v>
      </c>
      <c r="F49">
        <v>1.6480999999999999</v>
      </c>
    </row>
    <row r="50" spans="1:27" x14ac:dyDescent="0.3">
      <c r="A50" s="1" t="s">
        <v>25</v>
      </c>
      <c r="D50">
        <v>1.6048</v>
      </c>
      <c r="E50">
        <v>1</v>
      </c>
      <c r="F50">
        <v>1.6048</v>
      </c>
    </row>
    <row r="51" spans="1:27" x14ac:dyDescent="0.3">
      <c r="A51" s="1" t="s">
        <v>35</v>
      </c>
      <c r="D51">
        <v>1.6051</v>
      </c>
      <c r="E51">
        <v>1</v>
      </c>
      <c r="F51">
        <v>1.6051</v>
      </c>
    </row>
    <row r="52" spans="1:27" ht="17.399999999999999" customHeight="1" x14ac:dyDescent="0.3"/>
    <row r="53" spans="1:27" s="4" customFormat="1" x14ac:dyDescent="0.3">
      <c r="A53" s="4" t="s">
        <v>97</v>
      </c>
      <c r="B53" s="4">
        <v>2.2000000000000002</v>
      </c>
      <c r="C53" s="5"/>
      <c r="D53" s="4">
        <f>0.2593</f>
        <v>0.25929999999999997</v>
      </c>
      <c r="E53" s="4">
        <v>3</v>
      </c>
      <c r="H53" s="4">
        <v>3</v>
      </c>
      <c r="S53"/>
      <c r="T53"/>
      <c r="U53"/>
      <c r="V53"/>
      <c r="W53"/>
      <c r="X53"/>
      <c r="Y53"/>
      <c r="Z53"/>
      <c r="AA53"/>
    </row>
    <row r="54" spans="1:27" s="4" customFormat="1" x14ac:dyDescent="0.3">
      <c r="A54" s="4" t="s">
        <v>98</v>
      </c>
      <c r="C54" s="5"/>
      <c r="D54" s="4">
        <v>9.06E-2</v>
      </c>
      <c r="E54" s="4">
        <v>3</v>
      </c>
      <c r="H54" s="4">
        <v>3</v>
      </c>
      <c r="S54"/>
      <c r="T54"/>
      <c r="U54"/>
      <c r="V54"/>
      <c r="W54"/>
      <c r="X54"/>
      <c r="Y54"/>
      <c r="Z54"/>
      <c r="AA54"/>
    </row>
    <row r="55" spans="1:27" s="4" customFormat="1" x14ac:dyDescent="0.3">
      <c r="A55" s="4" t="s">
        <v>97</v>
      </c>
      <c r="B55" s="4">
        <v>2.1</v>
      </c>
      <c r="C55" s="5"/>
      <c r="D55" s="4">
        <v>0.24879999999999999</v>
      </c>
      <c r="E55" s="4">
        <v>3</v>
      </c>
      <c r="H55" s="4">
        <v>3</v>
      </c>
      <c r="S55"/>
      <c r="T55"/>
      <c r="U55"/>
      <c r="V55"/>
      <c r="W55"/>
      <c r="X55"/>
      <c r="Y55"/>
      <c r="Z55"/>
      <c r="AA55"/>
    </row>
    <row r="56" spans="1:27" s="4" customFormat="1" x14ac:dyDescent="0.3">
      <c r="A56" s="4" t="s">
        <v>98</v>
      </c>
      <c r="B56" s="4">
        <v>0</v>
      </c>
      <c r="C56" s="5"/>
      <c r="D56" s="4">
        <v>9.8100000000000007E-2</v>
      </c>
      <c r="E56" s="4">
        <v>3</v>
      </c>
      <c r="H56" s="4">
        <v>3</v>
      </c>
      <c r="S56"/>
      <c r="T56"/>
      <c r="U56"/>
      <c r="V56"/>
      <c r="W56"/>
      <c r="X56"/>
      <c r="Y56"/>
      <c r="Z56"/>
      <c r="AA56"/>
    </row>
  </sheetData>
  <sortState xmlns:xlrd2="http://schemas.microsoft.com/office/spreadsheetml/2017/richdata2" ref="A2:I51">
    <sortCondition ref="I1:I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9FB1-6BD0-4A5E-AD7D-69D86B7E5949}">
  <dimension ref="A1:B4"/>
  <sheetViews>
    <sheetView workbookViewId="0">
      <selection activeCell="B13" sqref="B13"/>
    </sheetView>
  </sheetViews>
  <sheetFormatPr defaultColWidth="8.77734375" defaultRowHeight="14.4" x14ac:dyDescent="0.3"/>
  <cols>
    <col min="1" max="1" width="18.44140625" customWidth="1"/>
    <col min="2" max="2" width="87.44140625" customWidth="1"/>
  </cols>
  <sheetData>
    <row r="1" spans="1:2" x14ac:dyDescent="0.3">
      <c r="A1" t="s">
        <v>84</v>
      </c>
      <c r="B1" t="s">
        <v>85</v>
      </c>
    </row>
    <row r="2" spans="1:2" x14ac:dyDescent="0.3">
      <c r="A2" t="s">
        <v>86</v>
      </c>
      <c r="B2" t="s">
        <v>87</v>
      </c>
    </row>
    <row r="3" spans="1:2" x14ac:dyDescent="0.3">
      <c r="B3" t="s">
        <v>88</v>
      </c>
    </row>
    <row r="4" spans="1:2" x14ac:dyDescent="0.3">
      <c r="B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Run</vt:lpstr>
      <vt:lpstr>2nd Run</vt:lpstr>
      <vt:lpstr>Sample digestion info</vt:lpstr>
    </vt:vector>
  </TitlesOfParts>
  <Company>Western Sydney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Maerowitz-McMahan</dc:creator>
  <cp:lastModifiedBy>Solomon Maerowitz-McMahan</cp:lastModifiedBy>
  <dcterms:created xsi:type="dcterms:W3CDTF">2024-07-08T21:55:16Z</dcterms:created>
  <dcterms:modified xsi:type="dcterms:W3CDTF">2024-09-02T00:58:56Z</dcterms:modified>
</cp:coreProperties>
</file>