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0prg\Screeps\screeps-kotlin-starter-master\src\main\"/>
    </mc:Choice>
  </mc:AlternateContent>
  <xr:revisionPtr revIDLastSave="0" documentId="13_ncr:1_{D7EA0533-9A3D-4306-80DA-49280460D331}" xr6:coauthVersionLast="45" xr6:coauthVersionMax="45" xr10:uidLastSave="{00000000-0000-0000-0000-000000000000}"/>
  <bookViews>
    <workbookView xWindow="28680" yWindow="-120" windowWidth="25440" windowHeight="15390" firstSheet="5" activeTab="10" xr2:uid="{E64D4CD0-F693-495E-97B0-F1DF3284CC0F}"/>
  </bookViews>
  <sheets>
    <sheet name="plan expansion" sheetId="1" r:id="rId1"/>
    <sheet name="Лист3" sheetId="9" r:id="rId2"/>
    <sheet name="Лист4" sheetId="10" r:id="rId3"/>
    <sheet name="Лист1" sheetId="5" r:id="rId4"/>
    <sheet name="lab" sheetId="2" r:id="rId5"/>
    <sheet name="buttle group" sheetId="3" r:id="rId6"/>
    <sheet name="balance upgrader" sheetId="4" r:id="rId7"/>
    <sheet name="Program object" sheetId="6" r:id="rId8"/>
    <sheet name="Лист2" sheetId="7" r:id="rId9"/>
    <sheet name="market" sheetId="8" r:id="rId10"/>
    <sheet name="Лист5" sheetId="11" r:id="rId11"/>
    <sheet name="Лист6" sheetId="12" r:id="rId12"/>
    <sheet name="рентабельность" sheetId="13" r:id="rId13"/>
    <sheet name="CLI" sheetId="14" r:id="rId14"/>
    <sheet name="ІІ" sheetId="15" r:id="rId15"/>
    <sheet name="Лист8" sheetId="16" r:id="rId16"/>
    <sheet name="Лист9" sheetId="1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" i="13" l="1"/>
  <c r="J3" i="13"/>
  <c r="H33" i="1" l="1"/>
  <c r="I33" i="1"/>
  <c r="J33" i="1"/>
  <c r="K33" i="1"/>
  <c r="L33" i="1"/>
  <c r="M33" i="1"/>
  <c r="G33" i="1"/>
  <c r="H30" i="1"/>
  <c r="I30" i="1"/>
  <c r="J30" i="1"/>
  <c r="K30" i="1"/>
  <c r="L30" i="1"/>
  <c r="M30" i="1"/>
  <c r="G30" i="1"/>
  <c r="N15" i="8" l="1"/>
  <c r="F13" i="8" l="1"/>
  <c r="F14" i="8" s="1"/>
  <c r="F8" i="7" l="1"/>
  <c r="H8" i="7" s="1"/>
  <c r="F7" i="7"/>
  <c r="H7" i="7" s="1"/>
  <c r="O30" i="3"/>
  <c r="N26" i="3"/>
  <c r="N27" i="3" s="1"/>
  <c r="N30" i="3" s="1"/>
  <c r="L26" i="3"/>
  <c r="L27" i="3" s="1"/>
  <c r="F14" i="6" l="1"/>
  <c r="F13" i="6"/>
  <c r="J13" i="6" s="1"/>
  <c r="X16" i="6"/>
  <c r="X14" i="6"/>
  <c r="P18" i="6"/>
  <c r="Q18" i="6" s="1"/>
  <c r="Q19" i="6" s="1"/>
  <c r="S10" i="5" l="1"/>
  <c r="S11" i="5" s="1"/>
  <c r="P11" i="5"/>
  <c r="M25" i="4" l="1"/>
  <c r="H15" i="4" l="1"/>
  <c r="G7" i="4" l="1"/>
  <c r="G6" i="4"/>
  <c r="E6" i="4" s="1"/>
  <c r="H16" i="4" s="1"/>
  <c r="I16" i="4" s="1"/>
  <c r="Z11" i="3" l="1"/>
  <c r="V12" i="3"/>
  <c r="V13" i="3" s="1"/>
  <c r="P14" i="3" s="1"/>
  <c r="U12" i="3"/>
  <c r="U11" i="3"/>
  <c r="M6" i="3"/>
  <c r="M5" i="3"/>
  <c r="M10" i="3"/>
  <c r="W16" i="3" s="1"/>
  <c r="I8" i="3"/>
  <c r="H8" i="3"/>
  <c r="U13" i="3" l="1"/>
  <c r="P13" i="3" s="1"/>
  <c r="H34" i="1"/>
  <c r="I34" i="1"/>
  <c r="J34" i="1"/>
  <c r="K34" i="1"/>
  <c r="L34" i="1"/>
  <c r="M34" i="1"/>
  <c r="G34" i="1"/>
</calcChain>
</file>

<file path=xl/sharedStrings.xml><?xml version="1.0" encoding="utf-8"?>
<sst xmlns="http://schemas.openxmlformats.org/spreadsheetml/2006/main" count="411" uniqueCount="256">
  <si>
    <t>O</t>
  </si>
  <si>
    <t>Z</t>
  </si>
  <si>
    <t>H</t>
  </si>
  <si>
    <t>K</t>
  </si>
  <si>
    <t>U</t>
  </si>
  <si>
    <t>L</t>
  </si>
  <si>
    <t>X</t>
  </si>
  <si>
    <t>E54N37</t>
  </si>
  <si>
    <t>E59N36</t>
  </si>
  <si>
    <t>E52N35</t>
  </si>
  <si>
    <t>E52N38</t>
  </si>
  <si>
    <t>E53N39</t>
  </si>
  <si>
    <t>E52N37</t>
  </si>
  <si>
    <t>E54N39</t>
  </si>
  <si>
    <t>E51N39</t>
  </si>
  <si>
    <t>E53N38</t>
  </si>
  <si>
    <t>E51N37</t>
  </si>
  <si>
    <t>E59N38</t>
  </si>
  <si>
    <t>E57N34</t>
  </si>
  <si>
    <t>Need</t>
  </si>
  <si>
    <t>G</t>
  </si>
  <si>
    <t>LHO2</t>
  </si>
  <si>
    <t>LH2O</t>
  </si>
  <si>
    <t>heal</t>
  </si>
  <si>
    <t>repair, build</t>
  </si>
  <si>
    <t>nuke</t>
  </si>
  <si>
    <t>GH2O</t>
  </si>
  <si>
    <t>KHO2</t>
  </si>
  <si>
    <t>r attak</t>
  </si>
  <si>
    <t>UH2O</t>
  </si>
  <si>
    <t>m attak</t>
  </si>
  <si>
    <t>GHO2</t>
  </si>
  <si>
    <t>protect</t>
  </si>
  <si>
    <t>upgrade</t>
  </si>
  <si>
    <t>need</t>
  </si>
  <si>
    <t>plan</t>
  </si>
  <si>
    <t>E51N33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</si>
  <si>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</si>
  <si>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</si>
  <si>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</si>
  <si>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</si>
  <si>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</si>
  <si>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</si>
  <si>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</si>
  <si>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</si>
  <si>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</si>
  <si>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N39</t>
  </si>
  <si>
    <t>N38</t>
  </si>
  <si>
    <t>N37</t>
  </si>
  <si>
    <t>N36</t>
  </si>
  <si>
    <t>N35</t>
  </si>
  <si>
    <t>N34</t>
  </si>
  <si>
    <t>N33</t>
  </si>
  <si>
    <t>N32</t>
  </si>
  <si>
    <t>N31</t>
  </si>
  <si>
    <t>h</t>
  </si>
  <si>
    <t>claimed</t>
  </si>
  <si>
    <t>harvested</t>
  </si>
  <si>
    <t>plane claim</t>
  </si>
  <si>
    <t>E52N36</t>
  </si>
  <si>
    <t>palne harvest</t>
  </si>
  <si>
    <t>&gt;</t>
  </si>
  <si>
    <t>up</t>
  </si>
  <si>
    <t>&lt;</t>
  </si>
  <si>
    <t>E57N35</t>
  </si>
  <si>
    <t>E57N37</t>
  </si>
  <si>
    <t>E52N33</t>
  </si>
  <si>
    <t>E51N35</t>
  </si>
  <si>
    <t>E58N39</t>
  </si>
  <si>
    <t>E58N37</t>
  </si>
  <si>
    <t>M0</t>
  </si>
  <si>
    <t>M2</t>
  </si>
  <si>
    <t>M1</t>
  </si>
  <si>
    <t>M10</t>
  </si>
  <si>
    <t>E57N39</t>
  </si>
  <si>
    <t>M11</t>
  </si>
  <si>
    <t>E57N32</t>
  </si>
  <si>
    <t>lvl</t>
  </si>
  <si>
    <t>last for upgraids</t>
  </si>
  <si>
    <t>2. перебором относительно minX, minY определяем номер labs</t>
  </si>
  <si>
    <t>example lab2 = minX+2,minY</t>
  </si>
  <si>
    <t>Aloritm to find a number of labs</t>
  </si>
  <si>
    <t>1. Find minX, minY all labs</t>
  </si>
  <si>
    <t>M12</t>
  </si>
  <si>
    <t>M13</t>
  </si>
  <si>
    <t>M3</t>
  </si>
  <si>
    <t>M4</t>
  </si>
  <si>
    <t>M5</t>
  </si>
  <si>
    <t>M6</t>
  </si>
  <si>
    <t>M7</t>
  </si>
  <si>
    <t>M8</t>
  </si>
  <si>
    <t>M9</t>
  </si>
  <si>
    <t>r attack</t>
  </si>
  <si>
    <t>attack</t>
  </si>
  <si>
    <t>maxAttack</t>
  </si>
  <si>
    <t>tough</t>
  </si>
  <si>
    <t>bonus tough</t>
  </si>
  <si>
    <t>parts</t>
  </si>
  <si>
    <t>Damager</t>
  </si>
  <si>
    <t>r. attack</t>
  </si>
  <si>
    <t>prioritet</t>
  </si>
  <si>
    <t>mile</t>
  </si>
  <si>
    <t>range</t>
  </si>
  <si>
    <t>kill 1</t>
  </si>
  <si>
    <t>dist\damag</t>
  </si>
  <si>
    <t>Healer</t>
  </si>
  <si>
    <t>heed heal</t>
  </si>
  <si>
    <t>TOUGH*1,MOVE*6,ATTACK*5</t>
  </si>
  <si>
    <t>m.attack</t>
  </si>
  <si>
    <t>TOUGH*2,MOVE*6,RANGED_ATTACK*4</t>
  </si>
  <si>
    <t>r.attack</t>
  </si>
  <si>
    <t>healer</t>
  </si>
  <si>
    <t>[TOUGH,MOVE,MOVE,MOVE,MOVE,MOVE,MOVE,ATTACK,ATTACK,ATTACK,ATTACK,ATTACK]</t>
  </si>
  <si>
    <t>[TOUGH,TOUGH,MOVE,MOVE,MOVE,MOVE,MOVE,MOVE,RANGED_ATTACK,RANGED_ATTACK,RANGED_ATTACK,RANGED_ATTACK]</t>
  </si>
  <si>
    <t>TOUGH*3,MOVE*5,HEAL*2</t>
  </si>
  <si>
    <t>[TOUGH,TOUGH,TOUGH,MOVE,MOVE,MOVE,MOVE,MOVE,HEAL,HEAL]</t>
  </si>
  <si>
    <t>kill 2</t>
  </si>
  <si>
    <t>M14</t>
  </si>
  <si>
    <t>snapshot</t>
  </si>
  <si>
    <t>M15</t>
  </si>
  <si>
    <t>M16</t>
  </si>
  <si>
    <t>creep</t>
  </si>
  <si>
    <t>M17</t>
  </si>
  <si>
    <t>M18</t>
  </si>
  <si>
    <t>M19</t>
  </si>
  <si>
    <t>M20</t>
  </si>
  <si>
    <t>M21</t>
  </si>
  <si>
    <t>upgrage per 1500 tick</t>
  </si>
  <si>
    <t>upgrader</t>
  </si>
  <si>
    <t>cost</t>
  </si>
  <si>
    <t>carrier</t>
  </si>
  <si>
    <t>[MOVE,MOVE,MOVE,MOVE,MOVE,MOVE,MOVE,MOVE,MOVE,MOVE,CARRY,CARRY,CARRY,CARRY,CARRY,CARRY,CARRY,CARRY,CARRY,CARRY,CARRY,CARRY,CARRY,CARRY,CARRY,CARRY,CARRY,CARRY,CARRY,CARRY]</t>
  </si>
  <si>
    <t>[MOVE,MOVE,MOVE,MOVE,MOVE,WORK,WORK,WORK,WORK,WORK,WORK,WORK,WORK,WORK,WORK,CARRY,CARRY,CARRY,CARRY]</t>
  </si>
  <si>
    <t>ticks per hour</t>
  </si>
  <si>
    <t>2 lvl snapshot</t>
  </si>
  <si>
    <t>M06</t>
  </si>
  <si>
    <t>M00</t>
  </si>
  <si>
    <t>M04</t>
  </si>
  <si>
    <t>d</t>
  </si>
  <si>
    <t>buy</t>
  </si>
  <si>
    <t>e</t>
  </si>
  <si>
    <t>M07</t>
  </si>
  <si>
    <t>M03</t>
  </si>
  <si>
    <t>M01</t>
  </si>
  <si>
    <t>Rampart calculate</t>
  </si>
  <si>
    <t>tick</t>
  </si>
  <si>
    <t>hit</t>
  </si>
  <si>
    <t>tower</t>
  </si>
  <si>
    <t>energy</t>
  </si>
  <si>
    <t>builder</t>
  </si>
  <si>
    <t>energy per 300 tick</t>
  </si>
  <si>
    <t>r attack area</t>
  </si>
  <si>
    <t>[TOUGH,TOUGH,TOUGH,TOUGH,TOUGH,TOUGH,TOUGH,TOUGH,TOUGH,TOUGH,TOUGH,TOUGH,MOVE,MOVE,MOVE,MOVE,MOVE,MOVE,MOVE,MOVE,MOVE,MOVE,MOVE,MOVE,MOVE,MOVE,MOVE,MOVE,MOVE,ATTACK,ATTACK,ATTACK,ATTACK,ATTACK,ATTACK,ATTACK,ATTACK,ATTACK,ATTACK,ATTACK,ATTACK,ATTACK,ATTACK,ATTACK,ATTACK,ATTACK,ATTACK,ATTACK,ATTACK,ATTACK]</t>
  </si>
  <si>
    <t>Anti tower</t>
  </si>
  <si>
    <t>TOUGH*12,MOVE*17,ATTACK*21</t>
  </si>
  <si>
    <t>[TOUGH,TOUGH,TOUGH,TOUGH,TOUGH,TOUGH,TOUGH,TOUGH,TOUGH,TOUGH,TOUGH,TOUGH,MOVE,MOVE,MOVE,MOVE,MOVE,MOVE,MOVE,MOVE,MOVE,MOVE,MOVE,MOVE,MOVE,MOVE,MOVE,MOVE,MOVE,HEAL,HEAL,HEAL,HEAL,HEAL,HEAL,HEAL,HEAL,HEAL,HEAL,HEAL,HEAL,HEAL,HEAL,HEAL,HEAL,HEAL,HEAL,HEAL,HEAL,HEAL]</t>
  </si>
  <si>
    <t>TOUGH*12,MOVE*17,HEAL*21</t>
  </si>
  <si>
    <t>TOUGH</t>
  </si>
  <si>
    <t>HEAL</t>
  </si>
  <si>
    <t>XGHO2</t>
  </si>
  <si>
    <t>XLHO2</t>
  </si>
  <si>
    <t>Buy</t>
  </si>
  <si>
    <t>M22</t>
  </si>
  <si>
    <t>E58N31</t>
  </si>
  <si>
    <t>XGH2O</t>
  </si>
  <si>
    <t>/cast Drain Soul(Rank 1)</t>
  </si>
  <si>
    <t>/script CastPetAction(2)</t>
  </si>
  <si>
    <t>САМОСТОЯТЕЛЬНЫЙ ПЕТ:</t>
  </si>
  <si>
    <t>/script if GetUnitName("target")==nil then TargetNearestEnemy() end</t>
  </si>
  <si>
    <t>/script CastPetAction(2);</t>
  </si>
  <si>
    <t>/script PetAttack(target)</t>
  </si>
  <si>
    <t>АТАКА ПЕТА+ КАСТ СПЕЛА:</t>
  </si>
  <si>
    <t>/cast (*Put Spell Here*)</t>
  </si>
  <si>
    <t>ПОХИЩЕНИЯ ДУШИ МАКРОС С УДАЛЕНИЕМ ИЗ СУМКИ ШАРДА: (20+)</t>
  </si>
  <si>
    <t>/run local a=GetBagName(4); if a=="Core Felcloth Bag" or a=="Felcloth Bag" or a=="Soul Pouch" or a=="Box of Souls" or a=="Small Soul Pouch" then PickupContainerItem(4,GetContainerNumSlots(4)) DeleteCursorItem() else end</t>
  </si>
  <si>
    <t>#showtooltip</t>
  </si>
  <si>
    <t>/run PickupContainerItem(4,GetContainerNumSlots(4)) DeleteCursorItem()</t>
  </si>
  <si>
    <t>/cast [@mouseover,exists]SPELLNAME;SPELLNAME</t>
  </si>
  <si>
    <t>[@mouseover,exists]</t>
  </si>
  <si>
    <t>/run c=CastSpellByName s="SPELLNAME" m="mouseover" if UnitExists(m) and UnitReaction(m,"player")&lt;5 then TargetUnit(m) c(s) TargetLastTarget() else c(s) end</t>
  </si>
  <si>
    <t>/cqs</t>
  </si>
  <si>
    <t>/focus [target=mouseover,harm,nounithasvehicleui,exists,nodead]</t>
  </si>
  <si>
    <t>/cast [target=focus,harm,nounithasvehicleui,exists,nodead]Bind Elemental;</t>
  </si>
  <si>
    <t>/script UIErrorsFrame:Clear()</t>
  </si>
  <si>
    <t>M23</t>
  </si>
  <si>
    <t>Max Base</t>
  </si>
  <si>
    <t>Min Base</t>
  </si>
  <si>
    <t>MainContext</t>
  </si>
  <si>
    <t>Init if not exist</t>
  </si>
  <si>
    <t xml:space="preserve"> -&gt;</t>
  </si>
  <si>
    <t>MainRoomCollector</t>
  </si>
  <si>
    <t>InStartOfTick()</t>
  </si>
  <si>
    <t>MainRoom</t>
  </si>
  <si>
    <t>SlaveRoom</t>
  </si>
  <si>
    <t>економия</t>
  </si>
  <si>
    <t>профит при использовании XGH2O</t>
  </si>
  <si>
    <t>можно купить energy</t>
  </si>
  <si>
    <t>system.resetAllData()</t>
  </si>
  <si>
    <t>setPassword('Username', 'YourDesiredPassword')</t>
  </si>
  <si>
    <t>udo apt-get install -y mongodb-org</t>
  </si>
  <si>
    <t>sudo systemctl start mongod</t>
  </si>
  <si>
    <t>sudo systemctl enable mongod</t>
  </si>
  <si>
    <t>setTickRate(50)</t>
  </si>
  <si>
    <t>setPassword('vsolo','v1234')</t>
  </si>
  <si>
    <t>screepsUser=vsolo</t>
  </si>
  <si>
    <t>screepsPassword=v1234</t>
  </si>
  <si>
    <t>screepsHost=http://192.168.126.129:21025</t>
  </si>
  <si>
    <t>screepsBranch=default</t>
  </si>
  <si>
    <t>sudo su screeps</t>
  </si>
  <si>
    <t>cd ~/world</t>
  </si>
  <si>
    <t>npx screeps cli</t>
  </si>
  <si>
    <t xml:space="preserve">sudo su screeps </t>
  </si>
  <si>
    <t>vbwqu1pa</t>
  </si>
  <si>
    <t>npx screeps start</t>
  </si>
  <si>
    <t>192.168.126.130</t>
  </si>
  <si>
    <t>screepsHost=http://192.168.126.130:21025</t>
  </si>
  <si>
    <t>storage.db['users'].update({ username: 'vsolo' },{ $set: { gcl: 65000000000 }})</t>
  </si>
  <si>
    <t>bots.removeUser("AliceBot")</t>
  </si>
  <si>
    <t>bots.removeUser("MichaelBot")</t>
  </si>
  <si>
    <t>bots.removeUser("JackBot")</t>
  </si>
  <si>
    <t>bots.removeUser("EmmaBot")</t>
  </si>
  <si>
    <t>storage.db['rooms.objects'].update({ _id: 'idOfController' },{ $set: { level: 8 }})</t>
  </si>
  <si>
    <t>storage.db['rooms.objects'].update({ _id: '0f430773646b814' },{ $set: { progress: 3639000 }})</t>
  </si>
  <si>
    <t>storage.db['rooms.objects'].update({ _id: '9b890773ce4ed89' },{ $set: { progress: 3639000 }})</t>
  </si>
  <si>
    <t>storage.db['rooms.objects'].update({ _id: 'a2db077296e87b8' },{ $set: { progress: 3639000 }})</t>
  </si>
  <si>
    <t>storage.db['rooms.objects'].update({ _id: 'b849077288c3f5a' },{ $set: { progress: 1200000 }})</t>
  </si>
  <si>
    <t>storage.db['rooms.objects'].update({ type: 'constructionSite' },{ $set: { progress: 99999 }})</t>
  </si>
  <si>
    <t>storage.db['rooms.objects'].update({ _id: '999acbae77ed696' },{ $set: { energy: 400000 }})</t>
  </si>
  <si>
    <t>storage.db['rooms.objects'].update({ _id: '1717d1d6e8c906a' },{ $set: { energy: 200000 }})</t>
  </si>
  <si>
    <t>storage.db['rooms.objects'].update({ _id: 'a58c84ba70a5de7' },{ $set: { energy: 100000 }})</t>
  </si>
  <si>
    <t>storage.db['rooms.objects'].update({ _id: '999acbae77ed696' },{ $set: { GH2O: 100000 }})</t>
  </si>
  <si>
    <t>https://docs.screeps.com/contributed/ps_ubuntu.html</t>
  </si>
  <si>
    <t>настрій</t>
  </si>
  <si>
    <t>здоров'я</t>
  </si>
  <si>
    <t>кошти</t>
  </si>
  <si>
    <t>ситість</t>
  </si>
  <si>
    <t>спорт</t>
  </si>
  <si>
    <t>розум</t>
  </si>
  <si>
    <t>вроджені характеристики</t>
  </si>
  <si>
    <t>сила</t>
  </si>
  <si>
    <t>працездатність</t>
  </si>
  <si>
    <t>ресторан</t>
  </si>
  <si>
    <t>++</t>
  </si>
  <si>
    <t>--</t>
  </si>
  <si>
    <t>прод. Магазин</t>
  </si>
  <si>
    <t>час</t>
  </si>
  <si>
    <t>-</t>
  </si>
  <si>
    <t>+</t>
  </si>
  <si>
    <t>робота</t>
  </si>
  <si>
    <t>---</t>
  </si>
  <si>
    <t>рибалка</t>
  </si>
  <si>
    <t>дім сон</t>
  </si>
  <si>
    <t>відпочитість</t>
  </si>
  <si>
    <t>наступне</t>
  </si>
  <si>
    <t>унівеситет</t>
  </si>
  <si>
    <t>види роботи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</si>
</sst>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₴&quot;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sz val="10"/>
      <color rgb="FF000000"/>
      <name val="Arial"/>
      <family val="2"/>
    </font>
    <font>
      <sz val="11"/>
      <color rgb="FFCCCCCC"/>
      <name val="Arial"/>
      <family val="2"/>
    </font>
    <font>
      <i/>
      <sz val="13"/>
      <color theme="1"/>
      <name val="Courier New"/>
      <family val="3"/>
    </font>
    <font>
      <sz val="13"/>
      <color theme="1"/>
      <name val="Courier New"/>
      <family val="3"/>
    </font>
    <font>
      <sz val="13"/>
      <color theme="1"/>
      <name val="Arial"/>
      <family val="2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CFF9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/>
    <xf numFmtId="0" fontId="1" fillId="7" borderId="1" xfId="0" applyFont="1" applyFill="1" applyBorder="1"/>
    <xf numFmtId="0" fontId="1" fillId="6" borderId="1" xfId="0" applyFont="1" applyFill="1" applyBorder="1"/>
    <xf numFmtId="0" fontId="1" fillId="5" borderId="1" xfId="0" applyFont="1" applyFill="1" applyBorder="1"/>
    <xf numFmtId="0" fontId="1" fillId="8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9" borderId="1" xfId="0" applyFill="1" applyBorder="1"/>
    <xf numFmtId="0" fontId="0" fillId="0" borderId="0" xfId="0" applyFill="1"/>
    <xf numFmtId="0" fontId="1" fillId="10" borderId="1" xfId="0" applyFont="1" applyFill="1" applyBorder="1"/>
    <xf numFmtId="0" fontId="0" fillId="10" borderId="1" xfId="0" applyFill="1" applyBorder="1"/>
    <xf numFmtId="164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9" borderId="0" xfId="0" applyFill="1"/>
    <xf numFmtId="0" fontId="9" fillId="0" borderId="0" xfId="1"/>
    <xf numFmtId="0" fontId="8" fillId="0" borderId="1" xfId="0" quotePrefix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352425</xdr:colOff>
      <xdr:row>2</xdr:row>
      <xdr:rowOff>76200</xdr:rowOff>
    </xdr:from>
    <xdr:to>
      <xdr:col>8</xdr:col>
      <xdr:colOff>361415</xdr:colOff>
      <xdr:row>24</xdr:row>
      <xdr:rowOff>189962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C6CBBB0-16FD-4B83-9D97-9A0A87DFD6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025" y="457200"/>
          <a:ext cx="4276190" cy="43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screeps.com/contributed/ps_ubuntu.html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91D9F-DCEA-4E79-967A-CDC2E1F2774F}">
  <dimension ref="D3:AZ34"/>
  <sheetViews>
    <sheetView workbookViewId="0">
      <selection activeCell="U25" sqref="U25"/>
    </sheetView>
  </sheetViews>
  <sheetFormatPr defaultRowHeight="15" x14ac:dyDescent="0.25"/>
  <cols>
    <col min="5" max="5" width="3" bestFit="1" customWidth="1"/>
    <col min="7" max="13" width="2.7109375" customWidth="1"/>
    <col min="16" max="22" width="2.7109375" customWidth="1"/>
    <col min="26" max="26" width="4.7109375" customWidth="1"/>
    <col min="27" max="27" width="5" customWidth="1"/>
    <col min="28" max="52" width="4.7109375" customWidth="1"/>
  </cols>
  <sheetData>
    <row r="3" spans="4:52" x14ac:dyDescent="0.25">
      <c r="N3" t="s">
        <v>19</v>
      </c>
    </row>
    <row r="4" spans="4:52" x14ac:dyDescent="0.25">
      <c r="G4" s="4" t="s">
        <v>0</v>
      </c>
      <c r="H4" s="4" t="s">
        <v>2</v>
      </c>
      <c r="I4" s="4" t="s">
        <v>1</v>
      </c>
      <c r="J4" s="4" t="s">
        <v>3</v>
      </c>
      <c r="K4" s="4" t="s">
        <v>4</v>
      </c>
      <c r="L4" s="4" t="s">
        <v>5</v>
      </c>
      <c r="M4" s="4" t="s">
        <v>6</v>
      </c>
      <c r="P4" s="4" t="s">
        <v>0</v>
      </c>
      <c r="Q4" s="4" t="s">
        <v>2</v>
      </c>
      <c r="R4" s="4" t="s">
        <v>1</v>
      </c>
      <c r="S4" s="4" t="s">
        <v>3</v>
      </c>
      <c r="T4" s="4" t="s">
        <v>4</v>
      </c>
      <c r="U4" s="4" t="s">
        <v>5</v>
      </c>
      <c r="V4" s="4" t="s">
        <v>6</v>
      </c>
      <c r="Y4" s="2"/>
      <c r="Z4" s="28" t="s">
        <v>37</v>
      </c>
      <c r="AA4" s="29"/>
      <c r="AB4" s="30"/>
      <c r="AC4" s="28" t="s">
        <v>38</v>
      </c>
      <c r="AD4" s="29"/>
      <c r="AE4" s="30"/>
      <c r="AF4" s="28" t="s">
        <v>39</v>
      </c>
      <c r="AG4" s="29"/>
      <c r="AH4" s="30"/>
      <c r="AI4" s="28" t="s">
        <v>40</v>
      </c>
      <c r="AJ4" s="29"/>
      <c r="AK4" s="30"/>
      <c r="AL4" s="28" t="s">
        <v>41</v>
      </c>
      <c r="AM4" s="29"/>
      <c r="AN4" s="30"/>
      <c r="AO4" s="28" t="s">
        <v>42</v>
      </c>
      <c r="AP4" s="29"/>
      <c r="AQ4" s="30"/>
      <c r="AR4" s="28" t="s">
        <v>43</v>
      </c>
      <c r="AS4" s="29"/>
      <c r="AT4" s="30"/>
      <c r="AU4" s="28" t="s">
        <v>44</v>
      </c>
      <c r="AV4" s="29"/>
      <c r="AW4" s="30"/>
      <c r="AX4" s="28" t="s">
        <v>45</v>
      </c>
      <c r="AY4" s="29"/>
      <c r="AZ4" s="30"/>
    </row>
    <row r="5" spans="4:52" x14ac:dyDescent="0.25">
      <c r="D5" s="15" t="s">
        <v>70</v>
      </c>
      <c r="E5" s="2">
        <v>0</v>
      </c>
      <c r="F5" s="2" t="s">
        <v>7</v>
      </c>
      <c r="G5" s="2">
        <v>1</v>
      </c>
      <c r="H5" s="2"/>
      <c r="I5" s="2"/>
      <c r="J5" s="2"/>
      <c r="K5" s="2"/>
      <c r="L5" s="2"/>
      <c r="M5" s="2"/>
      <c r="N5" t="s">
        <v>20</v>
      </c>
      <c r="P5" s="2"/>
      <c r="Q5" s="2"/>
      <c r="R5" s="2">
        <v>1</v>
      </c>
      <c r="S5" s="2">
        <v>1</v>
      </c>
      <c r="T5" s="2">
        <v>1</v>
      </c>
      <c r="U5" s="2">
        <v>1</v>
      </c>
      <c r="V5" s="2"/>
      <c r="W5" t="s">
        <v>25</v>
      </c>
      <c r="Y5" s="3" t="s">
        <v>46</v>
      </c>
      <c r="Z5" s="15" t="s">
        <v>141</v>
      </c>
      <c r="AA5" s="15" t="s">
        <v>0</v>
      </c>
      <c r="AB5" s="15"/>
      <c r="AC5" s="6">
        <v>1</v>
      </c>
      <c r="AD5" s="6" t="s">
        <v>0</v>
      </c>
      <c r="AE5" s="6" t="s">
        <v>61</v>
      </c>
      <c r="AF5" s="15" t="s">
        <v>137</v>
      </c>
      <c r="AG5" s="15" t="s">
        <v>1</v>
      </c>
      <c r="AH5" s="15"/>
      <c r="AI5" s="15" t="s">
        <v>135</v>
      </c>
      <c r="AJ5" s="15" t="s">
        <v>2</v>
      </c>
      <c r="AK5" s="15"/>
      <c r="AL5" s="5"/>
      <c r="AM5" s="5"/>
      <c r="AN5" s="5"/>
      <c r="AO5" s="8">
        <v>2</v>
      </c>
      <c r="AP5" s="8" t="s">
        <v>1</v>
      </c>
      <c r="AQ5" s="8" t="s">
        <v>61</v>
      </c>
      <c r="AR5" s="9"/>
      <c r="AS5" s="9" t="s">
        <v>4</v>
      </c>
      <c r="AT5" s="9"/>
      <c r="AU5" s="9"/>
      <c r="AV5" s="9" t="s">
        <v>2</v>
      </c>
      <c r="AW5" s="9"/>
      <c r="AX5" s="6">
        <v>1</v>
      </c>
      <c r="AY5" s="6" t="s">
        <v>1</v>
      </c>
      <c r="AZ5" s="6" t="s">
        <v>138</v>
      </c>
    </row>
    <row r="6" spans="4:52" x14ac:dyDescent="0.25">
      <c r="D6" t="s">
        <v>72</v>
      </c>
      <c r="E6" s="3">
        <v>1</v>
      </c>
      <c r="F6" s="3" t="s">
        <v>8</v>
      </c>
      <c r="G6" s="3"/>
      <c r="H6" s="3"/>
      <c r="I6" s="3">
        <v>1</v>
      </c>
      <c r="J6" s="3"/>
      <c r="K6" s="3"/>
      <c r="L6" s="3"/>
      <c r="M6" s="3"/>
      <c r="N6" t="s">
        <v>21</v>
      </c>
      <c r="P6" s="3">
        <v>2</v>
      </c>
      <c r="Q6" s="3">
        <v>1</v>
      </c>
      <c r="R6" s="3"/>
      <c r="S6" s="3"/>
      <c r="T6" s="3"/>
      <c r="U6" s="3">
        <v>1</v>
      </c>
      <c r="V6" s="3"/>
      <c r="W6" t="s">
        <v>23</v>
      </c>
      <c r="Y6" s="2" t="s">
        <v>47</v>
      </c>
      <c r="Z6" s="6">
        <v>1</v>
      </c>
      <c r="AA6" s="6" t="s">
        <v>5</v>
      </c>
      <c r="AB6" s="6" t="s">
        <v>62</v>
      </c>
      <c r="AC6" s="15" t="s">
        <v>142</v>
      </c>
      <c r="AD6" s="15" t="s">
        <v>2</v>
      </c>
      <c r="AE6" s="15"/>
      <c r="AF6" s="9"/>
      <c r="AG6" s="9" t="s">
        <v>0</v>
      </c>
      <c r="AH6" s="9"/>
      <c r="AI6" s="6">
        <v>1</v>
      </c>
      <c r="AJ6" s="6" t="s">
        <v>2</v>
      </c>
      <c r="AK6" s="6" t="s">
        <v>62</v>
      </c>
      <c r="AL6" s="5"/>
      <c r="AM6" s="5"/>
      <c r="AN6" s="5"/>
      <c r="AO6" s="10">
        <v>1</v>
      </c>
      <c r="AP6" s="10" t="s">
        <v>1</v>
      </c>
      <c r="AQ6" s="10" t="s">
        <v>61</v>
      </c>
      <c r="AR6" s="8">
        <v>1</v>
      </c>
      <c r="AS6" s="8" t="s">
        <v>0</v>
      </c>
      <c r="AT6" s="8" t="s">
        <v>62</v>
      </c>
      <c r="AU6" s="6">
        <v>1</v>
      </c>
      <c r="AV6" s="6" t="s">
        <v>0</v>
      </c>
      <c r="AW6" s="6" t="s">
        <v>138</v>
      </c>
      <c r="AX6" s="9"/>
      <c r="AY6" s="9" t="s">
        <v>2</v>
      </c>
      <c r="AZ6" s="9"/>
    </row>
    <row r="7" spans="4:52" x14ac:dyDescent="0.25">
      <c r="D7" t="s">
        <v>71</v>
      </c>
      <c r="E7" s="2">
        <v>2</v>
      </c>
      <c r="F7" s="2" t="s">
        <v>9</v>
      </c>
      <c r="G7" s="2"/>
      <c r="H7" s="2"/>
      <c r="I7" s="2"/>
      <c r="J7" s="2"/>
      <c r="K7" s="2"/>
      <c r="L7" s="2">
        <v>1</v>
      </c>
      <c r="M7" s="2"/>
      <c r="N7" t="s">
        <v>22</v>
      </c>
      <c r="P7" s="2">
        <v>1</v>
      </c>
      <c r="Q7" s="2">
        <v>2</v>
      </c>
      <c r="R7" s="2"/>
      <c r="S7" s="2"/>
      <c r="T7" s="2"/>
      <c r="U7" s="2">
        <v>1</v>
      </c>
      <c r="V7" s="2"/>
      <c r="W7" t="s">
        <v>24</v>
      </c>
      <c r="Y7" s="3" t="s">
        <v>48</v>
      </c>
      <c r="Z7" s="9"/>
      <c r="AA7" s="9" t="s">
        <v>5</v>
      </c>
      <c r="AB7" s="9"/>
      <c r="AC7" s="9"/>
      <c r="AD7" s="9" t="s">
        <v>5</v>
      </c>
      <c r="AE7" s="9"/>
      <c r="AF7" s="6">
        <v>1</v>
      </c>
      <c r="AG7" s="6" t="s">
        <v>0</v>
      </c>
      <c r="AH7" s="6" t="s">
        <v>61</v>
      </c>
      <c r="AI7" s="15" t="s">
        <v>136</v>
      </c>
      <c r="AJ7" s="15" t="s">
        <v>0</v>
      </c>
      <c r="AK7" s="15"/>
      <c r="AL7" s="5"/>
      <c r="AM7" s="5"/>
      <c r="AN7" s="5"/>
      <c r="AO7" s="5"/>
      <c r="AP7" s="5"/>
      <c r="AQ7" s="5"/>
      <c r="AR7" s="9"/>
      <c r="AS7" s="9" t="s">
        <v>0</v>
      </c>
      <c r="AT7" s="9"/>
      <c r="AU7" s="9"/>
      <c r="AV7" s="9" t="s">
        <v>0</v>
      </c>
      <c r="AW7" s="9"/>
      <c r="AX7" s="6">
        <v>1</v>
      </c>
      <c r="AY7" s="6" t="s">
        <v>0</v>
      </c>
      <c r="AZ7" s="6" t="s">
        <v>62</v>
      </c>
    </row>
    <row r="8" spans="4:52" x14ac:dyDescent="0.25">
      <c r="D8" t="s">
        <v>85</v>
      </c>
      <c r="E8" s="3">
        <v>3</v>
      </c>
      <c r="F8" s="3" t="s">
        <v>10</v>
      </c>
      <c r="G8" s="3"/>
      <c r="H8" s="3">
        <v>1</v>
      </c>
      <c r="I8" s="3"/>
      <c r="J8" s="3"/>
      <c r="K8" s="3"/>
      <c r="L8" s="3"/>
      <c r="M8" s="3"/>
      <c r="N8" t="s">
        <v>26</v>
      </c>
      <c r="O8">
        <v>1</v>
      </c>
      <c r="P8" s="3">
        <v>1</v>
      </c>
      <c r="Q8" s="3">
        <v>2</v>
      </c>
      <c r="R8" s="3"/>
      <c r="S8" s="3"/>
      <c r="T8" s="3"/>
      <c r="U8" s="3"/>
      <c r="V8" s="3"/>
      <c r="W8" t="s">
        <v>33</v>
      </c>
      <c r="Y8" s="2" t="s">
        <v>49</v>
      </c>
      <c r="Z8" s="6">
        <v>1</v>
      </c>
      <c r="AA8" s="6" t="s">
        <v>4</v>
      </c>
      <c r="AB8" s="6" t="s">
        <v>61</v>
      </c>
      <c r="AC8" s="9"/>
      <c r="AD8" s="9" t="s">
        <v>6</v>
      </c>
      <c r="AE8" s="9"/>
      <c r="AF8" s="6">
        <v>1</v>
      </c>
      <c r="AG8" s="6" t="s">
        <v>4</v>
      </c>
      <c r="AH8" s="6" t="s">
        <v>63</v>
      </c>
      <c r="AI8" s="10">
        <v>3</v>
      </c>
      <c r="AJ8" s="10" t="s">
        <v>4</v>
      </c>
      <c r="AK8" s="10" t="s">
        <v>62</v>
      </c>
      <c r="AL8" s="6"/>
      <c r="AM8" s="6"/>
      <c r="AN8" s="6"/>
      <c r="AO8" s="10">
        <v>3</v>
      </c>
      <c r="AP8" s="10" t="s">
        <v>1</v>
      </c>
      <c r="AQ8" s="10" t="s">
        <v>61</v>
      </c>
      <c r="AR8" s="6">
        <v>1</v>
      </c>
      <c r="AS8" s="6" t="s">
        <v>2</v>
      </c>
      <c r="AT8" s="6" t="s">
        <v>62</v>
      </c>
      <c r="AU8" s="6">
        <v>1</v>
      </c>
      <c r="AV8" s="6" t="s">
        <v>0</v>
      </c>
      <c r="AW8" s="6" t="s">
        <v>61</v>
      </c>
      <c r="AX8" s="15" t="s">
        <v>143</v>
      </c>
      <c r="AY8" s="15" t="s">
        <v>1</v>
      </c>
      <c r="AZ8" s="15"/>
    </row>
    <row r="9" spans="4:52" x14ac:dyDescent="0.25">
      <c r="D9" s="15" t="s">
        <v>86</v>
      </c>
      <c r="E9" s="2">
        <v>4</v>
      </c>
      <c r="F9" s="2" t="s">
        <v>11</v>
      </c>
      <c r="G9" s="2"/>
      <c r="H9" s="2"/>
      <c r="I9" s="2">
        <v>1</v>
      </c>
      <c r="J9" s="2"/>
      <c r="K9" s="2"/>
      <c r="L9" s="2"/>
      <c r="M9" s="2"/>
      <c r="N9" t="s">
        <v>27</v>
      </c>
      <c r="P9" s="2">
        <v>2</v>
      </c>
      <c r="Q9" s="2">
        <v>1</v>
      </c>
      <c r="R9" s="2"/>
      <c r="S9" s="2">
        <v>1</v>
      </c>
      <c r="T9" s="2"/>
      <c r="U9" s="2"/>
      <c r="V9" s="2"/>
      <c r="W9" t="s">
        <v>28</v>
      </c>
      <c r="Y9" s="3" t="s">
        <v>50</v>
      </c>
      <c r="Z9" s="9"/>
      <c r="AA9" s="9" t="s">
        <v>5</v>
      </c>
      <c r="AB9" s="9"/>
      <c r="AC9" s="9"/>
      <c r="AD9" s="9" t="s">
        <v>5</v>
      </c>
      <c r="AE9" s="9"/>
      <c r="AF9" s="5"/>
      <c r="AG9" s="5"/>
      <c r="AH9" s="5"/>
      <c r="AI9" s="5"/>
      <c r="AJ9" s="5"/>
      <c r="AK9" s="5"/>
      <c r="AL9" s="5"/>
      <c r="AM9" s="5"/>
      <c r="AN9" s="5"/>
      <c r="AO9" s="10">
        <v>3</v>
      </c>
      <c r="AP9" s="10" t="s">
        <v>1</v>
      </c>
      <c r="AQ9" s="10" t="s">
        <v>61</v>
      </c>
      <c r="AR9" s="9"/>
      <c r="AS9" s="9" t="s">
        <v>2</v>
      </c>
      <c r="AT9" s="9"/>
      <c r="AU9" s="6">
        <v>1</v>
      </c>
      <c r="AV9" s="6" t="s">
        <v>2</v>
      </c>
      <c r="AW9" s="6" t="s">
        <v>63</v>
      </c>
      <c r="AX9" s="6">
        <v>1</v>
      </c>
      <c r="AY9" s="6" t="s">
        <v>5</v>
      </c>
      <c r="AZ9" s="6" t="s">
        <v>63</v>
      </c>
    </row>
    <row r="10" spans="4:52" x14ac:dyDescent="0.25">
      <c r="D10" t="s">
        <v>87</v>
      </c>
      <c r="E10" s="3">
        <v>5</v>
      </c>
      <c r="F10" s="3" t="s">
        <v>12</v>
      </c>
      <c r="G10" s="3"/>
      <c r="H10" s="3"/>
      <c r="I10" s="3"/>
      <c r="J10" s="3"/>
      <c r="K10" s="3"/>
      <c r="L10" s="3">
        <v>1</v>
      </c>
      <c r="M10" s="3"/>
      <c r="N10" t="s">
        <v>29</v>
      </c>
      <c r="P10" s="3"/>
      <c r="Q10" s="3"/>
      <c r="R10" s="3"/>
      <c r="S10" s="3"/>
      <c r="T10" s="3">
        <v>1</v>
      </c>
      <c r="U10" s="3"/>
      <c r="V10" s="3"/>
      <c r="W10" t="s">
        <v>30</v>
      </c>
      <c r="Y10" s="2" t="s">
        <v>51</v>
      </c>
      <c r="Z10" s="6">
        <v>1</v>
      </c>
      <c r="AA10" s="6" t="s">
        <v>1</v>
      </c>
      <c r="AB10" s="6" t="s">
        <v>138</v>
      </c>
      <c r="AC10" s="6">
        <v>1</v>
      </c>
      <c r="AD10" s="6" t="s">
        <v>5</v>
      </c>
      <c r="AE10" s="6" t="s">
        <v>62</v>
      </c>
      <c r="AF10" s="5"/>
      <c r="AG10" s="5"/>
      <c r="AH10" s="5"/>
      <c r="AI10" s="5"/>
      <c r="AJ10" s="5"/>
      <c r="AK10" s="5"/>
      <c r="AL10" s="5"/>
      <c r="AM10" s="5"/>
      <c r="AN10" s="5"/>
      <c r="AO10" s="10">
        <v>3</v>
      </c>
      <c r="AP10" s="10" t="s">
        <v>0</v>
      </c>
      <c r="AQ10" s="10" t="s">
        <v>61</v>
      </c>
      <c r="AR10" s="9"/>
      <c r="AS10" s="9" t="s">
        <v>0</v>
      </c>
      <c r="AT10" s="9"/>
      <c r="AU10" s="5"/>
      <c r="AV10" s="5"/>
      <c r="AW10" s="5"/>
      <c r="AX10" s="5"/>
      <c r="AY10" s="5"/>
      <c r="AZ10" s="5"/>
    </row>
    <row r="11" spans="4:52" x14ac:dyDescent="0.25">
      <c r="D11" s="16" t="s">
        <v>88</v>
      </c>
      <c r="E11" s="2">
        <v>6</v>
      </c>
      <c r="F11" s="2" t="s">
        <v>13</v>
      </c>
      <c r="G11" s="2"/>
      <c r="H11" s="2">
        <v>1</v>
      </c>
      <c r="I11" s="2"/>
      <c r="J11" s="2"/>
      <c r="K11" s="2"/>
      <c r="L11" s="2"/>
      <c r="M11" s="2"/>
      <c r="N11" t="s">
        <v>31</v>
      </c>
      <c r="O11">
        <v>1</v>
      </c>
      <c r="P11" s="2">
        <v>1</v>
      </c>
      <c r="Q11" s="2">
        <v>2</v>
      </c>
      <c r="R11" s="2"/>
      <c r="S11" s="2"/>
      <c r="T11" s="2"/>
      <c r="U11" s="2"/>
      <c r="V11" s="2"/>
      <c r="W11" t="s">
        <v>32</v>
      </c>
      <c r="Y11" s="3" t="s">
        <v>52</v>
      </c>
      <c r="Z11" s="9"/>
      <c r="AA11" s="9" t="s">
        <v>5</v>
      </c>
      <c r="AB11" s="9"/>
      <c r="AC11" s="9"/>
      <c r="AD11" s="9" t="s">
        <v>3</v>
      </c>
      <c r="AE11" s="9"/>
      <c r="AF11" s="5"/>
      <c r="AG11" s="5"/>
      <c r="AH11" s="5"/>
      <c r="AI11" s="5"/>
      <c r="AJ11" s="5"/>
      <c r="AK11" s="5"/>
      <c r="AL11" s="5"/>
      <c r="AM11" s="5"/>
      <c r="AN11" s="5"/>
      <c r="AO11" s="6">
        <v>1</v>
      </c>
      <c r="AP11" s="6" t="s">
        <v>0</v>
      </c>
      <c r="AQ11" s="6" t="s">
        <v>61</v>
      </c>
      <c r="AR11" s="6">
        <v>2</v>
      </c>
      <c r="AS11" s="6" t="s">
        <v>0</v>
      </c>
      <c r="AT11" s="6" t="s">
        <v>62</v>
      </c>
      <c r="AU11" s="5"/>
      <c r="AV11" s="5"/>
      <c r="AW11" s="5"/>
      <c r="AX11" s="5"/>
      <c r="AY11" s="5"/>
      <c r="AZ11" s="5"/>
    </row>
    <row r="12" spans="4:52" x14ac:dyDescent="0.25">
      <c r="D12" s="15" t="s">
        <v>89</v>
      </c>
      <c r="E12" s="3">
        <v>7</v>
      </c>
      <c r="F12" s="3" t="s">
        <v>14</v>
      </c>
      <c r="G12" s="3">
        <v>1</v>
      </c>
      <c r="H12" s="3"/>
      <c r="I12" s="3"/>
      <c r="J12" s="3"/>
      <c r="K12" s="3"/>
      <c r="L12" s="3"/>
      <c r="M12" s="3"/>
      <c r="P12" s="3"/>
      <c r="Q12" s="3"/>
      <c r="R12" s="3"/>
      <c r="S12" s="3"/>
      <c r="T12" s="3"/>
      <c r="U12" s="3"/>
      <c r="V12" s="3"/>
      <c r="Y12" s="2" t="s">
        <v>53</v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6">
        <v>1</v>
      </c>
      <c r="AP12" s="6" t="s">
        <v>5</v>
      </c>
      <c r="AQ12" s="6" t="s">
        <v>61</v>
      </c>
      <c r="AR12" s="9"/>
      <c r="AS12" s="9" t="s">
        <v>4</v>
      </c>
      <c r="AT12" s="9"/>
      <c r="AU12" s="5"/>
      <c r="AV12" s="5"/>
      <c r="AW12" s="5"/>
      <c r="AX12" s="5"/>
      <c r="AY12" s="5"/>
      <c r="AZ12" s="5"/>
    </row>
    <row r="13" spans="4:52" x14ac:dyDescent="0.25">
      <c r="D13" t="s">
        <v>90</v>
      </c>
      <c r="E13" s="2">
        <v>8</v>
      </c>
      <c r="F13" s="2" t="s">
        <v>15</v>
      </c>
      <c r="G13" s="2">
        <v>1</v>
      </c>
      <c r="H13" s="2"/>
      <c r="I13" s="2"/>
      <c r="J13" s="2"/>
      <c r="K13" s="2"/>
      <c r="L13" s="2"/>
      <c r="M13" s="2"/>
      <c r="P13" s="2"/>
      <c r="Q13" s="2"/>
      <c r="R13" s="2"/>
      <c r="S13" s="2"/>
      <c r="T13" s="2"/>
      <c r="U13" s="2"/>
      <c r="V13" s="2"/>
      <c r="Y13" s="3" t="s">
        <v>54</v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6">
        <v>1</v>
      </c>
      <c r="AP13" s="6" t="s">
        <v>6</v>
      </c>
      <c r="AQ13" s="6" t="s">
        <v>62</v>
      </c>
      <c r="AR13" s="6">
        <v>1</v>
      </c>
      <c r="AS13" s="6" t="s">
        <v>5</v>
      </c>
      <c r="AT13" s="6" t="s">
        <v>63</v>
      </c>
      <c r="AU13" s="5"/>
      <c r="AV13" s="5"/>
      <c r="AW13" s="5"/>
      <c r="AX13" s="5"/>
      <c r="AY13" s="5"/>
      <c r="AZ13" s="5"/>
    </row>
    <row r="14" spans="4:52" x14ac:dyDescent="0.25">
      <c r="D14" t="s">
        <v>91</v>
      </c>
      <c r="E14" s="3">
        <v>9</v>
      </c>
      <c r="F14" s="3" t="s">
        <v>16</v>
      </c>
      <c r="G14" s="3"/>
      <c r="H14" s="3"/>
      <c r="I14" s="3"/>
      <c r="J14" s="3"/>
      <c r="K14" s="3"/>
      <c r="L14" s="3">
        <v>1</v>
      </c>
      <c r="M14" s="3"/>
      <c r="P14" s="3"/>
      <c r="Q14" s="3"/>
      <c r="R14" s="3"/>
      <c r="S14" s="3"/>
      <c r="T14" s="3"/>
      <c r="U14" s="3"/>
      <c r="V14" s="3"/>
    </row>
    <row r="15" spans="4:52" x14ac:dyDescent="0.25">
      <c r="D15" t="s">
        <v>73</v>
      </c>
      <c r="E15" s="2">
        <v>10</v>
      </c>
      <c r="F15" s="2" t="s">
        <v>17</v>
      </c>
      <c r="G15" s="2"/>
      <c r="H15" s="2">
        <v>1</v>
      </c>
      <c r="I15" s="2"/>
      <c r="J15" s="2"/>
      <c r="K15" s="2"/>
      <c r="L15" s="2"/>
      <c r="M15" s="2"/>
      <c r="P15" s="2"/>
      <c r="Q15" s="2"/>
      <c r="R15" s="2"/>
      <c r="S15" s="2"/>
      <c r="T15" s="2"/>
      <c r="U15" s="2"/>
      <c r="V15" s="2"/>
    </row>
    <row r="16" spans="4:52" x14ac:dyDescent="0.25">
      <c r="D16" t="s">
        <v>75</v>
      </c>
      <c r="E16" s="3">
        <v>11</v>
      </c>
      <c r="F16" s="3" t="s">
        <v>18</v>
      </c>
      <c r="G16" s="3">
        <v>1</v>
      </c>
      <c r="H16" s="3"/>
      <c r="I16" s="3"/>
      <c r="J16" s="3"/>
      <c r="K16" s="3"/>
      <c r="L16" s="3"/>
      <c r="M16" s="3"/>
      <c r="P16" s="3"/>
      <c r="Q16" s="3"/>
      <c r="R16" s="3"/>
      <c r="S16" s="3"/>
      <c r="T16" s="3"/>
      <c r="U16" s="3"/>
      <c r="V16" s="3"/>
    </row>
    <row r="17" spans="4:42" x14ac:dyDescent="0.25">
      <c r="D17" t="s">
        <v>83</v>
      </c>
      <c r="E17" s="2">
        <v>12</v>
      </c>
      <c r="F17" s="2" t="s">
        <v>36</v>
      </c>
      <c r="G17" s="2"/>
      <c r="H17" s="2"/>
      <c r="I17" s="2"/>
      <c r="J17" s="2"/>
      <c r="K17" s="2"/>
      <c r="L17" s="2">
        <v>1</v>
      </c>
      <c r="M17" s="2"/>
      <c r="N17" s="14"/>
      <c r="O17" s="14"/>
      <c r="P17" s="2"/>
      <c r="Q17" s="2"/>
      <c r="R17" s="2"/>
      <c r="S17" s="2"/>
      <c r="T17" s="2"/>
      <c r="U17" s="2"/>
      <c r="V17" s="2"/>
    </row>
    <row r="18" spans="4:42" x14ac:dyDescent="0.25">
      <c r="D18" t="s">
        <v>84</v>
      </c>
      <c r="E18" s="3">
        <v>13</v>
      </c>
      <c r="F18" s="3" t="s">
        <v>67</v>
      </c>
      <c r="G18" s="3"/>
      <c r="H18" s="3"/>
      <c r="I18" s="3"/>
      <c r="J18" s="3"/>
      <c r="K18" s="3"/>
      <c r="L18" s="3">
        <v>1</v>
      </c>
      <c r="M18" s="3"/>
      <c r="N18" s="14"/>
      <c r="O18" s="14"/>
      <c r="AI18" s="1"/>
      <c r="AJ18" s="1"/>
      <c r="AK18" s="1"/>
      <c r="AL18" s="1"/>
      <c r="AM18" s="1"/>
      <c r="AN18" s="1"/>
      <c r="AO18" s="1"/>
      <c r="AP18" s="1"/>
    </row>
    <row r="19" spans="4:42" x14ac:dyDescent="0.25">
      <c r="D19" t="s">
        <v>117</v>
      </c>
      <c r="E19" s="2">
        <v>14</v>
      </c>
      <c r="F19" s="2" t="s">
        <v>69</v>
      </c>
      <c r="G19" s="2">
        <v>1</v>
      </c>
      <c r="H19" s="2"/>
      <c r="I19" s="2"/>
      <c r="J19" s="2"/>
      <c r="K19" s="2"/>
      <c r="L19" s="2"/>
      <c r="M19" s="2"/>
      <c r="N19" s="14"/>
      <c r="O19" s="14"/>
      <c r="AI19" s="6"/>
      <c r="AJ19" s="1" t="s">
        <v>118</v>
      </c>
      <c r="AK19" s="1"/>
      <c r="AL19" s="1"/>
      <c r="AM19" s="15"/>
      <c r="AN19" s="1" t="s">
        <v>134</v>
      </c>
      <c r="AO19" s="1"/>
      <c r="AP19" s="1"/>
    </row>
    <row r="20" spans="4:42" x14ac:dyDescent="0.25">
      <c r="D20" t="s">
        <v>119</v>
      </c>
      <c r="E20" s="2">
        <v>15</v>
      </c>
      <c r="F20" s="2" t="s">
        <v>59</v>
      </c>
      <c r="G20" s="2"/>
      <c r="H20" s="2"/>
      <c r="I20" s="2"/>
      <c r="J20" s="2"/>
      <c r="K20" s="2"/>
      <c r="L20" s="2"/>
      <c r="M20" s="2">
        <v>1</v>
      </c>
      <c r="N20" s="14"/>
      <c r="O20" s="14"/>
      <c r="AI20" s="1"/>
      <c r="AJ20" s="1"/>
      <c r="AK20" s="1"/>
      <c r="AL20" s="1"/>
      <c r="AM20" s="1"/>
      <c r="AN20" s="1"/>
      <c r="AO20" s="1"/>
      <c r="AP20" s="1"/>
    </row>
    <row r="21" spans="4:42" x14ac:dyDescent="0.25">
      <c r="D21" t="s">
        <v>120</v>
      </c>
      <c r="E21" s="2"/>
      <c r="F21" s="2" t="s">
        <v>76</v>
      </c>
      <c r="G21" s="2"/>
      <c r="H21" s="2"/>
      <c r="I21" s="2"/>
      <c r="J21" s="2"/>
      <c r="K21" s="2">
        <v>1</v>
      </c>
      <c r="L21" s="2"/>
      <c r="M21" s="2"/>
      <c r="N21" s="14" t="s">
        <v>121</v>
      </c>
      <c r="O21" s="14"/>
      <c r="AI21" s="1"/>
      <c r="AJ21" s="1"/>
      <c r="AK21" s="1"/>
      <c r="AL21" s="1"/>
      <c r="AM21" s="1"/>
      <c r="AN21" s="1"/>
      <c r="AO21" s="1"/>
      <c r="AP21" s="1"/>
    </row>
    <row r="22" spans="4:42" x14ac:dyDescent="0.25">
      <c r="D22" t="s">
        <v>122</v>
      </c>
      <c r="E22" s="3"/>
      <c r="F22" s="3" t="s">
        <v>68</v>
      </c>
      <c r="G22" s="3"/>
      <c r="H22" s="3">
        <v>1</v>
      </c>
      <c r="I22" s="3"/>
      <c r="J22" s="3"/>
      <c r="K22" s="3"/>
      <c r="L22" s="3"/>
      <c r="M22" s="3"/>
      <c r="N22" s="14" t="s">
        <v>121</v>
      </c>
      <c r="O22" s="14"/>
      <c r="AI22" s="9"/>
      <c r="AJ22" s="1" t="s">
        <v>56</v>
      </c>
      <c r="AK22" s="1"/>
      <c r="AL22" s="1"/>
      <c r="AM22" s="1"/>
      <c r="AN22" s="1"/>
      <c r="AO22" s="1"/>
      <c r="AP22" s="1"/>
    </row>
    <row r="23" spans="4:42" x14ac:dyDescent="0.25">
      <c r="D23" t="s">
        <v>123</v>
      </c>
      <c r="E23" s="3"/>
      <c r="F23" s="3" t="s">
        <v>74</v>
      </c>
      <c r="G23" s="3"/>
      <c r="H23" s="3"/>
      <c r="I23" s="3"/>
      <c r="J23" s="3"/>
      <c r="K23" s="3">
        <v>1</v>
      </c>
      <c r="L23" s="3"/>
      <c r="M23" s="3"/>
      <c r="N23" s="14" t="s">
        <v>121</v>
      </c>
      <c r="O23" s="14"/>
      <c r="AI23" s="8"/>
      <c r="AJ23" s="1" t="s">
        <v>57</v>
      </c>
      <c r="AK23" s="1"/>
      <c r="AL23" s="1"/>
      <c r="AM23" s="1"/>
      <c r="AN23" s="1"/>
      <c r="AO23" s="1"/>
      <c r="AP23" s="1"/>
    </row>
    <row r="24" spans="4:42" x14ac:dyDescent="0.25">
      <c r="D24" t="s">
        <v>124</v>
      </c>
      <c r="E24" s="3"/>
      <c r="F24" s="3" t="s">
        <v>64</v>
      </c>
      <c r="G24" s="3"/>
      <c r="H24" s="3">
        <v>1</v>
      </c>
      <c r="I24" s="3"/>
      <c r="J24" s="3"/>
      <c r="K24" s="3"/>
      <c r="L24" s="3"/>
      <c r="M24" s="3"/>
      <c r="N24" s="14" t="s">
        <v>121</v>
      </c>
      <c r="O24" s="14"/>
      <c r="AI24" s="7"/>
      <c r="AJ24" s="1" t="s">
        <v>58</v>
      </c>
      <c r="AK24" s="1"/>
      <c r="AL24" s="1"/>
      <c r="AM24" s="1"/>
      <c r="AN24" s="1"/>
      <c r="AO24" s="1"/>
      <c r="AP24" s="1"/>
    </row>
    <row r="25" spans="4:42" x14ac:dyDescent="0.25">
      <c r="D25" t="s">
        <v>125</v>
      </c>
      <c r="E25" s="2"/>
      <c r="F25" s="2" t="s">
        <v>65</v>
      </c>
      <c r="G25" s="2">
        <v>1</v>
      </c>
      <c r="H25" s="2"/>
      <c r="I25" s="2"/>
      <c r="J25" s="2"/>
      <c r="K25" s="2"/>
      <c r="L25" s="2"/>
      <c r="M25" s="2"/>
      <c r="N25" s="14" t="s">
        <v>121</v>
      </c>
      <c r="O25" s="14"/>
      <c r="AI25" s="10"/>
      <c r="AJ25" s="1" t="s">
        <v>60</v>
      </c>
      <c r="AK25" s="1"/>
      <c r="AL25" s="1"/>
      <c r="AM25" s="1"/>
      <c r="AN25" s="1"/>
      <c r="AO25" s="1"/>
      <c r="AP25" s="1"/>
    </row>
    <row r="26" spans="4:42" x14ac:dyDescent="0.25">
      <c r="D26" t="s">
        <v>126</v>
      </c>
      <c r="E26" s="3"/>
      <c r="F26" s="3" t="s">
        <v>66</v>
      </c>
      <c r="G26" s="3"/>
      <c r="H26" s="3"/>
      <c r="I26" s="3"/>
      <c r="J26" s="3">
        <v>1</v>
      </c>
      <c r="K26" s="3"/>
      <c r="L26" s="3"/>
      <c r="M26" s="3"/>
      <c r="N26" s="14" t="s">
        <v>121</v>
      </c>
      <c r="O26" s="14"/>
      <c r="AI26" s="1"/>
      <c r="AJ26" s="1"/>
      <c r="AK26" s="1"/>
      <c r="AL26" s="1"/>
      <c r="AM26" s="1"/>
      <c r="AN26" s="1"/>
      <c r="AO26" s="1"/>
      <c r="AP26" s="1"/>
    </row>
    <row r="27" spans="4:42" x14ac:dyDescent="0.25">
      <c r="D27" t="s">
        <v>162</v>
      </c>
      <c r="E27" s="2"/>
      <c r="F27" s="2" t="s">
        <v>163</v>
      </c>
      <c r="G27" s="2"/>
      <c r="H27" s="2"/>
      <c r="I27" s="2"/>
      <c r="J27" s="2">
        <v>1</v>
      </c>
      <c r="K27" s="2"/>
      <c r="L27" s="2"/>
      <c r="M27" s="2"/>
      <c r="N27" s="14"/>
      <c r="O27" s="14"/>
      <c r="AI27" s="1"/>
      <c r="AJ27" s="1"/>
      <c r="AK27" s="1"/>
      <c r="AL27" s="1"/>
      <c r="AM27" s="1"/>
      <c r="AN27" s="1"/>
      <c r="AO27" s="1"/>
      <c r="AP27" s="1"/>
    </row>
    <row r="28" spans="4:42" x14ac:dyDescent="0.25">
      <c r="D28" t="s">
        <v>184</v>
      </c>
      <c r="E28" s="2"/>
      <c r="F28" s="2"/>
      <c r="G28" s="2"/>
      <c r="H28" s="2"/>
      <c r="I28" s="2"/>
      <c r="J28" s="2">
        <v>1</v>
      </c>
      <c r="K28" s="2"/>
      <c r="L28" s="2"/>
      <c r="M28" s="2"/>
      <c r="N28" s="14"/>
      <c r="O28" s="14"/>
      <c r="AI28" s="1"/>
      <c r="AJ28" s="1"/>
      <c r="AK28" s="1"/>
      <c r="AL28" s="1"/>
      <c r="AM28" s="1"/>
      <c r="AN28" s="1"/>
      <c r="AO28" s="1"/>
      <c r="AP28" s="1"/>
    </row>
    <row r="29" spans="4:42" x14ac:dyDescent="0.25">
      <c r="E29" s="2" t="s">
        <v>55</v>
      </c>
      <c r="F29" s="2"/>
      <c r="G29" s="2">
        <v>1</v>
      </c>
      <c r="H29" s="2"/>
      <c r="I29" s="2">
        <v>2</v>
      </c>
      <c r="J29" s="2"/>
      <c r="K29" s="2">
        <v>1</v>
      </c>
      <c r="L29" s="2"/>
      <c r="M29" s="2"/>
      <c r="N29" s="14"/>
      <c r="O29" s="14"/>
      <c r="AI29" s="1"/>
      <c r="AJ29" s="1"/>
      <c r="AK29" s="1"/>
      <c r="AL29" s="1"/>
      <c r="AM29" s="1"/>
      <c r="AN29" s="1"/>
      <c r="AO29" s="1"/>
      <c r="AP29" s="1"/>
    </row>
    <row r="30" spans="4:42" x14ac:dyDescent="0.25">
      <c r="G30" s="1">
        <f>SUM(G5:G29)</f>
        <v>7</v>
      </c>
      <c r="H30" s="1">
        <f t="shared" ref="H30:M30" si="0">SUM(H5:H29)</f>
        <v>5</v>
      </c>
      <c r="I30" s="1">
        <f t="shared" si="0"/>
        <v>4</v>
      </c>
      <c r="J30" s="1">
        <f t="shared" si="0"/>
        <v>3</v>
      </c>
      <c r="K30" s="1">
        <f t="shared" si="0"/>
        <v>3</v>
      </c>
      <c r="L30" s="1">
        <f t="shared" si="0"/>
        <v>5</v>
      </c>
      <c r="M30" s="1">
        <f t="shared" si="0"/>
        <v>1</v>
      </c>
    </row>
    <row r="31" spans="4:42" x14ac:dyDescent="0.25">
      <c r="G31">
        <v>1</v>
      </c>
      <c r="H31">
        <v>2</v>
      </c>
      <c r="I31">
        <v>1</v>
      </c>
      <c r="J31">
        <v>1</v>
      </c>
      <c r="K31">
        <v>1</v>
      </c>
      <c r="L31">
        <v>1</v>
      </c>
      <c r="M31">
        <v>1</v>
      </c>
    </row>
    <row r="32" spans="4:42" x14ac:dyDescent="0.25">
      <c r="F32">
        <v>3</v>
      </c>
      <c r="O32" t="s">
        <v>164</v>
      </c>
    </row>
    <row r="33" spans="6:13" x14ac:dyDescent="0.25">
      <c r="F33" t="s">
        <v>34</v>
      </c>
      <c r="G33" s="1">
        <f>$F$32*G31</f>
        <v>3</v>
      </c>
      <c r="H33" s="1">
        <f t="shared" ref="H33:M33" si="1">$F$32*H31</f>
        <v>6</v>
      </c>
      <c r="I33" s="1">
        <f t="shared" si="1"/>
        <v>3</v>
      </c>
      <c r="J33" s="1">
        <f t="shared" si="1"/>
        <v>3</v>
      </c>
      <c r="K33" s="1">
        <f t="shared" si="1"/>
        <v>3</v>
      </c>
      <c r="L33" s="1">
        <f t="shared" si="1"/>
        <v>3</v>
      </c>
      <c r="M33" s="1">
        <f t="shared" si="1"/>
        <v>3</v>
      </c>
    </row>
    <row r="34" spans="6:13" x14ac:dyDescent="0.25">
      <c r="F34" t="s">
        <v>35</v>
      </c>
      <c r="G34">
        <f t="shared" ref="G34:M34" si="2">G33-G30</f>
        <v>-4</v>
      </c>
      <c r="H34">
        <f t="shared" si="2"/>
        <v>1</v>
      </c>
      <c r="I34">
        <f t="shared" si="2"/>
        <v>-1</v>
      </c>
      <c r="J34">
        <f t="shared" si="2"/>
        <v>0</v>
      </c>
      <c r="K34">
        <f t="shared" si="2"/>
        <v>0</v>
      </c>
      <c r="L34">
        <f t="shared" si="2"/>
        <v>-2</v>
      </c>
      <c r="M34">
        <f t="shared" si="2"/>
        <v>2</v>
      </c>
    </row>
  </sheetData>
  <mergeCells count="9">
    <mergeCell ref="AR4:AT4"/>
    <mergeCell ref="AU4:AW4"/>
    <mergeCell ref="AX4:AZ4"/>
    <mergeCell ref="Z4:AB4"/>
    <mergeCell ref="AC4:AE4"/>
    <mergeCell ref="AF4:AH4"/>
    <mergeCell ref="AI4:AK4"/>
    <mergeCell ref="AL4:AN4"/>
    <mergeCell ref="AO4:AQ4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8B650-795C-4ADB-968F-08990C0BAC14}">
  <dimension ref="E2:N15"/>
  <sheetViews>
    <sheetView workbookViewId="0">
      <selection activeCell="I18" sqref="I18"/>
    </sheetView>
  </sheetViews>
  <sheetFormatPr defaultRowHeight="15" x14ac:dyDescent="0.25"/>
  <sheetData>
    <row r="2" spans="5:14" x14ac:dyDescent="0.25">
      <c r="F2" t="s">
        <v>161</v>
      </c>
    </row>
    <row r="3" spans="5:14" x14ac:dyDescent="0.25">
      <c r="E3" t="s">
        <v>0</v>
      </c>
      <c r="F3">
        <v>6.2E-2</v>
      </c>
      <c r="G3">
        <v>0.08</v>
      </c>
    </row>
    <row r="4" spans="5:14" x14ac:dyDescent="0.25">
      <c r="E4" t="s">
        <v>2</v>
      </c>
      <c r="F4">
        <v>7.0000000000000007E-2</v>
      </c>
      <c r="G4">
        <v>8.2000000000000003E-2</v>
      </c>
    </row>
    <row r="5" spans="5:14" x14ac:dyDescent="0.25">
      <c r="E5" t="s">
        <v>1</v>
      </c>
      <c r="F5">
        <v>0.04</v>
      </c>
      <c r="G5">
        <v>4.3999999999999997E-2</v>
      </c>
    </row>
    <row r="6" spans="5:14" x14ac:dyDescent="0.25">
      <c r="E6" t="s">
        <v>3</v>
      </c>
      <c r="F6">
        <v>3.5999999999999997E-2</v>
      </c>
      <c r="G6">
        <v>3.5999999999999997E-2</v>
      </c>
    </row>
    <row r="7" spans="5:14" x14ac:dyDescent="0.25">
      <c r="E7" t="s">
        <v>4</v>
      </c>
      <c r="F7">
        <v>3.3000000000000002E-2</v>
      </c>
      <c r="G7">
        <v>0.03</v>
      </c>
    </row>
    <row r="8" spans="5:14" x14ac:dyDescent="0.25">
      <c r="E8" t="s">
        <v>5</v>
      </c>
      <c r="F8">
        <v>7.0000000000000007E-2</v>
      </c>
      <c r="G8">
        <v>0.1</v>
      </c>
    </row>
    <row r="9" spans="5:14" x14ac:dyDescent="0.25">
      <c r="E9" t="s">
        <v>6</v>
      </c>
      <c r="F9">
        <v>0.13800000000000001</v>
      </c>
      <c r="G9">
        <v>0.18099999999999999</v>
      </c>
    </row>
    <row r="13" spans="5:14" x14ac:dyDescent="0.25">
      <c r="F13">
        <f>0.5*500/0.01</f>
        <v>25000</v>
      </c>
    </row>
    <row r="14" spans="5:14" x14ac:dyDescent="0.25">
      <c r="F14">
        <f>F13/1000*300</f>
        <v>7500</v>
      </c>
    </row>
    <row r="15" spans="5:14" x14ac:dyDescent="0.25">
      <c r="N15">
        <f>60*200+900</f>
        <v>12900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DE8EE-7D5E-4C95-ABF7-9D0F3C8F0550}">
  <dimension ref="J2:X20"/>
  <sheetViews>
    <sheetView tabSelected="1" workbookViewId="0">
      <selection activeCell="T10" sqref="T10"/>
    </sheetView>
  </sheetViews>
  <sheetFormatPr defaultRowHeight="15" x14ac:dyDescent="0.25"/>
  <cols>
    <col min="11" max="29" width="2.7109375" customWidth="1"/>
  </cols>
  <sheetData>
    <row r="2" spans="10:24" x14ac:dyDescent="0.25">
      <c r="J2" t="s">
        <v>185</v>
      </c>
    </row>
    <row r="4" spans="10:24" x14ac:dyDescent="0.25">
      <c r="L4">
        <v>1</v>
      </c>
      <c r="M4">
        <v>2</v>
      </c>
      <c r="N4">
        <v>3</v>
      </c>
      <c r="O4">
        <v>4</v>
      </c>
      <c r="P4">
        <v>5</v>
      </c>
      <c r="Q4">
        <v>6</v>
      </c>
      <c r="R4">
        <v>7</v>
      </c>
      <c r="S4">
        <v>8</v>
      </c>
      <c r="T4">
        <v>9</v>
      </c>
      <c r="U4">
        <v>10</v>
      </c>
      <c r="V4">
        <v>11</v>
      </c>
      <c r="W4">
        <v>12</v>
      </c>
      <c r="X4">
        <v>13</v>
      </c>
    </row>
    <row r="5" spans="10:24" x14ac:dyDescent="0.25">
      <c r="K5">
        <v>1</v>
      </c>
    </row>
    <row r="6" spans="10:24" x14ac:dyDescent="0.25">
      <c r="K6">
        <v>2</v>
      </c>
    </row>
    <row r="7" spans="10:24" x14ac:dyDescent="0.25">
      <c r="K7">
        <v>3</v>
      </c>
    </row>
    <row r="8" spans="10:24" x14ac:dyDescent="0.25">
      <c r="K8">
        <v>4</v>
      </c>
    </row>
    <row r="9" spans="10:24" x14ac:dyDescent="0.25">
      <c r="K9">
        <v>5</v>
      </c>
    </row>
    <row r="10" spans="10:24" x14ac:dyDescent="0.25">
      <c r="K10">
        <v>6</v>
      </c>
    </row>
    <row r="11" spans="10:24" x14ac:dyDescent="0.25">
      <c r="K11">
        <v>7</v>
      </c>
    </row>
    <row r="12" spans="10:24" x14ac:dyDescent="0.25">
      <c r="K12">
        <v>8</v>
      </c>
    </row>
    <row r="13" spans="10:24" x14ac:dyDescent="0.25">
      <c r="K13">
        <v>9</v>
      </c>
    </row>
    <row r="14" spans="10:24" x14ac:dyDescent="0.25">
      <c r="K14">
        <v>10</v>
      </c>
    </row>
    <row r="15" spans="10:24" x14ac:dyDescent="0.25">
      <c r="K15">
        <v>11</v>
      </c>
    </row>
    <row r="16" spans="10:24" x14ac:dyDescent="0.25">
      <c r="K16">
        <v>12</v>
      </c>
    </row>
    <row r="17" spans="10:11" x14ac:dyDescent="0.25">
      <c r="K17">
        <v>13</v>
      </c>
    </row>
    <row r="20" spans="10:11" x14ac:dyDescent="0.25">
      <c r="J20" t="s">
        <v>186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4251F-74DF-4D87-9C0E-18695CC916A8}">
  <dimension ref="E3:L7"/>
  <sheetViews>
    <sheetView workbookViewId="0">
      <selection activeCell="L9" sqref="L9"/>
    </sheetView>
  </sheetViews>
  <sheetFormatPr defaultRowHeight="15" x14ac:dyDescent="0.25"/>
  <cols>
    <col min="5" max="6" width="14" bestFit="1" customWidth="1"/>
    <col min="7" max="8" width="18.85546875" bestFit="1" customWidth="1"/>
    <col min="10" max="10" width="10.5703125" bestFit="1" customWidth="1"/>
  </cols>
  <sheetData>
    <row r="3" spans="5:12" x14ac:dyDescent="0.25">
      <c r="E3" t="s">
        <v>188</v>
      </c>
    </row>
    <row r="5" spans="5:12" x14ac:dyDescent="0.25">
      <c r="E5" s="23" t="s">
        <v>187</v>
      </c>
    </row>
    <row r="6" spans="5:12" x14ac:dyDescent="0.25">
      <c r="F6" t="s">
        <v>191</v>
      </c>
      <c r="G6" t="s">
        <v>189</v>
      </c>
      <c r="H6" t="s">
        <v>190</v>
      </c>
      <c r="I6" t="s">
        <v>189</v>
      </c>
      <c r="J6" t="s">
        <v>192</v>
      </c>
      <c r="K6" t="s">
        <v>189</v>
      </c>
      <c r="L6" t="s">
        <v>193</v>
      </c>
    </row>
    <row r="7" spans="5:12" x14ac:dyDescent="0.25">
      <c r="H7" t="s">
        <v>191</v>
      </c>
      <c r="J7" t="s">
        <v>191</v>
      </c>
      <c r="L7" t="s">
        <v>191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A4565-60E4-4378-83FE-EED25C9326D0}">
  <dimension ref="E2:K6"/>
  <sheetViews>
    <sheetView workbookViewId="0">
      <selection activeCell="J13" sqref="J13"/>
    </sheetView>
  </sheetViews>
  <sheetFormatPr defaultRowHeight="15" x14ac:dyDescent="0.25"/>
  <sheetData>
    <row r="2" spans="5:11" x14ac:dyDescent="0.25">
      <c r="I2" t="s">
        <v>164</v>
      </c>
    </row>
    <row r="3" spans="5:11" x14ac:dyDescent="0.25">
      <c r="E3" t="s">
        <v>164</v>
      </c>
      <c r="F3" s="24">
        <v>1.458</v>
      </c>
      <c r="H3" t="s">
        <v>194</v>
      </c>
      <c r="I3">
        <v>600</v>
      </c>
      <c r="J3">
        <f>1500*15/0.8</f>
        <v>28125</v>
      </c>
      <c r="K3" t="s">
        <v>195</v>
      </c>
    </row>
    <row r="6" spans="5:11" x14ac:dyDescent="0.25">
      <c r="E6" t="s">
        <v>148</v>
      </c>
      <c r="F6" s="24">
        <v>0.04</v>
      </c>
      <c r="J6">
        <f>I3*F3/F6</f>
        <v>21870</v>
      </c>
      <c r="K6" t="s">
        <v>196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CF916-9E9B-467D-9265-A2F218F285FA}">
  <dimension ref="C2:L52"/>
  <sheetViews>
    <sheetView workbookViewId="0">
      <selection activeCell="D16" sqref="D16"/>
    </sheetView>
  </sheetViews>
  <sheetFormatPr defaultRowHeight="15" x14ac:dyDescent="0.25"/>
  <sheetData>
    <row r="2" spans="3:12" x14ac:dyDescent="0.25">
      <c r="C2" t="s">
        <v>197</v>
      </c>
      <c r="L2" t="s">
        <v>199</v>
      </c>
    </row>
    <row r="3" spans="3:12" x14ac:dyDescent="0.25">
      <c r="C3" t="s">
        <v>198</v>
      </c>
      <c r="L3" t="s">
        <v>200</v>
      </c>
    </row>
    <row r="4" spans="3:12" x14ac:dyDescent="0.25">
      <c r="L4" t="s">
        <v>201</v>
      </c>
    </row>
    <row r="6" spans="3:12" x14ac:dyDescent="0.25">
      <c r="C6" s="25" t="s">
        <v>231</v>
      </c>
      <c r="L6" t="s">
        <v>197</v>
      </c>
    </row>
    <row r="7" spans="3:12" x14ac:dyDescent="0.25">
      <c r="L7" t="s">
        <v>202</v>
      </c>
    </row>
    <row r="8" spans="3:12" x14ac:dyDescent="0.25">
      <c r="L8" t="s">
        <v>203</v>
      </c>
    </row>
    <row r="10" spans="3:12" x14ac:dyDescent="0.25">
      <c r="L10" t="s">
        <v>204</v>
      </c>
    </row>
    <row r="11" spans="3:12" x14ac:dyDescent="0.25">
      <c r="L11" t="s">
        <v>205</v>
      </c>
    </row>
    <row r="12" spans="3:12" x14ac:dyDescent="0.25">
      <c r="L12" t="s">
        <v>206</v>
      </c>
    </row>
    <row r="13" spans="3:12" x14ac:dyDescent="0.25">
      <c r="L13" t="s">
        <v>207</v>
      </c>
    </row>
    <row r="16" spans="3:12" x14ac:dyDescent="0.25">
      <c r="L16" t="s">
        <v>208</v>
      </c>
    </row>
    <row r="17" spans="12:12" x14ac:dyDescent="0.25">
      <c r="L17" t="s">
        <v>209</v>
      </c>
    </row>
    <row r="18" spans="12:12" x14ac:dyDescent="0.25">
      <c r="L18" t="s">
        <v>210</v>
      </c>
    </row>
    <row r="21" spans="12:12" x14ac:dyDescent="0.25">
      <c r="L21" t="s">
        <v>211</v>
      </c>
    </row>
    <row r="22" spans="12:12" x14ac:dyDescent="0.25">
      <c r="L22" t="s">
        <v>212</v>
      </c>
    </row>
    <row r="24" spans="12:12" x14ac:dyDescent="0.25">
      <c r="L24" t="s">
        <v>209</v>
      </c>
    </row>
    <row r="26" spans="12:12" x14ac:dyDescent="0.25">
      <c r="L26" t="s">
        <v>213</v>
      </c>
    </row>
    <row r="28" spans="12:12" x14ac:dyDescent="0.25">
      <c r="L28" t="s">
        <v>214</v>
      </c>
    </row>
    <row r="30" spans="12:12" x14ac:dyDescent="0.25">
      <c r="L30" t="s">
        <v>215</v>
      </c>
    </row>
    <row r="33" spans="12:12" x14ac:dyDescent="0.25">
      <c r="L33" t="s">
        <v>216</v>
      </c>
    </row>
    <row r="35" spans="12:12" x14ac:dyDescent="0.25">
      <c r="L35" t="s">
        <v>217</v>
      </c>
    </row>
    <row r="36" spans="12:12" x14ac:dyDescent="0.25">
      <c r="L36" t="s">
        <v>218</v>
      </c>
    </row>
    <row r="37" spans="12:12" x14ac:dyDescent="0.25">
      <c r="L37" t="s">
        <v>219</v>
      </c>
    </row>
    <row r="38" spans="12:12" x14ac:dyDescent="0.25">
      <c r="L38" t="s">
        <v>220</v>
      </c>
    </row>
    <row r="40" spans="12:12" x14ac:dyDescent="0.25">
      <c r="L40" t="s">
        <v>221</v>
      </c>
    </row>
    <row r="41" spans="12:12" x14ac:dyDescent="0.25">
      <c r="L41" t="s">
        <v>222</v>
      </c>
    </row>
    <row r="42" spans="12:12" x14ac:dyDescent="0.25">
      <c r="L42" t="s">
        <v>223</v>
      </c>
    </row>
    <row r="43" spans="12:12" x14ac:dyDescent="0.25">
      <c r="L43" t="s">
        <v>224</v>
      </c>
    </row>
    <row r="44" spans="12:12" x14ac:dyDescent="0.25">
      <c r="L44" t="s">
        <v>225</v>
      </c>
    </row>
    <row r="47" spans="12:12" x14ac:dyDescent="0.25">
      <c r="L47" t="s">
        <v>226</v>
      </c>
    </row>
    <row r="48" spans="12:12" x14ac:dyDescent="0.25">
      <c r="L48" t="s">
        <v>227</v>
      </c>
    </row>
    <row r="49" spans="12:12" x14ac:dyDescent="0.25">
      <c r="L49" t="s">
        <v>228</v>
      </c>
    </row>
    <row r="50" spans="12:12" x14ac:dyDescent="0.25">
      <c r="L50" t="s">
        <v>229</v>
      </c>
    </row>
    <row r="52" spans="12:12" x14ac:dyDescent="0.25">
      <c r="L52" t="s">
        <v>230</v>
      </c>
    </row>
  </sheetData>
  <hyperlinks>
    <hyperlink ref="C6" r:id="rId1" xr:uid="{67ADA857-D40A-4ACB-B023-DABA2D77662A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67B47-56AF-4D2D-92B4-E9B119A484A7}">
  <dimension ref="D1:Q14"/>
  <sheetViews>
    <sheetView workbookViewId="0">
      <selection activeCell="D15" sqref="D15"/>
    </sheetView>
  </sheetViews>
  <sheetFormatPr defaultRowHeight="15" x14ac:dyDescent="0.25"/>
  <cols>
    <col min="4" max="4" width="14.28515625" bestFit="1" customWidth="1"/>
    <col min="10" max="10" width="12.28515625" bestFit="1" customWidth="1"/>
    <col min="11" max="11" width="25" bestFit="1" customWidth="1"/>
  </cols>
  <sheetData>
    <row r="1" spans="4:17" x14ac:dyDescent="0.25">
      <c r="N1" t="s">
        <v>238</v>
      </c>
    </row>
    <row r="2" spans="4:17" x14ac:dyDescent="0.25">
      <c r="E2" t="s">
        <v>232</v>
      </c>
      <c r="F2" t="s">
        <v>233</v>
      </c>
      <c r="G2" t="s">
        <v>234</v>
      </c>
      <c r="H2" t="s">
        <v>235</v>
      </c>
      <c r="I2" t="s">
        <v>237</v>
      </c>
      <c r="J2" t="s">
        <v>252</v>
      </c>
      <c r="K2" t="s">
        <v>245</v>
      </c>
      <c r="N2" t="s">
        <v>240</v>
      </c>
      <c r="O2" t="s">
        <v>237</v>
      </c>
      <c r="P2" t="s">
        <v>239</v>
      </c>
      <c r="Q2" t="s">
        <v>233</v>
      </c>
    </row>
    <row r="3" spans="4:17" x14ac:dyDescent="0.25">
      <c r="D3" t="s">
        <v>236</v>
      </c>
      <c r="E3" s="26" t="s">
        <v>242</v>
      </c>
      <c r="F3" s="26" t="s">
        <v>242</v>
      </c>
      <c r="G3" s="27"/>
      <c r="H3" s="26" t="s">
        <v>243</v>
      </c>
      <c r="I3" s="27"/>
      <c r="J3" s="27" t="s">
        <v>246</v>
      </c>
      <c r="K3" s="26" t="s">
        <v>243</v>
      </c>
    </row>
    <row r="4" spans="4:17" x14ac:dyDescent="0.25">
      <c r="D4" t="s">
        <v>241</v>
      </c>
      <c r="E4" s="26" t="s">
        <v>247</v>
      </c>
      <c r="F4" s="27"/>
      <c r="G4" s="26" t="s">
        <v>243</v>
      </c>
      <c r="H4" s="26" t="s">
        <v>242</v>
      </c>
      <c r="I4" s="27"/>
      <c r="J4" s="27"/>
      <c r="K4" s="26" t="s">
        <v>243</v>
      </c>
    </row>
    <row r="5" spans="4:17" x14ac:dyDescent="0.25">
      <c r="D5" t="s">
        <v>244</v>
      </c>
      <c r="E5" s="27"/>
      <c r="F5" s="27"/>
      <c r="G5" s="27" t="s">
        <v>246</v>
      </c>
      <c r="H5" s="26" t="s">
        <v>242</v>
      </c>
      <c r="I5" s="27"/>
      <c r="J5" s="27"/>
      <c r="K5" s="27" t="s">
        <v>246</v>
      </c>
    </row>
    <row r="6" spans="4:17" x14ac:dyDescent="0.25">
      <c r="D6" t="s">
        <v>248</v>
      </c>
      <c r="E6" s="27" t="s">
        <v>246</v>
      </c>
      <c r="F6" s="27"/>
      <c r="G6" s="26" t="s">
        <v>242</v>
      </c>
      <c r="H6" s="27" t="s">
        <v>246</v>
      </c>
      <c r="I6" s="27"/>
      <c r="J6" s="26" t="s">
        <v>243</v>
      </c>
      <c r="K6" s="26" t="s">
        <v>249</v>
      </c>
    </row>
    <row r="7" spans="4:17" x14ac:dyDescent="0.25">
      <c r="D7" t="s">
        <v>251</v>
      </c>
      <c r="E7" s="27" t="s">
        <v>247</v>
      </c>
      <c r="F7" s="27"/>
      <c r="G7" s="27"/>
      <c r="H7" s="26" t="s">
        <v>243</v>
      </c>
      <c r="I7" s="27"/>
      <c r="J7" s="26" t="s">
        <v>242</v>
      </c>
      <c r="K7" s="27"/>
    </row>
    <row r="8" spans="4:17" x14ac:dyDescent="0.25">
      <c r="D8" t="s">
        <v>250</v>
      </c>
      <c r="E8" s="26" t="s">
        <v>242</v>
      </c>
      <c r="F8" s="27" t="s">
        <v>247</v>
      </c>
      <c r="G8" s="27" t="s">
        <v>246</v>
      </c>
      <c r="H8" s="27" t="s">
        <v>247</v>
      </c>
      <c r="I8" s="27"/>
      <c r="J8" s="27"/>
      <c r="K8" s="26" t="s">
        <v>249</v>
      </c>
    </row>
    <row r="12" spans="4:17" x14ac:dyDescent="0.25">
      <c r="D12" t="s">
        <v>253</v>
      </c>
    </row>
    <row r="13" spans="4:17" x14ac:dyDescent="0.25">
      <c r="D13" t="s">
        <v>254</v>
      </c>
    </row>
    <row r="14" spans="4:17" x14ac:dyDescent="0.25">
      <c r="D14" t="s">
        <v>255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941D0-15D1-42B7-8073-4BCB14AB8D4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635DD-7F3B-4120-8188-07CC402249D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AFC51-DB63-4146-9722-38792520926E}">
  <dimension ref="B5:R34"/>
  <sheetViews>
    <sheetView topLeftCell="A7" workbookViewId="0">
      <selection activeCell="I26" sqref="I26:I28"/>
    </sheetView>
  </sheetViews>
  <sheetFormatPr defaultRowHeight="15" x14ac:dyDescent="0.25"/>
  <sheetData>
    <row r="5" spans="9:9" x14ac:dyDescent="0.25">
      <c r="I5" s="18" t="s">
        <v>165</v>
      </c>
    </row>
    <row r="6" spans="9:9" x14ac:dyDescent="0.25">
      <c r="I6" s="18" t="s">
        <v>166</v>
      </c>
    </row>
    <row r="8" spans="9:9" x14ac:dyDescent="0.25">
      <c r="I8" s="18" t="s">
        <v>167</v>
      </c>
    </row>
    <row r="9" spans="9:9" x14ac:dyDescent="0.25">
      <c r="I9" s="18" t="s">
        <v>168</v>
      </c>
    </row>
    <row r="10" spans="9:9" x14ac:dyDescent="0.25">
      <c r="I10" s="18" t="s">
        <v>169</v>
      </c>
    </row>
    <row r="11" spans="9:9" x14ac:dyDescent="0.25">
      <c r="I11" s="18" t="s">
        <v>170</v>
      </c>
    </row>
    <row r="13" spans="9:9" x14ac:dyDescent="0.25">
      <c r="I13" s="18" t="s">
        <v>171</v>
      </c>
    </row>
    <row r="14" spans="9:9" x14ac:dyDescent="0.25">
      <c r="I14" s="18" t="s">
        <v>170</v>
      </c>
    </row>
    <row r="15" spans="9:9" x14ac:dyDescent="0.25">
      <c r="I15" s="18" t="s">
        <v>172</v>
      </c>
    </row>
    <row r="17" spans="2:18" x14ac:dyDescent="0.25">
      <c r="I17" s="18" t="s">
        <v>173</v>
      </c>
    </row>
    <row r="18" spans="2:18" x14ac:dyDescent="0.25">
      <c r="I18" s="18" t="s">
        <v>165</v>
      </c>
    </row>
    <row r="19" spans="2:18" x14ac:dyDescent="0.25">
      <c r="I19" s="18" t="s">
        <v>174</v>
      </c>
    </row>
    <row r="20" spans="2:18" ht="16.5" x14ac:dyDescent="0.25">
      <c r="B20" s="22" t="s">
        <v>175</v>
      </c>
    </row>
    <row r="21" spans="2:18" ht="16.5" x14ac:dyDescent="0.25">
      <c r="B21" s="22" t="s">
        <v>180</v>
      </c>
    </row>
    <row r="22" spans="2:18" ht="16.5" x14ac:dyDescent="0.25">
      <c r="B22" s="22" t="s">
        <v>181</v>
      </c>
    </row>
    <row r="23" spans="2:18" ht="16.5" x14ac:dyDescent="0.25">
      <c r="B23" s="22" t="s">
        <v>182</v>
      </c>
    </row>
    <row r="24" spans="2:18" ht="16.5" x14ac:dyDescent="0.25">
      <c r="B24" s="22" t="s">
        <v>183</v>
      </c>
      <c r="R24" t="s">
        <v>178</v>
      </c>
    </row>
    <row r="26" spans="2:18" x14ac:dyDescent="0.25">
      <c r="I26" s="19" t="s">
        <v>175</v>
      </c>
    </row>
    <row r="27" spans="2:18" x14ac:dyDescent="0.25">
      <c r="I27" s="19" t="s">
        <v>165</v>
      </c>
    </row>
    <row r="28" spans="2:18" x14ac:dyDescent="0.25">
      <c r="I28" s="19" t="s">
        <v>176</v>
      </c>
    </row>
    <row r="32" spans="2:18" ht="17.25" x14ac:dyDescent="0.3">
      <c r="I32" s="20" t="s">
        <v>177</v>
      </c>
    </row>
    <row r="34" spans="9:9" ht="17.25" x14ac:dyDescent="0.3">
      <c r="I34" s="21" t="s">
        <v>179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A9725-E3BC-4C8E-91F2-BBE4C2842BC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76F5E-1FAC-4475-AFDB-AB0B2C977DEC}">
  <dimension ref="N10:S11"/>
  <sheetViews>
    <sheetView workbookViewId="0">
      <selection activeCell="S11" sqref="S11"/>
    </sheetView>
  </sheetViews>
  <sheetFormatPr defaultRowHeight="15" x14ac:dyDescent="0.25"/>
  <cols>
    <col min="16" max="16" width="15" bestFit="1" customWidth="1"/>
  </cols>
  <sheetData>
    <row r="10" spans="14:19" x14ac:dyDescent="0.25">
      <c r="S10">
        <f>15*4*1100</f>
        <v>66000</v>
      </c>
    </row>
    <row r="11" spans="14:19" x14ac:dyDescent="0.25">
      <c r="N11">
        <v>1262000</v>
      </c>
      <c r="O11">
        <v>1.2E-2</v>
      </c>
      <c r="P11" s="17">
        <f>N11/O11</f>
        <v>105166666.66666667</v>
      </c>
      <c r="S11">
        <f>S10*24</f>
        <v>1584000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97CD3-BA65-40A2-9A26-BFDCD3608E1D}">
  <dimension ref="B5:AB13"/>
  <sheetViews>
    <sheetView workbookViewId="0">
      <selection activeCell="Z23" sqref="Z23"/>
    </sheetView>
  </sheetViews>
  <sheetFormatPr defaultRowHeight="15" x14ac:dyDescent="0.25"/>
  <cols>
    <col min="2" max="18" width="3.7109375" customWidth="1"/>
  </cols>
  <sheetData>
    <row r="5" spans="2:28" x14ac:dyDescent="0.25">
      <c r="AA5" t="s">
        <v>139</v>
      </c>
    </row>
    <row r="6" spans="2:28" x14ac:dyDescent="0.25">
      <c r="B6" t="s">
        <v>77</v>
      </c>
      <c r="G6">
        <v>1</v>
      </c>
      <c r="H6">
        <v>2</v>
      </c>
      <c r="I6">
        <v>3</v>
      </c>
      <c r="J6">
        <v>4</v>
      </c>
      <c r="K6">
        <v>5</v>
      </c>
      <c r="L6">
        <v>6</v>
      </c>
      <c r="O6" t="s">
        <v>81</v>
      </c>
      <c r="Z6" t="s">
        <v>0</v>
      </c>
      <c r="AA6">
        <v>7.0000000000000007E-2</v>
      </c>
    </row>
    <row r="7" spans="2:28" x14ac:dyDescent="0.25">
      <c r="B7">
        <v>6</v>
      </c>
      <c r="C7">
        <v>3</v>
      </c>
      <c r="F7">
        <v>1</v>
      </c>
      <c r="G7" s="11"/>
      <c r="H7" s="11"/>
      <c r="I7" s="11"/>
      <c r="J7" s="11"/>
      <c r="K7" s="11"/>
      <c r="L7" s="11"/>
      <c r="O7" t="s">
        <v>82</v>
      </c>
      <c r="Z7" t="s">
        <v>2</v>
      </c>
      <c r="AA7">
        <v>7.0000000000000007E-2</v>
      </c>
    </row>
    <row r="8" spans="2:28" x14ac:dyDescent="0.25">
      <c r="B8">
        <v>7</v>
      </c>
      <c r="C8">
        <v>6</v>
      </c>
      <c r="F8">
        <v>2</v>
      </c>
      <c r="G8" s="11"/>
      <c r="H8" s="11"/>
      <c r="I8" s="12"/>
      <c r="J8" s="13">
        <v>2</v>
      </c>
      <c r="K8" s="13">
        <v>3</v>
      </c>
      <c r="L8" s="11"/>
      <c r="O8" t="s">
        <v>79</v>
      </c>
      <c r="Z8" t="s">
        <v>1</v>
      </c>
      <c r="AA8">
        <v>0.05</v>
      </c>
    </row>
    <row r="9" spans="2:28" x14ac:dyDescent="0.25">
      <c r="B9">
        <v>8</v>
      </c>
      <c r="C9">
        <v>10</v>
      </c>
      <c r="F9">
        <v>3</v>
      </c>
      <c r="G9" s="11"/>
      <c r="H9" s="13">
        <v>9</v>
      </c>
      <c r="I9" s="11"/>
      <c r="J9" s="13">
        <v>1</v>
      </c>
      <c r="K9" s="13">
        <v>4</v>
      </c>
      <c r="L9" s="11"/>
      <c r="Z9" t="s">
        <v>3</v>
      </c>
      <c r="AA9">
        <v>4.4999999999999998E-2</v>
      </c>
    </row>
    <row r="10" spans="2:28" x14ac:dyDescent="0.25">
      <c r="F10">
        <v>4</v>
      </c>
      <c r="G10" s="11"/>
      <c r="H10" s="13">
        <v>8</v>
      </c>
      <c r="I10" s="13">
        <v>0</v>
      </c>
      <c r="J10" s="11"/>
      <c r="K10" s="13">
        <v>5</v>
      </c>
      <c r="L10" s="11"/>
      <c r="O10" t="s">
        <v>80</v>
      </c>
      <c r="Z10" t="s">
        <v>4</v>
      </c>
      <c r="AA10">
        <v>0.04</v>
      </c>
    </row>
    <row r="11" spans="2:28" x14ac:dyDescent="0.25">
      <c r="F11">
        <v>5</v>
      </c>
      <c r="G11" s="11"/>
      <c r="H11" s="13">
        <v>7</v>
      </c>
      <c r="I11" s="13">
        <v>6</v>
      </c>
      <c r="J11" s="12"/>
      <c r="K11" s="11"/>
      <c r="L11" s="11"/>
      <c r="Z11" t="s">
        <v>5</v>
      </c>
      <c r="AA11">
        <v>8.1000000000000003E-2</v>
      </c>
    </row>
    <row r="12" spans="2:28" x14ac:dyDescent="0.25">
      <c r="F12">
        <v>6</v>
      </c>
      <c r="G12" s="11"/>
      <c r="H12" s="11"/>
      <c r="I12" s="11"/>
      <c r="J12" s="11"/>
      <c r="K12" s="11"/>
      <c r="L12" s="11"/>
      <c r="Z12" t="s">
        <v>6</v>
      </c>
      <c r="AA12">
        <v>0.15</v>
      </c>
    </row>
    <row r="13" spans="2:28" x14ac:dyDescent="0.25">
      <c r="B13" t="s">
        <v>78</v>
      </c>
      <c r="Z13" t="s">
        <v>140</v>
      </c>
      <c r="AA13">
        <v>0.01</v>
      </c>
      <c r="AB13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42C2D-809D-49DE-828C-EB53612AEB33}">
  <dimension ref="F4:Z30"/>
  <sheetViews>
    <sheetView workbookViewId="0">
      <selection activeCell="N27" sqref="N27"/>
    </sheetView>
  </sheetViews>
  <sheetFormatPr defaultRowHeight="15" x14ac:dyDescent="0.25"/>
  <cols>
    <col min="12" max="12" width="10.28515625" bestFit="1" customWidth="1"/>
    <col min="15" max="15" width="11" bestFit="1" customWidth="1"/>
    <col min="22" max="22" width="9.85546875" bestFit="1" customWidth="1"/>
  </cols>
  <sheetData>
    <row r="4" spans="6:26" x14ac:dyDescent="0.25">
      <c r="F4" s="3" t="s">
        <v>100</v>
      </c>
      <c r="G4" s="3"/>
      <c r="H4" s="3" t="s">
        <v>92</v>
      </c>
      <c r="I4" s="3" t="s">
        <v>93</v>
      </c>
      <c r="J4" s="3" t="s">
        <v>95</v>
      </c>
      <c r="K4" s="3" t="s">
        <v>96</v>
      </c>
      <c r="L4" s="3" t="s">
        <v>97</v>
      </c>
      <c r="M4" s="3" t="s">
        <v>23</v>
      </c>
      <c r="O4" s="3" t="s">
        <v>104</v>
      </c>
      <c r="P4" s="3" t="s">
        <v>92</v>
      </c>
      <c r="Q4" s="3" t="s">
        <v>93</v>
      </c>
      <c r="R4" s="3" t="s">
        <v>23</v>
      </c>
      <c r="S4" s="3" t="s">
        <v>151</v>
      </c>
    </row>
    <row r="5" spans="6:26" x14ac:dyDescent="0.25">
      <c r="F5" s="11">
        <v>1</v>
      </c>
      <c r="G5" s="11">
        <v>1</v>
      </c>
      <c r="H5" s="11">
        <v>1</v>
      </c>
      <c r="I5" s="11">
        <v>1</v>
      </c>
      <c r="J5" s="11"/>
      <c r="K5" s="11"/>
      <c r="L5" s="11">
        <v>10</v>
      </c>
      <c r="M5" s="11">
        <f>L5*100</f>
        <v>1000</v>
      </c>
      <c r="O5" s="11">
        <v>1</v>
      </c>
      <c r="P5" s="11">
        <v>10</v>
      </c>
      <c r="Q5" s="11">
        <v>30</v>
      </c>
      <c r="R5" s="11">
        <v>12</v>
      </c>
      <c r="S5" s="11">
        <v>10</v>
      </c>
    </row>
    <row r="6" spans="6:26" x14ac:dyDescent="0.25">
      <c r="F6" s="11">
        <v>2</v>
      </c>
      <c r="G6" s="11">
        <v>1</v>
      </c>
      <c r="H6" s="11">
        <v>6</v>
      </c>
      <c r="I6" s="11">
        <v>0</v>
      </c>
      <c r="J6" s="11">
        <v>3</v>
      </c>
      <c r="K6" s="11">
        <v>30</v>
      </c>
      <c r="L6" s="11">
        <v>10</v>
      </c>
      <c r="M6" s="11">
        <f>(L6-J6)*100+J6*100*(1+K6/100)</f>
        <v>1090</v>
      </c>
      <c r="O6" s="11">
        <v>2</v>
      </c>
      <c r="P6" s="11">
        <v>10</v>
      </c>
      <c r="Q6" s="11">
        <v>0</v>
      </c>
      <c r="R6" s="11">
        <v>4</v>
      </c>
      <c r="S6" s="11">
        <v>4</v>
      </c>
    </row>
    <row r="7" spans="6:26" x14ac:dyDescent="0.25">
      <c r="O7" s="11">
        <v>3</v>
      </c>
      <c r="P7" s="11">
        <v>10</v>
      </c>
      <c r="Q7" s="11">
        <v>0</v>
      </c>
      <c r="R7" s="11">
        <v>4</v>
      </c>
      <c r="S7" s="11">
        <v>1</v>
      </c>
    </row>
    <row r="8" spans="6:26" x14ac:dyDescent="0.25">
      <c r="H8">
        <f>SUM(H5:H7)</f>
        <v>7</v>
      </c>
      <c r="I8">
        <f>SUM(I5:I7)</f>
        <v>1</v>
      </c>
    </row>
    <row r="10" spans="6:26" x14ac:dyDescent="0.25">
      <c r="L10" t="s">
        <v>94</v>
      </c>
      <c r="M10">
        <f>7*P5+I8*Q5</f>
        <v>100</v>
      </c>
      <c r="S10" t="s">
        <v>98</v>
      </c>
      <c r="U10" t="s">
        <v>101</v>
      </c>
      <c r="V10" t="s">
        <v>102</v>
      </c>
      <c r="X10" t="s">
        <v>105</v>
      </c>
    </row>
    <row r="11" spans="6:26" x14ac:dyDescent="0.25">
      <c r="S11" t="s">
        <v>93</v>
      </c>
      <c r="T11">
        <v>5</v>
      </c>
      <c r="U11">
        <f>T11*Q5</f>
        <v>150</v>
      </c>
      <c r="V11">
        <v>0</v>
      </c>
      <c r="X11" t="s">
        <v>23</v>
      </c>
      <c r="Y11">
        <v>2</v>
      </c>
      <c r="Z11">
        <f>Y11*R5</f>
        <v>24</v>
      </c>
    </row>
    <row r="12" spans="6:26" x14ac:dyDescent="0.25">
      <c r="S12" t="s">
        <v>99</v>
      </c>
      <c r="T12">
        <v>4</v>
      </c>
      <c r="U12">
        <f>T12*P5</f>
        <v>40</v>
      </c>
      <c r="V12">
        <f>T12*P7</f>
        <v>40</v>
      </c>
    </row>
    <row r="13" spans="6:26" x14ac:dyDescent="0.25">
      <c r="N13" t="s">
        <v>103</v>
      </c>
      <c r="P13">
        <f>M5/U13</f>
        <v>5.2631578947368425</v>
      </c>
      <c r="Q13">
        <v>8</v>
      </c>
      <c r="U13">
        <f>SUM(U11:U12)</f>
        <v>190</v>
      </c>
      <c r="V13">
        <f>SUM(V11:V12)</f>
        <v>40</v>
      </c>
    </row>
    <row r="14" spans="6:26" x14ac:dyDescent="0.25">
      <c r="N14" t="s">
        <v>116</v>
      </c>
      <c r="P14">
        <f>M6/V13</f>
        <v>27.25</v>
      </c>
      <c r="Q14">
        <v>273</v>
      </c>
    </row>
    <row r="16" spans="6:26" x14ac:dyDescent="0.25">
      <c r="V16" t="s">
        <v>106</v>
      </c>
      <c r="W16">
        <f>(M10-Z11)*Q13</f>
        <v>608</v>
      </c>
    </row>
    <row r="17" spans="10:25" x14ac:dyDescent="0.25">
      <c r="S17" t="s">
        <v>23</v>
      </c>
      <c r="T17" t="s">
        <v>102</v>
      </c>
    </row>
    <row r="18" spans="10:25" x14ac:dyDescent="0.25">
      <c r="S18" t="s">
        <v>101</v>
      </c>
    </row>
    <row r="21" spans="10:25" x14ac:dyDescent="0.25">
      <c r="R21" t="s">
        <v>108</v>
      </c>
      <c r="S21" t="s">
        <v>107</v>
      </c>
      <c r="W21">
        <v>710</v>
      </c>
      <c r="Y21" t="s">
        <v>112</v>
      </c>
    </row>
    <row r="22" spans="10:25" x14ac:dyDescent="0.25">
      <c r="R22" t="s">
        <v>110</v>
      </c>
      <c r="S22" t="s">
        <v>109</v>
      </c>
      <c r="W22">
        <v>920</v>
      </c>
      <c r="Y22" t="s">
        <v>113</v>
      </c>
    </row>
    <row r="23" spans="10:25" x14ac:dyDescent="0.25">
      <c r="R23" t="s">
        <v>111</v>
      </c>
      <c r="S23" t="s">
        <v>114</v>
      </c>
      <c r="W23">
        <v>780</v>
      </c>
      <c r="Y23" t="s">
        <v>115</v>
      </c>
    </row>
    <row r="26" spans="10:25" x14ac:dyDescent="0.25">
      <c r="J26">
        <v>12</v>
      </c>
      <c r="L26">
        <f>600*6</f>
        <v>3600</v>
      </c>
      <c r="N26">
        <f>L26*0.7</f>
        <v>2520</v>
      </c>
    </row>
    <row r="27" spans="10:25" x14ac:dyDescent="0.25">
      <c r="L27">
        <f>L26/12</f>
        <v>300</v>
      </c>
      <c r="N27">
        <f>L26-N26</f>
        <v>1080</v>
      </c>
    </row>
    <row r="30" spans="10:25" x14ac:dyDescent="0.25">
      <c r="N30">
        <f>N27/12</f>
        <v>90</v>
      </c>
      <c r="O30">
        <f>20*3*3</f>
        <v>180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2179-5758-4672-AADB-0AB0285AA3CF}">
  <dimension ref="E4:M25"/>
  <sheetViews>
    <sheetView workbookViewId="0">
      <selection activeCell="M30" sqref="M30"/>
    </sheetView>
  </sheetViews>
  <sheetFormatPr defaultRowHeight="15" x14ac:dyDescent="0.25"/>
  <cols>
    <col min="13" max="13" width="10" bestFit="1" customWidth="1"/>
  </cols>
  <sheetData>
    <row r="4" spans="5:10" x14ac:dyDescent="0.25">
      <c r="G4" t="s">
        <v>127</v>
      </c>
    </row>
    <row r="5" spans="5:10" x14ac:dyDescent="0.25">
      <c r="I5" t="s">
        <v>129</v>
      </c>
    </row>
    <row r="6" spans="5:10" x14ac:dyDescent="0.25">
      <c r="E6">
        <f>G6*1.8</f>
        <v>27000</v>
      </c>
      <c r="F6">
        <v>10</v>
      </c>
      <c r="G6">
        <f>10*1500</f>
        <v>15000</v>
      </c>
      <c r="H6" t="s">
        <v>128</v>
      </c>
      <c r="I6">
        <v>2050</v>
      </c>
      <c r="J6" t="s">
        <v>132</v>
      </c>
    </row>
    <row r="7" spans="5:10" x14ac:dyDescent="0.25">
      <c r="F7">
        <v>1000</v>
      </c>
      <c r="G7">
        <f>15000/(1500/100)</f>
        <v>1000</v>
      </c>
      <c r="H7" t="s">
        <v>130</v>
      </c>
      <c r="I7">
        <v>1500</v>
      </c>
      <c r="J7" t="s">
        <v>131</v>
      </c>
    </row>
    <row r="15" spans="5:10" x14ac:dyDescent="0.25">
      <c r="E15">
        <v>3.5</v>
      </c>
      <c r="F15" t="s">
        <v>133</v>
      </c>
      <c r="H15">
        <f>60*60/E15</f>
        <v>1028.5714285714287</v>
      </c>
    </row>
    <row r="16" spans="5:10" x14ac:dyDescent="0.25">
      <c r="H16">
        <f>E6/1500*H15</f>
        <v>18514.285714285717</v>
      </c>
      <c r="I16">
        <f>H16*24</f>
        <v>444342.85714285722</v>
      </c>
    </row>
    <row r="25" spans="13:13" x14ac:dyDescent="0.25">
      <c r="M25">
        <f>1263000/0.012</f>
        <v>105250000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0AA18-E4B9-401D-951F-C96D9E790EE7}">
  <dimension ref="E5:X20"/>
  <sheetViews>
    <sheetView workbookViewId="0">
      <selection activeCell="J22" sqref="J22"/>
    </sheetView>
  </sheetViews>
  <sheetFormatPr defaultRowHeight="15" x14ac:dyDescent="0.25"/>
  <sheetData>
    <row r="5" spans="5:24" x14ac:dyDescent="0.25">
      <c r="F5" t="s">
        <v>144</v>
      </c>
    </row>
    <row r="6" spans="5:24" x14ac:dyDescent="0.25">
      <c r="F6">
        <v>100</v>
      </c>
      <c r="G6" t="s">
        <v>145</v>
      </c>
      <c r="H6">
        <v>-300</v>
      </c>
      <c r="I6" t="s">
        <v>146</v>
      </c>
    </row>
    <row r="8" spans="5:24" x14ac:dyDescent="0.25">
      <c r="E8" t="s">
        <v>147</v>
      </c>
      <c r="F8">
        <v>-10</v>
      </c>
      <c r="G8" t="s">
        <v>148</v>
      </c>
      <c r="H8">
        <v>200</v>
      </c>
      <c r="I8" t="s">
        <v>146</v>
      </c>
    </row>
    <row r="9" spans="5:24" x14ac:dyDescent="0.25">
      <c r="E9" t="s">
        <v>149</v>
      </c>
      <c r="F9">
        <v>-10</v>
      </c>
      <c r="G9" t="s">
        <v>148</v>
      </c>
      <c r="H9">
        <v>1000</v>
      </c>
      <c r="I9" t="s">
        <v>146</v>
      </c>
    </row>
    <row r="10" spans="5:24" x14ac:dyDescent="0.25">
      <c r="P10" t="s">
        <v>3</v>
      </c>
      <c r="Q10">
        <v>3.7999999999999999E-2</v>
      </c>
      <c r="T10" t="s">
        <v>2</v>
      </c>
      <c r="U10">
        <v>9.0999999999999998E-2</v>
      </c>
      <c r="W10" t="s">
        <v>5</v>
      </c>
      <c r="X10">
        <v>9.1999999999999998E-2</v>
      </c>
    </row>
    <row r="11" spans="5:24" x14ac:dyDescent="0.25">
      <c r="P11" t="s">
        <v>5</v>
      </c>
      <c r="U11">
        <v>7.2999999999999995E-2</v>
      </c>
      <c r="W11" t="s">
        <v>3</v>
      </c>
      <c r="X11">
        <v>3.7999999999999999E-2</v>
      </c>
    </row>
    <row r="12" spans="5:24" x14ac:dyDescent="0.25">
      <c r="P12" t="s">
        <v>1</v>
      </c>
      <c r="W12" t="s">
        <v>1</v>
      </c>
      <c r="X12">
        <v>4.7E-2</v>
      </c>
    </row>
    <row r="13" spans="5:24" x14ac:dyDescent="0.25">
      <c r="F13">
        <f>300/F6*H6/H9*F9</f>
        <v>9</v>
      </c>
      <c r="G13" t="s">
        <v>150</v>
      </c>
      <c r="I13">
        <v>39</v>
      </c>
      <c r="J13">
        <f>I13*F13</f>
        <v>351</v>
      </c>
      <c r="P13" t="s">
        <v>4</v>
      </c>
      <c r="W13" t="s">
        <v>4</v>
      </c>
      <c r="X13">
        <v>5.5E-2</v>
      </c>
    </row>
    <row r="14" spans="5:24" x14ac:dyDescent="0.25">
      <c r="F14">
        <f>6000</f>
        <v>6000</v>
      </c>
      <c r="X14">
        <f>SUM(X10:X13)</f>
        <v>0.23199999999999998</v>
      </c>
    </row>
    <row r="15" spans="5:24" x14ac:dyDescent="0.25">
      <c r="X15">
        <v>1.4</v>
      </c>
    </row>
    <row r="16" spans="5:24" x14ac:dyDescent="0.25">
      <c r="X16">
        <f>X15-X14</f>
        <v>1.1679999999999999</v>
      </c>
    </row>
    <row r="17" spans="14:17" x14ac:dyDescent="0.25">
      <c r="N17">
        <v>5942</v>
      </c>
      <c r="P17">
        <v>10000</v>
      </c>
    </row>
    <row r="18" spans="14:17" x14ac:dyDescent="0.25">
      <c r="P18">
        <f>P17-N17</f>
        <v>4058</v>
      </c>
      <c r="Q18">
        <f>P18*0.012</f>
        <v>48.695999999999998</v>
      </c>
    </row>
    <row r="19" spans="14:17" x14ac:dyDescent="0.25">
      <c r="Q19">
        <f>Q18/7000</f>
        <v>6.9565714285714283E-3</v>
      </c>
    </row>
    <row r="20" spans="14:17" x14ac:dyDescent="0.25">
      <c r="Q20">
        <v>2.5000000000000001E-2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A4D06-7154-4F17-8C52-71025DE52D9E}">
  <dimension ref="E2:J8"/>
  <sheetViews>
    <sheetView workbookViewId="0">
      <selection activeCell="G17" sqref="G17"/>
    </sheetView>
  </sheetViews>
  <sheetFormatPr defaultRowHeight="15" x14ac:dyDescent="0.25"/>
  <sheetData>
    <row r="2" spans="5:10" x14ac:dyDescent="0.25">
      <c r="I2" t="s">
        <v>153</v>
      </c>
    </row>
    <row r="3" spans="5:10" x14ac:dyDescent="0.25">
      <c r="E3">
        <v>3</v>
      </c>
      <c r="F3" t="s">
        <v>154</v>
      </c>
      <c r="J3" t="s">
        <v>152</v>
      </c>
    </row>
    <row r="4" spans="5:10" x14ac:dyDescent="0.25">
      <c r="E4">
        <v>3</v>
      </c>
      <c r="F4" t="s">
        <v>156</v>
      </c>
      <c r="J4" t="s">
        <v>155</v>
      </c>
    </row>
    <row r="7" spans="5:10" x14ac:dyDescent="0.25">
      <c r="E7" t="s">
        <v>157</v>
      </c>
      <c r="F7">
        <f>3*24</f>
        <v>72</v>
      </c>
      <c r="G7" t="s">
        <v>159</v>
      </c>
      <c r="H7">
        <f>F7*30</f>
        <v>2160</v>
      </c>
    </row>
    <row r="8" spans="5:10" x14ac:dyDescent="0.25">
      <c r="E8" t="s">
        <v>158</v>
      </c>
      <c r="F8">
        <f>21*3</f>
        <v>63</v>
      </c>
      <c r="G8" t="s">
        <v>160</v>
      </c>
      <c r="H8">
        <f>F8*30</f>
        <v>1890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plan expansion</vt:lpstr>
      <vt:lpstr>Лист3</vt:lpstr>
      <vt:lpstr>Лист4</vt:lpstr>
      <vt:lpstr>Лист1</vt:lpstr>
      <vt:lpstr>lab</vt:lpstr>
      <vt:lpstr>buttle group</vt:lpstr>
      <vt:lpstr>balance upgrader</vt:lpstr>
      <vt:lpstr>Program object</vt:lpstr>
      <vt:lpstr>Лист2</vt:lpstr>
      <vt:lpstr>market</vt:lpstr>
      <vt:lpstr>Лист5</vt:lpstr>
      <vt:lpstr>Лист6</vt:lpstr>
      <vt:lpstr>рентабельность</vt:lpstr>
      <vt:lpstr>CLI</vt:lpstr>
      <vt:lpstr>ІІ</vt:lpstr>
      <vt:lpstr>Лист8</vt:lpstr>
      <vt:lpstr>Лист9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</dc:creator>
  <cp:lastModifiedBy>admin</cp:lastModifiedBy>
  <dcterms:created xsi:type="dcterms:W3CDTF">2019-08-08T10:10:21Z</dcterms:created>
  <dcterms:modified xsi:type="dcterms:W3CDTF">2020-06-08T13:06:48Z</dcterms:modified>
</cp:coreProperties>
</file>