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eeps\screeps-kotlin-starter-master\src\main\"/>
    </mc:Choice>
  </mc:AlternateContent>
  <xr:revisionPtr revIDLastSave="0" documentId="13_ncr:1_{66787B00-D98E-4A2F-8B14-B7BB25858309}" xr6:coauthVersionLast="43" xr6:coauthVersionMax="43" xr10:uidLastSave="{00000000-0000-0000-0000-000000000000}"/>
  <bookViews>
    <workbookView xWindow="-120" yWindow="-120" windowWidth="29040" windowHeight="15840" activeTab="7" xr2:uid="{E64D4CD0-F693-495E-97B0-F1DF3284CC0F}"/>
  </bookViews>
  <sheets>
    <sheet name="plan expansion" sheetId="1" r:id="rId1"/>
    <sheet name="Лист1" sheetId="5" r:id="rId2"/>
    <sheet name="lab" sheetId="2" r:id="rId3"/>
    <sheet name="buttle group" sheetId="3" r:id="rId4"/>
    <sheet name="balance upgrader" sheetId="4" r:id="rId5"/>
    <sheet name="Program object" sheetId="6" r:id="rId6"/>
    <sheet name="Лист2" sheetId="7" r:id="rId7"/>
    <sheet name="marke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8" l="1"/>
  <c r="F13" i="8"/>
  <c r="H8" i="7" l="1"/>
  <c r="H7" i="7"/>
  <c r="F8" i="7"/>
  <c r="F7" i="7"/>
  <c r="O30" i="3"/>
  <c r="N30" i="3"/>
  <c r="N27" i="3"/>
  <c r="N26" i="3"/>
  <c r="L27" i="3"/>
  <c r="L26" i="3"/>
  <c r="J13" i="6" l="1"/>
  <c r="F14" i="6"/>
  <c r="F13" i="6"/>
  <c r="X16" i="6"/>
  <c r="X14" i="6"/>
  <c r="Q19" i="6"/>
  <c r="Q18" i="6"/>
  <c r="P18" i="6"/>
  <c r="S11" i="5" l="1"/>
  <c r="S10" i="5"/>
  <c r="P11" i="5"/>
  <c r="M25" i="4" l="1"/>
  <c r="I16" i="4" l="1"/>
  <c r="H16" i="4"/>
  <c r="H15" i="4"/>
  <c r="E6" i="4" l="1"/>
  <c r="G7" i="4"/>
  <c r="G6" i="4"/>
  <c r="G28" i="1" l="1"/>
  <c r="H28" i="1"/>
  <c r="I28" i="1"/>
  <c r="J28" i="1"/>
  <c r="K28" i="1"/>
  <c r="L28" i="1"/>
  <c r="M28" i="1"/>
  <c r="W16" i="3" l="1"/>
  <c r="Z11" i="3"/>
  <c r="V12" i="3"/>
  <c r="V13" i="3" s="1"/>
  <c r="P14" i="3" s="1"/>
  <c r="U12" i="3"/>
  <c r="U11" i="3"/>
  <c r="U13" i="3" s="1"/>
  <c r="P13" i="3" s="1"/>
  <c r="M6" i="3"/>
  <c r="M5" i="3"/>
  <c r="M10" i="3"/>
  <c r="I8" i="3"/>
  <c r="H8" i="3"/>
  <c r="H31" i="1" l="1"/>
  <c r="I31" i="1"/>
  <c r="J31" i="1"/>
  <c r="K31" i="1"/>
  <c r="L31" i="1"/>
  <c r="M31" i="1"/>
  <c r="G31" i="1"/>
</calcChain>
</file>

<file path=xl/sharedStrings.xml><?xml version="1.0" encoding="utf-8"?>
<sst xmlns="http://schemas.openxmlformats.org/spreadsheetml/2006/main" count="281" uniqueCount="162">
  <si>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</si>
  <si>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</si>
  <si>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</si>
  <si>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</si>
  <si>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</si>
  <si>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</si>
  <si>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</si>
  <si>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</si>
  <si>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</si>
  <si>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</si>
  <si>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</si>
  <si>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</si>
  <si>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</si>
  <si>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</si>
  <si>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</si>
  <si>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</si>
  <si>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</si>
  <si>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</si>
  <si>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</si>
  <si>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</si>
  <si>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</si>
  <si>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</si>
  <si>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</si>
  <si>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</si>
  <si>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</si>
  <si>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</si>
  <si>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</si>
  <si>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</si>
  <si>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</si>
  <si>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</si>
  <si>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</si>
  <si>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</si>
  <si>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</si>
  <si>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</si>
  <si>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</si>
  <si>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</si>
  <si>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</si>
  <si>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</si>
  <si>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</si>
  <si>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</si>
  <si>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</si>
  <si>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</si>
  <si>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</si>
  <si>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</si>
  <si>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</si>
  <si>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</si>
  <si>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</si>
  <si>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</si>
  <si>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</si>
  <si>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</si>
  <si>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</si>
  <si>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</si>
  <si>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</si>
  <si>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</si>
  <si>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</si>
  <si>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</si>
  <si>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</si>
  <si>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</si>
  <si>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</si>
  <si>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</si>
  <si>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</si>
  <si>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</si>
  <si>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</si>
  <si>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&lt;</t>
  </si>
  <si>
    <t>E57N35</t>
  </si>
  <si>
    <t>E57N37</t>
  </si>
  <si>
    <t>E52N33</t>
  </si>
  <si>
    <t>E51N35</t>
  </si>
  <si>
    <t>E58N39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</si>
  <si>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</si>
  <si>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</si>
  <si>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</si>
  <si>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</si>
  <si>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</si>
  <si>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</si>
  <si>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</si>
  <si>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</si>
  <si>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</si>
  <si>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</si>
  <si>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</si>
  <si>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</si>
  <si>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</si>
  <si>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</si>
  <si>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</si>
  <si>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</si>
  <si>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</si>
  <si>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</si>
  <si>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</si>
  <si>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</si>
  <si>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</si>
  <si>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</si>
  <si>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</si>
  <si>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</si>
  <si>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</si>
  <si>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</si>
  <si>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</si>
  <si>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</si>
  <si>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</si>
  <si>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</si>
  <si>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</si>
  <si>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</si>
  <si>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</si>
  <si>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</si>
  <si>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</si>
  <si>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</si>
  <si>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</si>
  <si>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</si>
  <si>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</si>
  <si>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</si>
  <si>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</si>
  <si>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</si>
  <si>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</si>
  <si>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</si>
  <si>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</si>
  <si>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</si>
  <si>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</si>
  <si>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</si>
  <si>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</si>
  <si>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</si>
  <si>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</si>
  <si>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</si>
  <si>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</si>
  <si>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</si>
  <si>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</si>
  <si>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</si>
  <si>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</si>
  <si>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</si>
  <si>
    <t>upgrage per 1500 tick</t>
  </si>
  <si>
    <t>upgrader</t>
  </si>
  <si>
    <t>cost</t>
  </si>
  <si>
    <t>carrier</t>
  </si>
  <si>
    <t>[MOVE,MOVE,MOVE,MOVE,MOVE,MOVE,MOVE,MOVE,MOVE,MOVE,CARRY,CARRY,CARRY,CARRY,CARRY,CARRY,CARRY,CARRY,CARRY,CARRY,CARRY,CARRY,CARRY,CARRY,CARRY,CARRY,CARRY,CARRY,CARRY,CARRY]</t>
  </si>
  <si>
    <t>[MOVE,MOVE,MOVE,MOVE,MOVE,WORK,WORK,WORK,WORK,WORK,WORK,WORK,WORK,WORK,WORK,CARRY,CARRY,CARRY,CARRY]</t>
  </si>
  <si>
    <t>ticks per hour</t>
  </si>
  <si>
    <t>2 lvl snapshot</t>
  </si>
  <si>
    <t>M06</t>
  </si>
  <si>
    <t>M00</t>
  </si>
  <si>
    <t>M04</t>
  </si>
  <si>
    <t>d</t>
  </si>
  <si>
    <t>buy</t>
  </si>
  <si>
    <t>e</t>
  </si>
  <si>
    <t>M07</t>
  </si>
  <si>
    <t>M03</t>
  </si>
  <si>
    <t>M01</t>
  </si>
  <si>
    <t>Rampart calculate</t>
  </si>
  <si>
    <t>tick</t>
  </si>
  <si>
    <t>hit</t>
  </si>
  <si>
    <t>tower</t>
  </si>
  <si>
    <t>energy</t>
  </si>
  <si>
    <t>builder</t>
  </si>
  <si>
    <t>energy per 300 tick</t>
  </si>
  <si>
    <t>r attack area</t>
  </si>
  <si>
    <t>[TOUGH,TOUGH,TOUGH,TOUGH,TOUGH,TOUGH,TOUGH,TOUGH,TOUGH,TOUGH,TOUGH,TOUGH,MOVE,MOVE,MOVE,MOVE,MOVE,MOVE,MOVE,MOVE,MOVE,MOVE,MOVE,MOVE,MOVE,MOVE,MOVE,MOVE,MOVE,ATTACK,ATTACK,ATTACK,ATTACK,ATTACK,ATTACK,ATTACK,ATTACK,ATTACK,ATTACK,ATTACK,ATTACK,ATTACK,ATTACK,ATTACK,ATTACK,ATTACK,ATTACK,ATTACK,ATTACK,ATTACK]</t>
  </si>
  <si>
    <t>Anti tower</t>
  </si>
  <si>
    <t>TOUGH*12,MOVE*17,ATTACK*21</t>
  </si>
  <si>
    <t>[TOUGH,TOUGH,TOUGH,TOUGH,TOUGH,TOUGH,TOUGH,TOUGH,TOUGH,TOUGH,TOUGH,TOUGH,MOVE,MOVE,MOVE,MOVE,MOVE,MOVE,MOVE,MOVE,MOVE,MOVE,MOVE,MOVE,MOVE,MOVE,MOVE,MOVE,MOVE,HEAL,HEAL,HEAL,HEAL,HEAL,HEAL,HEAL,HEAL,HEAL,HEAL,HEAL,HEAL,HEAL,HEAL,HEAL,HEAL,HEAL,HEAL,HEAL,HEAL,HEAL]</t>
  </si>
  <si>
    <t>TOUGH*12,MOVE*17,HEAL*21</t>
  </si>
  <si>
    <t>TOUGH</t>
  </si>
  <si>
    <t>HEAL</t>
  </si>
  <si>
    <t>XGHO2</t>
  </si>
  <si>
    <t>XLHO2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</si>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</sst>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₴&quot;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1" fillId="10" borderId="1" xfId="0" applyFont="1" applyFill="1" applyBorder="1"/>
    <xf numFmtId="0" fontId="0" fillId="10" borderId="1" xfId="0" applyFill="1" applyBorder="1"/>
    <xf numFmtId="164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1"/>
  <sheetViews>
    <sheetView workbookViewId="0">
      <selection activeCell="AE21" sqref="AE21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18" t="s">
        <v>37</v>
      </c>
      <c r="AA4" s="19"/>
      <c r="AB4" s="20"/>
      <c r="AC4" s="18" t="s">
        <v>38</v>
      </c>
      <c r="AD4" s="19"/>
      <c r="AE4" s="20"/>
      <c r="AF4" s="18" t="s">
        <v>39</v>
      </c>
      <c r="AG4" s="19"/>
      <c r="AH4" s="20"/>
      <c r="AI4" s="18" t="s">
        <v>40</v>
      </c>
      <c r="AJ4" s="19"/>
      <c r="AK4" s="20"/>
      <c r="AL4" s="18" t="s">
        <v>41</v>
      </c>
      <c r="AM4" s="19"/>
      <c r="AN4" s="20"/>
      <c r="AO4" s="18" t="s">
        <v>42</v>
      </c>
      <c r="AP4" s="19"/>
      <c r="AQ4" s="20"/>
      <c r="AR4" s="18" t="s">
        <v>43</v>
      </c>
      <c r="AS4" s="19"/>
      <c r="AT4" s="20"/>
      <c r="AU4" s="18" t="s">
        <v>44</v>
      </c>
      <c r="AV4" s="19"/>
      <c r="AW4" s="20"/>
      <c r="AX4" s="18" t="s">
        <v>45</v>
      </c>
      <c r="AY4" s="19"/>
      <c r="AZ4" s="20"/>
    </row>
    <row r="5" spans="4:52" x14ac:dyDescent="0.25">
      <c r="D5" s="15" t="s">
        <v>70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15" t="s">
        <v>141</v>
      </c>
      <c r="AA5" s="15" t="s">
        <v>0</v>
      </c>
      <c r="AB5" s="15"/>
      <c r="AC5" s="6">
        <v>1</v>
      </c>
      <c r="AD5" s="6" t="s">
        <v>0</v>
      </c>
      <c r="AE5" s="6" t="s">
        <v>61</v>
      </c>
      <c r="AF5" s="15" t="s">
        <v>137</v>
      </c>
      <c r="AG5" s="15" t="s">
        <v>1</v>
      </c>
      <c r="AH5" s="15"/>
      <c r="AI5" s="15" t="s">
        <v>135</v>
      </c>
      <c r="AJ5" s="15" t="s">
        <v>2</v>
      </c>
      <c r="AK5" s="15"/>
      <c r="AL5" s="5"/>
      <c r="AM5" s="5"/>
      <c r="AN5" s="5"/>
      <c r="AO5" s="8">
        <v>2</v>
      </c>
      <c r="AP5" s="8" t="s">
        <v>1</v>
      </c>
      <c r="AQ5" s="8" t="s">
        <v>61</v>
      </c>
      <c r="AR5" s="9"/>
      <c r="AS5" s="9" t="s">
        <v>4</v>
      </c>
      <c r="AT5" s="9"/>
      <c r="AU5" s="9"/>
      <c r="AV5" s="9" t="s">
        <v>2</v>
      </c>
      <c r="AW5" s="9"/>
      <c r="AX5" s="6">
        <v>1</v>
      </c>
      <c r="AY5" s="6" t="s">
        <v>1</v>
      </c>
      <c r="AZ5" s="6" t="s">
        <v>138</v>
      </c>
    </row>
    <row r="6" spans="4:52" x14ac:dyDescent="0.25">
      <c r="D6" t="s">
        <v>72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6">
        <v>1</v>
      </c>
      <c r="AA6" s="6" t="s">
        <v>5</v>
      </c>
      <c r="AB6" s="6" t="s">
        <v>62</v>
      </c>
      <c r="AC6" s="15" t="s">
        <v>142</v>
      </c>
      <c r="AD6" s="15" t="s">
        <v>2</v>
      </c>
      <c r="AE6" s="15"/>
      <c r="AF6" s="9"/>
      <c r="AG6" s="9" t="s">
        <v>0</v>
      </c>
      <c r="AH6" s="9"/>
      <c r="AI6" s="6">
        <v>1</v>
      </c>
      <c r="AJ6" s="6" t="s">
        <v>2</v>
      </c>
      <c r="AK6" s="6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8">
        <v>1</v>
      </c>
      <c r="AS6" s="8" t="s">
        <v>0</v>
      </c>
      <c r="AT6" s="8" t="s">
        <v>62</v>
      </c>
      <c r="AU6" s="6">
        <v>1</v>
      </c>
      <c r="AV6" s="6" t="s">
        <v>0</v>
      </c>
      <c r="AW6" s="6" t="s">
        <v>138</v>
      </c>
      <c r="AX6" s="9"/>
      <c r="AY6" s="9" t="s">
        <v>2</v>
      </c>
      <c r="AZ6" s="9"/>
    </row>
    <row r="7" spans="4:52" x14ac:dyDescent="0.25">
      <c r="D7" t="s">
        <v>71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/>
      <c r="AA7" s="9" t="s">
        <v>5</v>
      </c>
      <c r="AB7" s="9"/>
      <c r="AC7" s="9"/>
      <c r="AD7" s="9" t="s">
        <v>5</v>
      </c>
      <c r="AE7" s="9"/>
      <c r="AF7" s="6">
        <v>1</v>
      </c>
      <c r="AG7" s="6" t="s">
        <v>0</v>
      </c>
      <c r="AH7" s="6" t="s">
        <v>61</v>
      </c>
      <c r="AI7" s="15" t="s">
        <v>136</v>
      </c>
      <c r="AJ7" s="15" t="s">
        <v>0</v>
      </c>
      <c r="AK7" s="15"/>
      <c r="AL7" s="5"/>
      <c r="AM7" s="5"/>
      <c r="AN7" s="5"/>
      <c r="AO7" s="5"/>
      <c r="AP7" s="5"/>
      <c r="AQ7" s="5"/>
      <c r="AR7" s="9"/>
      <c r="AS7" s="9" t="s">
        <v>0</v>
      </c>
      <c r="AT7" s="9"/>
      <c r="AU7" s="9"/>
      <c r="AV7" s="9" t="s">
        <v>0</v>
      </c>
      <c r="AW7" s="9"/>
      <c r="AX7" s="6">
        <v>1</v>
      </c>
      <c r="AY7" s="6" t="s">
        <v>0</v>
      </c>
      <c r="AZ7" s="6" t="s">
        <v>62</v>
      </c>
    </row>
    <row r="8" spans="4:52" x14ac:dyDescent="0.25">
      <c r="D8" t="s">
        <v>85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6">
        <v>1</v>
      </c>
      <c r="AA8" s="6" t="s">
        <v>4</v>
      </c>
      <c r="AB8" s="6" t="s">
        <v>61</v>
      </c>
      <c r="AC8" s="9"/>
      <c r="AD8" s="9" t="s">
        <v>6</v>
      </c>
      <c r="AE8" s="9"/>
      <c r="AF8" s="6">
        <v>1</v>
      </c>
      <c r="AG8" s="6" t="s">
        <v>4</v>
      </c>
      <c r="AH8" s="6" t="s">
        <v>63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6">
        <v>1</v>
      </c>
      <c r="AS8" s="6" t="s">
        <v>2</v>
      </c>
      <c r="AT8" s="6" t="s">
        <v>62</v>
      </c>
      <c r="AU8" s="6">
        <v>1</v>
      </c>
      <c r="AV8" s="6" t="s">
        <v>0</v>
      </c>
      <c r="AW8" s="6" t="s">
        <v>61</v>
      </c>
      <c r="AX8" s="15" t="s">
        <v>143</v>
      </c>
      <c r="AY8" s="15" t="s">
        <v>1</v>
      </c>
      <c r="AZ8" s="15"/>
    </row>
    <row r="9" spans="4:52" x14ac:dyDescent="0.25">
      <c r="D9" s="15" t="s">
        <v>86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/>
      <c r="AA9" s="9" t="s">
        <v>5</v>
      </c>
      <c r="AB9" s="9"/>
      <c r="AC9" s="9"/>
      <c r="AD9" s="9" t="s">
        <v>5</v>
      </c>
      <c r="AE9" s="9"/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9"/>
      <c r="AS9" s="9" t="s">
        <v>2</v>
      </c>
      <c r="AT9" s="9"/>
      <c r="AU9" s="6">
        <v>1</v>
      </c>
      <c r="AV9" s="6" t="s">
        <v>2</v>
      </c>
      <c r="AW9" s="6" t="s">
        <v>63</v>
      </c>
      <c r="AX9" s="6">
        <v>1</v>
      </c>
      <c r="AY9" s="6" t="s">
        <v>5</v>
      </c>
      <c r="AZ9" s="6" t="s">
        <v>63</v>
      </c>
    </row>
    <row r="10" spans="4:52" x14ac:dyDescent="0.25">
      <c r="D10" t="s">
        <v>87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6">
        <v>1</v>
      </c>
      <c r="AA10" s="6" t="s">
        <v>1</v>
      </c>
      <c r="AB10" s="6" t="s">
        <v>138</v>
      </c>
      <c r="AC10" s="6">
        <v>1</v>
      </c>
      <c r="AD10" s="6" t="s">
        <v>5</v>
      </c>
      <c r="AE10" s="6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/>
      <c r="AS10" s="9" t="s">
        <v>0</v>
      </c>
      <c r="AT10" s="9"/>
      <c r="AU10" s="5"/>
      <c r="AV10" s="5"/>
      <c r="AW10" s="5"/>
      <c r="AX10" s="5"/>
      <c r="AY10" s="5"/>
      <c r="AZ10" s="5"/>
    </row>
    <row r="11" spans="4:52" x14ac:dyDescent="0.25">
      <c r="D11" s="16" t="s">
        <v>88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/>
      <c r="AA11" s="9" t="s">
        <v>5</v>
      </c>
      <c r="AB11" s="9"/>
      <c r="AC11" s="9"/>
      <c r="AD11" s="9" t="s">
        <v>3</v>
      </c>
      <c r="AE11" s="9"/>
      <c r="AF11" s="5"/>
      <c r="AG11" s="5"/>
      <c r="AH11" s="5"/>
      <c r="AI11" s="5"/>
      <c r="AJ11" s="5"/>
      <c r="AK11" s="5"/>
      <c r="AL11" s="5"/>
      <c r="AM11" s="5"/>
      <c r="AN11" s="5"/>
      <c r="AO11" s="6">
        <v>1</v>
      </c>
      <c r="AP11" s="6" t="s">
        <v>0</v>
      </c>
      <c r="AQ11" s="6" t="s">
        <v>61</v>
      </c>
      <c r="AR11" s="6">
        <v>2</v>
      </c>
      <c r="AS11" s="6" t="s">
        <v>0</v>
      </c>
      <c r="AT11" s="6" t="s">
        <v>62</v>
      </c>
      <c r="AU11" s="5"/>
      <c r="AV11" s="5"/>
      <c r="AW11" s="5"/>
      <c r="AX11" s="5"/>
      <c r="AY11" s="5"/>
      <c r="AZ11" s="5"/>
    </row>
    <row r="12" spans="4:52" x14ac:dyDescent="0.25">
      <c r="D12" s="15" t="s">
        <v>89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6">
        <v>1</v>
      </c>
      <c r="AP12" s="6" t="s">
        <v>5</v>
      </c>
      <c r="AQ12" s="6" t="s">
        <v>61</v>
      </c>
      <c r="AR12" s="9"/>
      <c r="AS12" s="9" t="s">
        <v>4</v>
      </c>
      <c r="AT12" s="9"/>
      <c r="AU12" s="5"/>
      <c r="AV12" s="5"/>
      <c r="AW12" s="5"/>
      <c r="AX12" s="5"/>
      <c r="AY12" s="5"/>
      <c r="AZ12" s="5"/>
    </row>
    <row r="13" spans="4:52" x14ac:dyDescent="0.25">
      <c r="D13" t="s">
        <v>90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6">
        <v>1</v>
      </c>
      <c r="AP13" s="6" t="s">
        <v>6</v>
      </c>
      <c r="AQ13" s="6" t="s">
        <v>62</v>
      </c>
      <c r="AR13" s="6">
        <v>1</v>
      </c>
      <c r="AS13" s="6" t="s">
        <v>5</v>
      </c>
      <c r="AT13" s="6" t="s">
        <v>63</v>
      </c>
      <c r="AU13" s="5"/>
      <c r="AV13" s="5"/>
      <c r="AW13" s="5"/>
      <c r="AX13" s="5"/>
      <c r="AY13" s="5"/>
      <c r="AZ13" s="5"/>
    </row>
    <row r="14" spans="4:52" x14ac:dyDescent="0.25">
      <c r="D14" t="s">
        <v>91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73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75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42" x14ac:dyDescent="0.25">
      <c r="D17" t="s">
        <v>83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42" x14ac:dyDescent="0.25">
      <c r="D18" t="s">
        <v>84</v>
      </c>
      <c r="E18" s="3">
        <v>13</v>
      </c>
      <c r="F18" s="3" t="s">
        <v>67</v>
      </c>
      <c r="G18" s="3"/>
      <c r="H18" s="3"/>
      <c r="I18" s="3"/>
      <c r="J18" s="3"/>
      <c r="K18" s="3"/>
      <c r="L18" s="3">
        <v>1</v>
      </c>
      <c r="M18" s="3"/>
      <c r="N18" s="14"/>
      <c r="O18" s="14"/>
      <c r="AI18" s="1"/>
      <c r="AJ18" s="1"/>
      <c r="AK18" s="1"/>
      <c r="AL18" s="1"/>
      <c r="AM18" s="1"/>
      <c r="AN18" s="1"/>
      <c r="AO18" s="1"/>
      <c r="AP18" s="1"/>
    </row>
    <row r="19" spans="4:42" x14ac:dyDescent="0.25">
      <c r="D19" t="s">
        <v>117</v>
      </c>
      <c r="E19" s="2">
        <v>14</v>
      </c>
      <c r="F19" s="2" t="s">
        <v>69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6"/>
      <c r="AJ19" s="1" t="s">
        <v>118</v>
      </c>
      <c r="AK19" s="1"/>
      <c r="AL19" s="1"/>
      <c r="AM19" s="15"/>
      <c r="AN19" s="1" t="s">
        <v>134</v>
      </c>
      <c r="AO19" s="1"/>
      <c r="AP19" s="1"/>
    </row>
    <row r="20" spans="4:42" x14ac:dyDescent="0.25">
      <c r="D20" t="s">
        <v>119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  <c r="AI20" s="1"/>
      <c r="AJ20" s="1"/>
      <c r="AK20" s="1"/>
      <c r="AL20" s="1"/>
      <c r="AM20" s="1"/>
      <c r="AN20" s="1"/>
      <c r="AO20" s="1"/>
      <c r="AP20" s="1"/>
    </row>
    <row r="21" spans="4:42" x14ac:dyDescent="0.25">
      <c r="D21" t="s">
        <v>120</v>
      </c>
      <c r="E21" s="2"/>
      <c r="F21" s="2" t="s">
        <v>76</v>
      </c>
      <c r="G21" s="2"/>
      <c r="H21" s="2"/>
      <c r="I21" s="2"/>
      <c r="J21" s="2"/>
      <c r="K21" s="2">
        <v>1</v>
      </c>
      <c r="L21" s="2"/>
      <c r="M21" s="2"/>
      <c r="N21" s="14" t="s">
        <v>121</v>
      </c>
      <c r="O21" s="14"/>
      <c r="AI21" s="1"/>
      <c r="AJ21" s="1"/>
      <c r="AK21" s="1"/>
      <c r="AL21" s="1"/>
      <c r="AM21" s="1"/>
      <c r="AN21" s="1"/>
      <c r="AO21" s="1"/>
      <c r="AP21" s="1"/>
    </row>
    <row r="22" spans="4:42" x14ac:dyDescent="0.25">
      <c r="D22" t="s">
        <v>122</v>
      </c>
      <c r="E22" s="3"/>
      <c r="F22" s="3" t="s">
        <v>68</v>
      </c>
      <c r="G22" s="3"/>
      <c r="H22" s="3">
        <v>1</v>
      </c>
      <c r="I22" s="3"/>
      <c r="J22" s="3"/>
      <c r="K22" s="3"/>
      <c r="L22" s="3"/>
      <c r="M22" s="3"/>
      <c r="N22" s="14" t="s">
        <v>121</v>
      </c>
      <c r="O22" s="14"/>
      <c r="AI22" s="9"/>
      <c r="AJ22" s="1" t="s">
        <v>56</v>
      </c>
      <c r="AK22" s="1"/>
      <c r="AL22" s="1"/>
      <c r="AM22" s="1"/>
      <c r="AN22" s="1"/>
      <c r="AO22" s="1"/>
      <c r="AP22" s="1"/>
    </row>
    <row r="23" spans="4:42" x14ac:dyDescent="0.25">
      <c r="D23" t="s">
        <v>123</v>
      </c>
      <c r="E23" s="3"/>
      <c r="F23" s="3" t="s">
        <v>74</v>
      </c>
      <c r="G23" s="3"/>
      <c r="H23" s="3"/>
      <c r="I23" s="3"/>
      <c r="J23" s="3"/>
      <c r="K23" s="3">
        <v>1</v>
      </c>
      <c r="L23" s="3"/>
      <c r="M23" s="3"/>
      <c r="N23" s="14" t="s">
        <v>121</v>
      </c>
      <c r="O23" s="14"/>
      <c r="AI23" s="8"/>
      <c r="AJ23" s="1" t="s">
        <v>57</v>
      </c>
      <c r="AK23" s="1"/>
      <c r="AL23" s="1"/>
      <c r="AM23" s="1"/>
      <c r="AN23" s="1"/>
      <c r="AO23" s="1"/>
      <c r="AP23" s="1"/>
    </row>
    <row r="24" spans="4:42" x14ac:dyDescent="0.25">
      <c r="D24" t="s">
        <v>124</v>
      </c>
      <c r="E24" s="3"/>
      <c r="F24" s="3" t="s">
        <v>64</v>
      </c>
      <c r="G24" s="3"/>
      <c r="H24" s="3">
        <v>1</v>
      </c>
      <c r="I24" s="3"/>
      <c r="J24" s="3"/>
      <c r="K24" s="3"/>
      <c r="L24" s="3"/>
      <c r="M24" s="3"/>
      <c r="N24" s="14" t="s">
        <v>121</v>
      </c>
      <c r="O24" s="14"/>
      <c r="AI24" s="7"/>
      <c r="AJ24" s="1" t="s">
        <v>58</v>
      </c>
      <c r="AK24" s="1"/>
      <c r="AL24" s="1"/>
      <c r="AM24" s="1"/>
      <c r="AN24" s="1"/>
      <c r="AO24" s="1"/>
      <c r="AP24" s="1"/>
    </row>
    <row r="25" spans="4:42" x14ac:dyDescent="0.25">
      <c r="D25" t="s">
        <v>125</v>
      </c>
      <c r="E25" s="2"/>
      <c r="F25" s="2" t="s">
        <v>65</v>
      </c>
      <c r="G25" s="2">
        <v>1</v>
      </c>
      <c r="H25" s="2"/>
      <c r="I25" s="2"/>
      <c r="J25" s="2"/>
      <c r="K25" s="2"/>
      <c r="L25" s="2"/>
      <c r="M25" s="2"/>
      <c r="N25" s="14" t="s">
        <v>121</v>
      </c>
      <c r="O25" s="14"/>
      <c r="AI25" s="10"/>
      <c r="AJ25" s="1" t="s">
        <v>60</v>
      </c>
      <c r="AK25" s="1"/>
      <c r="AL25" s="1"/>
      <c r="AM25" s="1"/>
      <c r="AN25" s="1"/>
      <c r="AO25" s="1"/>
      <c r="AP25" s="1"/>
    </row>
    <row r="26" spans="4:42" x14ac:dyDescent="0.25">
      <c r="D26" t="s">
        <v>126</v>
      </c>
      <c r="E26" s="3"/>
      <c r="F26" s="3" t="s">
        <v>66</v>
      </c>
      <c r="G26" s="3"/>
      <c r="H26" s="3"/>
      <c r="I26" s="3"/>
      <c r="J26" s="3">
        <v>1</v>
      </c>
      <c r="K26" s="3"/>
      <c r="L26" s="3"/>
      <c r="M26" s="3"/>
      <c r="N26" s="14" t="s">
        <v>121</v>
      </c>
      <c r="O26" s="14"/>
      <c r="AI26" s="1"/>
      <c r="AJ26" s="1"/>
      <c r="AK26" s="1"/>
      <c r="AL26" s="1"/>
      <c r="AM26" s="1"/>
      <c r="AN26" s="1"/>
      <c r="AO26" s="1"/>
      <c r="AP26" s="1"/>
    </row>
    <row r="27" spans="4:42" x14ac:dyDescent="0.25">
      <c r="E27" s="2" t="s">
        <v>55</v>
      </c>
      <c r="F27" s="2"/>
      <c r="G27" s="2">
        <v>1</v>
      </c>
      <c r="H27" s="2"/>
      <c r="I27" s="2">
        <v>2</v>
      </c>
      <c r="J27" s="2"/>
      <c r="K27" s="2">
        <v>1</v>
      </c>
      <c r="L27" s="2"/>
      <c r="M27" s="2"/>
      <c r="N27" s="14"/>
      <c r="O27" s="14"/>
      <c r="AI27" s="1"/>
      <c r="AJ27" s="1"/>
      <c r="AK27" s="1"/>
      <c r="AL27" s="1"/>
      <c r="AM27" s="1"/>
      <c r="AN27" s="1"/>
      <c r="AO27" s="1"/>
      <c r="AP27" s="1"/>
    </row>
    <row r="28" spans="4:42" x14ac:dyDescent="0.25">
      <c r="G28" s="1">
        <f t="shared" ref="G28:L28" si="0">SUM(G5:G27)</f>
        <v>7</v>
      </c>
      <c r="H28" s="1">
        <f t="shared" si="0"/>
        <v>5</v>
      </c>
      <c r="I28" s="1">
        <f t="shared" si="0"/>
        <v>4</v>
      </c>
      <c r="J28" s="1">
        <f t="shared" si="0"/>
        <v>1</v>
      </c>
      <c r="K28" s="1">
        <f t="shared" si="0"/>
        <v>3</v>
      </c>
      <c r="L28" s="1">
        <f t="shared" si="0"/>
        <v>5</v>
      </c>
      <c r="M28" s="1">
        <f>SUM(M5:M27)</f>
        <v>1</v>
      </c>
    </row>
    <row r="30" spans="4:42" x14ac:dyDescent="0.25">
      <c r="F30" t="s">
        <v>34</v>
      </c>
      <c r="G30" s="1">
        <v>7</v>
      </c>
      <c r="H30" s="1">
        <v>7</v>
      </c>
      <c r="I30" s="1">
        <v>3</v>
      </c>
      <c r="J30" s="1">
        <v>3</v>
      </c>
      <c r="K30" s="1">
        <v>2</v>
      </c>
      <c r="L30" s="1">
        <v>3</v>
      </c>
      <c r="M30" s="1">
        <v>2</v>
      </c>
    </row>
    <row r="31" spans="4:42" x14ac:dyDescent="0.25">
      <c r="F31" t="s">
        <v>35</v>
      </c>
      <c r="G31">
        <f>G30-G28</f>
        <v>0</v>
      </c>
      <c r="H31">
        <f t="shared" ref="H31:M31" si="1">H30-H28</f>
        <v>2</v>
      </c>
      <c r="I31">
        <f t="shared" si="1"/>
        <v>-1</v>
      </c>
      <c r="J31">
        <f t="shared" si="1"/>
        <v>2</v>
      </c>
      <c r="K31">
        <f t="shared" si="1"/>
        <v>-1</v>
      </c>
      <c r="L31">
        <f t="shared" si="1"/>
        <v>-2</v>
      </c>
      <c r="M31">
        <f t="shared" si="1"/>
        <v>1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5E-1FAC-4475-AFDB-AB0B2C977DEC}">
  <dimension ref="N10:S11"/>
  <sheetViews>
    <sheetView workbookViewId="0">
      <selection activeCell="S11" sqref="S11"/>
    </sheetView>
  </sheetViews>
  <sheetFormatPr defaultRowHeight="15" x14ac:dyDescent="0.25"/>
  <cols>
    <col min="16" max="16" width="15" bestFit="1" customWidth="1"/>
  </cols>
  <sheetData>
    <row r="10" spans="14:19" x14ac:dyDescent="0.25">
      <c r="S10">
        <f>15*4*1100</f>
        <v>66000</v>
      </c>
    </row>
    <row r="11" spans="14:19" x14ac:dyDescent="0.25">
      <c r="N11">
        <v>1262000</v>
      </c>
      <c r="O11">
        <v>1.2E-2</v>
      </c>
      <c r="P11" s="17">
        <f>N11/O11</f>
        <v>105166666.66666667</v>
      </c>
      <c r="S11">
        <f>S10*24</f>
        <v>1584000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5:AB13"/>
  <sheetViews>
    <sheetView workbookViewId="0">
      <selection activeCell="Z23" sqref="Z23"/>
    </sheetView>
  </sheetViews>
  <sheetFormatPr defaultRowHeight="15" x14ac:dyDescent="0.25"/>
  <cols>
    <col min="2" max="18" width="3.7109375" customWidth="1"/>
  </cols>
  <sheetData>
    <row r="5" spans="2:28" x14ac:dyDescent="0.25">
      <c r="AA5" t="s">
        <v>139</v>
      </c>
    </row>
    <row r="6" spans="2:28" x14ac:dyDescent="0.25">
      <c r="B6" t="s">
        <v>77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81</v>
      </c>
      <c r="Z6" t="s">
        <v>0</v>
      </c>
      <c r="AA6">
        <v>7.0000000000000007E-2</v>
      </c>
    </row>
    <row r="7" spans="2:28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82</v>
      </c>
      <c r="Z7" t="s">
        <v>2</v>
      </c>
      <c r="AA7">
        <v>7.0000000000000007E-2</v>
      </c>
    </row>
    <row r="8" spans="2:28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79</v>
      </c>
      <c r="Z8" t="s">
        <v>1</v>
      </c>
      <c r="AA8">
        <v>0.05</v>
      </c>
    </row>
    <row r="9" spans="2:28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  <c r="Z9" t="s">
        <v>3</v>
      </c>
      <c r="AA9">
        <v>4.4999999999999998E-2</v>
      </c>
    </row>
    <row r="10" spans="2:28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80</v>
      </c>
      <c r="Z10" t="s">
        <v>4</v>
      </c>
      <c r="AA10">
        <v>0.04</v>
      </c>
    </row>
    <row r="11" spans="2:28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  <c r="Z11" t="s">
        <v>5</v>
      </c>
      <c r="AA11">
        <v>8.1000000000000003E-2</v>
      </c>
    </row>
    <row r="12" spans="2:28" x14ac:dyDescent="0.25">
      <c r="F12">
        <v>6</v>
      </c>
      <c r="G12" s="11"/>
      <c r="H12" s="11"/>
      <c r="I12" s="11"/>
      <c r="J12" s="11"/>
      <c r="K12" s="11"/>
      <c r="L12" s="11"/>
      <c r="Z12" t="s">
        <v>6</v>
      </c>
      <c r="AA12">
        <v>0.15</v>
      </c>
    </row>
    <row r="13" spans="2:28" x14ac:dyDescent="0.25">
      <c r="B13" t="s">
        <v>78</v>
      </c>
      <c r="Z13" t="s">
        <v>140</v>
      </c>
      <c r="AA13">
        <v>0.01</v>
      </c>
      <c r="AB13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30"/>
  <sheetViews>
    <sheetView workbookViewId="0">
      <selection activeCell="N27" sqref="N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100</v>
      </c>
      <c r="G4" s="3"/>
      <c r="H4" s="3" t="s">
        <v>92</v>
      </c>
      <c r="I4" s="3" t="s">
        <v>93</v>
      </c>
      <c r="J4" s="3" t="s">
        <v>95</v>
      </c>
      <c r="K4" s="3" t="s">
        <v>96</v>
      </c>
      <c r="L4" s="3" t="s">
        <v>97</v>
      </c>
      <c r="M4" s="3" t="s">
        <v>23</v>
      </c>
      <c r="O4" s="3" t="s">
        <v>104</v>
      </c>
      <c r="P4" s="3" t="s">
        <v>92</v>
      </c>
      <c r="Q4" s="3" t="s">
        <v>93</v>
      </c>
      <c r="R4" s="3" t="s">
        <v>23</v>
      </c>
      <c r="S4" s="3" t="s">
        <v>151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  <c r="S5" s="11">
        <v>10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10</v>
      </c>
      <c r="Q6" s="11">
        <v>0</v>
      </c>
      <c r="R6" s="11">
        <v>4</v>
      </c>
      <c r="S6" s="11">
        <v>4</v>
      </c>
    </row>
    <row r="7" spans="6:26" x14ac:dyDescent="0.25">
      <c r="O7" s="11">
        <v>3</v>
      </c>
      <c r="P7" s="11">
        <v>10</v>
      </c>
      <c r="Q7" s="11">
        <v>0</v>
      </c>
      <c r="R7" s="11">
        <v>4</v>
      </c>
      <c r="S7" s="11">
        <v>1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94</v>
      </c>
      <c r="M10">
        <f>7*P5+I8*Q5</f>
        <v>100</v>
      </c>
      <c r="S10" t="s">
        <v>98</v>
      </c>
      <c r="U10" t="s">
        <v>101</v>
      </c>
      <c r="V10" t="s">
        <v>102</v>
      </c>
      <c r="X10" t="s">
        <v>105</v>
      </c>
    </row>
    <row r="11" spans="6:26" x14ac:dyDescent="0.25">
      <c r="S11" t="s">
        <v>93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99</v>
      </c>
      <c r="T12">
        <v>4</v>
      </c>
      <c r="U12">
        <f>T12*P5</f>
        <v>40</v>
      </c>
      <c r="V12">
        <f>T12*P7</f>
        <v>40</v>
      </c>
    </row>
    <row r="13" spans="6:26" x14ac:dyDescent="0.25">
      <c r="N13" t="s">
        <v>103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40</v>
      </c>
    </row>
    <row r="14" spans="6:26" x14ac:dyDescent="0.25">
      <c r="N14" t="s">
        <v>116</v>
      </c>
      <c r="P14">
        <f>M6/V13</f>
        <v>27.25</v>
      </c>
      <c r="Q14">
        <v>273</v>
      </c>
    </row>
    <row r="16" spans="6:26" x14ac:dyDescent="0.25">
      <c r="V16" t="s">
        <v>106</v>
      </c>
      <c r="W16">
        <f>(M10-Z11)*Q13</f>
        <v>608</v>
      </c>
    </row>
    <row r="17" spans="10:25" x14ac:dyDescent="0.25">
      <c r="S17" t="s">
        <v>23</v>
      </c>
      <c r="T17" t="s">
        <v>102</v>
      </c>
    </row>
    <row r="18" spans="10:25" x14ac:dyDescent="0.25">
      <c r="S18" t="s">
        <v>101</v>
      </c>
    </row>
    <row r="21" spans="10:25" x14ac:dyDescent="0.25">
      <c r="R21" t="s">
        <v>108</v>
      </c>
      <c r="S21" t="s">
        <v>107</v>
      </c>
      <c r="W21">
        <v>710</v>
      </c>
      <c r="Y21" t="s">
        <v>112</v>
      </c>
    </row>
    <row r="22" spans="10:25" x14ac:dyDescent="0.25">
      <c r="R22" t="s">
        <v>110</v>
      </c>
      <c r="S22" t="s">
        <v>109</v>
      </c>
      <c r="W22">
        <v>920</v>
      </c>
      <c r="Y22" t="s">
        <v>113</v>
      </c>
    </row>
    <row r="23" spans="10:25" x14ac:dyDescent="0.25">
      <c r="R23" t="s">
        <v>111</v>
      </c>
      <c r="S23" t="s">
        <v>114</v>
      </c>
      <c r="W23">
        <v>780</v>
      </c>
      <c r="Y23" t="s">
        <v>115</v>
      </c>
    </row>
    <row r="26" spans="10:25" x14ac:dyDescent="0.25">
      <c r="J26">
        <v>12</v>
      </c>
      <c r="L26">
        <f>600*6</f>
        <v>3600</v>
      </c>
      <c r="N26">
        <f>L26*0.7</f>
        <v>2520</v>
      </c>
    </row>
    <row r="27" spans="10:25" x14ac:dyDescent="0.25">
      <c r="L27">
        <f>L26/12</f>
        <v>300</v>
      </c>
      <c r="N27">
        <f>L26-N26</f>
        <v>1080</v>
      </c>
    </row>
    <row r="30" spans="10:25" x14ac:dyDescent="0.25">
      <c r="N30">
        <f>N27/12</f>
        <v>90</v>
      </c>
      <c r="O30">
        <f>20*3*3</f>
        <v>180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79-5758-4672-AADB-0AB0285AA3CF}">
  <dimension ref="E4:M25"/>
  <sheetViews>
    <sheetView workbookViewId="0">
      <selection activeCell="M30" sqref="M30"/>
    </sheetView>
  </sheetViews>
  <sheetFormatPr defaultRowHeight="15" x14ac:dyDescent="0.25"/>
  <cols>
    <col min="13" max="13" width="10" bestFit="1" customWidth="1"/>
  </cols>
  <sheetData>
    <row r="4" spans="5:10" x14ac:dyDescent="0.25">
      <c r="G4" t="s">
        <v>127</v>
      </c>
    </row>
    <row r="5" spans="5:10" x14ac:dyDescent="0.25">
      <c r="I5" t="s">
        <v>129</v>
      </c>
    </row>
    <row r="6" spans="5:10" x14ac:dyDescent="0.25">
      <c r="E6">
        <f>G6*1.8</f>
        <v>27000</v>
      </c>
      <c r="F6">
        <v>10</v>
      </c>
      <c r="G6">
        <f>10*1500</f>
        <v>15000</v>
      </c>
      <c r="H6" t="s">
        <v>128</v>
      </c>
      <c r="I6">
        <v>2050</v>
      </c>
      <c r="J6" t="s">
        <v>132</v>
      </c>
    </row>
    <row r="7" spans="5:10" x14ac:dyDescent="0.25">
      <c r="F7">
        <v>1000</v>
      </c>
      <c r="G7">
        <f>15000/(1500/100)</f>
        <v>1000</v>
      </c>
      <c r="H7" t="s">
        <v>130</v>
      </c>
      <c r="I7">
        <v>1500</v>
      </c>
      <c r="J7" t="s">
        <v>131</v>
      </c>
    </row>
    <row r="15" spans="5:10" x14ac:dyDescent="0.25">
      <c r="E15">
        <v>3.5</v>
      </c>
      <c r="F15" t="s">
        <v>133</v>
      </c>
      <c r="H15">
        <f>60*60/E15</f>
        <v>1028.5714285714287</v>
      </c>
    </row>
    <row r="16" spans="5:10" x14ac:dyDescent="0.25">
      <c r="H16">
        <f>E6/1500*H15</f>
        <v>18514.285714285717</v>
      </c>
      <c r="I16">
        <f>H16*24</f>
        <v>444342.85714285722</v>
      </c>
    </row>
    <row r="25" spans="13:13" x14ac:dyDescent="0.25">
      <c r="M25">
        <f>1263000/0.012</f>
        <v>105250000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A18-E4B9-401D-951F-C96D9E790EE7}">
  <dimension ref="E5:X20"/>
  <sheetViews>
    <sheetView workbookViewId="0">
      <selection activeCell="J22" sqref="J22"/>
    </sheetView>
  </sheetViews>
  <sheetFormatPr defaultRowHeight="15" x14ac:dyDescent="0.25"/>
  <sheetData>
    <row r="5" spans="5:24" x14ac:dyDescent="0.25">
      <c r="F5" t="s">
        <v>144</v>
      </c>
    </row>
    <row r="6" spans="5:24" x14ac:dyDescent="0.25">
      <c r="F6">
        <v>100</v>
      </c>
      <c r="G6" t="s">
        <v>145</v>
      </c>
      <c r="H6">
        <v>-300</v>
      </c>
      <c r="I6" t="s">
        <v>146</v>
      </c>
    </row>
    <row r="8" spans="5:24" x14ac:dyDescent="0.25">
      <c r="E8" t="s">
        <v>147</v>
      </c>
      <c r="F8">
        <v>-10</v>
      </c>
      <c r="G8" t="s">
        <v>148</v>
      </c>
      <c r="H8">
        <v>200</v>
      </c>
      <c r="I8" t="s">
        <v>146</v>
      </c>
    </row>
    <row r="9" spans="5:24" x14ac:dyDescent="0.25">
      <c r="E9" t="s">
        <v>149</v>
      </c>
      <c r="F9">
        <v>-10</v>
      </c>
      <c r="G9" t="s">
        <v>148</v>
      </c>
      <c r="H9">
        <v>1000</v>
      </c>
      <c r="I9" t="s">
        <v>146</v>
      </c>
    </row>
    <row r="10" spans="5:24" x14ac:dyDescent="0.25">
      <c r="P10" t="s">
        <v>3</v>
      </c>
      <c r="Q10">
        <v>3.7999999999999999E-2</v>
      </c>
      <c r="T10" t="s">
        <v>2</v>
      </c>
      <c r="U10">
        <v>9.0999999999999998E-2</v>
      </c>
      <c r="W10" t="s">
        <v>5</v>
      </c>
      <c r="X10">
        <v>9.1999999999999998E-2</v>
      </c>
    </row>
    <row r="11" spans="5:24" x14ac:dyDescent="0.25">
      <c r="P11" t="s">
        <v>5</v>
      </c>
      <c r="U11">
        <v>7.2999999999999995E-2</v>
      </c>
      <c r="W11" t="s">
        <v>3</v>
      </c>
      <c r="X11">
        <v>3.7999999999999999E-2</v>
      </c>
    </row>
    <row r="12" spans="5:24" x14ac:dyDescent="0.25">
      <c r="P12" t="s">
        <v>1</v>
      </c>
      <c r="W12" t="s">
        <v>1</v>
      </c>
      <c r="X12">
        <v>4.7E-2</v>
      </c>
    </row>
    <row r="13" spans="5:24" x14ac:dyDescent="0.25">
      <c r="F13">
        <f>300/F6*H6/H9*F9</f>
        <v>9</v>
      </c>
      <c r="G13" t="s">
        <v>150</v>
      </c>
      <c r="I13">
        <v>39</v>
      </c>
      <c r="J13">
        <f>I13*F13</f>
        <v>351</v>
      </c>
      <c r="P13" t="s">
        <v>4</v>
      </c>
      <c r="W13" t="s">
        <v>4</v>
      </c>
      <c r="X13">
        <v>5.5E-2</v>
      </c>
    </row>
    <row r="14" spans="5:24" x14ac:dyDescent="0.25">
      <c r="F14">
        <f>6000</f>
        <v>6000</v>
      </c>
      <c r="X14">
        <f>SUM(X10:X13)</f>
        <v>0.23199999999999998</v>
      </c>
    </row>
    <row r="15" spans="5:24" x14ac:dyDescent="0.25">
      <c r="X15">
        <v>1.4</v>
      </c>
    </row>
    <row r="16" spans="5:24" x14ac:dyDescent="0.25">
      <c r="X16">
        <f>X15-X14</f>
        <v>1.1679999999999999</v>
      </c>
    </row>
    <row r="17" spans="14:17" x14ac:dyDescent="0.25">
      <c r="N17">
        <v>5942</v>
      </c>
      <c r="P17">
        <v>10000</v>
      </c>
    </row>
    <row r="18" spans="14:17" x14ac:dyDescent="0.25">
      <c r="P18">
        <f>P17-N17</f>
        <v>4058</v>
      </c>
      <c r="Q18">
        <f>P18*0.012</f>
        <v>48.695999999999998</v>
      </c>
    </row>
    <row r="19" spans="14:17" x14ac:dyDescent="0.25">
      <c r="Q19">
        <f>Q18/7000</f>
        <v>6.9565714285714283E-3</v>
      </c>
    </row>
    <row r="20" spans="14:17" x14ac:dyDescent="0.25">
      <c r="Q20">
        <v>2.5000000000000001E-2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4D06-7154-4F17-8C52-71025DE52D9E}">
  <dimension ref="E2:J8"/>
  <sheetViews>
    <sheetView workbookViewId="0">
      <selection activeCell="G17" sqref="G17"/>
    </sheetView>
  </sheetViews>
  <sheetFormatPr defaultRowHeight="15" x14ac:dyDescent="0.25"/>
  <sheetData>
    <row r="2" spans="5:10" x14ac:dyDescent="0.25">
      <c r="I2" t="s">
        <v>153</v>
      </c>
    </row>
    <row r="3" spans="5:10" x14ac:dyDescent="0.25">
      <c r="E3">
        <v>3</v>
      </c>
      <c r="F3" t="s">
        <v>154</v>
      </c>
      <c r="J3" t="s">
        <v>152</v>
      </c>
    </row>
    <row r="4" spans="5:10" x14ac:dyDescent="0.25">
      <c r="E4">
        <v>3</v>
      </c>
      <c r="F4" t="s">
        <v>156</v>
      </c>
      <c r="J4" t="s">
        <v>155</v>
      </c>
    </row>
    <row r="7" spans="5:10" x14ac:dyDescent="0.25">
      <c r="E7" t="s">
        <v>157</v>
      </c>
      <c r="F7">
        <f>3*24</f>
        <v>72</v>
      </c>
      <c r="G7" t="s">
        <v>159</v>
      </c>
      <c r="H7">
        <f>F7*30</f>
        <v>2160</v>
      </c>
    </row>
    <row r="8" spans="5:10" x14ac:dyDescent="0.25">
      <c r="E8" t="s">
        <v>158</v>
      </c>
      <c r="F8">
        <f>21*3</f>
        <v>63</v>
      </c>
      <c r="G8" t="s">
        <v>160</v>
      </c>
      <c r="H8">
        <f>F8*30</f>
        <v>1890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B650-795C-4ADB-968F-08990C0BAC14}">
  <dimension ref="E2:G14"/>
  <sheetViews>
    <sheetView tabSelected="1" workbookViewId="0">
      <selection activeCell="H16" sqref="H16"/>
    </sheetView>
  </sheetViews>
  <sheetFormatPr defaultRowHeight="15" x14ac:dyDescent="0.25"/>
  <sheetData>
    <row r="2" spans="5:7" x14ac:dyDescent="0.25">
      <c r="F2" t="s">
        <v>161</v>
      </c>
    </row>
    <row r="3" spans="5:7" x14ac:dyDescent="0.25">
      <c r="E3" t="s">
        <v>0</v>
      </c>
      <c r="F3">
        <v>6.2E-2</v>
      </c>
      <c r="G3">
        <v>0.08</v>
      </c>
    </row>
    <row r="4" spans="5:7" x14ac:dyDescent="0.25">
      <c r="E4" t="s">
        <v>2</v>
      </c>
      <c r="F4">
        <v>7.0000000000000007E-2</v>
      </c>
      <c r="G4">
        <v>8.2000000000000003E-2</v>
      </c>
    </row>
    <row r="5" spans="5:7" x14ac:dyDescent="0.25">
      <c r="E5" t="s">
        <v>1</v>
      </c>
      <c r="F5">
        <v>0.04</v>
      </c>
      <c r="G5">
        <v>4.3999999999999997E-2</v>
      </c>
    </row>
    <row r="6" spans="5:7" x14ac:dyDescent="0.25">
      <c r="E6" t="s">
        <v>3</v>
      </c>
      <c r="F6">
        <v>3.5999999999999997E-2</v>
      </c>
      <c r="G6">
        <v>3.5999999999999997E-2</v>
      </c>
    </row>
    <row r="7" spans="5:7" x14ac:dyDescent="0.25">
      <c r="E7" t="s">
        <v>4</v>
      </c>
      <c r="F7">
        <v>3.3000000000000002E-2</v>
      </c>
      <c r="G7">
        <v>0.03</v>
      </c>
    </row>
    <row r="8" spans="5:7" x14ac:dyDescent="0.25">
      <c r="E8" t="s">
        <v>5</v>
      </c>
      <c r="F8">
        <v>7.0000000000000007E-2</v>
      </c>
      <c r="G8">
        <v>0.1</v>
      </c>
    </row>
    <row r="9" spans="5:7" x14ac:dyDescent="0.25">
      <c r="E9" t="s">
        <v>6</v>
      </c>
      <c r="F9">
        <v>0.13800000000000001</v>
      </c>
      <c r="G9">
        <v>0.18099999999999999</v>
      </c>
    </row>
    <row r="13" spans="5:7" x14ac:dyDescent="0.25">
      <c r="F13">
        <f>0.5*500/0.01</f>
        <v>25000</v>
      </c>
    </row>
    <row r="14" spans="5:7" x14ac:dyDescent="0.25">
      <c r="F14">
        <f>F13/1000*300</f>
        <v>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plan expansion</vt:lpstr>
      <vt:lpstr>Лист1</vt:lpstr>
      <vt:lpstr>lab</vt:lpstr>
      <vt:lpstr>buttle group</vt:lpstr>
      <vt:lpstr>balance upgrader</vt:lpstr>
      <vt:lpstr>Program object</vt:lpstr>
      <vt:lpstr>Лист2</vt:lpstr>
      <vt:lpstr>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2019-08-08T10:10:21Z</dcterms:created>
  <dcterms:modified xsi:type="dcterms:W3CDTF">2019-08-22T21:28:07Z</dcterms:modified>
</cp:coreProperties>
</file>