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goberto\Downloads\BlazorApp1GuiaExcel\Client\wwwroot\"/>
    </mc:Choice>
  </mc:AlternateContent>
  <xr:revisionPtr revIDLastSave="0" documentId="13_ncr:1_{E9178ED6-11E6-4798-8E44-E7AE1184516D}" xr6:coauthVersionLast="47" xr6:coauthVersionMax="47" xr10:uidLastSave="{00000000-0000-0000-0000-000000000000}"/>
  <bookViews>
    <workbookView xWindow="600" yWindow="1095" windowWidth="16200" windowHeight="9810" xr2:uid="{B80A5585-FC41-4610-9D4F-BE8F7A92133A}"/>
  </bookViews>
  <sheets>
    <sheet name="Empresa" sheetId="4" r:id="rId1"/>
    <sheet name="Trabajador" sheetId="1" r:id="rId2"/>
    <sheet name="Legislacion" sheetId="5" r:id="rId3"/>
    <sheet name="Conclusion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" i="4" l="1"/>
  <c r="F4" i="6"/>
  <c r="N21" i="1" l="1"/>
  <c r="N19" i="1"/>
  <c r="C13" i="4"/>
  <c r="M10" i="4" s="1"/>
  <c r="M9" i="1"/>
  <c r="L9" i="1"/>
  <c r="F9" i="1"/>
  <c r="J9" i="1"/>
  <c r="E9" i="1"/>
  <c r="N9" i="1" s="1"/>
  <c r="M11" i="4"/>
  <c r="I11" i="4"/>
  <c r="I10" i="4"/>
  <c r="E11" i="4"/>
  <c r="C14" i="4"/>
  <c r="O9" i="1" l="1"/>
  <c r="M8" i="4"/>
  <c r="K9" i="1"/>
  <c r="I9" i="4"/>
  <c r="I12" i="4" s="1"/>
  <c r="E10" i="4"/>
  <c r="E9" i="4"/>
  <c r="E12" i="4" s="1"/>
  <c r="P9" i="1" l="1"/>
  <c r="M12" i="4"/>
  <c r="M16" i="4" s="1"/>
</calcChain>
</file>

<file path=xl/sharedStrings.xml><?xml version="1.0" encoding="utf-8"?>
<sst xmlns="http://schemas.openxmlformats.org/spreadsheetml/2006/main" count="86" uniqueCount="70">
  <si>
    <t>Prestaciones Sociales</t>
  </si>
  <si>
    <t>Cesantias</t>
  </si>
  <si>
    <t>Normbre del trabajador</t>
  </si>
  <si>
    <t>Cargo</t>
  </si>
  <si>
    <t>Salario</t>
  </si>
  <si>
    <t>H. extras y recargos</t>
  </si>
  <si>
    <t>Comisiones</t>
  </si>
  <si>
    <t>Total devengado</t>
  </si>
  <si>
    <t>Salud</t>
  </si>
  <si>
    <t>Pension</t>
  </si>
  <si>
    <t>FSP</t>
  </si>
  <si>
    <t>ARL</t>
  </si>
  <si>
    <t>Total deducido</t>
  </si>
  <si>
    <t>Neto a pagar</t>
  </si>
  <si>
    <t>Informacion General</t>
  </si>
  <si>
    <t>Devengados</t>
  </si>
  <si>
    <t>Concepto</t>
  </si>
  <si>
    <t>Base</t>
  </si>
  <si>
    <t>Porcentaje</t>
  </si>
  <si>
    <t>Mensual</t>
  </si>
  <si>
    <t>Empleador</t>
  </si>
  <si>
    <t>ICBF</t>
  </si>
  <si>
    <t>SENA</t>
  </si>
  <si>
    <t>Obligacion</t>
  </si>
  <si>
    <t>Int.Cesantias</t>
  </si>
  <si>
    <t>Prima de servicios</t>
  </si>
  <si>
    <t>Vacaciones</t>
  </si>
  <si>
    <t>Jornada laboral</t>
  </si>
  <si>
    <t>ley 2101 del 15 de julio de 2021</t>
  </si>
  <si>
    <t>Diurno</t>
  </si>
  <si>
    <t>Nocturno</t>
  </si>
  <si>
    <t>#SMMLV</t>
  </si>
  <si>
    <t>Gerente</t>
  </si>
  <si>
    <t>Decreto 400 del 13 de abril del 2021</t>
  </si>
  <si>
    <t xml:space="preserve">Horas diurnas </t>
  </si>
  <si>
    <t>Horas nocturnas</t>
  </si>
  <si>
    <t>Recargo</t>
  </si>
  <si>
    <t>Valor 1 hora</t>
  </si>
  <si>
    <t>Aux conectividad o transporte</t>
  </si>
  <si>
    <t>Ingreso Base de cotizacion</t>
  </si>
  <si>
    <t>Fondo de solidaridad pensional</t>
  </si>
  <si>
    <t>Dagoberto Sachez</t>
  </si>
  <si>
    <t>Total</t>
  </si>
  <si>
    <t>Ley 100 de 1993 art 204</t>
  </si>
  <si>
    <t>Decreto 558 del 15 abril 2020</t>
  </si>
  <si>
    <t>Ley 1562 11 jul 2012</t>
  </si>
  <si>
    <t>Art 6</t>
  </si>
  <si>
    <t>Caja Comp</t>
  </si>
  <si>
    <t>Aux-tr</t>
  </si>
  <si>
    <t>Ley 1 de 1963 art  7</t>
  </si>
  <si>
    <t>Incorporacion del auxilio de transporte al calculo de presataciones sociales</t>
  </si>
  <si>
    <t>Horas Extra</t>
  </si>
  <si>
    <t>para 2023 durante la semana se trabajan 47 horas</t>
  </si>
  <si>
    <t>1 SMMLV 2023</t>
  </si>
  <si>
    <t>15 de 1959</t>
  </si>
  <si>
    <t>Auxilio de transporte</t>
  </si>
  <si>
    <t>Ingresar dato</t>
  </si>
  <si>
    <t>El auxilio de transporte aplica hasta 2 salario</t>
  </si>
  <si>
    <t>En el 2023 se trabajarán 47 horas semanales</t>
  </si>
  <si>
    <t>Deducidos</t>
  </si>
  <si>
    <t>Prima de junio y diciembre</t>
  </si>
  <si>
    <t>%</t>
  </si>
  <si>
    <t>Pagos Generales</t>
  </si>
  <si>
    <t>Pensión</t>
  </si>
  <si>
    <t>Contrato Laboral</t>
  </si>
  <si>
    <t>Contrato por prestasión de Servicios</t>
  </si>
  <si>
    <t>Contrato de aprendizaje</t>
  </si>
  <si>
    <t>Dependiente</t>
  </si>
  <si>
    <t>Provision seguridad Social</t>
  </si>
  <si>
    <t>Provision aportes Parafiscales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</si>
</sst>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202124"/>
      <name val="Arial"/>
      <family val="2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6" borderId="1" xfId="0" applyFill="1" applyBorder="1"/>
    <xf numFmtId="0" fontId="0" fillId="7" borderId="1" xfId="0" applyFill="1" applyBorder="1"/>
    <xf numFmtId="0" fontId="0" fillId="0" borderId="0" xfId="0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9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/>
    <xf numFmtId="9" fontId="0" fillId="0" borderId="13" xfId="0" applyNumberFormat="1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9" fontId="0" fillId="0" borderId="1" xfId="1" applyFont="1" applyBorder="1"/>
    <xf numFmtId="164" fontId="0" fillId="0" borderId="1" xfId="1" applyNumberFormat="1" applyFont="1" applyBorder="1"/>
    <xf numFmtId="165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6" borderId="0" xfId="0" applyFill="1"/>
    <xf numFmtId="0" fontId="0" fillId="6" borderId="4" xfId="0" applyFill="1" applyBorder="1"/>
    <xf numFmtId="10" fontId="0" fillId="0" borderId="1" xfId="1" applyNumberFormat="1" applyFont="1" applyBorder="1"/>
    <xf numFmtId="0" fontId="0" fillId="0" borderId="4" xfId="0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10" borderId="0" xfId="0" applyFill="1"/>
    <xf numFmtId="0" fontId="3" fillId="0" borderId="0" xfId="0" applyFont="1"/>
    <xf numFmtId="0" fontId="0" fillId="0" borderId="2" xfId="0" applyBorder="1"/>
    <xf numFmtId="0" fontId="0" fillId="0" borderId="16" xfId="0" applyBorder="1"/>
    <xf numFmtId="0" fontId="4" fillId="11" borderId="0" xfId="0" applyFont="1" applyFill="1"/>
    <xf numFmtId="0" fontId="0" fillId="11" borderId="1" xfId="0" applyFill="1" applyBorder="1"/>
    <xf numFmtId="0" fontId="0" fillId="11" borderId="3" xfId="0" applyFill="1" applyBorder="1"/>
    <xf numFmtId="0" fontId="0" fillId="6" borderId="3" xfId="0" applyFill="1" applyBorder="1"/>
    <xf numFmtId="2" fontId="0" fillId="0" borderId="0" xfId="0" applyNumberFormat="1"/>
    <xf numFmtId="10" fontId="0" fillId="0" borderId="3" xfId="1" applyNumberFormat="1" applyFont="1" applyBorder="1"/>
    <xf numFmtId="9" fontId="0" fillId="0" borderId="3" xfId="1" applyFont="1" applyBorder="1"/>
    <xf numFmtId="0" fontId="0" fillId="0" borderId="4" xfId="0" applyBorder="1"/>
    <xf numFmtId="0" fontId="0" fillId="0" borderId="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8" xfId="0" applyBorder="1"/>
    <xf numFmtId="0" fontId="0" fillId="0" borderId="13" xfId="0" applyBorder="1"/>
    <xf numFmtId="0" fontId="5" fillId="0" borderId="0" xfId="0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0" xfId="0" applyFill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45"/>
    </xf>
    <xf numFmtId="0" fontId="0" fillId="0" borderId="4" xfId="0" applyBorder="1" applyAlignment="1">
      <alignment horizontal="center" vertical="center" textRotation="45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619125</xdr:colOff>
      <xdr:row>21</xdr:row>
      <xdr:rowOff>152400</xdr:rowOff>
    </xdr:from>
    <xdr:to>
      <xdr:col>10</xdr:col>
      <xdr:colOff>189777</xdr:colOff>
      <xdr:row>31</xdr:row>
      <xdr:rowOff>66448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1B0D671-89F0-4CE1-8789-5C37EBC65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3125" y="4171950"/>
          <a:ext cx="5780952" cy="1819048"/>
        </a:xfrm>
        <a:prstGeom prst="rect">
          <a:avLst/>
        </a:prstGeom>
      </xdr:spPr>
    </xdr:pic>
    <xdr:clientData/>
  </xdr:twoCellAnchor>
  <xdr:oneCellAnchor>
    <xdr:from>
      <xdr:col>5</xdr:col>
      <xdr:colOff>219076</xdr:colOff>
      <xdr:row>0</xdr:row>
      <xdr:rowOff>0</xdr:rowOff>
    </xdr:from>
    <xdr:ext cx="4219574" cy="655885"/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FEF4CE97-ADAF-48F5-8E36-F8D36328A7E4}"/>
            </a:ext>
          </a:extLst>
        </xdr:cNvPr>
        <xdr:cNvSpPr/>
      </xdr:nvSpPr>
      <xdr:spPr>
        <a:xfrm>
          <a:off x="4029076" y="0"/>
          <a:ext cx="4219574" cy="65588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36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Nómina</a:t>
          </a:r>
          <a:r>
            <a:rPr lang="es-ES" sz="36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 2024</a:t>
          </a:r>
          <a:endParaRPr lang="es-ES" sz="3600" b="1" cap="none" spc="0">
            <a:ln w="9525">
              <a:solidFill>
                <a:schemeClr val="bg1"/>
              </a:solidFill>
              <a:prstDash val="solid"/>
            </a:ln>
            <a:solidFill>
              <a:schemeClr val="accent5"/>
            </a:solidFill>
            <a:effectLst>
              <a:outerShdw blurRad="12700" dist="38100" dir="2700000" algn="tl" rotWithShape="0">
                <a:schemeClr val="accent5">
                  <a:lumMod val="60000"/>
                  <a:lumOff val="40000"/>
                </a:schemeClr>
              </a:outerShdw>
            </a:effectLst>
          </a:endParaRPr>
        </a:p>
      </xdr:txBody>
    </xdr:sp>
    <xdr:clientData/>
  </xdr:oneCellAnchor>
  <xdr:oneCellAnchor>
    <xdr:from>
      <xdr:col>0</xdr:col>
      <xdr:colOff>266701</xdr:colOff>
      <xdr:row>2</xdr:row>
      <xdr:rowOff>114300</xdr:rowOff>
    </xdr:from>
    <xdr:ext cx="4219574" cy="342786"/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EA9B5C2B-FE61-410E-A466-F9E7F8DE99D8}"/>
            </a:ext>
          </a:extLst>
        </xdr:cNvPr>
        <xdr:cNvSpPr/>
      </xdr:nvSpPr>
      <xdr:spPr>
        <a:xfrm>
          <a:off x="266701" y="495300"/>
          <a:ext cx="4219574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6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>
                  <a:lumMod val="65000"/>
                  <a:lumOff val="35000"/>
                </a:schemeClr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Aportes por parte de la empresa 2023</a:t>
          </a:r>
          <a:endParaRPr lang="es-ES" sz="1600" b="1" cap="none" spc="0">
            <a:ln w="9525">
              <a:solidFill>
                <a:schemeClr val="bg1"/>
              </a:solidFill>
              <a:prstDash val="solid"/>
            </a:ln>
            <a:solidFill>
              <a:schemeClr val="tx1">
                <a:lumMod val="65000"/>
                <a:lumOff val="35000"/>
              </a:schemeClr>
            </a:solidFill>
            <a:effectLst>
              <a:outerShdw blurRad="12700" dist="38100" dir="2700000" algn="tl" rotWithShape="0">
                <a:schemeClr val="accent5">
                  <a:lumMod val="60000"/>
                  <a:lumOff val="40000"/>
                </a:scheme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123825</xdr:colOff>
      <xdr:row>0</xdr:row>
      <xdr:rowOff>104775</xdr:rowOff>
    </xdr:from>
    <xdr:ext cx="4219574" cy="405432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A8FF3F52-4A63-4F23-931E-E62481C2F6E4}"/>
            </a:ext>
          </a:extLst>
        </xdr:cNvPr>
        <xdr:cNvSpPr/>
      </xdr:nvSpPr>
      <xdr:spPr>
        <a:xfrm>
          <a:off x="5410200" y="104775"/>
          <a:ext cx="4219574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2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Nómina</a:t>
          </a:r>
          <a:r>
            <a:rPr lang="es-ES" sz="2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 Trabajador 2023</a:t>
          </a:r>
          <a:endParaRPr lang="es-ES" sz="2000" b="1" cap="none" spc="0">
            <a:ln w="9525">
              <a:solidFill>
                <a:schemeClr val="bg1"/>
              </a:solidFill>
              <a:prstDash val="solid"/>
            </a:ln>
            <a:solidFill>
              <a:schemeClr val="accent5"/>
            </a:solidFill>
            <a:effectLst>
              <a:outerShdw blurRad="12700" dist="38100" dir="2700000" algn="tl" rotWithShape="0">
                <a:schemeClr val="accent5">
                  <a:lumMod val="60000"/>
                  <a:lumOff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E3124-A28D-4847-A2F5-DE0BCEA333AD}">
  <dimension ref="B6:M21"/>
  <sheetViews>
    <sheetView tabSelected="1" topLeftCell="C1" workbookViewId="0">
      <selection activeCell="M3" sqref="M3"/>
    </sheetView>
  </sheetViews>
  <sheetFormatPr baseColWidth="10" defaultRowHeight="15" x14ac:dyDescent="0.25"/>
  <cols>
    <col min="8" max="8" width="13.140625" customWidth="1"/>
    <col min="11" max="11" width="20" bestFit="1" customWidth="1"/>
  </cols>
  <sheetData>
    <row r="6" spans="2:13" x14ac:dyDescent="0.25">
      <c r="B6" s="64" t="s">
        <v>68</v>
      </c>
      <c r="C6" s="64"/>
      <c r="D6" s="64"/>
      <c r="E6" s="64"/>
      <c r="G6" s="67" t="s">
        <v>69</v>
      </c>
      <c r="H6" s="67"/>
      <c r="I6" s="67"/>
      <c r="K6" s="60" t="s">
        <v>0</v>
      </c>
      <c r="L6" s="60"/>
      <c r="M6" s="60"/>
    </row>
    <row r="7" spans="2:13" ht="15.75" thickBot="1" x14ac:dyDescent="0.3">
      <c r="B7" s="65" t="s">
        <v>16</v>
      </c>
      <c r="C7" s="65" t="s">
        <v>17</v>
      </c>
      <c r="D7" s="5" t="s">
        <v>18</v>
      </c>
      <c r="E7" s="66" t="s">
        <v>19</v>
      </c>
      <c r="G7" s="65" t="s">
        <v>16</v>
      </c>
      <c r="H7" s="5" t="s">
        <v>18</v>
      </c>
      <c r="I7" s="66" t="s">
        <v>19</v>
      </c>
      <c r="K7" s="40" t="s">
        <v>23</v>
      </c>
      <c r="L7" s="3" t="s">
        <v>20</v>
      </c>
      <c r="M7" s="3" t="s">
        <v>19</v>
      </c>
    </row>
    <row r="8" spans="2:13" x14ac:dyDescent="0.25">
      <c r="B8" s="65"/>
      <c r="C8" s="65"/>
      <c r="D8" s="3" t="s">
        <v>20</v>
      </c>
      <c r="E8" s="66"/>
      <c r="G8" s="65"/>
      <c r="H8" s="22" t="s">
        <v>20</v>
      </c>
      <c r="I8" s="66"/>
      <c r="K8" s="42" t="s">
        <v>1</v>
      </c>
      <c r="L8" s="38">
        <v>8.3299999999999999E-2</v>
      </c>
      <c r="M8" s="3">
        <f>(C9+C13)*L8</f>
        <v>208250</v>
      </c>
    </row>
    <row r="9" spans="2:13" x14ac:dyDescent="0.25">
      <c r="B9" s="3" t="s">
        <v>8</v>
      </c>
      <c r="C9" s="61">
        <v>2500000</v>
      </c>
      <c r="D9" s="20">
        <v>8.5000000000000006E-2</v>
      </c>
      <c r="E9" s="3">
        <f>$C$9*D9</f>
        <v>212500.00000000003</v>
      </c>
      <c r="G9" s="3" t="s">
        <v>47</v>
      </c>
      <c r="H9" s="19">
        <v>0.04</v>
      </c>
      <c r="I9" s="3">
        <f>H9*$C$9</f>
        <v>100000</v>
      </c>
      <c r="K9" s="43" t="s">
        <v>24</v>
      </c>
      <c r="L9" s="39">
        <v>0.01</v>
      </c>
      <c r="M9" s="3">
        <f>M8*L9</f>
        <v>2082.5</v>
      </c>
    </row>
    <row r="10" spans="2:13" ht="15.75" thickBot="1" x14ac:dyDescent="0.3">
      <c r="B10" s="3" t="s">
        <v>9</v>
      </c>
      <c r="C10" s="62"/>
      <c r="D10" s="19">
        <v>0.12</v>
      </c>
      <c r="E10" s="3">
        <f>$C$9*D10</f>
        <v>300000</v>
      </c>
      <c r="G10" s="3" t="s">
        <v>21</v>
      </c>
      <c r="H10" s="19">
        <v>0.03</v>
      </c>
      <c r="I10" s="3">
        <f>C9*0.03</f>
        <v>75000</v>
      </c>
      <c r="K10" s="44" t="s">
        <v>25</v>
      </c>
      <c r="L10" s="38">
        <v>8.3299999999999999E-2</v>
      </c>
      <c r="M10" s="3">
        <f>(C9+C13)*L10</f>
        <v>208250</v>
      </c>
    </row>
    <row r="11" spans="2:13" x14ac:dyDescent="0.25">
      <c r="B11" s="3" t="s">
        <v>11</v>
      </c>
      <c r="C11" s="63"/>
      <c r="D11" s="21">
        <v>6.96E-3</v>
      </c>
      <c r="E11" s="3">
        <f>$C$9*D11</f>
        <v>17400</v>
      </c>
      <c r="G11" s="3" t="s">
        <v>22</v>
      </c>
      <c r="H11" s="19">
        <v>0.02</v>
      </c>
      <c r="I11" s="3">
        <f>H11*C9</f>
        <v>50000</v>
      </c>
      <c r="K11" s="41" t="s">
        <v>26</v>
      </c>
      <c r="L11" s="25">
        <v>4.1700000000000001E-2</v>
      </c>
      <c r="M11" s="3">
        <f>C9*L11</f>
        <v>104250</v>
      </c>
    </row>
    <row r="12" spans="2:13" x14ac:dyDescent="0.25">
      <c r="E12" s="23">
        <f>SUM(E9:E11)</f>
        <v>529900</v>
      </c>
      <c r="I12" s="24">
        <f>SUM(I9:I11)</f>
        <v>225000</v>
      </c>
      <c r="M12" s="23">
        <f>SUM(M8:M11)</f>
        <v>522832.5</v>
      </c>
    </row>
    <row r="13" spans="2:13" x14ac:dyDescent="0.25">
      <c r="B13" t="s">
        <v>48</v>
      </c>
      <c r="C13" s="23">
        <f>IF(C9/1160000&lt;2,140606,0)</f>
        <v>0</v>
      </c>
    </row>
    <row r="14" spans="2:13" x14ac:dyDescent="0.25">
      <c r="B14" t="s">
        <v>31</v>
      </c>
      <c r="C14" s="37">
        <f>C9/1160000</f>
        <v>2.1551724137931036</v>
      </c>
    </row>
    <row r="16" spans="2:13" x14ac:dyDescent="0.25">
      <c r="L16" t="s">
        <v>42</v>
      </c>
      <c r="M16" s="29">
        <f>C13+E12+I12+M12+C9</f>
        <v>3777732.5</v>
      </c>
    </row>
    <row r="21" spans="11:12" x14ac:dyDescent="0.25">
      <c r="K21" s="27"/>
      <c r="L21" s="28"/>
    </row>
  </sheetData>
  <mergeCells count="9">
    <mergeCell ref="K6:M6"/>
    <mergeCell ref="C9:C11"/>
    <mergeCell ref="B6:E6"/>
    <mergeCell ref="B7:B8"/>
    <mergeCell ref="C7:C8"/>
    <mergeCell ref="E7:E8"/>
    <mergeCell ref="G6:I6"/>
    <mergeCell ref="G7:G8"/>
    <mergeCell ref="I7:I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4659-C817-483E-A5EA-D0817CB004E7}">
  <dimension ref="A4:P21"/>
  <sheetViews>
    <sheetView topLeftCell="C1" workbookViewId="0">
      <selection activeCell="I13" sqref="I13"/>
    </sheetView>
  </sheetViews>
  <sheetFormatPr baseColWidth="10" defaultRowHeight="15" x14ac:dyDescent="0.25"/>
  <cols>
    <col min="2" max="2" width="22.140625" bestFit="1" customWidth="1"/>
    <col min="9" max="9" width="11.28515625" bestFit="1" customWidth="1"/>
    <col min="11" max="11" width="15.7109375" bestFit="1" customWidth="1"/>
    <col min="15" max="15" width="14.140625" bestFit="1" customWidth="1"/>
    <col min="16" max="16" width="12.140625" bestFit="1" customWidth="1"/>
  </cols>
  <sheetData>
    <row r="4" spans="1:16" x14ac:dyDescent="0.25">
      <c r="B4" t="s">
        <v>53</v>
      </c>
      <c r="C4" s="2">
        <v>1160000</v>
      </c>
    </row>
    <row r="6" spans="1:16" ht="35.25" customHeight="1" x14ac:dyDescent="0.25">
      <c r="B6" s="72" t="s">
        <v>14</v>
      </c>
      <c r="C6" s="72"/>
      <c r="D6" s="72"/>
      <c r="E6" s="72"/>
      <c r="F6" s="78" t="s">
        <v>15</v>
      </c>
      <c r="G6" s="79"/>
      <c r="H6" s="79"/>
      <c r="I6" s="79"/>
      <c r="J6" s="79"/>
      <c r="K6" s="80"/>
      <c r="L6" s="73" t="s">
        <v>59</v>
      </c>
      <c r="M6" s="73"/>
      <c r="N6" s="73"/>
      <c r="O6" s="73"/>
      <c r="P6" s="4"/>
    </row>
    <row r="7" spans="1:16" s="1" customFormat="1" ht="35.25" customHeight="1" x14ac:dyDescent="0.25">
      <c r="A7" s="68"/>
      <c r="B7" s="65" t="s">
        <v>2</v>
      </c>
      <c r="C7" s="65" t="s">
        <v>3</v>
      </c>
      <c r="D7" s="65" t="s">
        <v>4</v>
      </c>
      <c r="E7" s="69" t="s">
        <v>31</v>
      </c>
      <c r="F7" s="75" t="s">
        <v>5</v>
      </c>
      <c r="G7" s="76"/>
      <c r="H7" s="77"/>
      <c r="I7" s="65" t="s">
        <v>6</v>
      </c>
      <c r="J7" s="70" t="s">
        <v>38</v>
      </c>
      <c r="K7" s="65" t="s">
        <v>7</v>
      </c>
      <c r="L7" s="5" t="s">
        <v>8</v>
      </c>
      <c r="M7" s="6" t="s">
        <v>9</v>
      </c>
      <c r="N7" s="5" t="s">
        <v>10</v>
      </c>
      <c r="O7" s="65" t="s">
        <v>12</v>
      </c>
      <c r="P7" s="65" t="s">
        <v>13</v>
      </c>
    </row>
    <row r="8" spans="1:16" s="1" customFormat="1" ht="30.75" customHeight="1" thickBot="1" x14ac:dyDescent="0.3">
      <c r="A8" s="68"/>
      <c r="B8" s="65"/>
      <c r="C8" s="65"/>
      <c r="D8" s="65"/>
      <c r="E8" s="74"/>
      <c r="F8" s="26" t="s">
        <v>37</v>
      </c>
      <c r="G8" s="5" t="s">
        <v>29</v>
      </c>
      <c r="H8" s="5" t="s">
        <v>30</v>
      </c>
      <c r="I8" s="69"/>
      <c r="J8" s="71"/>
      <c r="K8" s="65"/>
      <c r="L8" s="18">
        <v>0.04</v>
      </c>
      <c r="M8" s="18">
        <v>0.04</v>
      </c>
      <c r="N8" s="18">
        <v>0.01</v>
      </c>
      <c r="O8" s="65"/>
      <c r="P8" s="65"/>
    </row>
    <row r="9" spans="1:16" ht="15.75" thickBot="1" x14ac:dyDescent="0.3">
      <c r="B9" s="3" t="s">
        <v>41</v>
      </c>
      <c r="C9" s="3" t="s">
        <v>32</v>
      </c>
      <c r="D9" s="34">
        <v>1160000</v>
      </c>
      <c r="E9" s="31">
        <f>D9/C4</f>
        <v>1</v>
      </c>
      <c r="F9" s="32">
        <f>(D9)/240</f>
        <v>4833.333333333333</v>
      </c>
      <c r="G9" s="35">
        <v>0</v>
      </c>
      <c r="H9" s="34">
        <v>0</v>
      </c>
      <c r="I9" s="3"/>
      <c r="J9" s="3">
        <f>IF(D9&lt;C4*2,140606,0)</f>
        <v>140606</v>
      </c>
      <c r="K9" s="36">
        <f>D9+(F9*G9*1.25)+F9*H9*1.75+I9+J9</f>
        <v>1300606</v>
      </c>
      <c r="L9" s="6">
        <f>D9*0.04</f>
        <v>46400</v>
      </c>
      <c r="M9" s="6">
        <f>D9*0.04</f>
        <v>46400</v>
      </c>
      <c r="N9" s="6">
        <f>IF(E9&gt;4,D9*N8,0)</f>
        <v>0</v>
      </c>
      <c r="O9" s="7">
        <f>SUM(L9:N9)</f>
        <v>92800</v>
      </c>
      <c r="P9" s="8">
        <f>K9-O9</f>
        <v>1207806</v>
      </c>
    </row>
    <row r="13" spans="1:16" x14ac:dyDescent="0.25">
      <c r="B13" s="33" t="s">
        <v>56</v>
      </c>
      <c r="L13" t="s">
        <v>39</v>
      </c>
    </row>
    <row r="14" spans="1:16" x14ac:dyDescent="0.25">
      <c r="G14" s="9"/>
      <c r="L14" t="s">
        <v>40</v>
      </c>
    </row>
    <row r="16" spans="1:16" x14ac:dyDescent="0.25">
      <c r="L16" t="s">
        <v>57</v>
      </c>
    </row>
    <row r="17" spans="7:14" ht="15.75" thickBot="1" x14ac:dyDescent="0.3">
      <c r="L17" t="s">
        <v>58</v>
      </c>
    </row>
    <row r="18" spans="7:14" x14ac:dyDescent="0.25">
      <c r="G18" s="10"/>
      <c r="H18" s="11"/>
      <c r="I18" s="12" t="s">
        <v>36</v>
      </c>
    </row>
    <row r="19" spans="7:14" x14ac:dyDescent="0.25">
      <c r="G19" s="13" t="s">
        <v>34</v>
      </c>
      <c r="I19" s="14">
        <v>0.25</v>
      </c>
      <c r="L19" t="s">
        <v>60</v>
      </c>
      <c r="N19">
        <f>D9/2</f>
        <v>580000</v>
      </c>
    </row>
    <row r="20" spans="7:14" ht="15.75" thickBot="1" x14ac:dyDescent="0.3">
      <c r="G20" s="15" t="s">
        <v>35</v>
      </c>
      <c r="H20" s="16"/>
      <c r="I20" s="17">
        <v>0.75</v>
      </c>
    </row>
    <row r="21" spans="7:14" x14ac:dyDescent="0.25">
      <c r="L21" t="s">
        <v>26</v>
      </c>
      <c r="N21">
        <f>D9/2</f>
        <v>580000</v>
      </c>
    </row>
  </sheetData>
  <mergeCells count="14">
    <mergeCell ref="P7:P8"/>
    <mergeCell ref="B6:E6"/>
    <mergeCell ref="L6:O6"/>
    <mergeCell ref="E7:E8"/>
    <mergeCell ref="F7:H7"/>
    <mergeCell ref="F6:K6"/>
    <mergeCell ref="D7:D8"/>
    <mergeCell ref="C7:C8"/>
    <mergeCell ref="B7:B8"/>
    <mergeCell ref="A7:A8"/>
    <mergeCell ref="O7:O8"/>
    <mergeCell ref="I7:I8"/>
    <mergeCell ref="J7:J8"/>
    <mergeCell ref="K7:K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F46F-F212-4A86-8A3D-2FBF8D147050}">
  <dimension ref="B5:G15"/>
  <sheetViews>
    <sheetView workbookViewId="0">
      <selection activeCell="B18" sqref="B18"/>
    </sheetView>
  </sheetViews>
  <sheetFormatPr baseColWidth="10" defaultRowHeight="15" x14ac:dyDescent="0.25"/>
  <sheetData>
    <row r="5" spans="2:7" x14ac:dyDescent="0.25">
      <c r="B5" t="s">
        <v>28</v>
      </c>
      <c r="E5" t="s">
        <v>27</v>
      </c>
      <c r="G5" t="s">
        <v>52</v>
      </c>
    </row>
    <row r="7" spans="2:7" x14ac:dyDescent="0.25">
      <c r="B7" t="s">
        <v>49</v>
      </c>
      <c r="D7" t="s">
        <v>50</v>
      </c>
    </row>
    <row r="9" spans="2:7" x14ac:dyDescent="0.25">
      <c r="B9" t="s">
        <v>8</v>
      </c>
      <c r="C9" t="s">
        <v>43</v>
      </c>
    </row>
    <row r="10" spans="2:7" x14ac:dyDescent="0.25">
      <c r="B10" t="s">
        <v>9</v>
      </c>
      <c r="C10" t="s">
        <v>44</v>
      </c>
    </row>
    <row r="11" spans="2:7" x14ac:dyDescent="0.25">
      <c r="B11" t="s">
        <v>11</v>
      </c>
      <c r="C11" t="s">
        <v>45</v>
      </c>
      <c r="E11" t="s">
        <v>46</v>
      </c>
    </row>
    <row r="13" spans="2:7" x14ac:dyDescent="0.25">
      <c r="B13" t="s">
        <v>33</v>
      </c>
      <c r="E13" t="s">
        <v>51</v>
      </c>
    </row>
    <row r="15" spans="2:7" ht="15.75" x14ac:dyDescent="0.25">
      <c r="B15" s="30" t="s">
        <v>54</v>
      </c>
      <c r="D15" t="s">
        <v>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5184E-FB71-4E42-A8BC-7FDAF9F1A480}">
  <dimension ref="B2:F17"/>
  <sheetViews>
    <sheetView zoomScale="130" zoomScaleNormal="130" workbookViewId="0">
      <selection activeCell="F4" sqref="F4"/>
    </sheetView>
  </sheetViews>
  <sheetFormatPr baseColWidth="10" defaultRowHeight="15" x14ac:dyDescent="0.25"/>
  <sheetData>
    <row r="2" spans="2:6" x14ac:dyDescent="0.25">
      <c r="C2" t="s">
        <v>62</v>
      </c>
    </row>
    <row r="3" spans="2:6" ht="15.75" thickBot="1" x14ac:dyDescent="0.3"/>
    <row r="4" spans="2:6" x14ac:dyDescent="0.25">
      <c r="B4" s="10" t="s">
        <v>8</v>
      </c>
      <c r="C4" s="11">
        <v>12.5</v>
      </c>
      <c r="D4" s="45" t="s">
        <v>61</v>
      </c>
      <c r="F4">
        <f>1160000/240</f>
        <v>4833.333333333333</v>
      </c>
    </row>
    <row r="5" spans="2:6" ht="15.75" thickBot="1" x14ac:dyDescent="0.3">
      <c r="B5" s="15" t="s">
        <v>63</v>
      </c>
      <c r="C5" s="16">
        <v>16</v>
      </c>
      <c r="D5" s="46" t="s">
        <v>61</v>
      </c>
    </row>
    <row r="7" spans="2:6" ht="15.75" thickBot="1" x14ac:dyDescent="0.3"/>
    <row r="8" spans="2:6" x14ac:dyDescent="0.25">
      <c r="B8" s="51" t="s">
        <v>64</v>
      </c>
      <c r="C8" s="52"/>
      <c r="D8" s="53" t="s">
        <v>67</v>
      </c>
    </row>
    <row r="9" spans="2:6" x14ac:dyDescent="0.25">
      <c r="B9" s="54" t="s">
        <v>65</v>
      </c>
      <c r="C9" s="55"/>
      <c r="D9" s="56"/>
    </row>
    <row r="10" spans="2:6" ht="15.75" thickBot="1" x14ac:dyDescent="0.3">
      <c r="B10" s="57" t="s">
        <v>66</v>
      </c>
      <c r="C10" s="58"/>
      <c r="D10" s="59"/>
    </row>
    <row r="12" spans="2:6" x14ac:dyDescent="0.25">
      <c r="D12" s="47"/>
    </row>
    <row r="16" spans="2:6" ht="15.75" thickBot="1" x14ac:dyDescent="0.3"/>
    <row r="17" spans="2:4" ht="15.75" thickBot="1" x14ac:dyDescent="0.3">
      <c r="B17" s="48" t="s">
        <v>66</v>
      </c>
      <c r="C17" s="49"/>
      <c r="D17" s="5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Empresa</vt:lpstr>
      <vt:lpstr>Trabajador</vt:lpstr>
      <vt:lpstr>Legislacion</vt:lpstr>
      <vt:lpstr>Conclusion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Dagoberto</cp:lastModifiedBy>
  <dcterms:created xsi:type="dcterms:W3CDTF">2022-01-02T19:28:51Z</dcterms:created>
  <dcterms:modified xsi:type="dcterms:W3CDTF">2023-12-26T04:09:31Z</dcterms:modified>
</cp:coreProperties>
</file>