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7280" windowHeight="8790"/>
  </bookViews>
  <sheets>
    <sheet name="Sales Data" sheetId="2" r:id="rId1"/>
    <sheet name="Customer Info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6" i="2"/>
  <c r="O5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<sst xmlns="http://schemas.openxmlformats.org/spreadsheetml/2006/main" count="520" uniqueCount="89">
  <si>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</si>
  <si>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</si>
  <si>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</si>
  <si>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</si>
  <si>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</si>
  <si>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</si>
  <si>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</si>
  <si>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</si>
  <si>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</si>
  <si>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</si>
  <si>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</si>
  <si>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</si>
  <si>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</si>
  <si>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</si>
  <si>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</si>
  <si>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</si>
  <si>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</si>
  <si>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</si>
  <si>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</si>
  <si>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</si>
  <si>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</si>
  <si>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</si>
  <si>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</si>
  <si>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</si>
  <si>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</si>
  <si>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</si>
  <si>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</si>
  <si>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</si>
  <si>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</si>
  <si>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</si>
  <si>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</si>
  <si>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</si>
  <si>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</si>
  <si>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</si>
  <si>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</si>
  <si>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</si>
  <si>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</si>
  <si>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</si>
  <si>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</si>
  <si>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</si>
  <si>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</si>
  <si>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</si>
  <si>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</si>
  <si>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</si>
  <si>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</si>
  <si>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</si>
  <si>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</si>
  <si>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</si>
  <si>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</si>
  <si>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</si>
  <si>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</si>
  <si>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</si>
  <si>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</si>
  <si>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</si>
  <si>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</si>
  <si>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</si>
  <si>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</si>
  <si>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</si>
  <si>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</si>
  <si>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</si>
  <si>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</si>
  <si>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</si>
  <si>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</si>
  <si>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</si>
  <si>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</si>
  <si>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</si>
  <si>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</si>
  <si>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</si>
  <si>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</si>
  <si>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</si>
  <si>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</si>
  <si>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</si>
  <si>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</si>
  <si>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</si>
  <si>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</si>
  <si>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</si>
  <si>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</si>
  <si>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</si>
  <si>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</si>
  <si>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</si>
  <si>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</si>
  <si>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</si>
  <si>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</si>
  <si>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</si>
  <si>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</si>
  <si>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</si>
  <si>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</si>
  <si>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</si>
  <si>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>Final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</si>
</sst>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8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8" formatCode="_-[$$-409]* #,##0_ ;_-[$$-409]* \-#,##0\ ;_-[$$-409]* &quot;-&quot;??_ ;_-@_ 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P84" totalsRowShown="0" headerRowDxfId="5">
  <autoFilter ref="A4:P84"/>
  <tableColumns count="16">
    <tableColumn id="1" name="Num"/>
    <tableColumn id="2" name="Date" dataDxfId="11"/>
    <tableColumn id="3" name="Month" dataDxfId="10"/>
    <tableColumn id="4" name="Sales Rep" dataDxfId="9"/>
    <tableColumn id="5" name="Region" dataDxfId="8"/>
    <tableColumn id="6" name="Customer ID" dataDxfId="7"/>
    <tableColumn id="15" name="Company Name" dataDxfId="1">
      <calculatedColumnFormula>VLOOKUP(Table1[[#This Row],[Customer ID]],'Customer Info'!$A$4:$C$12,2,FALSE)</calculatedColumnFormula>
    </tableColumn>
    <tableColumn id="17" name="Representative" dataDxfId="0">
      <calculatedColumnFormula>VLOOKUP(Table1[[#This Row],[Company Name]],'Customer Info'!$B$4:$C$12,2,FALSE)</calculatedColumnFormula>
    </tableColumn>
    <tableColumn id="7" name="Model"/>
    <tableColumn id="8" name="Color"/>
    <tableColumn id="9" name="Item Code"/>
    <tableColumn id="10" name="Number"/>
    <tableColumn id="11" name="Price / Unit" dataDxfId="6"/>
    <tableColumn id="12" name="Total" dataDxfId="4"/>
    <tableColumn id="13" name="Discount" dataDxfId="3">
      <calculatedColumnFormula>IF(Table1[[#This Row],[Number]]&gt;=20,"Y","N")</calculatedColumnFormula>
    </tableColumn>
    <tableColumn id="14" name="Final Price" dataDxfId="2">
      <calculatedColumnFormula>IF(Table1[[#This Row],[Number]]&gt;=20,0.95*Table1[[#This Row],[Total]],Table1[[#This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abSelected="1" topLeftCell="C1" workbookViewId="0">
      <selection activeCell="H4" sqref="H4"/>
    </sheetView>
  </sheetViews>
  <sheetFormatPr defaultColWidth="8.85546875" defaultRowHeight="15" x14ac:dyDescent="0.25"/>
  <cols>
    <col min="2" max="2" width="10.42578125" bestFit="1" customWidth="1"/>
    <col min="3" max="3" width="9.140625" customWidth="1"/>
    <col min="4" max="4" width="13.7109375" bestFit="1" customWidth="1"/>
    <col min="5" max="5" width="9.28515625" customWidth="1"/>
    <col min="6" max="8" width="14" customWidth="1"/>
    <col min="9" max="10" width="9" customWidth="1"/>
    <col min="11" max="11" width="12.28515625" customWidth="1"/>
    <col min="12" max="12" width="10.42578125" customWidth="1"/>
    <col min="13" max="13" width="13.140625" customWidth="1"/>
    <col min="14" max="14" width="11.140625" bestFit="1" customWidth="1"/>
    <col min="15" max="15" width="13.42578125" style="3" customWidth="1"/>
    <col min="16" max="16" width="13.85546875" style="16" customWidth="1"/>
  </cols>
  <sheetData>
    <row r="1" spans="1:16" ht="21" x14ac:dyDescent="0.35">
      <c r="A1" s="1" t="s">
        <v>0</v>
      </c>
    </row>
    <row r="2" spans="1:16" ht="21" x14ac:dyDescent="0.35">
      <c r="A2" s="1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67</v>
      </c>
      <c r="H4" s="3" t="s">
        <v>68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87</v>
      </c>
      <c r="P4" s="17" t="s">
        <v>88</v>
      </c>
    </row>
    <row r="5" spans="1:16" x14ac:dyDescent="0.25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s="3" t="str">
        <f>VLOOKUP(Table1[[#This Row],[Customer ID]],'Customer Info'!$A$4:$C$12,2,FALSE)</f>
        <v>Bankia</v>
      </c>
      <c r="H5" s="3" t="str">
        <f>VLOOKUP(Table1[[#This Row],[Company Name]],'Customer Info'!$B$4:$C$12,2,FALSE)</f>
        <v>Lucas Adams</v>
      </c>
      <c r="I5" t="s">
        <v>17</v>
      </c>
      <c r="J5" t="s">
        <v>18</v>
      </c>
      <c r="K5" t="s">
        <v>19</v>
      </c>
      <c r="L5">
        <v>15</v>
      </c>
      <c r="M5" s="4">
        <v>235</v>
      </c>
      <c r="N5" s="5">
        <v>3525</v>
      </c>
      <c r="O5" s="3" t="str">
        <f>IF(Table1[[#This Row],[Number]]&gt;=20,"Y","N")</f>
        <v>N</v>
      </c>
      <c r="P5" s="16">
        <f>IF(Table1[[#This Row],[Number]]&gt;=20,0.95*Table1[[#This Row],[Total]],Table1[[#This Row],[Total]])</f>
        <v>3525</v>
      </c>
    </row>
    <row r="6" spans="1:16" x14ac:dyDescent="0.25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s="3" t="str">
        <f>VLOOKUP(Table1[[#This Row],[Customer ID]],'Customer Info'!$A$4:$C$12,2,FALSE)</f>
        <v>Affinity</v>
      </c>
      <c r="H6" s="3" t="str">
        <f>VLOOKUP(Table1[[#This Row],[Company Name]],'Customer Info'!$B$4:$C$12,2,FALSE)</f>
        <v>Christina Bell</v>
      </c>
      <c r="I6" t="s">
        <v>22</v>
      </c>
      <c r="J6" t="s">
        <v>23</v>
      </c>
      <c r="K6" t="s">
        <v>24</v>
      </c>
      <c r="L6">
        <v>22</v>
      </c>
      <c r="M6" s="5">
        <v>260</v>
      </c>
      <c r="N6" s="5">
        <v>5720</v>
      </c>
      <c r="O6" s="3" t="str">
        <f>IF(Table1[[#This Row],[Number]]&gt;=20,"Y","N")</f>
        <v>Y</v>
      </c>
      <c r="P6" s="16">
        <f>IF(Table1[[#This Row],[Number]]&gt;=20,0.95*Table1[[#This Row],[Total]],Table1[[#This Row],[Total]])</f>
        <v>5434</v>
      </c>
    </row>
    <row r="7" spans="1:16" x14ac:dyDescent="0.25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s="3" t="str">
        <f>VLOOKUP(Table1[[#This Row],[Customer ID]],'Customer Info'!$A$4:$C$12,2,FALSE)</f>
        <v>Telmark</v>
      </c>
      <c r="H7" s="3" t="str">
        <f>VLOOKUP(Table1[[#This Row],[Company Name]],'Customer Info'!$B$4:$C$12,2,FALSE)</f>
        <v>Emily Flores</v>
      </c>
      <c r="I7" t="s">
        <v>26</v>
      </c>
      <c r="J7" t="s">
        <v>18</v>
      </c>
      <c r="K7" t="s">
        <v>27</v>
      </c>
      <c r="L7">
        <v>16</v>
      </c>
      <c r="M7" s="5">
        <v>350</v>
      </c>
      <c r="N7" s="5">
        <v>5600</v>
      </c>
      <c r="O7" s="3" t="str">
        <f>IF(Table1[[#This Row],[Number]]&gt;=20,"Y","N")</f>
        <v>N</v>
      </c>
      <c r="P7" s="16">
        <f>IF(Table1[[#This Row],[Number]]&gt;=20,0.95*Table1[[#This Row],[Total]],Table1[[#This Row],[Total]])</f>
        <v>5600</v>
      </c>
    </row>
    <row r="8" spans="1:16" x14ac:dyDescent="0.25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s="3" t="str">
        <f>VLOOKUP(Table1[[#This Row],[Customer ID]],'Customer Info'!$A$4:$C$12,2,FALSE)</f>
        <v>Affinity</v>
      </c>
      <c r="H8" s="3" t="str">
        <f>VLOOKUP(Table1[[#This Row],[Company Name]],'Customer Info'!$B$4:$C$12,2,FALSE)</f>
        <v>Christina Bell</v>
      </c>
      <c r="I8" t="s">
        <v>17</v>
      </c>
      <c r="J8" t="s">
        <v>30</v>
      </c>
      <c r="K8" t="s">
        <v>31</v>
      </c>
      <c r="L8">
        <v>30</v>
      </c>
      <c r="M8" s="5">
        <v>235</v>
      </c>
      <c r="N8" s="5">
        <v>7050</v>
      </c>
      <c r="O8" s="3" t="str">
        <f>IF(Table1[[#This Row],[Number]]&gt;=20,"Y","N")</f>
        <v>Y</v>
      </c>
      <c r="P8" s="16">
        <f>IF(Table1[[#This Row],[Number]]&gt;=20,0.95*Table1[[#This Row],[Total]],Table1[[#This Row],[Total]])</f>
        <v>6697.5</v>
      </c>
    </row>
    <row r="9" spans="1:16" x14ac:dyDescent="0.25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s="3" t="str">
        <f>VLOOKUP(Table1[[#This Row],[Customer ID]],'Customer Info'!$A$4:$C$12,2,FALSE)</f>
        <v>Port Royale</v>
      </c>
      <c r="H9" s="3" t="str">
        <f>VLOOKUP(Table1[[#This Row],[Company Name]],'Customer Info'!$B$4:$C$12,2,FALSE)</f>
        <v>Dan Hill</v>
      </c>
      <c r="I9" t="s">
        <v>32</v>
      </c>
      <c r="J9" t="s">
        <v>33</v>
      </c>
      <c r="K9" t="s">
        <v>34</v>
      </c>
      <c r="L9">
        <v>32</v>
      </c>
      <c r="M9" s="5">
        <v>295</v>
      </c>
      <c r="N9" s="5">
        <v>9440</v>
      </c>
      <c r="O9" s="3" t="str">
        <f>IF(Table1[[#This Row],[Number]]&gt;=20,"Y","N")</f>
        <v>Y</v>
      </c>
      <c r="P9" s="16">
        <f>IF(Table1[[#This Row],[Number]]&gt;=20,0.95*Table1[[#This Row],[Total]],Table1[[#This Row],[Total]])</f>
        <v>8968</v>
      </c>
    </row>
    <row r="10" spans="1:16" x14ac:dyDescent="0.25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s="3" t="str">
        <f>VLOOKUP(Table1[[#This Row],[Customer ID]],'Customer Info'!$A$4:$C$12,2,FALSE)</f>
        <v>Telmark</v>
      </c>
      <c r="H10" s="3" t="str">
        <f>VLOOKUP(Table1[[#This Row],[Company Name]],'Customer Info'!$B$4:$C$12,2,FALSE)</f>
        <v>Emily Flores</v>
      </c>
      <c r="I10" t="s">
        <v>26</v>
      </c>
      <c r="J10" t="s">
        <v>30</v>
      </c>
      <c r="K10" t="s">
        <v>36</v>
      </c>
      <c r="L10">
        <v>14</v>
      </c>
      <c r="M10" s="5">
        <v>350</v>
      </c>
      <c r="N10" s="5">
        <v>4900</v>
      </c>
      <c r="O10" s="3" t="str">
        <f>IF(Table1[[#This Row],[Number]]&gt;=20,"Y","N")</f>
        <v>N</v>
      </c>
      <c r="P10" s="16">
        <f>IF(Table1[[#This Row],[Number]]&gt;=20,0.95*Table1[[#This Row],[Total]],Table1[[#This Row],[Total]])</f>
        <v>4900</v>
      </c>
    </row>
    <row r="11" spans="1:16" x14ac:dyDescent="0.25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s="3" t="str">
        <f>VLOOKUP(Table1[[#This Row],[Customer ID]],'Customer Info'!$A$4:$C$12,2,FALSE)</f>
        <v>Secspace</v>
      </c>
      <c r="H11" s="3" t="str">
        <f>VLOOKUP(Table1[[#This Row],[Company Name]],'Customer Info'!$B$4:$C$12,2,FALSE)</f>
        <v>Rob Nelson</v>
      </c>
      <c r="I11" t="s">
        <v>38</v>
      </c>
      <c r="J11" t="s">
        <v>39</v>
      </c>
      <c r="K11" t="s">
        <v>40</v>
      </c>
      <c r="L11">
        <v>8</v>
      </c>
      <c r="M11" s="5">
        <v>375</v>
      </c>
      <c r="N11" s="5">
        <v>3000</v>
      </c>
      <c r="O11" s="3" t="str">
        <f>IF(Table1[[#This Row],[Number]]&gt;=20,"Y","N")</f>
        <v>N</v>
      </c>
      <c r="P11" s="16">
        <f>IF(Table1[[#This Row],[Number]]&gt;=20,0.95*Table1[[#This Row],[Total]],Table1[[#This Row],[Total]])</f>
        <v>3000</v>
      </c>
    </row>
    <row r="12" spans="1:16" x14ac:dyDescent="0.25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s="3" t="str">
        <f>VLOOKUP(Table1[[#This Row],[Customer ID]],'Customer Info'!$A$4:$C$12,2,FALSE)</f>
        <v>Bankia</v>
      </c>
      <c r="H12" s="3" t="str">
        <f>VLOOKUP(Table1[[#This Row],[Company Name]],'Customer Info'!$B$4:$C$12,2,FALSE)</f>
        <v>Lucas Adams</v>
      </c>
      <c r="I12" t="s">
        <v>17</v>
      </c>
      <c r="J12" t="s">
        <v>30</v>
      </c>
      <c r="K12" t="s">
        <v>31</v>
      </c>
      <c r="L12">
        <v>22</v>
      </c>
      <c r="M12" s="5">
        <v>235</v>
      </c>
      <c r="N12" s="5">
        <v>5170</v>
      </c>
      <c r="O12" s="3" t="str">
        <f>IF(Table1[[#This Row],[Number]]&gt;=20,"Y","N")</f>
        <v>Y</v>
      </c>
      <c r="P12" s="16">
        <f>IF(Table1[[#This Row],[Number]]&gt;=20,0.95*Table1[[#This Row],[Total]],Table1[[#This Row],[Total]])</f>
        <v>4911.5</v>
      </c>
    </row>
    <row r="13" spans="1:16" x14ac:dyDescent="0.25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s="3" t="str">
        <f>VLOOKUP(Table1[[#This Row],[Customer ID]],'Customer Info'!$A$4:$C$12,2,FALSE)</f>
        <v>Telmark</v>
      </c>
      <c r="H13" s="3" t="str">
        <f>VLOOKUP(Table1[[#This Row],[Company Name]],'Customer Info'!$B$4:$C$12,2,FALSE)</f>
        <v>Emily Flores</v>
      </c>
      <c r="I13" t="s">
        <v>22</v>
      </c>
      <c r="J13" t="s">
        <v>30</v>
      </c>
      <c r="K13" t="s">
        <v>41</v>
      </c>
      <c r="L13">
        <v>40</v>
      </c>
      <c r="M13" s="5">
        <v>260</v>
      </c>
      <c r="N13" s="5">
        <v>10400</v>
      </c>
      <c r="O13" s="3" t="str">
        <f>IF(Table1[[#This Row],[Number]]&gt;=20,"Y","N")</f>
        <v>Y</v>
      </c>
      <c r="P13" s="16">
        <f>IF(Table1[[#This Row],[Number]]&gt;=20,0.95*Table1[[#This Row],[Total]],Table1[[#This Row],[Total]])</f>
        <v>9880</v>
      </c>
    </row>
    <row r="14" spans="1:16" x14ac:dyDescent="0.25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s="3" t="str">
        <f>VLOOKUP(Table1[[#This Row],[Customer ID]],'Customer Info'!$A$4:$C$12,2,FALSE)</f>
        <v>Port Royale</v>
      </c>
      <c r="H14" s="3" t="str">
        <f>VLOOKUP(Table1[[#This Row],[Company Name]],'Customer Info'!$B$4:$C$12,2,FALSE)</f>
        <v>Dan Hill</v>
      </c>
      <c r="I14" t="s">
        <v>26</v>
      </c>
      <c r="J14" t="s">
        <v>18</v>
      </c>
      <c r="K14" t="s">
        <v>27</v>
      </c>
      <c r="L14">
        <v>25</v>
      </c>
      <c r="M14" s="5">
        <v>350</v>
      </c>
      <c r="N14" s="5">
        <v>8750</v>
      </c>
      <c r="O14" s="3" t="str">
        <f>IF(Table1[[#This Row],[Number]]&gt;=20,"Y","N")</f>
        <v>Y</v>
      </c>
      <c r="P14" s="16">
        <f>IF(Table1[[#This Row],[Number]]&gt;=20,0.95*Table1[[#This Row],[Total]],Table1[[#This Row],[Total]])</f>
        <v>8312.5</v>
      </c>
    </row>
    <row r="15" spans="1:16" x14ac:dyDescent="0.25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s="3" t="str">
        <f>VLOOKUP(Table1[[#This Row],[Customer ID]],'Customer Info'!$A$4:$C$12,2,FALSE)</f>
        <v>MarkPlus</v>
      </c>
      <c r="H15" s="3" t="str">
        <f>VLOOKUP(Table1[[#This Row],[Company Name]],'Customer Info'!$B$4:$C$12,2,FALSE)</f>
        <v>Matt Reed</v>
      </c>
      <c r="I15" t="s">
        <v>26</v>
      </c>
      <c r="J15" t="s">
        <v>18</v>
      </c>
      <c r="K15" t="s">
        <v>27</v>
      </c>
      <c r="L15">
        <v>33</v>
      </c>
      <c r="M15" s="5">
        <v>350</v>
      </c>
      <c r="N15" s="5">
        <v>11550</v>
      </c>
      <c r="O15" s="3" t="str">
        <f>IF(Table1[[#This Row],[Number]]&gt;=20,"Y","N")</f>
        <v>Y</v>
      </c>
      <c r="P15" s="16">
        <f>IF(Table1[[#This Row],[Number]]&gt;=20,0.95*Table1[[#This Row],[Total]],Table1[[#This Row],[Total]])</f>
        <v>10972.5</v>
      </c>
    </row>
    <row r="16" spans="1:16" x14ac:dyDescent="0.25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s="3" t="str">
        <f>VLOOKUP(Table1[[#This Row],[Customer ID]],'Customer Info'!$A$4:$C$12,2,FALSE)</f>
        <v>Vento</v>
      </c>
      <c r="H16" s="3" t="str">
        <f>VLOOKUP(Table1[[#This Row],[Company Name]],'Customer Info'!$B$4:$C$12,2,FALSE)</f>
        <v>Amanda Wood</v>
      </c>
      <c r="I16" t="s">
        <v>32</v>
      </c>
      <c r="J16" t="s">
        <v>39</v>
      </c>
      <c r="K16" t="s">
        <v>43</v>
      </c>
      <c r="L16">
        <v>15</v>
      </c>
      <c r="M16" s="5">
        <v>295</v>
      </c>
      <c r="N16" s="5">
        <v>4425</v>
      </c>
      <c r="O16" s="3" t="str">
        <f>IF(Table1[[#This Row],[Number]]&gt;=20,"Y","N")</f>
        <v>N</v>
      </c>
      <c r="P16" s="16">
        <f>IF(Table1[[#This Row],[Number]]&gt;=20,0.95*Table1[[#This Row],[Total]],Table1[[#This Row],[Total]])</f>
        <v>4425</v>
      </c>
    </row>
    <row r="17" spans="1:16" x14ac:dyDescent="0.25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s="3" t="str">
        <f>VLOOKUP(Table1[[#This Row],[Customer ID]],'Customer Info'!$A$4:$C$12,2,FALSE)</f>
        <v>Milago</v>
      </c>
      <c r="H17" s="3" t="str">
        <f>VLOOKUP(Table1[[#This Row],[Company Name]],'Customer Info'!$B$4:$C$12,2,FALSE)</f>
        <v>Sam Cooper</v>
      </c>
      <c r="I17" t="s">
        <v>38</v>
      </c>
      <c r="J17" t="s">
        <v>33</v>
      </c>
      <c r="K17" t="s">
        <v>44</v>
      </c>
      <c r="L17">
        <v>10</v>
      </c>
      <c r="M17" s="5">
        <v>375</v>
      </c>
      <c r="N17" s="5">
        <v>3750</v>
      </c>
      <c r="O17" s="3" t="str">
        <f>IF(Table1[[#This Row],[Number]]&gt;=20,"Y","N")</f>
        <v>N</v>
      </c>
      <c r="P17" s="16">
        <f>IF(Table1[[#This Row],[Number]]&gt;=20,0.95*Table1[[#This Row],[Total]],Table1[[#This Row],[Total]])</f>
        <v>3750</v>
      </c>
    </row>
    <row r="18" spans="1:16" x14ac:dyDescent="0.25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s="3" t="str">
        <f>VLOOKUP(Table1[[#This Row],[Customer ID]],'Customer Info'!$A$4:$C$12,2,FALSE)</f>
        <v>Bankia</v>
      </c>
      <c r="H18" s="3" t="str">
        <f>VLOOKUP(Table1[[#This Row],[Company Name]],'Customer Info'!$B$4:$C$12,2,FALSE)</f>
        <v>Lucas Adams</v>
      </c>
      <c r="I18" t="s">
        <v>22</v>
      </c>
      <c r="J18" t="s">
        <v>30</v>
      </c>
      <c r="K18" t="s">
        <v>41</v>
      </c>
      <c r="L18">
        <v>45</v>
      </c>
      <c r="M18" s="5">
        <v>260</v>
      </c>
      <c r="N18" s="5">
        <v>11700</v>
      </c>
      <c r="O18" s="3" t="str">
        <f>IF(Table1[[#This Row],[Number]]&gt;=20,"Y","N")</f>
        <v>Y</v>
      </c>
      <c r="P18" s="16">
        <f>IF(Table1[[#This Row],[Number]]&gt;=20,0.95*Table1[[#This Row],[Total]],Table1[[#This Row],[Total]])</f>
        <v>11115</v>
      </c>
    </row>
    <row r="19" spans="1:16" x14ac:dyDescent="0.25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s="3" t="str">
        <f>VLOOKUP(Table1[[#This Row],[Customer ID]],'Customer Info'!$A$4:$C$12,2,FALSE)</f>
        <v>Milago</v>
      </c>
      <c r="H19" s="3" t="str">
        <f>VLOOKUP(Table1[[#This Row],[Company Name]],'Customer Info'!$B$4:$C$12,2,FALSE)</f>
        <v>Sam Cooper</v>
      </c>
      <c r="I19" t="s">
        <v>26</v>
      </c>
      <c r="J19" t="s">
        <v>39</v>
      </c>
      <c r="K19" t="s">
        <v>46</v>
      </c>
      <c r="L19">
        <v>32</v>
      </c>
      <c r="M19" s="5">
        <v>350</v>
      </c>
      <c r="N19" s="5">
        <v>11200</v>
      </c>
      <c r="O19" s="3" t="str">
        <f>IF(Table1[[#This Row],[Number]]&gt;=20,"Y","N")</f>
        <v>Y</v>
      </c>
      <c r="P19" s="16">
        <f>IF(Table1[[#This Row],[Number]]&gt;=20,0.95*Table1[[#This Row],[Total]],Table1[[#This Row],[Total]])</f>
        <v>10640</v>
      </c>
    </row>
    <row r="20" spans="1:16" x14ac:dyDescent="0.25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s="3" t="str">
        <f>VLOOKUP(Table1[[#This Row],[Customer ID]],'Customer Info'!$A$4:$C$12,2,FALSE)</f>
        <v>Port Royale</v>
      </c>
      <c r="H20" s="3" t="str">
        <f>VLOOKUP(Table1[[#This Row],[Company Name]],'Customer Info'!$B$4:$C$12,2,FALSE)</f>
        <v>Dan Hill</v>
      </c>
      <c r="I20" t="s">
        <v>26</v>
      </c>
      <c r="J20" t="s">
        <v>18</v>
      </c>
      <c r="K20" t="s">
        <v>27</v>
      </c>
      <c r="L20">
        <v>28</v>
      </c>
      <c r="M20" s="5">
        <v>350</v>
      </c>
      <c r="N20" s="5">
        <v>9800</v>
      </c>
      <c r="O20" s="3" t="str">
        <f>IF(Table1[[#This Row],[Number]]&gt;=20,"Y","N")</f>
        <v>Y</v>
      </c>
      <c r="P20" s="16">
        <f>IF(Table1[[#This Row],[Number]]&gt;=20,0.95*Table1[[#This Row],[Total]],Table1[[#This Row],[Total]])</f>
        <v>9310</v>
      </c>
    </row>
    <row r="21" spans="1:16" x14ac:dyDescent="0.25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s="3" t="str">
        <f>VLOOKUP(Table1[[#This Row],[Customer ID]],'Customer Info'!$A$4:$C$12,2,FALSE)</f>
        <v>Cruise</v>
      </c>
      <c r="H21" s="3" t="str">
        <f>VLOOKUP(Table1[[#This Row],[Company Name]],'Customer Info'!$B$4:$C$12,2,FALSE)</f>
        <v>Denise Harris</v>
      </c>
      <c r="I21" t="s">
        <v>47</v>
      </c>
      <c r="J21" t="s">
        <v>23</v>
      </c>
      <c r="K21" t="s">
        <v>48</v>
      </c>
      <c r="L21">
        <v>10</v>
      </c>
      <c r="M21" s="5">
        <v>220</v>
      </c>
      <c r="N21" s="5">
        <v>2200</v>
      </c>
      <c r="O21" s="3" t="str">
        <f>IF(Table1[[#This Row],[Number]]&gt;=20,"Y","N")</f>
        <v>N</v>
      </c>
      <c r="P21" s="16">
        <f>IF(Table1[[#This Row],[Number]]&gt;=20,0.95*Table1[[#This Row],[Total]],Table1[[#This Row],[Total]])</f>
        <v>2200</v>
      </c>
    </row>
    <row r="22" spans="1:16" x14ac:dyDescent="0.25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s="3" t="str">
        <f>VLOOKUP(Table1[[#This Row],[Customer ID]],'Customer Info'!$A$4:$C$12,2,FALSE)</f>
        <v>Telmark</v>
      </c>
      <c r="H22" s="3" t="str">
        <f>VLOOKUP(Table1[[#This Row],[Company Name]],'Customer Info'!$B$4:$C$12,2,FALSE)</f>
        <v>Emily Flores</v>
      </c>
      <c r="I22" t="s">
        <v>22</v>
      </c>
      <c r="J22" t="s">
        <v>30</v>
      </c>
      <c r="K22" t="s">
        <v>41</v>
      </c>
      <c r="L22">
        <v>16</v>
      </c>
      <c r="M22" s="5">
        <v>260</v>
      </c>
      <c r="N22" s="5">
        <v>4160</v>
      </c>
      <c r="O22" s="3" t="str">
        <f>IF(Table1[[#This Row],[Number]]&gt;=20,"Y","N")</f>
        <v>N</v>
      </c>
      <c r="P22" s="16">
        <f>IF(Table1[[#This Row],[Number]]&gt;=20,0.95*Table1[[#This Row],[Total]],Table1[[#This Row],[Total]])</f>
        <v>4160</v>
      </c>
    </row>
    <row r="23" spans="1:16" x14ac:dyDescent="0.25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s="3" t="str">
        <f>VLOOKUP(Table1[[#This Row],[Customer ID]],'Customer Info'!$A$4:$C$12,2,FALSE)</f>
        <v>Bankia</v>
      </c>
      <c r="H23" s="3" t="str">
        <f>VLOOKUP(Table1[[#This Row],[Company Name]],'Customer Info'!$B$4:$C$12,2,FALSE)</f>
        <v>Lucas Adams</v>
      </c>
      <c r="I23" t="s">
        <v>17</v>
      </c>
      <c r="J23" t="s">
        <v>30</v>
      </c>
      <c r="K23" t="s">
        <v>31</v>
      </c>
      <c r="L23">
        <v>35</v>
      </c>
      <c r="M23" s="5">
        <v>235</v>
      </c>
      <c r="N23" s="5">
        <v>8225</v>
      </c>
      <c r="O23" s="3" t="str">
        <f>IF(Table1[[#This Row],[Number]]&gt;=20,"Y","N")</f>
        <v>Y</v>
      </c>
      <c r="P23" s="16">
        <f>IF(Table1[[#This Row],[Number]]&gt;=20,0.95*Table1[[#This Row],[Total]],Table1[[#This Row],[Total]])</f>
        <v>7813.75</v>
      </c>
    </row>
    <row r="24" spans="1:16" x14ac:dyDescent="0.25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s="3" t="str">
        <f>VLOOKUP(Table1[[#This Row],[Customer ID]],'Customer Info'!$A$4:$C$12,2,FALSE)</f>
        <v>Bankia</v>
      </c>
      <c r="H24" s="3" t="str">
        <f>VLOOKUP(Table1[[#This Row],[Company Name]],'Customer Info'!$B$4:$C$12,2,FALSE)</f>
        <v>Lucas Adams</v>
      </c>
      <c r="I24" t="s">
        <v>32</v>
      </c>
      <c r="J24" t="s">
        <v>18</v>
      </c>
      <c r="K24" t="s">
        <v>49</v>
      </c>
      <c r="L24">
        <v>12</v>
      </c>
      <c r="M24" s="5">
        <v>295</v>
      </c>
      <c r="N24" s="5">
        <v>3540</v>
      </c>
      <c r="O24" s="3" t="str">
        <f>IF(Table1[[#This Row],[Number]]&gt;=20,"Y","N")</f>
        <v>N</v>
      </c>
      <c r="P24" s="16">
        <f>IF(Table1[[#This Row],[Number]]&gt;=20,0.95*Table1[[#This Row],[Total]],Table1[[#This Row],[Total]])</f>
        <v>3540</v>
      </c>
    </row>
    <row r="25" spans="1:16" x14ac:dyDescent="0.25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s="3" t="str">
        <f>VLOOKUP(Table1[[#This Row],[Customer ID]],'Customer Info'!$A$4:$C$12,2,FALSE)</f>
        <v>Telmark</v>
      </c>
      <c r="H25" s="3" t="str">
        <f>VLOOKUP(Table1[[#This Row],[Company Name]],'Customer Info'!$B$4:$C$12,2,FALSE)</f>
        <v>Emily Flores</v>
      </c>
      <c r="I25" t="s">
        <v>38</v>
      </c>
      <c r="J25" t="s">
        <v>33</v>
      </c>
      <c r="K25" t="s">
        <v>44</v>
      </c>
      <c r="L25">
        <v>40</v>
      </c>
      <c r="M25" s="5">
        <v>375</v>
      </c>
      <c r="N25" s="5">
        <v>15000</v>
      </c>
      <c r="O25" s="3" t="str">
        <f>IF(Table1[[#This Row],[Number]]&gt;=20,"Y","N")</f>
        <v>Y</v>
      </c>
      <c r="P25" s="16">
        <f>IF(Table1[[#This Row],[Number]]&gt;=20,0.95*Table1[[#This Row],[Total]],Table1[[#This Row],[Total]])</f>
        <v>14250</v>
      </c>
    </row>
    <row r="26" spans="1:16" x14ac:dyDescent="0.25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s="3" t="str">
        <f>VLOOKUP(Table1[[#This Row],[Customer ID]],'Customer Info'!$A$4:$C$12,2,FALSE)</f>
        <v>Affinity</v>
      </c>
      <c r="H26" s="3" t="str">
        <f>VLOOKUP(Table1[[#This Row],[Company Name]],'Customer Info'!$B$4:$C$12,2,FALSE)</f>
        <v>Christina Bell</v>
      </c>
      <c r="I26" t="s">
        <v>26</v>
      </c>
      <c r="J26" t="s">
        <v>30</v>
      </c>
      <c r="K26" t="s">
        <v>36</v>
      </c>
      <c r="L26">
        <v>10</v>
      </c>
      <c r="M26" s="5">
        <v>350</v>
      </c>
      <c r="N26" s="5">
        <v>3500</v>
      </c>
      <c r="O26" s="3" t="str">
        <f>IF(Table1[[#This Row],[Number]]&gt;=20,"Y","N")</f>
        <v>N</v>
      </c>
      <c r="P26" s="16">
        <f>IF(Table1[[#This Row],[Number]]&gt;=20,0.95*Table1[[#This Row],[Total]],Table1[[#This Row],[Total]])</f>
        <v>3500</v>
      </c>
    </row>
    <row r="27" spans="1:16" x14ac:dyDescent="0.25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s="3" t="str">
        <f>VLOOKUP(Table1[[#This Row],[Customer ID]],'Customer Info'!$A$4:$C$12,2,FALSE)</f>
        <v>Bankia</v>
      </c>
      <c r="H27" s="3" t="str">
        <f>VLOOKUP(Table1[[#This Row],[Company Name]],'Customer Info'!$B$4:$C$12,2,FALSE)</f>
        <v>Lucas Adams</v>
      </c>
      <c r="I27" t="s">
        <v>38</v>
      </c>
      <c r="J27" t="s">
        <v>18</v>
      </c>
      <c r="K27" t="s">
        <v>51</v>
      </c>
      <c r="L27">
        <v>25</v>
      </c>
      <c r="M27" s="5">
        <v>375</v>
      </c>
      <c r="N27" s="5">
        <v>9375</v>
      </c>
      <c r="O27" s="3" t="str">
        <f>IF(Table1[[#This Row],[Number]]&gt;=20,"Y","N")</f>
        <v>Y</v>
      </c>
      <c r="P27" s="16">
        <f>IF(Table1[[#This Row],[Number]]&gt;=20,0.95*Table1[[#This Row],[Total]],Table1[[#This Row],[Total]])</f>
        <v>8906.25</v>
      </c>
    </row>
    <row r="28" spans="1:16" x14ac:dyDescent="0.25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s="3" t="str">
        <f>VLOOKUP(Table1[[#This Row],[Customer ID]],'Customer Info'!$A$4:$C$12,2,FALSE)</f>
        <v>Cruise</v>
      </c>
      <c r="H28" s="3" t="str">
        <f>VLOOKUP(Table1[[#This Row],[Company Name]],'Customer Info'!$B$4:$C$12,2,FALSE)</f>
        <v>Denise Harris</v>
      </c>
      <c r="I28" t="s">
        <v>22</v>
      </c>
      <c r="J28" t="s">
        <v>18</v>
      </c>
      <c r="K28" t="s">
        <v>52</v>
      </c>
      <c r="L28">
        <v>50</v>
      </c>
      <c r="M28" s="5">
        <v>260</v>
      </c>
      <c r="N28" s="5">
        <v>13000</v>
      </c>
      <c r="O28" s="3" t="str">
        <f>IF(Table1[[#This Row],[Number]]&gt;=20,"Y","N")</f>
        <v>Y</v>
      </c>
      <c r="P28" s="16">
        <f>IF(Table1[[#This Row],[Number]]&gt;=20,0.95*Table1[[#This Row],[Total]],Table1[[#This Row],[Total]])</f>
        <v>12350</v>
      </c>
    </row>
    <row r="29" spans="1:16" x14ac:dyDescent="0.25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s="3" t="str">
        <f>VLOOKUP(Table1[[#This Row],[Customer ID]],'Customer Info'!$A$4:$C$12,2,FALSE)</f>
        <v>Milago</v>
      </c>
      <c r="H29" s="3" t="str">
        <f>VLOOKUP(Table1[[#This Row],[Company Name]],'Customer Info'!$B$4:$C$12,2,FALSE)</f>
        <v>Sam Cooper</v>
      </c>
      <c r="I29" t="s">
        <v>17</v>
      </c>
      <c r="J29" t="s">
        <v>39</v>
      </c>
      <c r="K29" t="s">
        <v>53</v>
      </c>
      <c r="L29">
        <v>22</v>
      </c>
      <c r="M29" s="5">
        <v>235</v>
      </c>
      <c r="N29" s="5">
        <v>5170</v>
      </c>
      <c r="O29" s="3" t="str">
        <f>IF(Table1[[#This Row],[Number]]&gt;=20,"Y","N")</f>
        <v>Y</v>
      </c>
      <c r="P29" s="16">
        <f>IF(Table1[[#This Row],[Number]]&gt;=20,0.95*Table1[[#This Row],[Total]],Table1[[#This Row],[Total]])</f>
        <v>4911.5</v>
      </c>
    </row>
    <row r="30" spans="1:16" x14ac:dyDescent="0.25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s="3" t="str">
        <f>VLOOKUP(Table1[[#This Row],[Customer ID]],'Customer Info'!$A$4:$C$12,2,FALSE)</f>
        <v>Affinity</v>
      </c>
      <c r="H30" s="3" t="str">
        <f>VLOOKUP(Table1[[#This Row],[Company Name]],'Customer Info'!$B$4:$C$12,2,FALSE)</f>
        <v>Christina Bell</v>
      </c>
      <c r="I30" t="s">
        <v>32</v>
      </c>
      <c r="J30" t="s">
        <v>30</v>
      </c>
      <c r="K30" t="s">
        <v>54</v>
      </c>
      <c r="L30">
        <v>15</v>
      </c>
      <c r="M30" s="5">
        <v>295</v>
      </c>
      <c r="N30" s="5">
        <v>4425</v>
      </c>
      <c r="O30" s="3" t="str">
        <f>IF(Table1[[#This Row],[Number]]&gt;=20,"Y","N")</f>
        <v>N</v>
      </c>
      <c r="P30" s="16">
        <f>IF(Table1[[#This Row],[Number]]&gt;=20,0.95*Table1[[#This Row],[Total]],Table1[[#This Row],[Total]])</f>
        <v>4425</v>
      </c>
    </row>
    <row r="31" spans="1:16" x14ac:dyDescent="0.25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s="3" t="str">
        <f>VLOOKUP(Table1[[#This Row],[Customer ID]],'Customer Info'!$A$4:$C$12,2,FALSE)</f>
        <v>Port Royale</v>
      </c>
      <c r="H31" s="3" t="str">
        <f>VLOOKUP(Table1[[#This Row],[Company Name]],'Customer Info'!$B$4:$C$12,2,FALSE)</f>
        <v>Dan Hill</v>
      </c>
      <c r="I31" t="s">
        <v>47</v>
      </c>
      <c r="J31" t="s">
        <v>39</v>
      </c>
      <c r="K31" t="s">
        <v>55</v>
      </c>
      <c r="L31">
        <v>10</v>
      </c>
      <c r="M31" s="5">
        <v>220</v>
      </c>
      <c r="N31" s="5">
        <v>2200</v>
      </c>
      <c r="O31" s="3" t="str">
        <f>IF(Table1[[#This Row],[Number]]&gt;=20,"Y","N")</f>
        <v>N</v>
      </c>
      <c r="P31" s="16">
        <f>IF(Table1[[#This Row],[Number]]&gt;=20,0.95*Table1[[#This Row],[Total]],Table1[[#This Row],[Total]])</f>
        <v>2200</v>
      </c>
    </row>
    <row r="32" spans="1:16" x14ac:dyDescent="0.25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s="3" t="str">
        <f>VLOOKUP(Table1[[#This Row],[Customer ID]],'Customer Info'!$A$4:$C$12,2,FALSE)</f>
        <v>Vento</v>
      </c>
      <c r="H32" s="3" t="str">
        <f>VLOOKUP(Table1[[#This Row],[Company Name]],'Customer Info'!$B$4:$C$12,2,FALSE)</f>
        <v>Amanda Wood</v>
      </c>
      <c r="I32" t="s">
        <v>26</v>
      </c>
      <c r="J32" t="s">
        <v>18</v>
      </c>
      <c r="K32" t="s">
        <v>27</v>
      </c>
      <c r="L32">
        <v>20</v>
      </c>
      <c r="M32" s="5">
        <v>350</v>
      </c>
      <c r="N32" s="5">
        <v>7000</v>
      </c>
      <c r="O32" s="3" t="str">
        <f>IF(Table1[[#This Row],[Number]]&gt;=20,"Y","N")</f>
        <v>Y</v>
      </c>
      <c r="P32" s="16">
        <f>IF(Table1[[#This Row],[Number]]&gt;=20,0.95*Table1[[#This Row],[Total]],Table1[[#This Row],[Total]])</f>
        <v>6650</v>
      </c>
    </row>
    <row r="33" spans="1:16" x14ac:dyDescent="0.25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s="3" t="str">
        <f>VLOOKUP(Table1[[#This Row],[Customer ID]],'Customer Info'!$A$4:$C$12,2,FALSE)</f>
        <v>MarkPlus</v>
      </c>
      <c r="H33" s="3" t="str">
        <f>VLOOKUP(Table1[[#This Row],[Company Name]],'Customer Info'!$B$4:$C$12,2,FALSE)</f>
        <v>Matt Reed</v>
      </c>
      <c r="I33" t="s">
        <v>17</v>
      </c>
      <c r="J33" t="s">
        <v>33</v>
      </c>
      <c r="K33" t="s">
        <v>56</v>
      </c>
      <c r="L33">
        <v>14</v>
      </c>
      <c r="M33" s="5">
        <v>235</v>
      </c>
      <c r="N33" s="5">
        <v>3290</v>
      </c>
      <c r="O33" s="3" t="str">
        <f>IF(Table1[[#This Row],[Number]]&gt;=20,"Y","N")</f>
        <v>N</v>
      </c>
      <c r="P33" s="16">
        <f>IF(Table1[[#This Row],[Number]]&gt;=20,0.95*Table1[[#This Row],[Total]],Table1[[#This Row],[Total]])</f>
        <v>3290</v>
      </c>
    </row>
    <row r="34" spans="1:16" x14ac:dyDescent="0.25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s="3" t="str">
        <f>VLOOKUP(Table1[[#This Row],[Customer ID]],'Customer Info'!$A$4:$C$12,2,FALSE)</f>
        <v>Secspace</v>
      </c>
      <c r="H34" s="3" t="str">
        <f>VLOOKUP(Table1[[#This Row],[Company Name]],'Customer Info'!$B$4:$C$12,2,FALSE)</f>
        <v>Rob Nelson</v>
      </c>
      <c r="I34" t="s">
        <v>47</v>
      </c>
      <c r="J34" t="s">
        <v>33</v>
      </c>
      <c r="K34" t="s">
        <v>57</v>
      </c>
      <c r="L34">
        <v>28</v>
      </c>
      <c r="M34" s="5">
        <v>220</v>
      </c>
      <c r="N34" s="5">
        <v>6160</v>
      </c>
      <c r="O34" s="3" t="str">
        <f>IF(Table1[[#This Row],[Number]]&gt;=20,"Y","N")</f>
        <v>Y</v>
      </c>
      <c r="P34" s="16">
        <f>IF(Table1[[#This Row],[Number]]&gt;=20,0.95*Table1[[#This Row],[Total]],Table1[[#This Row],[Total]])</f>
        <v>5852</v>
      </c>
    </row>
    <row r="35" spans="1:16" x14ac:dyDescent="0.25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s="3" t="str">
        <f>VLOOKUP(Table1[[#This Row],[Customer ID]],'Customer Info'!$A$4:$C$12,2,FALSE)</f>
        <v>Cruise</v>
      </c>
      <c r="H35" s="3" t="str">
        <f>VLOOKUP(Table1[[#This Row],[Company Name]],'Customer Info'!$B$4:$C$12,2,FALSE)</f>
        <v>Denise Harris</v>
      </c>
      <c r="I35" t="s">
        <v>17</v>
      </c>
      <c r="J35" t="s">
        <v>18</v>
      </c>
      <c r="K35" t="s">
        <v>19</v>
      </c>
      <c r="L35">
        <v>12</v>
      </c>
      <c r="M35" s="5">
        <v>235</v>
      </c>
      <c r="N35" s="5">
        <v>2820</v>
      </c>
      <c r="O35" s="3" t="str">
        <f>IF(Table1[[#This Row],[Number]]&gt;=20,"Y","N")</f>
        <v>N</v>
      </c>
      <c r="P35" s="16">
        <f>IF(Table1[[#This Row],[Number]]&gt;=20,0.95*Table1[[#This Row],[Total]],Table1[[#This Row],[Total]])</f>
        <v>2820</v>
      </c>
    </row>
    <row r="36" spans="1:16" x14ac:dyDescent="0.25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s="3" t="str">
        <f>VLOOKUP(Table1[[#This Row],[Customer ID]],'Customer Info'!$A$4:$C$12,2,FALSE)</f>
        <v>Milago</v>
      </c>
      <c r="H36" s="3" t="str">
        <f>VLOOKUP(Table1[[#This Row],[Company Name]],'Customer Info'!$B$4:$C$12,2,FALSE)</f>
        <v>Sam Cooper</v>
      </c>
      <c r="I36" t="s">
        <v>32</v>
      </c>
      <c r="J36" t="s">
        <v>39</v>
      </c>
      <c r="K36" t="s">
        <v>43</v>
      </c>
      <c r="L36">
        <v>35</v>
      </c>
      <c r="M36" s="5">
        <v>295</v>
      </c>
      <c r="N36" s="5">
        <v>10325</v>
      </c>
      <c r="O36" s="3" t="str">
        <f>IF(Table1[[#This Row],[Number]]&gt;=20,"Y","N")</f>
        <v>Y</v>
      </c>
      <c r="P36" s="16">
        <f>IF(Table1[[#This Row],[Number]]&gt;=20,0.95*Table1[[#This Row],[Total]],Table1[[#This Row],[Total]])</f>
        <v>9808.75</v>
      </c>
    </row>
    <row r="37" spans="1:16" x14ac:dyDescent="0.25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s="3" t="str">
        <f>VLOOKUP(Table1[[#This Row],[Customer ID]],'Customer Info'!$A$4:$C$12,2,FALSE)</f>
        <v>Vento</v>
      </c>
      <c r="H37" s="3" t="str">
        <f>VLOOKUP(Table1[[#This Row],[Company Name]],'Customer Info'!$B$4:$C$12,2,FALSE)</f>
        <v>Amanda Wood</v>
      </c>
      <c r="I37" t="s">
        <v>38</v>
      </c>
      <c r="J37" t="s">
        <v>39</v>
      </c>
      <c r="K37" t="s">
        <v>40</v>
      </c>
      <c r="L37">
        <v>20</v>
      </c>
      <c r="M37" s="5">
        <v>375</v>
      </c>
      <c r="N37" s="5">
        <v>7500</v>
      </c>
      <c r="O37" s="3" t="str">
        <f>IF(Table1[[#This Row],[Number]]&gt;=20,"Y","N")</f>
        <v>Y</v>
      </c>
      <c r="P37" s="16">
        <f>IF(Table1[[#This Row],[Number]]&gt;=20,0.95*Table1[[#This Row],[Total]],Table1[[#This Row],[Total]])</f>
        <v>7125</v>
      </c>
    </row>
    <row r="38" spans="1:16" x14ac:dyDescent="0.25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s="3" t="str">
        <f>VLOOKUP(Table1[[#This Row],[Customer ID]],'Customer Info'!$A$4:$C$12,2,FALSE)</f>
        <v>Secspace</v>
      </c>
      <c r="H38" s="3" t="str">
        <f>VLOOKUP(Table1[[#This Row],[Company Name]],'Customer Info'!$B$4:$C$12,2,FALSE)</f>
        <v>Rob Nelson</v>
      </c>
      <c r="I38" t="s">
        <v>47</v>
      </c>
      <c r="J38" t="s">
        <v>33</v>
      </c>
      <c r="K38" t="s">
        <v>57</v>
      </c>
      <c r="L38">
        <v>45</v>
      </c>
      <c r="M38" s="5">
        <v>220</v>
      </c>
      <c r="N38" s="5">
        <v>9900</v>
      </c>
      <c r="O38" s="3" t="str">
        <f>IF(Table1[[#This Row],[Number]]&gt;=20,"Y","N")</f>
        <v>Y</v>
      </c>
      <c r="P38" s="16">
        <f>IF(Table1[[#This Row],[Number]]&gt;=20,0.95*Table1[[#This Row],[Total]],Table1[[#This Row],[Total]])</f>
        <v>9405</v>
      </c>
    </row>
    <row r="39" spans="1:16" x14ac:dyDescent="0.25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s="3" t="str">
        <f>VLOOKUP(Table1[[#This Row],[Customer ID]],'Customer Info'!$A$4:$C$12,2,FALSE)</f>
        <v>Telmark</v>
      </c>
      <c r="H39" s="3" t="str">
        <f>VLOOKUP(Table1[[#This Row],[Company Name]],'Customer Info'!$B$4:$C$12,2,FALSE)</f>
        <v>Emily Flores</v>
      </c>
      <c r="I39" t="s">
        <v>38</v>
      </c>
      <c r="J39" t="s">
        <v>18</v>
      </c>
      <c r="K39" t="s">
        <v>51</v>
      </c>
      <c r="L39">
        <v>15</v>
      </c>
      <c r="M39" s="5">
        <v>375</v>
      </c>
      <c r="N39" s="5">
        <v>5625</v>
      </c>
      <c r="O39" s="3" t="str">
        <f>IF(Table1[[#This Row],[Number]]&gt;=20,"Y","N")</f>
        <v>N</v>
      </c>
      <c r="P39" s="16">
        <f>IF(Table1[[#This Row],[Number]]&gt;=20,0.95*Table1[[#This Row],[Total]],Table1[[#This Row],[Total]])</f>
        <v>5625</v>
      </c>
    </row>
    <row r="40" spans="1:16" x14ac:dyDescent="0.25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s="3" t="str">
        <f>VLOOKUP(Table1[[#This Row],[Customer ID]],'Customer Info'!$A$4:$C$12,2,FALSE)</f>
        <v>Bankia</v>
      </c>
      <c r="H40" s="3" t="str">
        <f>VLOOKUP(Table1[[#This Row],[Company Name]],'Customer Info'!$B$4:$C$12,2,FALSE)</f>
        <v>Lucas Adams</v>
      </c>
      <c r="I40" t="s">
        <v>26</v>
      </c>
      <c r="J40" t="s">
        <v>18</v>
      </c>
      <c r="K40" t="s">
        <v>27</v>
      </c>
      <c r="L40">
        <v>14</v>
      </c>
      <c r="M40" s="5">
        <v>350</v>
      </c>
      <c r="N40" s="5">
        <v>4900</v>
      </c>
      <c r="O40" s="3" t="str">
        <f>IF(Table1[[#This Row],[Number]]&gt;=20,"Y","N")</f>
        <v>N</v>
      </c>
      <c r="P40" s="16">
        <f>IF(Table1[[#This Row],[Number]]&gt;=20,0.95*Table1[[#This Row],[Total]],Table1[[#This Row],[Total]])</f>
        <v>4900</v>
      </c>
    </row>
    <row r="41" spans="1:16" x14ac:dyDescent="0.25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s="3" t="str">
        <f>VLOOKUP(Table1[[#This Row],[Customer ID]],'Customer Info'!$A$4:$C$12,2,FALSE)</f>
        <v>MarkPlus</v>
      </c>
      <c r="H41" s="3" t="str">
        <f>VLOOKUP(Table1[[#This Row],[Company Name]],'Customer Info'!$B$4:$C$12,2,FALSE)</f>
        <v>Matt Reed</v>
      </c>
      <c r="I41" t="s">
        <v>32</v>
      </c>
      <c r="J41" t="s">
        <v>33</v>
      </c>
      <c r="K41" t="s">
        <v>34</v>
      </c>
      <c r="L41">
        <v>32</v>
      </c>
      <c r="M41" s="5">
        <v>295</v>
      </c>
      <c r="N41" s="5">
        <v>9440</v>
      </c>
      <c r="O41" s="3" t="str">
        <f>IF(Table1[[#This Row],[Number]]&gt;=20,"Y","N")</f>
        <v>Y</v>
      </c>
      <c r="P41" s="16">
        <f>IF(Table1[[#This Row],[Number]]&gt;=20,0.95*Table1[[#This Row],[Total]],Table1[[#This Row],[Total]])</f>
        <v>8968</v>
      </c>
    </row>
    <row r="42" spans="1:16" x14ac:dyDescent="0.25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s="3" t="str">
        <f>VLOOKUP(Table1[[#This Row],[Customer ID]],'Customer Info'!$A$4:$C$12,2,FALSE)</f>
        <v>Bankia</v>
      </c>
      <c r="H42" s="3" t="str">
        <f>VLOOKUP(Table1[[#This Row],[Company Name]],'Customer Info'!$B$4:$C$12,2,FALSE)</f>
        <v>Lucas Adams</v>
      </c>
      <c r="I42" t="s">
        <v>22</v>
      </c>
      <c r="J42" t="s">
        <v>18</v>
      </c>
      <c r="K42" t="s">
        <v>52</v>
      </c>
      <c r="L42">
        <v>40</v>
      </c>
      <c r="M42" s="5">
        <v>260</v>
      </c>
      <c r="N42" s="5">
        <v>10400</v>
      </c>
      <c r="O42" s="3" t="str">
        <f>IF(Table1[[#This Row],[Number]]&gt;=20,"Y","N")</f>
        <v>Y</v>
      </c>
      <c r="P42" s="16">
        <f>IF(Table1[[#This Row],[Number]]&gt;=20,0.95*Table1[[#This Row],[Total]],Table1[[#This Row],[Total]])</f>
        <v>9880</v>
      </c>
    </row>
    <row r="43" spans="1:16" x14ac:dyDescent="0.25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s="3" t="str">
        <f>VLOOKUP(Table1[[#This Row],[Customer ID]],'Customer Info'!$A$4:$C$12,2,FALSE)</f>
        <v>Port Royale</v>
      </c>
      <c r="H43" s="3" t="str">
        <f>VLOOKUP(Table1[[#This Row],[Company Name]],'Customer Info'!$B$4:$C$12,2,FALSE)</f>
        <v>Dan Hill</v>
      </c>
      <c r="I43" t="s">
        <v>17</v>
      </c>
      <c r="J43" t="s">
        <v>18</v>
      </c>
      <c r="K43" t="s">
        <v>19</v>
      </c>
      <c r="L43">
        <v>45</v>
      </c>
      <c r="M43" s="5">
        <v>235</v>
      </c>
      <c r="N43" s="5">
        <v>10575</v>
      </c>
      <c r="O43" s="3" t="str">
        <f>IF(Table1[[#This Row],[Number]]&gt;=20,"Y","N")</f>
        <v>Y</v>
      </c>
      <c r="P43" s="16">
        <f>IF(Table1[[#This Row],[Number]]&gt;=20,0.95*Table1[[#This Row],[Total]],Table1[[#This Row],[Total]])</f>
        <v>10046.25</v>
      </c>
    </row>
    <row r="44" spans="1:16" x14ac:dyDescent="0.25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s="3" t="str">
        <f>VLOOKUP(Table1[[#This Row],[Customer ID]],'Customer Info'!$A$4:$C$12,2,FALSE)</f>
        <v>Milago</v>
      </c>
      <c r="H44" s="3" t="str">
        <f>VLOOKUP(Table1[[#This Row],[Company Name]],'Customer Info'!$B$4:$C$12,2,FALSE)</f>
        <v>Sam Cooper</v>
      </c>
      <c r="I44" t="s">
        <v>47</v>
      </c>
      <c r="J44" t="s">
        <v>39</v>
      </c>
      <c r="K44" t="s">
        <v>55</v>
      </c>
      <c r="L44">
        <v>24</v>
      </c>
      <c r="M44" s="5">
        <v>220</v>
      </c>
      <c r="N44" s="5">
        <v>5280</v>
      </c>
      <c r="O44" s="3" t="str">
        <f>IF(Table1[[#This Row],[Number]]&gt;=20,"Y","N")</f>
        <v>Y</v>
      </c>
      <c r="P44" s="16">
        <f>IF(Table1[[#This Row],[Number]]&gt;=20,0.95*Table1[[#This Row],[Total]],Table1[[#This Row],[Total]])</f>
        <v>5016</v>
      </c>
    </row>
    <row r="45" spans="1:16" x14ac:dyDescent="0.25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s="3" t="str">
        <f>VLOOKUP(Table1[[#This Row],[Customer ID]],'Customer Info'!$A$4:$C$12,2,FALSE)</f>
        <v>Bankia</v>
      </c>
      <c r="H45" s="3" t="str">
        <f>VLOOKUP(Table1[[#This Row],[Company Name]],'Customer Info'!$B$4:$C$12,2,FALSE)</f>
        <v>Lucas Adams</v>
      </c>
      <c r="I45" t="s">
        <v>38</v>
      </c>
      <c r="J45" t="s">
        <v>18</v>
      </c>
      <c r="K45" t="s">
        <v>51</v>
      </c>
      <c r="L45">
        <v>30</v>
      </c>
      <c r="M45" s="5">
        <v>375</v>
      </c>
      <c r="N45" s="5">
        <v>11250</v>
      </c>
      <c r="O45" s="3" t="str">
        <f>IF(Table1[[#This Row],[Number]]&gt;=20,"Y","N")</f>
        <v>Y</v>
      </c>
      <c r="P45" s="16">
        <f>IF(Table1[[#This Row],[Number]]&gt;=20,0.95*Table1[[#This Row],[Total]],Table1[[#This Row],[Total]])</f>
        <v>10687.5</v>
      </c>
    </row>
    <row r="46" spans="1:16" x14ac:dyDescent="0.25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s="3" t="str">
        <f>VLOOKUP(Table1[[#This Row],[Customer ID]],'Customer Info'!$A$4:$C$12,2,FALSE)</f>
        <v>Affinity</v>
      </c>
      <c r="H46" s="3" t="str">
        <f>VLOOKUP(Table1[[#This Row],[Company Name]],'Customer Info'!$B$4:$C$12,2,FALSE)</f>
        <v>Christina Bell</v>
      </c>
      <c r="I46" t="s">
        <v>22</v>
      </c>
      <c r="J46" t="s">
        <v>23</v>
      </c>
      <c r="K46" t="s">
        <v>24</v>
      </c>
      <c r="L46">
        <v>15</v>
      </c>
      <c r="M46" s="5">
        <v>260</v>
      </c>
      <c r="N46" s="5">
        <v>3900</v>
      </c>
      <c r="O46" s="3" t="str">
        <f>IF(Table1[[#This Row],[Number]]&gt;=20,"Y","N")</f>
        <v>N</v>
      </c>
      <c r="P46" s="16">
        <f>IF(Table1[[#This Row],[Number]]&gt;=20,0.95*Table1[[#This Row],[Total]],Table1[[#This Row],[Total]])</f>
        <v>3900</v>
      </c>
    </row>
    <row r="47" spans="1:16" x14ac:dyDescent="0.25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s="3" t="str">
        <f>VLOOKUP(Table1[[#This Row],[Customer ID]],'Customer Info'!$A$4:$C$12,2,FALSE)</f>
        <v>MarkPlus</v>
      </c>
      <c r="H47" s="3" t="str">
        <f>VLOOKUP(Table1[[#This Row],[Company Name]],'Customer Info'!$B$4:$C$12,2,FALSE)</f>
        <v>Matt Reed</v>
      </c>
      <c r="I47" t="s">
        <v>38</v>
      </c>
      <c r="J47" t="s">
        <v>18</v>
      </c>
      <c r="K47" t="s">
        <v>51</v>
      </c>
      <c r="L47">
        <v>15</v>
      </c>
      <c r="M47" s="5">
        <v>375</v>
      </c>
      <c r="N47" s="5">
        <v>5625</v>
      </c>
      <c r="O47" s="3" t="str">
        <f>IF(Table1[[#This Row],[Number]]&gt;=20,"Y","N")</f>
        <v>N</v>
      </c>
      <c r="P47" s="16">
        <f>IF(Table1[[#This Row],[Number]]&gt;=20,0.95*Table1[[#This Row],[Total]],Table1[[#This Row],[Total]])</f>
        <v>5625</v>
      </c>
    </row>
    <row r="48" spans="1:16" x14ac:dyDescent="0.25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s="3" t="str">
        <f>VLOOKUP(Table1[[#This Row],[Customer ID]],'Customer Info'!$A$4:$C$12,2,FALSE)</f>
        <v>Milago</v>
      </c>
      <c r="H48" s="3" t="str">
        <f>VLOOKUP(Table1[[#This Row],[Company Name]],'Customer Info'!$B$4:$C$12,2,FALSE)</f>
        <v>Sam Cooper</v>
      </c>
      <c r="I48" t="s">
        <v>32</v>
      </c>
      <c r="J48" t="s">
        <v>30</v>
      </c>
      <c r="K48" t="s">
        <v>54</v>
      </c>
      <c r="L48">
        <v>42</v>
      </c>
      <c r="M48" s="5">
        <v>295</v>
      </c>
      <c r="N48" s="5">
        <v>12390</v>
      </c>
      <c r="O48" s="3" t="str">
        <f>IF(Table1[[#This Row],[Number]]&gt;=20,"Y","N")</f>
        <v>Y</v>
      </c>
      <c r="P48" s="16">
        <f>IF(Table1[[#This Row],[Number]]&gt;=20,0.95*Table1[[#This Row],[Total]],Table1[[#This Row],[Total]])</f>
        <v>11770.5</v>
      </c>
    </row>
    <row r="49" spans="1:16" x14ac:dyDescent="0.25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s="3" t="str">
        <f>VLOOKUP(Table1[[#This Row],[Customer ID]],'Customer Info'!$A$4:$C$12,2,FALSE)</f>
        <v>Bankia</v>
      </c>
      <c r="H49" s="3" t="str">
        <f>VLOOKUP(Table1[[#This Row],[Company Name]],'Customer Info'!$B$4:$C$12,2,FALSE)</f>
        <v>Lucas Adams</v>
      </c>
      <c r="I49" t="s">
        <v>26</v>
      </c>
      <c r="J49" t="s">
        <v>18</v>
      </c>
      <c r="K49" t="s">
        <v>27</v>
      </c>
      <c r="L49">
        <v>26</v>
      </c>
      <c r="M49" s="5">
        <v>350</v>
      </c>
      <c r="N49" s="5">
        <v>9100</v>
      </c>
      <c r="O49" s="3" t="str">
        <f>IF(Table1[[#This Row],[Number]]&gt;=20,"Y","N")</f>
        <v>Y</v>
      </c>
      <c r="P49" s="16">
        <f>IF(Table1[[#This Row],[Number]]&gt;=20,0.95*Table1[[#This Row],[Total]],Table1[[#This Row],[Total]])</f>
        <v>8645</v>
      </c>
    </row>
    <row r="50" spans="1:16" x14ac:dyDescent="0.25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s="3" t="str">
        <f>VLOOKUP(Table1[[#This Row],[Customer ID]],'Customer Info'!$A$4:$C$12,2,FALSE)</f>
        <v>Cruise</v>
      </c>
      <c r="H50" s="3" t="str">
        <f>VLOOKUP(Table1[[#This Row],[Company Name]],'Customer Info'!$B$4:$C$12,2,FALSE)</f>
        <v>Denise Harris</v>
      </c>
      <c r="I50" t="s">
        <v>22</v>
      </c>
      <c r="J50" t="s">
        <v>33</v>
      </c>
      <c r="K50" t="s">
        <v>59</v>
      </c>
      <c r="L50">
        <v>35</v>
      </c>
      <c r="M50" s="5">
        <v>260</v>
      </c>
      <c r="N50" s="5">
        <v>9100</v>
      </c>
      <c r="O50" s="3" t="str">
        <f>IF(Table1[[#This Row],[Number]]&gt;=20,"Y","N")</f>
        <v>Y</v>
      </c>
      <c r="P50" s="16">
        <f>IF(Table1[[#This Row],[Number]]&gt;=20,0.95*Table1[[#This Row],[Total]],Table1[[#This Row],[Total]])</f>
        <v>8645</v>
      </c>
    </row>
    <row r="51" spans="1:16" x14ac:dyDescent="0.25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s="3" t="str">
        <f>VLOOKUP(Table1[[#This Row],[Customer ID]],'Customer Info'!$A$4:$C$12,2,FALSE)</f>
        <v>Affinity</v>
      </c>
      <c r="H51" s="3" t="str">
        <f>VLOOKUP(Table1[[#This Row],[Company Name]],'Customer Info'!$B$4:$C$12,2,FALSE)</f>
        <v>Christina Bell</v>
      </c>
      <c r="I51" t="s">
        <v>47</v>
      </c>
      <c r="J51" t="s">
        <v>39</v>
      </c>
      <c r="K51" t="s">
        <v>55</v>
      </c>
      <c r="L51">
        <v>32</v>
      </c>
      <c r="M51" s="5">
        <v>220</v>
      </c>
      <c r="N51" s="5">
        <v>7040</v>
      </c>
      <c r="O51" s="3" t="str">
        <f>IF(Table1[[#This Row],[Number]]&gt;=20,"Y","N")</f>
        <v>Y</v>
      </c>
      <c r="P51" s="16">
        <f>IF(Table1[[#This Row],[Number]]&gt;=20,0.95*Table1[[#This Row],[Total]],Table1[[#This Row],[Total]])</f>
        <v>6688</v>
      </c>
    </row>
    <row r="52" spans="1:16" x14ac:dyDescent="0.25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s="3" t="str">
        <f>VLOOKUP(Table1[[#This Row],[Customer ID]],'Customer Info'!$A$4:$C$12,2,FALSE)</f>
        <v>Bankia</v>
      </c>
      <c r="H52" s="3" t="str">
        <f>VLOOKUP(Table1[[#This Row],[Company Name]],'Customer Info'!$B$4:$C$12,2,FALSE)</f>
        <v>Lucas Adams</v>
      </c>
      <c r="I52" t="s">
        <v>32</v>
      </c>
      <c r="J52" t="s">
        <v>30</v>
      </c>
      <c r="K52" t="s">
        <v>54</v>
      </c>
      <c r="L52">
        <v>18</v>
      </c>
      <c r="M52" s="5">
        <v>295</v>
      </c>
      <c r="N52" s="5">
        <v>5310</v>
      </c>
      <c r="O52" s="3" t="str">
        <f>IF(Table1[[#This Row],[Number]]&gt;=20,"Y","N")</f>
        <v>N</v>
      </c>
      <c r="P52" s="16">
        <f>IF(Table1[[#This Row],[Number]]&gt;=20,0.95*Table1[[#This Row],[Total]],Table1[[#This Row],[Total]])</f>
        <v>5310</v>
      </c>
    </row>
    <row r="53" spans="1:16" x14ac:dyDescent="0.25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s="3" t="str">
        <f>VLOOKUP(Table1[[#This Row],[Customer ID]],'Customer Info'!$A$4:$C$12,2,FALSE)</f>
        <v>Milago</v>
      </c>
      <c r="H53" s="3" t="str">
        <f>VLOOKUP(Table1[[#This Row],[Company Name]],'Customer Info'!$B$4:$C$12,2,FALSE)</f>
        <v>Sam Cooper</v>
      </c>
      <c r="I53" t="s">
        <v>26</v>
      </c>
      <c r="J53" t="s">
        <v>18</v>
      </c>
      <c r="K53" t="s">
        <v>27</v>
      </c>
      <c r="L53">
        <v>22</v>
      </c>
      <c r="M53" s="5">
        <v>350</v>
      </c>
      <c r="N53" s="5">
        <v>7700</v>
      </c>
      <c r="O53" s="3" t="str">
        <f>IF(Table1[[#This Row],[Number]]&gt;=20,"Y","N")</f>
        <v>Y</v>
      </c>
      <c r="P53" s="16">
        <f>IF(Table1[[#This Row],[Number]]&gt;=20,0.95*Table1[[#This Row],[Total]],Table1[[#This Row],[Total]])</f>
        <v>7315</v>
      </c>
    </row>
    <row r="54" spans="1:16" x14ac:dyDescent="0.25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s="3" t="str">
        <f>VLOOKUP(Table1[[#This Row],[Customer ID]],'Customer Info'!$A$4:$C$12,2,FALSE)</f>
        <v>Cruise</v>
      </c>
      <c r="H54" s="3" t="str">
        <f>VLOOKUP(Table1[[#This Row],[Company Name]],'Customer Info'!$B$4:$C$12,2,FALSE)</f>
        <v>Denise Harris</v>
      </c>
      <c r="I54" t="s">
        <v>17</v>
      </c>
      <c r="J54" t="s">
        <v>33</v>
      </c>
      <c r="K54" t="s">
        <v>56</v>
      </c>
      <c r="L54">
        <v>38</v>
      </c>
      <c r="M54" s="5">
        <v>235</v>
      </c>
      <c r="N54" s="5">
        <v>8930</v>
      </c>
      <c r="O54" s="3" t="str">
        <f>IF(Table1[[#This Row],[Number]]&gt;=20,"Y","N")</f>
        <v>Y</v>
      </c>
      <c r="P54" s="16">
        <f>IF(Table1[[#This Row],[Number]]&gt;=20,0.95*Table1[[#This Row],[Total]],Table1[[#This Row],[Total]])</f>
        <v>8483.5</v>
      </c>
    </row>
    <row r="55" spans="1:16" x14ac:dyDescent="0.25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s="3" t="str">
        <f>VLOOKUP(Table1[[#This Row],[Customer ID]],'Customer Info'!$A$4:$C$12,2,FALSE)</f>
        <v>Milago</v>
      </c>
      <c r="H55" s="3" t="str">
        <f>VLOOKUP(Table1[[#This Row],[Company Name]],'Customer Info'!$B$4:$C$12,2,FALSE)</f>
        <v>Sam Cooper</v>
      </c>
      <c r="I55" t="s">
        <v>47</v>
      </c>
      <c r="J55" t="s">
        <v>18</v>
      </c>
      <c r="K55" t="s">
        <v>61</v>
      </c>
      <c r="L55">
        <v>42</v>
      </c>
      <c r="M55" s="5">
        <v>220</v>
      </c>
      <c r="N55" s="5">
        <v>9240</v>
      </c>
      <c r="O55" s="3" t="str">
        <f>IF(Table1[[#This Row],[Number]]&gt;=20,"Y","N")</f>
        <v>Y</v>
      </c>
      <c r="P55" s="16">
        <f>IF(Table1[[#This Row],[Number]]&gt;=20,0.95*Table1[[#This Row],[Total]],Table1[[#This Row],[Total]])</f>
        <v>8778</v>
      </c>
    </row>
    <row r="56" spans="1:16" x14ac:dyDescent="0.25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s="3" t="str">
        <f>VLOOKUP(Table1[[#This Row],[Customer ID]],'Customer Info'!$A$4:$C$12,2,FALSE)</f>
        <v>Cruise</v>
      </c>
      <c r="H56" s="3" t="str">
        <f>VLOOKUP(Table1[[#This Row],[Company Name]],'Customer Info'!$B$4:$C$12,2,FALSE)</f>
        <v>Denise Harris</v>
      </c>
      <c r="I56" t="s">
        <v>32</v>
      </c>
      <c r="J56" t="s">
        <v>23</v>
      </c>
      <c r="K56" t="s">
        <v>62</v>
      </c>
      <c r="L56">
        <v>15</v>
      </c>
      <c r="M56" s="5">
        <v>295</v>
      </c>
      <c r="N56" s="5">
        <v>4425</v>
      </c>
      <c r="O56" s="3" t="str">
        <f>IF(Table1[[#This Row],[Number]]&gt;=20,"Y","N")</f>
        <v>N</v>
      </c>
      <c r="P56" s="16">
        <f>IF(Table1[[#This Row],[Number]]&gt;=20,0.95*Table1[[#This Row],[Total]],Table1[[#This Row],[Total]])</f>
        <v>4425</v>
      </c>
    </row>
    <row r="57" spans="1:16" x14ac:dyDescent="0.25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s="3" t="str">
        <f>VLOOKUP(Table1[[#This Row],[Customer ID]],'Customer Info'!$A$4:$C$12,2,FALSE)</f>
        <v>Telmark</v>
      </c>
      <c r="H57" s="3" t="str">
        <f>VLOOKUP(Table1[[#This Row],[Company Name]],'Customer Info'!$B$4:$C$12,2,FALSE)</f>
        <v>Emily Flores</v>
      </c>
      <c r="I57" t="s">
        <v>38</v>
      </c>
      <c r="J57" t="s">
        <v>33</v>
      </c>
      <c r="K57" t="s">
        <v>44</v>
      </c>
      <c r="L57">
        <v>10</v>
      </c>
      <c r="M57" s="5">
        <v>375</v>
      </c>
      <c r="N57" s="5">
        <v>3750</v>
      </c>
      <c r="O57" s="3" t="str">
        <f>IF(Table1[[#This Row],[Number]]&gt;=20,"Y","N")</f>
        <v>N</v>
      </c>
      <c r="P57" s="16">
        <f>IF(Table1[[#This Row],[Number]]&gt;=20,0.95*Table1[[#This Row],[Total]],Table1[[#This Row],[Total]])</f>
        <v>3750</v>
      </c>
    </row>
    <row r="58" spans="1:16" x14ac:dyDescent="0.25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s="3" t="str">
        <f>VLOOKUP(Table1[[#This Row],[Customer ID]],'Customer Info'!$A$4:$C$12,2,FALSE)</f>
        <v>Telmark</v>
      </c>
      <c r="H58" s="3" t="str">
        <f>VLOOKUP(Table1[[#This Row],[Company Name]],'Customer Info'!$B$4:$C$12,2,FALSE)</f>
        <v>Emily Flores</v>
      </c>
      <c r="I58" t="s">
        <v>17</v>
      </c>
      <c r="J58" t="s">
        <v>18</v>
      </c>
      <c r="K58" t="s">
        <v>19</v>
      </c>
      <c r="L58">
        <v>26</v>
      </c>
      <c r="M58" s="5">
        <v>235</v>
      </c>
      <c r="N58" s="5">
        <v>6110</v>
      </c>
      <c r="O58" s="3" t="str">
        <f>IF(Table1[[#This Row],[Number]]&gt;=20,"Y","N")</f>
        <v>Y</v>
      </c>
      <c r="P58" s="16">
        <f>IF(Table1[[#This Row],[Number]]&gt;=20,0.95*Table1[[#This Row],[Total]],Table1[[#This Row],[Total]])</f>
        <v>5804.5</v>
      </c>
    </row>
    <row r="59" spans="1:16" x14ac:dyDescent="0.25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s="3" t="str">
        <f>VLOOKUP(Table1[[#This Row],[Customer ID]],'Customer Info'!$A$4:$C$12,2,FALSE)</f>
        <v>Secspace</v>
      </c>
      <c r="H59" s="3" t="str">
        <f>VLOOKUP(Table1[[#This Row],[Company Name]],'Customer Info'!$B$4:$C$12,2,FALSE)</f>
        <v>Rob Nelson</v>
      </c>
      <c r="I59" t="s">
        <v>17</v>
      </c>
      <c r="J59" t="s">
        <v>23</v>
      </c>
      <c r="K59" t="s">
        <v>63</v>
      </c>
      <c r="L59">
        <v>40</v>
      </c>
      <c r="M59" s="5">
        <v>235</v>
      </c>
      <c r="N59" s="5">
        <v>9400</v>
      </c>
      <c r="O59" s="3" t="str">
        <f>IF(Table1[[#This Row],[Number]]&gt;=20,"Y","N")</f>
        <v>Y</v>
      </c>
      <c r="P59" s="16">
        <f>IF(Table1[[#This Row],[Number]]&gt;=20,0.95*Table1[[#This Row],[Total]],Table1[[#This Row],[Total]])</f>
        <v>8930</v>
      </c>
    </row>
    <row r="60" spans="1:16" x14ac:dyDescent="0.25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s="3" t="str">
        <f>VLOOKUP(Table1[[#This Row],[Customer ID]],'Customer Info'!$A$4:$C$12,2,FALSE)</f>
        <v>Milago</v>
      </c>
      <c r="H60" s="3" t="str">
        <f>VLOOKUP(Table1[[#This Row],[Company Name]],'Customer Info'!$B$4:$C$12,2,FALSE)</f>
        <v>Sam Cooper</v>
      </c>
      <c r="I60" t="s">
        <v>22</v>
      </c>
      <c r="J60" t="s">
        <v>18</v>
      </c>
      <c r="K60" t="s">
        <v>52</v>
      </c>
      <c r="L60">
        <v>30</v>
      </c>
      <c r="M60" s="5">
        <v>260</v>
      </c>
      <c r="N60" s="5">
        <v>7800</v>
      </c>
      <c r="O60" s="3" t="str">
        <f>IF(Table1[[#This Row],[Number]]&gt;=20,"Y","N")</f>
        <v>Y</v>
      </c>
      <c r="P60" s="16">
        <f>IF(Table1[[#This Row],[Number]]&gt;=20,0.95*Table1[[#This Row],[Total]],Table1[[#This Row],[Total]])</f>
        <v>7410</v>
      </c>
    </row>
    <row r="61" spans="1:16" x14ac:dyDescent="0.25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s="3" t="str">
        <f>VLOOKUP(Table1[[#This Row],[Customer ID]],'Customer Info'!$A$4:$C$12,2,FALSE)</f>
        <v>Secspace</v>
      </c>
      <c r="H61" s="3" t="str">
        <f>VLOOKUP(Table1[[#This Row],[Company Name]],'Customer Info'!$B$4:$C$12,2,FALSE)</f>
        <v>Rob Nelson</v>
      </c>
      <c r="I61" t="s">
        <v>26</v>
      </c>
      <c r="J61" t="s">
        <v>33</v>
      </c>
      <c r="K61" t="s">
        <v>64</v>
      </c>
      <c r="L61">
        <v>26</v>
      </c>
      <c r="M61" s="5">
        <v>350</v>
      </c>
      <c r="N61" s="5">
        <v>9100</v>
      </c>
      <c r="O61" s="3" t="str">
        <f>IF(Table1[[#This Row],[Number]]&gt;=20,"Y","N")</f>
        <v>Y</v>
      </c>
      <c r="P61" s="16">
        <f>IF(Table1[[#This Row],[Number]]&gt;=20,0.95*Table1[[#This Row],[Total]],Table1[[#This Row],[Total]])</f>
        <v>8645</v>
      </c>
    </row>
    <row r="62" spans="1:16" x14ac:dyDescent="0.25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s="3" t="str">
        <f>VLOOKUP(Table1[[#This Row],[Customer ID]],'Customer Info'!$A$4:$C$12,2,FALSE)</f>
        <v>Bankia</v>
      </c>
      <c r="H62" s="3" t="str">
        <f>VLOOKUP(Table1[[#This Row],[Company Name]],'Customer Info'!$B$4:$C$12,2,FALSE)</f>
        <v>Lucas Adams</v>
      </c>
      <c r="I62" t="s">
        <v>32</v>
      </c>
      <c r="J62" t="s">
        <v>18</v>
      </c>
      <c r="K62" t="s">
        <v>49</v>
      </c>
      <c r="L62">
        <v>18</v>
      </c>
      <c r="M62" s="5">
        <v>295</v>
      </c>
      <c r="N62" s="5">
        <v>5310</v>
      </c>
      <c r="O62" s="3" t="str">
        <f>IF(Table1[[#This Row],[Number]]&gt;=20,"Y","N")</f>
        <v>N</v>
      </c>
      <c r="P62" s="16">
        <f>IF(Table1[[#This Row],[Number]]&gt;=20,0.95*Table1[[#This Row],[Total]],Table1[[#This Row],[Total]])</f>
        <v>5310</v>
      </c>
    </row>
    <row r="63" spans="1:16" x14ac:dyDescent="0.25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s="3" t="str">
        <f>VLOOKUP(Table1[[#This Row],[Customer ID]],'Customer Info'!$A$4:$C$12,2,FALSE)</f>
        <v>Milago</v>
      </c>
      <c r="H63" s="3" t="str">
        <f>VLOOKUP(Table1[[#This Row],[Company Name]],'Customer Info'!$B$4:$C$12,2,FALSE)</f>
        <v>Sam Cooper</v>
      </c>
      <c r="I63" t="s">
        <v>17</v>
      </c>
      <c r="J63" t="s">
        <v>33</v>
      </c>
      <c r="K63" t="s">
        <v>56</v>
      </c>
      <c r="L63">
        <v>22</v>
      </c>
      <c r="M63" s="5">
        <v>235</v>
      </c>
      <c r="N63" s="5">
        <v>5170</v>
      </c>
      <c r="O63" s="3" t="str">
        <f>IF(Table1[[#This Row],[Number]]&gt;=20,"Y","N")</f>
        <v>Y</v>
      </c>
      <c r="P63" s="16">
        <f>IF(Table1[[#This Row],[Number]]&gt;=20,0.95*Table1[[#This Row],[Total]],Table1[[#This Row],[Total]])</f>
        <v>4911.5</v>
      </c>
    </row>
    <row r="64" spans="1:16" x14ac:dyDescent="0.25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s="3" t="str">
        <f>VLOOKUP(Table1[[#This Row],[Customer ID]],'Customer Info'!$A$4:$C$12,2,FALSE)</f>
        <v>Affinity</v>
      </c>
      <c r="H64" s="3" t="str">
        <f>VLOOKUP(Table1[[#This Row],[Company Name]],'Customer Info'!$B$4:$C$12,2,FALSE)</f>
        <v>Christina Bell</v>
      </c>
      <c r="I64" t="s">
        <v>26</v>
      </c>
      <c r="J64" t="s">
        <v>18</v>
      </c>
      <c r="K64" t="s">
        <v>27</v>
      </c>
      <c r="L64">
        <v>42</v>
      </c>
      <c r="M64" s="5">
        <v>350</v>
      </c>
      <c r="N64" s="5">
        <v>14700</v>
      </c>
      <c r="O64" s="3" t="str">
        <f>IF(Table1[[#This Row],[Number]]&gt;=20,"Y","N")</f>
        <v>Y</v>
      </c>
      <c r="P64" s="16">
        <f>IF(Table1[[#This Row],[Number]]&gt;=20,0.95*Table1[[#This Row],[Total]],Table1[[#This Row],[Total]])</f>
        <v>13965</v>
      </c>
    </row>
    <row r="65" spans="1:16" x14ac:dyDescent="0.25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s="3" t="str">
        <f>VLOOKUP(Table1[[#This Row],[Customer ID]],'Customer Info'!$A$4:$C$12,2,FALSE)</f>
        <v>Cruise</v>
      </c>
      <c r="H65" s="3" t="str">
        <f>VLOOKUP(Table1[[#This Row],[Company Name]],'Customer Info'!$B$4:$C$12,2,FALSE)</f>
        <v>Denise Harris</v>
      </c>
      <c r="I65" t="s">
        <v>26</v>
      </c>
      <c r="J65" t="s">
        <v>39</v>
      </c>
      <c r="K65" t="s">
        <v>46</v>
      </c>
      <c r="L65">
        <v>45</v>
      </c>
      <c r="M65" s="5">
        <v>350</v>
      </c>
      <c r="N65" s="5">
        <v>15750</v>
      </c>
      <c r="O65" s="3" t="str">
        <f>IF(Table1[[#This Row],[Number]]&gt;=20,"Y","N")</f>
        <v>Y</v>
      </c>
      <c r="P65" s="16">
        <f>IF(Table1[[#This Row],[Number]]&gt;=20,0.95*Table1[[#This Row],[Total]],Table1[[#This Row],[Total]])</f>
        <v>14962.5</v>
      </c>
    </row>
    <row r="66" spans="1:16" x14ac:dyDescent="0.25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s="3" t="str">
        <f>VLOOKUP(Table1[[#This Row],[Customer ID]],'Customer Info'!$A$4:$C$12,2,FALSE)</f>
        <v>Bankia</v>
      </c>
      <c r="H66" s="3" t="str">
        <f>VLOOKUP(Table1[[#This Row],[Company Name]],'Customer Info'!$B$4:$C$12,2,FALSE)</f>
        <v>Lucas Adams</v>
      </c>
      <c r="I66" t="s">
        <v>32</v>
      </c>
      <c r="J66" t="s">
        <v>23</v>
      </c>
      <c r="K66" t="s">
        <v>62</v>
      </c>
      <c r="L66">
        <v>20</v>
      </c>
      <c r="M66" s="5">
        <v>295</v>
      </c>
      <c r="N66" s="5">
        <v>5900</v>
      </c>
      <c r="O66" s="3" t="str">
        <f>IF(Table1[[#This Row],[Number]]&gt;=20,"Y","N")</f>
        <v>Y</v>
      </c>
      <c r="P66" s="16">
        <f>IF(Table1[[#This Row],[Number]]&gt;=20,0.95*Table1[[#This Row],[Total]],Table1[[#This Row],[Total]])</f>
        <v>5605</v>
      </c>
    </row>
    <row r="67" spans="1:16" x14ac:dyDescent="0.25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s="3" t="str">
        <f>VLOOKUP(Table1[[#This Row],[Customer ID]],'Customer Info'!$A$4:$C$12,2,FALSE)</f>
        <v>Telmark</v>
      </c>
      <c r="H67" s="3" t="str">
        <f>VLOOKUP(Table1[[#This Row],[Company Name]],'Customer Info'!$B$4:$C$12,2,FALSE)</f>
        <v>Emily Flores</v>
      </c>
      <c r="I67" t="s">
        <v>32</v>
      </c>
      <c r="J67" t="s">
        <v>18</v>
      </c>
      <c r="K67" t="s">
        <v>49</v>
      </c>
      <c r="L67">
        <v>22</v>
      </c>
      <c r="M67" s="5">
        <v>295</v>
      </c>
      <c r="N67" s="5">
        <v>6490</v>
      </c>
      <c r="O67" s="3" t="str">
        <f>IF(Table1[[#This Row],[Number]]&gt;=20,"Y","N")</f>
        <v>Y</v>
      </c>
      <c r="P67" s="16">
        <f>IF(Table1[[#This Row],[Number]]&gt;=20,0.95*Table1[[#This Row],[Total]],Table1[[#This Row],[Total]])</f>
        <v>6165.5</v>
      </c>
    </row>
    <row r="68" spans="1:16" x14ac:dyDescent="0.25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s="3" t="str">
        <f>VLOOKUP(Table1[[#This Row],[Customer ID]],'Customer Info'!$A$4:$C$12,2,FALSE)</f>
        <v>MarkPlus</v>
      </c>
      <c r="H68" s="3" t="str">
        <f>VLOOKUP(Table1[[#This Row],[Company Name]],'Customer Info'!$B$4:$C$12,2,FALSE)</f>
        <v>Matt Reed</v>
      </c>
      <c r="I68" t="s">
        <v>47</v>
      </c>
      <c r="J68" t="s">
        <v>39</v>
      </c>
      <c r="K68" t="s">
        <v>55</v>
      </c>
      <c r="L68">
        <v>15</v>
      </c>
      <c r="M68" s="5">
        <v>220</v>
      </c>
      <c r="N68" s="5">
        <v>3300</v>
      </c>
      <c r="O68" s="3" t="str">
        <f>IF(Table1[[#This Row],[Number]]&gt;=20,"Y","N")</f>
        <v>N</v>
      </c>
      <c r="P68" s="16">
        <f>IF(Table1[[#This Row],[Number]]&gt;=20,0.95*Table1[[#This Row],[Total]],Table1[[#This Row],[Total]])</f>
        <v>3300</v>
      </c>
    </row>
    <row r="69" spans="1:16" x14ac:dyDescent="0.25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s="3" t="str">
        <f>VLOOKUP(Table1[[#This Row],[Customer ID]],'Customer Info'!$A$4:$C$12,2,FALSE)</f>
        <v>Bankia</v>
      </c>
      <c r="H69" s="3" t="str">
        <f>VLOOKUP(Table1[[#This Row],[Company Name]],'Customer Info'!$B$4:$C$12,2,FALSE)</f>
        <v>Lucas Adams</v>
      </c>
      <c r="I69" t="s">
        <v>17</v>
      </c>
      <c r="J69" t="s">
        <v>30</v>
      </c>
      <c r="K69" t="s">
        <v>31</v>
      </c>
      <c r="L69">
        <v>35</v>
      </c>
      <c r="M69" s="5">
        <v>235</v>
      </c>
      <c r="N69" s="5">
        <v>8225</v>
      </c>
      <c r="O69" s="3" t="str">
        <f>IF(Table1[[#This Row],[Number]]&gt;=20,"Y","N")</f>
        <v>Y</v>
      </c>
      <c r="P69" s="16">
        <f>IF(Table1[[#This Row],[Number]]&gt;=20,0.95*Table1[[#This Row],[Total]],Table1[[#This Row],[Total]])</f>
        <v>7813.75</v>
      </c>
    </row>
    <row r="70" spans="1:16" x14ac:dyDescent="0.25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s="3" t="str">
        <f>VLOOKUP(Table1[[#This Row],[Customer ID]],'Customer Info'!$A$4:$C$12,2,FALSE)</f>
        <v>Vento</v>
      </c>
      <c r="H70" s="3" t="str">
        <f>VLOOKUP(Table1[[#This Row],[Company Name]],'Customer Info'!$B$4:$C$12,2,FALSE)</f>
        <v>Amanda Wood</v>
      </c>
      <c r="I70" t="s">
        <v>38</v>
      </c>
      <c r="J70" t="s">
        <v>33</v>
      </c>
      <c r="K70" t="s">
        <v>44</v>
      </c>
      <c r="L70">
        <v>33</v>
      </c>
      <c r="M70" s="5">
        <v>375</v>
      </c>
      <c r="N70" s="5">
        <v>12375</v>
      </c>
      <c r="O70" s="3" t="str">
        <f>IF(Table1[[#This Row],[Number]]&gt;=20,"Y","N")</f>
        <v>Y</v>
      </c>
      <c r="P70" s="16">
        <f>IF(Table1[[#This Row],[Number]]&gt;=20,0.95*Table1[[#This Row],[Total]],Table1[[#This Row],[Total]])</f>
        <v>11756.25</v>
      </c>
    </row>
    <row r="71" spans="1:16" x14ac:dyDescent="0.25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s="3" t="str">
        <f>VLOOKUP(Table1[[#This Row],[Customer ID]],'Customer Info'!$A$4:$C$12,2,FALSE)</f>
        <v>Affinity</v>
      </c>
      <c r="H71" s="3" t="str">
        <f>VLOOKUP(Table1[[#This Row],[Company Name]],'Customer Info'!$B$4:$C$12,2,FALSE)</f>
        <v>Christina Bell</v>
      </c>
      <c r="I71" t="s">
        <v>22</v>
      </c>
      <c r="J71" t="s">
        <v>18</v>
      </c>
      <c r="K71" t="s">
        <v>52</v>
      </c>
      <c r="L71">
        <v>22</v>
      </c>
      <c r="M71" s="5">
        <v>260</v>
      </c>
      <c r="N71" s="5">
        <v>5720</v>
      </c>
      <c r="O71" s="3" t="str">
        <f>IF(Table1[[#This Row],[Number]]&gt;=20,"Y","N")</f>
        <v>Y</v>
      </c>
      <c r="P71" s="16">
        <f>IF(Table1[[#This Row],[Number]]&gt;=20,0.95*Table1[[#This Row],[Total]],Table1[[#This Row],[Total]])</f>
        <v>5434</v>
      </c>
    </row>
    <row r="72" spans="1:16" x14ac:dyDescent="0.25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s="3" t="str">
        <f>VLOOKUP(Table1[[#This Row],[Customer ID]],'Customer Info'!$A$4:$C$12,2,FALSE)</f>
        <v>Telmark</v>
      </c>
      <c r="H72" s="3" t="str">
        <f>VLOOKUP(Table1[[#This Row],[Company Name]],'Customer Info'!$B$4:$C$12,2,FALSE)</f>
        <v>Emily Flores</v>
      </c>
      <c r="I72" t="s">
        <v>22</v>
      </c>
      <c r="J72" t="s">
        <v>33</v>
      </c>
      <c r="K72" t="s">
        <v>59</v>
      </c>
      <c r="L72">
        <v>26</v>
      </c>
      <c r="M72" s="5">
        <v>260</v>
      </c>
      <c r="N72" s="5">
        <v>6760</v>
      </c>
      <c r="O72" s="3" t="str">
        <f>IF(Table1[[#This Row],[Number]]&gt;=20,"Y","N")</f>
        <v>Y</v>
      </c>
      <c r="P72" s="16">
        <f>IF(Table1[[#This Row],[Number]]&gt;=20,0.95*Table1[[#This Row],[Total]],Table1[[#This Row],[Total]])</f>
        <v>6422</v>
      </c>
    </row>
    <row r="73" spans="1:16" x14ac:dyDescent="0.25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s="3" t="str">
        <f>VLOOKUP(Table1[[#This Row],[Customer ID]],'Customer Info'!$A$4:$C$12,2,FALSE)</f>
        <v>Bankia</v>
      </c>
      <c r="H73" s="3" t="str">
        <f>VLOOKUP(Table1[[#This Row],[Company Name]],'Customer Info'!$B$4:$C$12,2,FALSE)</f>
        <v>Lucas Adams</v>
      </c>
      <c r="I73" t="s">
        <v>47</v>
      </c>
      <c r="J73" t="s">
        <v>23</v>
      </c>
      <c r="K73" t="s">
        <v>48</v>
      </c>
      <c r="L73">
        <v>16</v>
      </c>
      <c r="M73" s="5">
        <v>220</v>
      </c>
      <c r="N73" s="5">
        <v>3520</v>
      </c>
      <c r="O73" s="3" t="str">
        <f>IF(Table1[[#This Row],[Number]]&gt;=20,"Y","N")</f>
        <v>N</v>
      </c>
      <c r="P73" s="16">
        <f>IF(Table1[[#This Row],[Number]]&gt;=20,0.95*Table1[[#This Row],[Total]],Table1[[#This Row],[Total]])</f>
        <v>3520</v>
      </c>
    </row>
    <row r="74" spans="1:16" x14ac:dyDescent="0.25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s="3" t="str">
        <f>VLOOKUP(Table1[[#This Row],[Customer ID]],'Customer Info'!$A$4:$C$12,2,FALSE)</f>
        <v>Vento</v>
      </c>
      <c r="H74" s="3" t="str">
        <f>VLOOKUP(Table1[[#This Row],[Company Name]],'Customer Info'!$B$4:$C$12,2,FALSE)</f>
        <v>Amanda Wood</v>
      </c>
      <c r="I74" t="s">
        <v>32</v>
      </c>
      <c r="J74" t="s">
        <v>18</v>
      </c>
      <c r="K74" t="s">
        <v>49</v>
      </c>
      <c r="L74">
        <v>10</v>
      </c>
      <c r="M74" s="5">
        <v>295</v>
      </c>
      <c r="N74" s="5">
        <v>2950</v>
      </c>
      <c r="O74" s="3" t="str">
        <f>IF(Table1[[#This Row],[Number]]&gt;=20,"Y","N")</f>
        <v>N</v>
      </c>
      <c r="P74" s="16">
        <f>IF(Table1[[#This Row],[Number]]&gt;=20,0.95*Table1[[#This Row],[Total]],Table1[[#This Row],[Total]])</f>
        <v>2950</v>
      </c>
    </row>
    <row r="75" spans="1:16" x14ac:dyDescent="0.25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s="3" t="str">
        <f>VLOOKUP(Table1[[#This Row],[Customer ID]],'Customer Info'!$A$4:$C$12,2,FALSE)</f>
        <v>Cruise</v>
      </c>
      <c r="H75" s="3" t="str">
        <f>VLOOKUP(Table1[[#This Row],[Company Name]],'Customer Info'!$B$4:$C$12,2,FALSE)</f>
        <v>Denise Harris</v>
      </c>
      <c r="I75" t="s">
        <v>22</v>
      </c>
      <c r="J75" t="s">
        <v>18</v>
      </c>
      <c r="K75" t="s">
        <v>52</v>
      </c>
      <c r="L75">
        <v>40</v>
      </c>
      <c r="M75" s="5">
        <v>260</v>
      </c>
      <c r="N75" s="5">
        <v>10400</v>
      </c>
      <c r="O75" s="3" t="str">
        <f>IF(Table1[[#This Row],[Number]]&gt;=20,"Y","N")</f>
        <v>Y</v>
      </c>
      <c r="P75" s="16">
        <f>IF(Table1[[#This Row],[Number]]&gt;=20,0.95*Table1[[#This Row],[Total]],Table1[[#This Row],[Total]])</f>
        <v>9880</v>
      </c>
    </row>
    <row r="76" spans="1:16" x14ac:dyDescent="0.25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s="3" t="str">
        <f>VLOOKUP(Table1[[#This Row],[Customer ID]],'Customer Info'!$A$4:$C$12,2,FALSE)</f>
        <v>MarkPlus</v>
      </c>
      <c r="H76" s="3" t="str">
        <f>VLOOKUP(Table1[[#This Row],[Company Name]],'Customer Info'!$B$4:$C$12,2,FALSE)</f>
        <v>Matt Reed</v>
      </c>
      <c r="I76" t="s">
        <v>17</v>
      </c>
      <c r="J76" t="s">
        <v>30</v>
      </c>
      <c r="K76" t="s">
        <v>31</v>
      </c>
      <c r="L76">
        <v>15</v>
      </c>
      <c r="M76" s="5">
        <v>235</v>
      </c>
      <c r="N76" s="5">
        <v>3525</v>
      </c>
      <c r="O76" s="3" t="str">
        <f>IF(Table1[[#This Row],[Number]]&gt;=20,"Y","N")</f>
        <v>N</v>
      </c>
      <c r="P76" s="16">
        <f>IF(Table1[[#This Row],[Number]]&gt;=20,0.95*Table1[[#This Row],[Total]],Table1[[#This Row],[Total]])</f>
        <v>3525</v>
      </c>
    </row>
    <row r="77" spans="1:16" x14ac:dyDescent="0.25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s="3" t="str">
        <f>VLOOKUP(Table1[[#This Row],[Customer ID]],'Customer Info'!$A$4:$C$12,2,FALSE)</f>
        <v>Bankia</v>
      </c>
      <c r="H77" s="3" t="str">
        <f>VLOOKUP(Table1[[#This Row],[Company Name]],'Customer Info'!$B$4:$C$12,2,FALSE)</f>
        <v>Lucas Adams</v>
      </c>
      <c r="I77" t="s">
        <v>38</v>
      </c>
      <c r="J77" t="s">
        <v>33</v>
      </c>
      <c r="K77" t="s">
        <v>44</v>
      </c>
      <c r="L77">
        <v>25</v>
      </c>
      <c r="M77" s="5">
        <v>375</v>
      </c>
      <c r="N77" s="5">
        <v>9375</v>
      </c>
      <c r="O77" s="3" t="str">
        <f>IF(Table1[[#This Row],[Number]]&gt;=20,"Y","N")</f>
        <v>Y</v>
      </c>
      <c r="P77" s="16">
        <f>IF(Table1[[#This Row],[Number]]&gt;=20,0.95*Table1[[#This Row],[Total]],Table1[[#This Row],[Total]])</f>
        <v>8906.25</v>
      </c>
    </row>
    <row r="78" spans="1:16" x14ac:dyDescent="0.25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s="3" t="str">
        <f>VLOOKUP(Table1[[#This Row],[Customer ID]],'Customer Info'!$A$4:$C$12,2,FALSE)</f>
        <v>Affinity</v>
      </c>
      <c r="H78" s="3" t="str">
        <f>VLOOKUP(Table1[[#This Row],[Company Name]],'Customer Info'!$B$4:$C$12,2,FALSE)</f>
        <v>Christina Bell</v>
      </c>
      <c r="I78" t="s">
        <v>32</v>
      </c>
      <c r="J78" t="s">
        <v>33</v>
      </c>
      <c r="K78" t="s">
        <v>34</v>
      </c>
      <c r="L78">
        <v>20</v>
      </c>
      <c r="M78" s="5">
        <v>295</v>
      </c>
      <c r="N78" s="5">
        <v>5900</v>
      </c>
      <c r="O78" s="3" t="str">
        <f>IF(Table1[[#This Row],[Number]]&gt;=20,"Y","N")</f>
        <v>Y</v>
      </c>
      <c r="P78" s="16">
        <f>IF(Table1[[#This Row],[Number]]&gt;=20,0.95*Table1[[#This Row],[Total]],Table1[[#This Row],[Total]])</f>
        <v>5605</v>
      </c>
    </row>
    <row r="79" spans="1:16" x14ac:dyDescent="0.25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s="3" t="str">
        <f>VLOOKUP(Table1[[#This Row],[Customer ID]],'Customer Info'!$A$4:$C$12,2,FALSE)</f>
        <v>Port Royale</v>
      </c>
      <c r="H79" s="3" t="str">
        <f>VLOOKUP(Table1[[#This Row],[Company Name]],'Customer Info'!$B$4:$C$12,2,FALSE)</f>
        <v>Dan Hill</v>
      </c>
      <c r="I79" t="s">
        <v>22</v>
      </c>
      <c r="J79" t="s">
        <v>23</v>
      </c>
      <c r="K79" t="s">
        <v>24</v>
      </c>
      <c r="L79">
        <v>35</v>
      </c>
      <c r="M79" s="5">
        <v>260</v>
      </c>
      <c r="N79" s="5">
        <v>9100</v>
      </c>
      <c r="O79" s="3" t="str">
        <f>IF(Table1[[#This Row],[Number]]&gt;=20,"Y","N")</f>
        <v>Y</v>
      </c>
      <c r="P79" s="16">
        <f>IF(Table1[[#This Row],[Number]]&gt;=20,0.95*Table1[[#This Row],[Total]],Table1[[#This Row],[Total]])</f>
        <v>8645</v>
      </c>
    </row>
    <row r="80" spans="1:16" x14ac:dyDescent="0.25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s="3" t="str">
        <f>VLOOKUP(Table1[[#This Row],[Customer ID]],'Customer Info'!$A$4:$C$12,2,FALSE)</f>
        <v>Vento</v>
      </c>
      <c r="H80" s="3" t="str">
        <f>VLOOKUP(Table1[[#This Row],[Company Name]],'Customer Info'!$B$4:$C$12,2,FALSE)</f>
        <v>Amanda Wood</v>
      </c>
      <c r="I80" t="s">
        <v>26</v>
      </c>
      <c r="J80" t="s">
        <v>18</v>
      </c>
      <c r="K80" t="s">
        <v>27</v>
      </c>
      <c r="L80">
        <v>22</v>
      </c>
      <c r="M80" s="5">
        <v>350</v>
      </c>
      <c r="N80" s="5">
        <v>7700</v>
      </c>
      <c r="O80" s="3" t="str">
        <f>IF(Table1[[#This Row],[Number]]&gt;=20,"Y","N")</f>
        <v>Y</v>
      </c>
      <c r="P80" s="16">
        <f>IF(Table1[[#This Row],[Number]]&gt;=20,0.95*Table1[[#This Row],[Total]],Table1[[#This Row],[Total]])</f>
        <v>7315</v>
      </c>
    </row>
    <row r="81" spans="1:16" x14ac:dyDescent="0.25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s="3" t="str">
        <f>VLOOKUP(Table1[[#This Row],[Customer ID]],'Customer Info'!$A$4:$C$12,2,FALSE)</f>
        <v>Port Royale</v>
      </c>
      <c r="H81" s="3" t="str">
        <f>VLOOKUP(Table1[[#This Row],[Company Name]],'Customer Info'!$B$4:$C$12,2,FALSE)</f>
        <v>Dan Hill</v>
      </c>
      <c r="I81" t="s">
        <v>47</v>
      </c>
      <c r="J81" t="s">
        <v>39</v>
      </c>
      <c r="K81" t="s">
        <v>55</v>
      </c>
      <c r="L81">
        <v>16</v>
      </c>
      <c r="M81" s="5">
        <v>220</v>
      </c>
      <c r="N81" s="5">
        <v>3520</v>
      </c>
      <c r="O81" s="3" t="str">
        <f>IF(Table1[[#This Row],[Number]]&gt;=20,"Y","N")</f>
        <v>N</v>
      </c>
      <c r="P81" s="16">
        <f>IF(Table1[[#This Row],[Number]]&gt;=20,0.95*Table1[[#This Row],[Total]],Table1[[#This Row],[Total]])</f>
        <v>3520</v>
      </c>
    </row>
    <row r="82" spans="1:16" x14ac:dyDescent="0.25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s="3" t="str">
        <f>VLOOKUP(Table1[[#This Row],[Customer ID]],'Customer Info'!$A$4:$C$12,2,FALSE)</f>
        <v>Cruise</v>
      </c>
      <c r="H82" s="3" t="str">
        <f>VLOOKUP(Table1[[#This Row],[Company Name]],'Customer Info'!$B$4:$C$12,2,FALSE)</f>
        <v>Denise Harris</v>
      </c>
      <c r="I82" t="s">
        <v>32</v>
      </c>
      <c r="J82" t="s">
        <v>18</v>
      </c>
      <c r="K82" t="s">
        <v>49</v>
      </c>
      <c r="L82">
        <v>50</v>
      </c>
      <c r="M82" s="5">
        <v>295</v>
      </c>
      <c r="N82" s="5">
        <v>14750</v>
      </c>
      <c r="O82" s="3" t="str">
        <f>IF(Table1[[#This Row],[Number]]&gt;=20,"Y","N")</f>
        <v>Y</v>
      </c>
      <c r="P82" s="16">
        <f>IF(Table1[[#This Row],[Number]]&gt;=20,0.95*Table1[[#This Row],[Total]],Table1[[#This Row],[Total]])</f>
        <v>14012.5</v>
      </c>
    </row>
    <row r="83" spans="1:16" x14ac:dyDescent="0.25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s="3" t="str">
        <f>VLOOKUP(Table1[[#This Row],[Customer ID]],'Customer Info'!$A$4:$C$12,2,FALSE)</f>
        <v>Vento</v>
      </c>
      <c r="H83" s="3" t="str">
        <f>VLOOKUP(Table1[[#This Row],[Company Name]],'Customer Info'!$B$4:$C$12,2,FALSE)</f>
        <v>Amanda Wood</v>
      </c>
      <c r="I83" t="s">
        <v>38</v>
      </c>
      <c r="J83" t="s">
        <v>33</v>
      </c>
      <c r="K83" t="s">
        <v>44</v>
      </c>
      <c r="L83">
        <v>32</v>
      </c>
      <c r="M83" s="5">
        <v>375</v>
      </c>
      <c r="N83" s="5">
        <v>12000</v>
      </c>
      <c r="O83" s="3" t="str">
        <f>IF(Table1[[#This Row],[Number]]&gt;=20,"Y","N")</f>
        <v>Y</v>
      </c>
      <c r="P83" s="16">
        <f>IF(Table1[[#This Row],[Number]]&gt;=20,0.95*Table1[[#This Row],[Total]],Table1[[#This Row],[Total]])</f>
        <v>11400</v>
      </c>
    </row>
    <row r="84" spans="1:16" x14ac:dyDescent="0.25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s="3" t="str">
        <f>VLOOKUP(Table1[[#This Row],[Customer ID]],'Customer Info'!$A$4:$C$12,2,FALSE)</f>
        <v>Telmark</v>
      </c>
      <c r="H84" s="3" t="str">
        <f>VLOOKUP(Table1[[#This Row],[Company Name]],'Customer Info'!$B$4:$C$12,2,FALSE)</f>
        <v>Emily Flores</v>
      </c>
      <c r="I84" t="s">
        <v>17</v>
      </c>
      <c r="J84" t="s">
        <v>39</v>
      </c>
      <c r="K84" t="s">
        <v>53</v>
      </c>
      <c r="L84">
        <v>14</v>
      </c>
      <c r="M84" s="5">
        <v>235</v>
      </c>
      <c r="N84" s="5">
        <v>3290</v>
      </c>
      <c r="O84" s="3" t="str">
        <f>IF(Table1[[#This Row],[Number]]&gt;=20,"Y","N")</f>
        <v>N</v>
      </c>
      <c r="P84" s="16">
        <f>IF(Table1[[#This Row],[Number]]&gt;=20,0.95*Table1[[#This Row],[Total]],Table1[[#This Row],[Total]])</f>
        <v>3290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5" sqref="C25"/>
    </sheetView>
  </sheetViews>
  <sheetFormatPr defaultColWidth="11.42578125" defaultRowHeight="15" x14ac:dyDescent="0.25"/>
  <cols>
    <col min="1" max="1" width="18.85546875" customWidth="1"/>
    <col min="2" max="2" width="13.140625" bestFit="1" customWidth="1"/>
    <col min="3" max="3" width="13" bestFit="1" customWidth="1"/>
  </cols>
  <sheetData>
    <row r="1" spans="1:3" ht="21" x14ac:dyDescent="0.35">
      <c r="A1" s="7" t="s">
        <v>66</v>
      </c>
      <c r="B1" s="8"/>
      <c r="C1" s="8"/>
    </row>
    <row r="2" spans="1:3" x14ac:dyDescent="0.25">
      <c r="A2" s="8"/>
      <c r="B2" s="8"/>
      <c r="C2" s="8"/>
    </row>
    <row r="3" spans="1:3" x14ac:dyDescent="0.25">
      <c r="A3" s="9" t="s">
        <v>7</v>
      </c>
      <c r="B3" s="9" t="s">
        <v>67</v>
      </c>
      <c r="C3" s="9" t="s">
        <v>68</v>
      </c>
    </row>
    <row r="4" spans="1:3" x14ac:dyDescent="0.25">
      <c r="A4" s="10">
        <v>132</v>
      </c>
      <c r="B4" s="10" t="s">
        <v>69</v>
      </c>
      <c r="C4" s="11" t="s">
        <v>70</v>
      </c>
    </row>
    <row r="5" spans="1:3" x14ac:dyDescent="0.25">
      <c r="A5" s="12">
        <v>136</v>
      </c>
      <c r="B5" s="12" t="s">
        <v>71</v>
      </c>
      <c r="C5" s="13" t="s">
        <v>72</v>
      </c>
    </row>
    <row r="6" spans="1:3" x14ac:dyDescent="0.25">
      <c r="A6" s="12">
        <v>144</v>
      </c>
      <c r="B6" s="12" t="s">
        <v>73</v>
      </c>
      <c r="C6" s="13" t="s">
        <v>74</v>
      </c>
    </row>
    <row r="7" spans="1:3" x14ac:dyDescent="0.25">
      <c r="A7" s="12">
        <v>152</v>
      </c>
      <c r="B7" s="12" t="s">
        <v>75</v>
      </c>
      <c r="C7" s="13" t="s">
        <v>76</v>
      </c>
    </row>
    <row r="8" spans="1:3" x14ac:dyDescent="0.25">
      <c r="A8" s="12">
        <v>157</v>
      </c>
      <c r="B8" s="12" t="s">
        <v>77</v>
      </c>
      <c r="C8" s="13" t="s">
        <v>78</v>
      </c>
    </row>
    <row r="9" spans="1:3" x14ac:dyDescent="0.25">
      <c r="A9" s="12">
        <v>162</v>
      </c>
      <c r="B9" s="12" t="s">
        <v>79</v>
      </c>
      <c r="C9" s="13" t="s">
        <v>80</v>
      </c>
    </row>
    <row r="10" spans="1:3" x14ac:dyDescent="0.25">
      <c r="A10" s="12">
        <v>166</v>
      </c>
      <c r="B10" s="12" t="s">
        <v>81</v>
      </c>
      <c r="C10" s="13" t="s">
        <v>82</v>
      </c>
    </row>
    <row r="11" spans="1:3" x14ac:dyDescent="0.25">
      <c r="A11" s="12">
        <v>178</v>
      </c>
      <c r="B11" s="12" t="s">
        <v>83</v>
      </c>
      <c r="C11" s="13" t="s">
        <v>84</v>
      </c>
    </row>
    <row r="12" spans="1:3" x14ac:dyDescent="0.25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Customer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2021-09-09T16:24:17Z</dcterms:created>
  <dcterms:modified xsi:type="dcterms:W3CDTF">2023-04-19T08:48:56Z</dcterms:modified>
  <cp:category/>
  <cp:contentStatus/>
</cp:coreProperties>
</file>